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filmfonds.sharepoint.com/sites/Filmfonds-365/Incentive FPI/Afdeling Incentive/Templates Diversen/Begroting/Begrotingsmodel 2026/"/>
    </mc:Choice>
  </mc:AlternateContent>
  <xr:revisionPtr revIDLastSave="57" documentId="8_{2B76F74F-5230-4766-B004-1B24FDC766B0}" xr6:coauthVersionLast="47" xr6:coauthVersionMax="47" xr10:uidLastSave="{F91E506F-F798-44FD-BF9A-E0237A16B4EB}"/>
  <bookViews>
    <workbookView xWindow="6675" yWindow="-15420" windowWidth="21645" windowHeight="13860" firstSheet="1" activeTab="2" xr2:uid="{45133F09-0785-4AD5-9412-20A715F0665E}"/>
  </bookViews>
  <sheets>
    <sheet name="inleiding-werkwijze" sheetId="20" r:id="rId1"/>
    <sheet name="globals" sheetId="17" r:id="rId2"/>
    <sheet name="budget" sheetId="22" r:id="rId3"/>
    <sheet name="Voorbeeld Costreport Budget" sheetId="31" r:id="rId4"/>
    <sheet name="vb.tijdsbesteding" sheetId="33" r:id="rId5"/>
    <sheet name="NPO top" sheetId="27" r:id="rId6"/>
    <sheet name="NPO spec" sheetId="28" state="hidden" r:id="rId7"/>
    <sheet name="budgetMMB" sheetId="24" r:id="rId8"/>
    <sheet name="Voorbeeld Costreport BudgetMMB" sheetId="29" r:id="rId9"/>
    <sheet name="VoorbeeldUitdraai administratie" sheetId="32" r:id="rId10"/>
    <sheet name="template vb taxshelter equity" sheetId="26" r:id="rId11"/>
    <sheet name="exportMMB" sheetId="23" r:id="rId12"/>
  </sheets>
  <externalReferences>
    <externalReference r:id="rId13"/>
  </externalReferences>
  <definedNames>
    <definedName name="_xlnm._FilterDatabase" localSheetId="3" hidden="1">'Voorbeeld Costreport Budget'!$A$3:$AI$977</definedName>
    <definedName name="_xlnm._FilterDatabase" localSheetId="8" hidden="1">'Voorbeeld Costreport BudgetMMB'!$A$3:$AI$977</definedName>
    <definedName name="……">budget!$B$2</definedName>
    <definedName name="_xlnm.Print_Area" localSheetId="2">budget!$A$1:$T$978</definedName>
    <definedName name="_xlnm.Print_Area" localSheetId="7">budgetMMB!$A$1:$T$975</definedName>
    <definedName name="_xlnm.Print_Area" localSheetId="1">globals!$A$3:$D$52</definedName>
    <definedName name="_xlnm.Print_Area" localSheetId="6">'NPO spec'!$A$1:$D$264</definedName>
    <definedName name="_xlnm.Print_Area" localSheetId="5">'NPO top'!$B$1:$F$25</definedName>
    <definedName name="_xlnm.Print_Area" localSheetId="3">'Voorbeeld Costreport Budget'!$A$1:$V$975</definedName>
    <definedName name="_xlnm.Print_Area" localSheetId="8">'Voorbeeld Costreport BudgetMMB'!$A$1:$V$975</definedName>
    <definedName name="_xlnm.Print_Titles" localSheetId="2">budget!$2:$2</definedName>
    <definedName name="_xlnm.Print_Titles" localSheetId="7">budgetMMB!$A:$B,budgetMMB!$2:$2</definedName>
    <definedName name="_xlnm.Print_Titles" localSheetId="3">'Voorbeeld Costreport Budget'!$A:$B,'Voorbeeld Costreport Budget'!$2:$2</definedName>
    <definedName name="_xlnm.Print_Titles" localSheetId="8">'Voorbeeld Costreport BudgetMMB'!$A:$B,'Voorbeeld Costreport BudgetMMB'!$2:$2</definedName>
    <definedName name="Budget">budgetMMB!$L$2:$L$978</definedName>
    <definedName name="bv">globals!#REF!</definedName>
    <definedName name="cc">globals!$C$34</definedName>
    <definedName name="crane" localSheetId="9">[1]globals!$C$54</definedName>
    <definedName name="crane">globals!$C$53</definedName>
    <definedName name="crewcast" localSheetId="9">[1]globals!$C$35</definedName>
    <definedName name="crewcast">globals!$C$34</definedName>
    <definedName name="def">globals!#REF!</definedName>
    <definedName name="ed" localSheetId="9">[1]globals!$C$49</definedName>
    <definedName name="ed">globals!$C$48</definedName>
    <definedName name="eq" localSheetId="9">[1]globals!$C$13</definedName>
    <definedName name="eq">globals!$C$11</definedName>
    <definedName name="esd" localSheetId="9">[1]globals!$C$50</definedName>
    <definedName name="esd">globals!$C$49</definedName>
    <definedName name="exec">globals!#REF!</definedName>
    <definedName name="extras" localSheetId="9">[1]globals!$C$36</definedName>
    <definedName name="extras">globals!$C$35</definedName>
    <definedName name="finance" localSheetId="9">[1]globals!$C$7</definedName>
    <definedName name="finance">globals!$C$7</definedName>
    <definedName name="fonds">globals!$C$8</definedName>
    <definedName name="forfund" localSheetId="9">[1]globals!$C$10</definedName>
    <definedName name="forfund">globals!#REF!</definedName>
    <definedName name="fpn" localSheetId="9">[1]globals!$C$16</definedName>
    <definedName name="fpn">globals!#REF!</definedName>
    <definedName name="hotel" localSheetId="9">[1]globals!$C$39</definedName>
    <definedName name="hotel">globals!$C$38</definedName>
    <definedName name="intern">budgetMMB!$M:$M</definedName>
    <definedName name="landen" localSheetId="7">globals!#REF!</definedName>
    <definedName name="landen" localSheetId="3">globals!#REF!</definedName>
    <definedName name="landen" localSheetId="8">globals!#REF!</definedName>
    <definedName name="landen">globals!#REF!</definedName>
    <definedName name="lengtefilm" localSheetId="2">budget!$H$511</definedName>
    <definedName name="lengtefilm" localSheetId="7">budgetMMB!$H$511</definedName>
    <definedName name="lengtefilm" localSheetId="3">'Voorbeeld Costreport Budget'!$H$511</definedName>
    <definedName name="lengtefilm" localSheetId="8">'Voorbeeld Costreport BudgetMMB'!$H$511</definedName>
    <definedName name="lengtefilm">#REF!</definedName>
    <definedName name="location" localSheetId="9">[1]globals!$C$33</definedName>
    <definedName name="location">globals!$C$32</definedName>
    <definedName name="lowl">globals!$C$55</definedName>
    <definedName name="medical" localSheetId="7">globals!#REF!</definedName>
    <definedName name="medical" localSheetId="3">globals!#REF!</definedName>
    <definedName name="medical" localSheetId="8">globals!#REF!</definedName>
    <definedName name="medical">globals!#REF!</definedName>
    <definedName name="meter" localSheetId="7">globals!#REF!</definedName>
    <definedName name="meter" localSheetId="3">globals!#REF!</definedName>
    <definedName name="meter" localSheetId="8">globals!#REF!</definedName>
    <definedName name="meter">globals!#REF!</definedName>
    <definedName name="min" localSheetId="9">[1]globals!$C$22</definedName>
    <definedName name="min">globals!$C$21</definedName>
    <definedName name="mp" localSheetId="7">globals!#REF!</definedName>
    <definedName name="mp" localSheetId="3">globals!#REF!</definedName>
    <definedName name="mp" localSheetId="8">globals!#REF!</definedName>
    <definedName name="mp">globals!#REF!</definedName>
    <definedName name="nvs">globals!#REF!</definedName>
    <definedName name="orch">globals!$C$50</definedName>
    <definedName name="overh" localSheetId="7">globals!#REF!</definedName>
    <definedName name="overh" localSheetId="3">globals!#REF!</definedName>
    <definedName name="overh" localSheetId="8">globals!#REF!</definedName>
    <definedName name="overh">globals!#REF!</definedName>
    <definedName name="pm" localSheetId="9">[1]globals!$C$29</definedName>
    <definedName name="pm">globals!$C$28</definedName>
    <definedName name="Prep" localSheetId="7">globals!#REF!</definedName>
    <definedName name="Prep" localSheetId="3">globals!#REF!</definedName>
    <definedName name="Prep" localSheetId="8">globals!#REF!</definedName>
    <definedName name="Prep">globals!#REF!</definedName>
    <definedName name="publiciteit" localSheetId="7">globals!#REF!</definedName>
    <definedName name="publiciteit" localSheetId="3">globals!#REF!</definedName>
    <definedName name="publiciteit" localSheetId="8">globals!#REF!</definedName>
    <definedName name="publiciteit">globals!#REF!</definedName>
    <definedName name="rain" localSheetId="9">[1]globals!$C$40</definedName>
    <definedName name="rain">globals!$C$39</definedName>
    <definedName name="ratio">globals!$C$45</definedName>
    <definedName name="regie" localSheetId="7">globals!#REF!</definedName>
    <definedName name="regie" localSheetId="3">globals!#REF!</definedName>
    <definedName name="regie" localSheetId="8">globals!#REF!</definedName>
    <definedName name="regie">globals!#REF!</definedName>
    <definedName name="regisseur" localSheetId="2">budget!$K$131</definedName>
    <definedName name="regisseur" localSheetId="7">budgetMMB!$K$131</definedName>
    <definedName name="regisseur" localSheetId="3">'Voorbeeld Costreport Budget'!$K$131</definedName>
    <definedName name="regisseur" localSheetId="8">'Voorbeeld Costreport BudgetMMB'!$K$131</definedName>
    <definedName name="regisseur">#REF!</definedName>
    <definedName name="scale" localSheetId="7">#REF!</definedName>
    <definedName name="scale" localSheetId="3">#REF!</definedName>
    <definedName name="scale" localSheetId="8">#REF!</definedName>
    <definedName name="scale">#REF!</definedName>
    <definedName name="scout" localSheetId="9">[1]globals!$C$42</definedName>
    <definedName name="scout">globals!$C$41</definedName>
    <definedName name="sec" localSheetId="9">[1]globals!$C$38</definedName>
    <definedName name="sec">globals!$C$37</definedName>
    <definedName name="sh" localSheetId="9">[1]globals!$C$34</definedName>
    <definedName name="sh">globals!$C$33</definedName>
    <definedName name="shoot" localSheetId="9">[1]globals!$C$32</definedName>
    <definedName name="shoot">globals!$C$31</definedName>
    <definedName name="shootmonths" localSheetId="9">[1]globals!$C$30</definedName>
    <definedName name="shootmonths">globals!$C$29</definedName>
    <definedName name="sm" localSheetId="9">[1]globals!$C$30</definedName>
    <definedName name="sm">globals!$C$29</definedName>
    <definedName name="snow" localSheetId="9">[1]globals!$C$41</definedName>
    <definedName name="snow">globals!$C$40</definedName>
    <definedName name="sort">globals!$C$43</definedName>
    <definedName name="specials" localSheetId="9">[1]globals!$C$37</definedName>
    <definedName name="specials">globals!$C$36</definedName>
    <definedName name="state">globals!#REF!</definedName>
    <definedName name="stb" localSheetId="7">globals!#REF!</definedName>
    <definedName name="stb" localSheetId="3">globals!#REF!</definedName>
    <definedName name="stb" localSheetId="8">globals!#REF!</definedName>
    <definedName name="stb">globals!#REF!</definedName>
    <definedName name="steady" localSheetId="9">[1]globals!$C$43</definedName>
    <definedName name="steady">globals!$C$42</definedName>
    <definedName name="stock" localSheetId="9">[1]globals!$C$48</definedName>
    <definedName name="stock">globals!$C$47</definedName>
    <definedName name="vreemd">globals!#REF!</definedName>
    <definedName name="vreemd_geld">globals!#REF!</definedName>
    <definedName name="wm" localSheetId="9">[1]globals!$C$31</definedName>
    <definedName name="wm">globals!$C$30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20" i="29" l="1"/>
  <c r="T120" i="24"/>
  <c r="T120" i="31"/>
  <c r="T120" i="22"/>
  <c r="T959" i="22"/>
  <c r="F823" i="22"/>
  <c r="H823" i="22" s="1"/>
  <c r="K959" i="29"/>
  <c r="AG952" i="31"/>
  <c r="AF952" i="31"/>
  <c r="AE952" i="31"/>
  <c r="AD952" i="31"/>
  <c r="AC952" i="31"/>
  <c r="AA952" i="31"/>
  <c r="Z952" i="31"/>
  <c r="Y952" i="31"/>
  <c r="X952" i="31"/>
  <c r="W952" i="31"/>
  <c r="V952" i="31"/>
  <c r="U952" i="31"/>
  <c r="R952" i="31"/>
  <c r="Q952" i="31"/>
  <c r="P952" i="31"/>
  <c r="O952" i="31"/>
  <c r="R952" i="22"/>
  <c r="Q952" i="22"/>
  <c r="P952" i="22"/>
  <c r="O952" i="22"/>
  <c r="M952" i="22"/>
  <c r="K131" i="24"/>
  <c r="R952" i="24"/>
  <c r="Q952" i="24"/>
  <c r="P952" i="24"/>
  <c r="M952" i="24"/>
  <c r="K869" i="24"/>
  <c r="AB964" i="29"/>
  <c r="AC964" i="29"/>
  <c r="U968" i="29"/>
  <c r="S959" i="24"/>
  <c r="R61" i="24"/>
  <c r="Q61" i="24"/>
  <c r="P61" i="24"/>
  <c r="M61" i="24"/>
  <c r="AF973" i="31"/>
  <c r="AE973" i="31"/>
  <c r="AD973" i="31"/>
  <c r="AC973" i="31"/>
  <c r="W973" i="31"/>
  <c r="V973" i="31"/>
  <c r="AG972" i="31"/>
  <c r="AF972" i="31"/>
  <c r="AE972" i="31"/>
  <c r="AD972" i="31"/>
  <c r="AC972" i="31"/>
  <c r="AA972" i="31"/>
  <c r="Z972" i="31"/>
  <c r="Y972" i="31"/>
  <c r="X972" i="31"/>
  <c r="W972" i="31"/>
  <c r="V972" i="31"/>
  <c r="U972" i="31"/>
  <c r="AG971" i="31"/>
  <c r="AF971" i="31"/>
  <c r="AE971" i="31"/>
  <c r="AD971" i="31"/>
  <c r="AC971" i="31"/>
  <c r="AB971" i="31"/>
  <c r="AA971" i="31"/>
  <c r="Z971" i="31"/>
  <c r="Y971" i="31"/>
  <c r="X971" i="31"/>
  <c r="W971" i="31"/>
  <c r="V971" i="31"/>
  <c r="U971" i="31"/>
  <c r="AG970" i="31"/>
  <c r="AF970" i="31"/>
  <c r="AF974" i="31" s="1"/>
  <c r="AF976" i="31" s="1"/>
  <c r="AE970" i="31"/>
  <c r="AE974" i="31" s="1"/>
  <c r="AE976" i="31" s="1"/>
  <c r="AD970" i="31"/>
  <c r="AC970" i="31"/>
  <c r="AB970" i="31"/>
  <c r="AA970" i="31"/>
  <c r="Z970" i="31"/>
  <c r="Y970" i="31"/>
  <c r="X970" i="31"/>
  <c r="W970" i="31"/>
  <c r="W974" i="31" s="1"/>
  <c r="W976" i="31" s="1"/>
  <c r="V970" i="31"/>
  <c r="U970" i="31"/>
  <c r="AG969" i="31"/>
  <c r="AF969" i="31"/>
  <c r="AE969" i="31"/>
  <c r="AD969" i="31"/>
  <c r="AD974" i="31" s="1"/>
  <c r="AD976" i="31" s="1"/>
  <c r="AC969" i="31"/>
  <c r="AC974" i="31" s="1"/>
  <c r="AC976" i="31" s="1"/>
  <c r="AB969" i="31"/>
  <c r="AA969" i="31"/>
  <c r="Z969" i="31"/>
  <c r="Y969" i="31"/>
  <c r="X969" i="31"/>
  <c r="W969" i="31"/>
  <c r="V969" i="31"/>
  <c r="V974" i="31" s="1"/>
  <c r="V976" i="31" s="1"/>
  <c r="U969" i="31"/>
  <c r="AB128" i="29"/>
  <c r="AB115" i="29"/>
  <c r="T102" i="29"/>
  <c r="L639" i="22"/>
  <c r="L107" i="22"/>
  <c r="N611" i="22"/>
  <c r="L612" i="22"/>
  <c r="U107" i="29"/>
  <c r="AC778" i="31" l="1"/>
  <c r="U778" i="31"/>
  <c r="R778" i="31"/>
  <c r="Q778" i="31"/>
  <c r="P778" i="31"/>
  <c r="O778" i="31"/>
  <c r="M778" i="31"/>
  <c r="K778" i="31"/>
  <c r="H778" i="31"/>
  <c r="K778" i="24"/>
  <c r="L778" i="24" s="1"/>
  <c r="H778" i="24"/>
  <c r="AC778" i="29"/>
  <c r="AG778" i="29" s="1"/>
  <c r="U778" i="29"/>
  <c r="R778" i="29"/>
  <c r="Q778" i="29"/>
  <c r="P778" i="29"/>
  <c r="O778" i="29"/>
  <c r="M778" i="29"/>
  <c r="K778" i="29"/>
  <c r="H778" i="29"/>
  <c r="L778" i="22"/>
  <c r="L778" i="31" s="1"/>
  <c r="H778" i="22"/>
  <c r="AC638" i="31"/>
  <c r="U638" i="31"/>
  <c r="R638" i="31"/>
  <c r="Q638" i="31"/>
  <c r="P638" i="31"/>
  <c r="O638" i="31"/>
  <c r="M638" i="31"/>
  <c r="K638" i="31"/>
  <c r="H638" i="31"/>
  <c r="K638" i="24"/>
  <c r="H638" i="24"/>
  <c r="AC638" i="29"/>
  <c r="U638" i="29"/>
  <c r="R638" i="29"/>
  <c r="Q638" i="29"/>
  <c r="P638" i="29"/>
  <c r="O638" i="29"/>
  <c r="M638" i="29"/>
  <c r="K638" i="29"/>
  <c r="H638" i="29"/>
  <c r="H638" i="22"/>
  <c r="L638" i="22" s="1"/>
  <c r="M612" i="24"/>
  <c r="M612" i="22"/>
  <c r="AC610" i="31"/>
  <c r="U610" i="31"/>
  <c r="R610" i="31"/>
  <c r="Q610" i="31"/>
  <c r="P610" i="31"/>
  <c r="O610" i="31"/>
  <c r="M610" i="31"/>
  <c r="K610" i="31"/>
  <c r="H610" i="31"/>
  <c r="K610" i="24"/>
  <c r="H610" i="24"/>
  <c r="AC610" i="29"/>
  <c r="U610" i="29"/>
  <c r="R610" i="29"/>
  <c r="Q610" i="29"/>
  <c r="P610" i="29"/>
  <c r="O610" i="29"/>
  <c r="M610" i="29"/>
  <c r="K610" i="29"/>
  <c r="H610" i="29"/>
  <c r="H610" i="22"/>
  <c r="L610" i="22" s="1"/>
  <c r="H95" i="22"/>
  <c r="L95" i="22" s="1"/>
  <c r="K95" i="24"/>
  <c r="H95" i="24"/>
  <c r="AC95" i="29"/>
  <c r="U95" i="29"/>
  <c r="R95" i="29"/>
  <c r="Q95" i="29"/>
  <c r="P95" i="29"/>
  <c r="O95" i="29"/>
  <c r="M95" i="29"/>
  <c r="K95" i="29"/>
  <c r="H95" i="29"/>
  <c r="AC95" i="31"/>
  <c r="U95" i="31"/>
  <c r="R95" i="31"/>
  <c r="Q95" i="31"/>
  <c r="P95" i="31"/>
  <c r="O95" i="31"/>
  <c r="M95" i="31"/>
  <c r="K95" i="31"/>
  <c r="H95" i="31"/>
  <c r="AC91" i="31"/>
  <c r="U91" i="31"/>
  <c r="R91" i="31"/>
  <c r="Q91" i="31"/>
  <c r="P91" i="31"/>
  <c r="O91" i="31"/>
  <c r="M91" i="31"/>
  <c r="K91" i="31"/>
  <c r="H91" i="31"/>
  <c r="K91" i="24"/>
  <c r="H91" i="24"/>
  <c r="AC91" i="29"/>
  <c r="U91" i="29"/>
  <c r="R91" i="29"/>
  <c r="Q91" i="29"/>
  <c r="P91" i="29"/>
  <c r="O91" i="29"/>
  <c r="M91" i="29"/>
  <c r="K91" i="29"/>
  <c r="H91" i="29"/>
  <c r="H91" i="22"/>
  <c r="L91" i="22" s="1"/>
  <c r="L638" i="24" l="1"/>
  <c r="AG778" i="31"/>
  <c r="AH778" i="31" s="1"/>
  <c r="AG638" i="31"/>
  <c r="N778" i="24"/>
  <c r="L778" i="29"/>
  <c r="AG638" i="29"/>
  <c r="N778" i="22"/>
  <c r="AG91" i="29"/>
  <c r="L638" i="31"/>
  <c r="N638" i="22"/>
  <c r="S638" i="22" s="1"/>
  <c r="N638" i="24"/>
  <c r="S638" i="24" s="1"/>
  <c r="L638" i="29"/>
  <c r="AG610" i="29"/>
  <c r="AG610" i="31"/>
  <c r="L610" i="24"/>
  <c r="N610" i="24" s="1"/>
  <c r="L610" i="29"/>
  <c r="AG95" i="29"/>
  <c r="L610" i="31"/>
  <c r="AG91" i="31"/>
  <c r="N610" i="22"/>
  <c r="AG95" i="31"/>
  <c r="L95" i="24"/>
  <c r="N95" i="24" s="1"/>
  <c r="S95" i="24" s="1"/>
  <c r="N95" i="22"/>
  <c r="S95" i="22" s="1"/>
  <c r="L91" i="24"/>
  <c r="N91" i="24" s="1"/>
  <c r="S91" i="24" s="1"/>
  <c r="N91" i="22"/>
  <c r="S91" i="22" s="1"/>
  <c r="AH778" i="29" l="1"/>
  <c r="T778" i="24"/>
  <c r="T778" i="29" s="1"/>
  <c r="N778" i="29"/>
  <c r="S778" i="29" s="1"/>
  <c r="S778" i="24"/>
  <c r="N778" i="31"/>
  <c r="S778" i="31" s="1"/>
  <c r="S778" i="22"/>
  <c r="T778" i="22"/>
  <c r="T778" i="31" s="1"/>
  <c r="AH638" i="29"/>
  <c r="T638" i="24"/>
  <c r="T638" i="29" s="1"/>
  <c r="N638" i="29"/>
  <c r="S638" i="29" s="1"/>
  <c r="N638" i="31"/>
  <c r="S638" i="31" s="1"/>
  <c r="T638" i="22"/>
  <c r="T638" i="31" s="1"/>
  <c r="AH638" i="31"/>
  <c r="AH610" i="31"/>
  <c r="T610" i="24"/>
  <c r="T610" i="29" s="1"/>
  <c r="N610" i="29"/>
  <c r="S610" i="29" s="1"/>
  <c r="N610" i="31"/>
  <c r="S610" i="31" s="1"/>
  <c r="T610" i="22"/>
  <c r="T610" i="31" s="1"/>
  <c r="S610" i="24"/>
  <c r="AH610" i="29"/>
  <c r="S610" i="22"/>
  <c r="AC88" i="31" l="1"/>
  <c r="U88" i="31"/>
  <c r="R88" i="31"/>
  <c r="Q88" i="31"/>
  <c r="P88" i="31"/>
  <c r="O88" i="31"/>
  <c r="M88" i="31"/>
  <c r="K88" i="31"/>
  <c r="H88" i="31"/>
  <c r="AG88" i="31" l="1"/>
  <c r="K88" i="24"/>
  <c r="H88" i="24"/>
  <c r="AC88" i="29"/>
  <c r="U88" i="29"/>
  <c r="R88" i="29"/>
  <c r="Q88" i="29"/>
  <c r="P88" i="29"/>
  <c r="O88" i="29"/>
  <c r="M88" i="29"/>
  <c r="K88" i="29"/>
  <c r="H88" i="29"/>
  <c r="H88" i="22"/>
  <c r="L88" i="22" s="1"/>
  <c r="L88" i="31" s="1"/>
  <c r="R407" i="24"/>
  <c r="Q407" i="24"/>
  <c r="P407" i="24"/>
  <c r="O407" i="24"/>
  <c r="M407" i="24"/>
  <c r="R407" i="22"/>
  <c r="Q407" i="22"/>
  <c r="P407" i="22"/>
  <c r="O407" i="22"/>
  <c r="M407" i="22"/>
  <c r="AF386" i="31"/>
  <c r="AE386" i="31"/>
  <c r="AD386" i="31"/>
  <c r="AB386" i="31"/>
  <c r="AA386" i="31"/>
  <c r="Z386" i="31"/>
  <c r="Y386" i="31"/>
  <c r="X386" i="31"/>
  <c r="W386" i="31"/>
  <c r="V386" i="31"/>
  <c r="O386" i="22"/>
  <c r="AF70" i="29"/>
  <c r="AE70" i="29"/>
  <c r="AD70" i="29"/>
  <c r="AB70" i="29"/>
  <c r="X70" i="29"/>
  <c r="W70" i="29"/>
  <c r="V70" i="29"/>
  <c r="T70" i="29"/>
  <c r="AF69" i="29"/>
  <c r="AE69" i="29"/>
  <c r="AD69" i="29"/>
  <c r="AB69" i="29"/>
  <c r="X69" i="29"/>
  <c r="W69" i="29"/>
  <c r="V69" i="29"/>
  <c r="T69" i="29"/>
  <c r="AF68" i="29"/>
  <c r="AE68" i="29"/>
  <c r="AD68" i="29"/>
  <c r="AB68" i="29"/>
  <c r="X68" i="29"/>
  <c r="W68" i="29"/>
  <c r="V68" i="29"/>
  <c r="AF67" i="29"/>
  <c r="AE67" i="29"/>
  <c r="AD67" i="29"/>
  <c r="AB67" i="29"/>
  <c r="X67" i="29"/>
  <c r="W67" i="29"/>
  <c r="V67" i="29"/>
  <c r="T67" i="29"/>
  <c r="AF66" i="29"/>
  <c r="AE66" i="29"/>
  <c r="AD66" i="29"/>
  <c r="X66" i="29"/>
  <c r="W66" i="29"/>
  <c r="V66" i="29"/>
  <c r="AF65" i="29"/>
  <c r="AE65" i="29"/>
  <c r="AD65" i="29"/>
  <c r="AB65" i="29"/>
  <c r="X65" i="29"/>
  <c r="W65" i="29"/>
  <c r="V65" i="29"/>
  <c r="T70" i="24"/>
  <c r="R70" i="24"/>
  <c r="Q70" i="24"/>
  <c r="P70" i="24"/>
  <c r="O70" i="24"/>
  <c r="M70" i="24"/>
  <c r="T69" i="24"/>
  <c r="R69" i="24"/>
  <c r="Q69" i="24"/>
  <c r="P69" i="24"/>
  <c r="O69" i="24"/>
  <c r="M69" i="24"/>
  <c r="R68" i="24"/>
  <c r="Q68" i="24"/>
  <c r="P68" i="24"/>
  <c r="O68" i="24"/>
  <c r="M68" i="24"/>
  <c r="T67" i="24"/>
  <c r="R67" i="24"/>
  <c r="Q67" i="24"/>
  <c r="P67" i="24"/>
  <c r="O67" i="24"/>
  <c r="M67" i="24"/>
  <c r="R66" i="24"/>
  <c r="Q66" i="24"/>
  <c r="P66" i="24"/>
  <c r="O66" i="24"/>
  <c r="M66" i="24"/>
  <c r="R65" i="24"/>
  <c r="Q65" i="24"/>
  <c r="P65" i="24"/>
  <c r="O65" i="24"/>
  <c r="M65" i="24"/>
  <c r="AD66" i="31"/>
  <c r="AE66" i="31"/>
  <c r="AF66" i="31"/>
  <c r="AD67" i="31"/>
  <c r="AE67" i="31"/>
  <c r="AF67" i="31"/>
  <c r="AD68" i="31"/>
  <c r="AE68" i="31"/>
  <c r="AF68" i="31"/>
  <c r="AD69" i="31"/>
  <c r="AE69" i="31"/>
  <c r="AF69" i="31"/>
  <c r="AD70" i="31"/>
  <c r="AE70" i="31"/>
  <c r="AF70" i="31"/>
  <c r="AF65" i="31"/>
  <c r="AE65" i="31"/>
  <c r="AD65" i="31"/>
  <c r="AB67" i="31"/>
  <c r="AB68" i="31"/>
  <c r="AB69" i="31"/>
  <c r="AB70" i="31"/>
  <c r="AB65" i="31"/>
  <c r="W66" i="31"/>
  <c r="W67" i="31"/>
  <c r="W68" i="31"/>
  <c r="W69" i="31"/>
  <c r="W70" i="31"/>
  <c r="W65" i="31"/>
  <c r="V70" i="31"/>
  <c r="V66" i="31"/>
  <c r="V67" i="31"/>
  <c r="V68" i="31"/>
  <c r="V69" i="31"/>
  <c r="V65" i="31"/>
  <c r="M70" i="22"/>
  <c r="M69" i="22"/>
  <c r="M68" i="22"/>
  <c r="M67" i="22"/>
  <c r="M66" i="22"/>
  <c r="M65" i="22"/>
  <c r="R65" i="22"/>
  <c r="X66" i="31"/>
  <c r="X67" i="31"/>
  <c r="X68" i="31"/>
  <c r="X69" i="31"/>
  <c r="X70" i="31"/>
  <c r="X65" i="31"/>
  <c r="T70" i="31"/>
  <c r="T69" i="31"/>
  <c r="T67" i="31"/>
  <c r="T67" i="22"/>
  <c r="T68" i="22"/>
  <c r="T959" i="31" s="1"/>
  <c r="T68" i="31" s="1"/>
  <c r="T69" i="22"/>
  <c r="T70" i="22"/>
  <c r="O66" i="22"/>
  <c r="P66" i="22"/>
  <c r="Q66" i="22"/>
  <c r="R66" i="22"/>
  <c r="O67" i="22"/>
  <c r="P67" i="22"/>
  <c r="Q67" i="22"/>
  <c r="R67" i="22"/>
  <c r="O68" i="22"/>
  <c r="P68" i="22"/>
  <c r="Q68" i="22"/>
  <c r="R68" i="22"/>
  <c r="O69" i="22"/>
  <c r="P69" i="22"/>
  <c r="Q69" i="22"/>
  <c r="R69" i="22"/>
  <c r="O70" i="22"/>
  <c r="P70" i="22"/>
  <c r="Q70" i="22"/>
  <c r="R70" i="22"/>
  <c r="Q65" i="22"/>
  <c r="P65" i="22"/>
  <c r="O65" i="22"/>
  <c r="AH88" i="31" l="1"/>
  <c r="AG88" i="29"/>
  <c r="L88" i="24"/>
  <c r="L88" i="29" s="1"/>
  <c r="N88" i="22"/>
  <c r="N88" i="31" s="1"/>
  <c r="S88" i="31" s="1"/>
  <c r="K883" i="24"/>
  <c r="H883" i="24"/>
  <c r="AC883" i="29"/>
  <c r="U883" i="29"/>
  <c r="R883" i="29"/>
  <c r="Q883" i="29"/>
  <c r="P883" i="29"/>
  <c r="O883" i="29"/>
  <c r="M883" i="29"/>
  <c r="K883" i="29"/>
  <c r="H883" i="29"/>
  <c r="H883" i="22"/>
  <c r="L883" i="22" s="1"/>
  <c r="AC883" i="31"/>
  <c r="U883" i="31"/>
  <c r="R883" i="31"/>
  <c r="Q883" i="31"/>
  <c r="P883" i="31"/>
  <c r="O883" i="31"/>
  <c r="M883" i="31"/>
  <c r="K883" i="31"/>
  <c r="H883" i="31"/>
  <c r="AC850" i="31"/>
  <c r="U850" i="31"/>
  <c r="R850" i="31"/>
  <c r="Q850" i="31"/>
  <c r="P850" i="31"/>
  <c r="O850" i="31"/>
  <c r="M850" i="31"/>
  <c r="K850" i="31"/>
  <c r="H850" i="31"/>
  <c r="K850" i="24"/>
  <c r="H850" i="24"/>
  <c r="AC850" i="29"/>
  <c r="U850" i="29"/>
  <c r="R850" i="29"/>
  <c r="Q850" i="29"/>
  <c r="P850" i="29"/>
  <c r="O850" i="29"/>
  <c r="M850" i="29"/>
  <c r="K850" i="29"/>
  <c r="H850" i="29"/>
  <c r="F850" i="22"/>
  <c r="H850" i="22" s="1"/>
  <c r="L850" i="22" s="1"/>
  <c r="L850" i="31" s="1"/>
  <c r="AC405" i="31"/>
  <c r="U405" i="31"/>
  <c r="R405" i="31"/>
  <c r="Q405" i="31"/>
  <c r="P405" i="31"/>
  <c r="O405" i="31"/>
  <c r="M405" i="31"/>
  <c r="K405" i="31"/>
  <c r="H405" i="31"/>
  <c r="K405" i="24"/>
  <c r="H405" i="24"/>
  <c r="AC405" i="29"/>
  <c r="U405" i="29"/>
  <c r="R405" i="29"/>
  <c r="Q405" i="29"/>
  <c r="P405" i="29"/>
  <c r="O405" i="29"/>
  <c r="M405" i="29"/>
  <c r="K405" i="29"/>
  <c r="H405" i="29"/>
  <c r="H405" i="22"/>
  <c r="L405" i="22" s="1"/>
  <c r="N405" i="22" s="1"/>
  <c r="AF386" i="29"/>
  <c r="AE386" i="29"/>
  <c r="AD386" i="29"/>
  <c r="AB386" i="29"/>
  <c r="AA386" i="29"/>
  <c r="Z386" i="29"/>
  <c r="Y386" i="29"/>
  <c r="X386" i="29"/>
  <c r="W386" i="29"/>
  <c r="V386" i="29"/>
  <c r="R386" i="22"/>
  <c r="T377" i="27"/>
  <c r="T377" i="32"/>
  <c r="N377" i="27"/>
  <c r="N377" i="32"/>
  <c r="S377" i="27"/>
  <c r="R377" i="27"/>
  <c r="Q377" i="27"/>
  <c r="P377" i="27"/>
  <c r="O377" i="27"/>
  <c r="M377" i="27"/>
  <c r="R386" i="24"/>
  <c r="Q386" i="24"/>
  <c r="P386" i="24"/>
  <c r="O386" i="24"/>
  <c r="M386" i="24"/>
  <c r="S377" i="32"/>
  <c r="R377" i="32"/>
  <c r="Q377" i="32"/>
  <c r="P377" i="32"/>
  <c r="O377" i="32"/>
  <c r="M377" i="32"/>
  <c r="Q386" i="22"/>
  <c r="P386" i="22"/>
  <c r="M386" i="22"/>
  <c r="L377" i="27"/>
  <c r="L377" i="32"/>
  <c r="AC385" i="31"/>
  <c r="U385" i="31"/>
  <c r="R385" i="31"/>
  <c r="Q385" i="31"/>
  <c r="P385" i="31"/>
  <c r="O385" i="31"/>
  <c r="M385" i="31"/>
  <c r="K385" i="31"/>
  <c r="H385" i="31"/>
  <c r="K385" i="24"/>
  <c r="H385" i="24"/>
  <c r="AC385" i="29"/>
  <c r="U385" i="29"/>
  <c r="R385" i="29"/>
  <c r="Q385" i="29"/>
  <c r="P385" i="29"/>
  <c r="O385" i="29"/>
  <c r="M385" i="29"/>
  <c r="K385" i="29"/>
  <c r="H385" i="29"/>
  <c r="H385" i="22"/>
  <c r="L385" i="22" s="1"/>
  <c r="L385" i="31" s="1"/>
  <c r="K907" i="31"/>
  <c r="K907" i="24"/>
  <c r="K907" i="29"/>
  <c r="S88" i="22" l="1"/>
  <c r="AG883" i="29"/>
  <c r="N88" i="24"/>
  <c r="N88" i="29" s="1"/>
  <c r="S88" i="29" s="1"/>
  <c r="AH88" i="29"/>
  <c r="L883" i="24"/>
  <c r="N883" i="24" s="1"/>
  <c r="S883" i="24" s="1"/>
  <c r="AG850" i="31"/>
  <c r="AH850" i="31" s="1"/>
  <c r="L405" i="24"/>
  <c r="L405" i="29" s="1"/>
  <c r="AG883" i="31"/>
  <c r="N883" i="22"/>
  <c r="S883" i="22" s="1"/>
  <c r="L883" i="31"/>
  <c r="L883" i="29"/>
  <c r="AG385" i="29"/>
  <c r="AG850" i="29"/>
  <c r="L850" i="24"/>
  <c r="L850" i="29" s="1"/>
  <c r="N850" i="22"/>
  <c r="S850" i="22" s="1"/>
  <c r="AG405" i="29"/>
  <c r="AG405" i="31"/>
  <c r="N405" i="31"/>
  <c r="T405" i="22"/>
  <c r="T405" i="31" s="1"/>
  <c r="L405" i="31"/>
  <c r="S405" i="22"/>
  <c r="AG385" i="31"/>
  <c r="AH385" i="31" s="1"/>
  <c r="L385" i="24"/>
  <c r="L385" i="29" s="1"/>
  <c r="N385" i="22"/>
  <c r="N385" i="31" s="1"/>
  <c r="S385" i="31" s="1"/>
  <c r="L823" i="22"/>
  <c r="AH385" i="29" l="1"/>
  <c r="N385" i="24"/>
  <c r="N385" i="29" s="1"/>
  <c r="S385" i="29" s="1"/>
  <c r="S88" i="24"/>
  <c r="N405" i="24"/>
  <c r="N405" i="29" s="1"/>
  <c r="S405" i="29" s="1"/>
  <c r="AH883" i="29"/>
  <c r="T883" i="24"/>
  <c r="T883" i="29" s="1"/>
  <c r="N883" i="29"/>
  <c r="S883" i="29" s="1"/>
  <c r="AH883" i="31"/>
  <c r="N883" i="31"/>
  <c r="S883" i="31" s="1"/>
  <c r="T883" i="22"/>
  <c r="T883" i="31" s="1"/>
  <c r="T850" i="22"/>
  <c r="T850" i="31" s="1"/>
  <c r="N850" i="31"/>
  <c r="S850" i="31" s="1"/>
  <c r="N850" i="24"/>
  <c r="S850" i="24" s="1"/>
  <c r="AH850" i="29"/>
  <c r="AH405" i="29"/>
  <c r="AH405" i="31"/>
  <c r="S405" i="31"/>
  <c r="S385" i="22"/>
  <c r="K923" i="24"/>
  <c r="T405" i="24" l="1"/>
  <c r="T405" i="29" s="1"/>
  <c r="S405" i="24"/>
  <c r="S385" i="24"/>
  <c r="N850" i="29"/>
  <c r="S850" i="29" s="1"/>
  <c r="T850" i="24"/>
  <c r="T850" i="29" s="1"/>
  <c r="K959" i="22"/>
  <c r="AC959" i="31"/>
  <c r="AC68" i="31" s="1"/>
  <c r="U959" i="31"/>
  <c r="U68" i="31" s="1"/>
  <c r="R959" i="31"/>
  <c r="R68" i="31" s="1"/>
  <c r="Q959" i="31"/>
  <c r="Q68" i="31" s="1"/>
  <c r="P959" i="31"/>
  <c r="P68" i="31" s="1"/>
  <c r="O959" i="31"/>
  <c r="O68" i="31" s="1"/>
  <c r="M959" i="31"/>
  <c r="M68" i="31" s="1"/>
  <c r="Z68" i="31" s="1"/>
  <c r="H959" i="31"/>
  <c r="O962" i="22"/>
  <c r="O71" i="22" s="1"/>
  <c r="O73" i="22" s="1"/>
  <c r="H959" i="22"/>
  <c r="H958" i="22"/>
  <c r="H957" i="22"/>
  <c r="H958" i="24"/>
  <c r="AG959" i="31" l="1"/>
  <c r="AG68" i="31" s="1"/>
  <c r="L959" i="22" a="1"/>
  <c r="L959" i="22" s="1"/>
  <c r="C11" i="17"/>
  <c r="C22" i="17"/>
  <c r="N959" i="22" l="1"/>
  <c r="N68" i="22" s="1"/>
  <c r="N959" i="31" s="1"/>
  <c r="N68" i="31" s="1"/>
  <c r="AA68" i="31" s="1"/>
  <c r="L68" i="22"/>
  <c r="AF962" i="29"/>
  <c r="AF71" i="29" s="1"/>
  <c r="AF73" i="29" s="1"/>
  <c r="AE962" i="29"/>
  <c r="AE71" i="29" s="1"/>
  <c r="AE73" i="29" s="1"/>
  <c r="AD962" i="29"/>
  <c r="AD71" i="29" s="1"/>
  <c r="AD73" i="29" s="1"/>
  <c r="AA962" i="29"/>
  <c r="Z962" i="29"/>
  <c r="Y962" i="29"/>
  <c r="X962" i="29"/>
  <c r="X71" i="29" s="1"/>
  <c r="X73" i="29" s="1"/>
  <c r="W962" i="29"/>
  <c r="W71" i="29" s="1"/>
  <c r="W73" i="29" s="1"/>
  <c r="V962" i="29"/>
  <c r="V71" i="29" s="1"/>
  <c r="V73" i="29" s="1"/>
  <c r="AF962" i="31"/>
  <c r="AE962" i="31"/>
  <c r="AD962" i="31"/>
  <c r="AD71" i="31" s="1"/>
  <c r="AA962" i="31"/>
  <c r="Z962" i="31"/>
  <c r="Y962" i="31"/>
  <c r="X962" i="31"/>
  <c r="X71" i="31" s="1"/>
  <c r="W962" i="31"/>
  <c r="W71" i="31" s="1"/>
  <c r="V962" i="31"/>
  <c r="V71" i="31" s="1"/>
  <c r="M965" i="24"/>
  <c r="R962" i="24"/>
  <c r="R71" i="24" s="1"/>
  <c r="Q962" i="24"/>
  <c r="Q71" i="24" s="1"/>
  <c r="P962" i="24"/>
  <c r="P71" i="24" s="1"/>
  <c r="O962" i="24"/>
  <c r="O71" i="24" s="1"/>
  <c r="M962" i="24"/>
  <c r="M71" i="24" s="1"/>
  <c r="R962" i="22"/>
  <c r="R71" i="22" s="1"/>
  <c r="R73" i="22" s="1"/>
  <c r="Q962" i="22"/>
  <c r="Q71" i="22" s="1"/>
  <c r="Q73" i="22" s="1"/>
  <c r="P962" i="22"/>
  <c r="P71" i="22" s="1"/>
  <c r="P73" i="22" s="1"/>
  <c r="M962" i="22"/>
  <c r="M71" i="22" s="1"/>
  <c r="M73" i="22" s="1"/>
  <c r="F956" i="22"/>
  <c r="H956" i="22" s="1"/>
  <c r="K961" i="24"/>
  <c r="L961" i="24" s="1"/>
  <c r="L70" i="24" s="1"/>
  <c r="AC961" i="31"/>
  <c r="AC70" i="31" s="1"/>
  <c r="U961" i="31"/>
  <c r="U70" i="31" s="1"/>
  <c r="R961" i="31"/>
  <c r="R70" i="31" s="1"/>
  <c r="Q961" i="31"/>
  <c r="Q70" i="31" s="1"/>
  <c r="P961" i="31"/>
  <c r="P70" i="31" s="1"/>
  <c r="O961" i="31"/>
  <c r="O70" i="31" s="1"/>
  <c r="M961" i="31"/>
  <c r="M70" i="31" s="1"/>
  <c r="Z70" i="31" s="1"/>
  <c r="K961" i="31"/>
  <c r="AC961" i="29"/>
  <c r="AC70" i="29" s="1"/>
  <c r="U961" i="29"/>
  <c r="U70" i="29" s="1"/>
  <c r="R961" i="29"/>
  <c r="R70" i="29" s="1"/>
  <c r="Q961" i="29"/>
  <c r="Q70" i="29" s="1"/>
  <c r="P961" i="29"/>
  <c r="P70" i="29" s="1"/>
  <c r="O961" i="29"/>
  <c r="O70" i="29" s="1"/>
  <c r="K961" i="29"/>
  <c r="H961" i="22"/>
  <c r="L961" i="22" s="1"/>
  <c r="L70" i="22" s="1"/>
  <c r="K960" i="24"/>
  <c r="H960" i="24"/>
  <c r="AC960" i="31"/>
  <c r="AC69" i="31" s="1"/>
  <c r="U960" i="31"/>
  <c r="U69" i="31" s="1"/>
  <c r="R960" i="31"/>
  <c r="R69" i="31" s="1"/>
  <c r="Q960" i="31"/>
  <c r="Q69" i="31" s="1"/>
  <c r="P960" i="31"/>
  <c r="P69" i="31" s="1"/>
  <c r="O960" i="31"/>
  <c r="O69" i="31" s="1"/>
  <c r="M960" i="31"/>
  <c r="M69" i="31" s="1"/>
  <c r="Z69" i="31" s="1"/>
  <c r="K960" i="31"/>
  <c r="H960" i="31"/>
  <c r="AC960" i="29"/>
  <c r="AC69" i="29" s="1"/>
  <c r="U960" i="29"/>
  <c r="U69" i="29" s="1"/>
  <c r="R960" i="29"/>
  <c r="R69" i="29" s="1"/>
  <c r="Q960" i="29"/>
  <c r="Q69" i="29" s="1"/>
  <c r="P960" i="29"/>
  <c r="P69" i="29" s="1"/>
  <c r="O960" i="29"/>
  <c r="O69" i="29" s="1"/>
  <c r="K960" i="29"/>
  <c r="H960" i="29"/>
  <c r="H960" i="22"/>
  <c r="K949" i="24"/>
  <c r="K948" i="24"/>
  <c r="K947" i="24"/>
  <c r="K943" i="24"/>
  <c r="K942" i="24"/>
  <c r="K941" i="24"/>
  <c r="K940" i="24"/>
  <c r="K939" i="24"/>
  <c r="K938" i="24"/>
  <c r="K937" i="24"/>
  <c r="K936" i="24"/>
  <c r="K935" i="24"/>
  <c r="K931" i="24"/>
  <c r="K930" i="24"/>
  <c r="K929" i="24"/>
  <c r="K928" i="24"/>
  <c r="K927" i="24"/>
  <c r="K926" i="24"/>
  <c r="K925" i="24"/>
  <c r="K924" i="24"/>
  <c r="K922" i="24"/>
  <c r="K918" i="24"/>
  <c r="K917" i="24"/>
  <c r="K916" i="24"/>
  <c r="K915" i="24"/>
  <c r="K914" i="24"/>
  <c r="K913" i="24"/>
  <c r="K912" i="24"/>
  <c r="K911" i="24"/>
  <c r="K910" i="24"/>
  <c r="K909" i="24"/>
  <c r="K908" i="24"/>
  <c r="K906" i="24"/>
  <c r="K905" i="24"/>
  <c r="K904" i="24"/>
  <c r="K903" i="24"/>
  <c r="K902" i="24"/>
  <c r="K901" i="24"/>
  <c r="K900" i="24"/>
  <c r="K899" i="24"/>
  <c r="K898" i="24"/>
  <c r="K897" i="24"/>
  <c r="K896" i="24"/>
  <c r="K895" i="24"/>
  <c r="K894" i="24"/>
  <c r="K893" i="24"/>
  <c r="K892" i="24"/>
  <c r="K891" i="24"/>
  <c r="K890" i="24"/>
  <c r="K889" i="24"/>
  <c r="K888" i="24"/>
  <c r="K884" i="24"/>
  <c r="K882" i="24"/>
  <c r="K878" i="24"/>
  <c r="K877" i="24"/>
  <c r="K876" i="24"/>
  <c r="K875" i="24"/>
  <c r="K874" i="24"/>
  <c r="K873" i="24"/>
  <c r="K872" i="24"/>
  <c r="K871" i="24"/>
  <c r="K870" i="24"/>
  <c r="K865" i="24"/>
  <c r="K864" i="24"/>
  <c r="K863" i="24"/>
  <c r="K862" i="24"/>
  <c r="K861" i="24"/>
  <c r="K860" i="24"/>
  <c r="K859" i="24"/>
  <c r="K858" i="24"/>
  <c r="K857" i="24"/>
  <c r="K856" i="24"/>
  <c r="K855" i="24"/>
  <c r="K854" i="24"/>
  <c r="K853" i="24"/>
  <c r="K852" i="24"/>
  <c r="K851" i="24"/>
  <c r="K849" i="24"/>
  <c r="K848" i="24"/>
  <c r="K847" i="24"/>
  <c r="K846" i="24"/>
  <c r="K845" i="24"/>
  <c r="K844" i="24"/>
  <c r="K843" i="24"/>
  <c r="K842" i="24"/>
  <c r="K838" i="24"/>
  <c r="K837" i="24"/>
  <c r="K836" i="24"/>
  <c r="K835" i="24"/>
  <c r="K834" i="24"/>
  <c r="K833" i="24"/>
  <c r="K832" i="24"/>
  <c r="K828" i="24"/>
  <c r="K827" i="24"/>
  <c r="K826" i="24"/>
  <c r="K825" i="24"/>
  <c r="K824" i="24"/>
  <c r="K823" i="24"/>
  <c r="K822" i="24"/>
  <c r="K821" i="24"/>
  <c r="K820" i="24"/>
  <c r="K819" i="24"/>
  <c r="K818" i="24"/>
  <c r="K814" i="24"/>
  <c r="K813" i="24"/>
  <c r="K812" i="24"/>
  <c r="K811" i="24"/>
  <c r="K810" i="24"/>
  <c r="K809" i="24"/>
  <c r="K808" i="24"/>
  <c r="K807" i="24"/>
  <c r="K806" i="24"/>
  <c r="K805" i="24"/>
  <c r="K804" i="24"/>
  <c r="K803" i="24"/>
  <c r="K802" i="24"/>
  <c r="K801" i="24"/>
  <c r="K800" i="24"/>
  <c r="K799" i="24"/>
  <c r="K798" i="24"/>
  <c r="K797" i="24"/>
  <c r="K796" i="24"/>
  <c r="K795" i="24"/>
  <c r="K794" i="24"/>
  <c r="K789" i="24"/>
  <c r="K788" i="24"/>
  <c r="K787" i="24"/>
  <c r="K786" i="24"/>
  <c r="K785" i="24"/>
  <c r="K784" i="24"/>
  <c r="K783" i="24"/>
  <c r="K782" i="24"/>
  <c r="K779" i="24"/>
  <c r="K777" i="24"/>
  <c r="K776" i="24"/>
  <c r="K775" i="24"/>
  <c r="K774" i="24"/>
  <c r="K773" i="24"/>
  <c r="K772" i="24"/>
  <c r="K771" i="24"/>
  <c r="K770" i="24"/>
  <c r="K769" i="24"/>
  <c r="K768" i="24"/>
  <c r="K767" i="24"/>
  <c r="K766" i="24"/>
  <c r="K763" i="24"/>
  <c r="K762" i="24"/>
  <c r="K761" i="24"/>
  <c r="K760" i="24"/>
  <c r="K759" i="24"/>
  <c r="K758" i="24"/>
  <c r="K757" i="24"/>
  <c r="K756" i="24"/>
  <c r="K755" i="24"/>
  <c r="K749" i="24"/>
  <c r="K748" i="24"/>
  <c r="K747" i="24"/>
  <c r="K746" i="24"/>
  <c r="K745" i="24"/>
  <c r="K744" i="24"/>
  <c r="K743" i="24"/>
  <c r="K742" i="24"/>
  <c r="K736" i="24"/>
  <c r="K735" i="24"/>
  <c r="K734" i="24"/>
  <c r="K733" i="24"/>
  <c r="K732" i="24"/>
  <c r="K731" i="24"/>
  <c r="K730" i="24"/>
  <c r="K729" i="24"/>
  <c r="K728" i="24"/>
  <c r="K727" i="24"/>
  <c r="K726" i="24"/>
  <c r="K725" i="24"/>
  <c r="K722" i="24"/>
  <c r="K721" i="24"/>
  <c r="K720" i="24"/>
  <c r="K719" i="24"/>
  <c r="K716" i="24"/>
  <c r="K715" i="24"/>
  <c r="K714" i="24"/>
  <c r="K713" i="24"/>
  <c r="K712" i="24"/>
  <c r="K711" i="24"/>
  <c r="K710" i="24"/>
  <c r="K709" i="24"/>
  <c r="K708" i="24"/>
  <c r="K707" i="24"/>
  <c r="K706" i="24"/>
  <c r="K703" i="24"/>
  <c r="K702" i="24"/>
  <c r="K701" i="24"/>
  <c r="K700" i="24"/>
  <c r="K699" i="24"/>
  <c r="K698" i="24"/>
  <c r="K697" i="24"/>
  <c r="K696" i="24"/>
  <c r="K690" i="24"/>
  <c r="K689" i="24"/>
  <c r="K688" i="24"/>
  <c r="K687" i="24"/>
  <c r="K686" i="24"/>
  <c r="K685" i="24"/>
  <c r="K684" i="24"/>
  <c r="K683" i="24"/>
  <c r="K682" i="24"/>
  <c r="K681" i="24"/>
  <c r="K680" i="24"/>
  <c r="K679" i="24"/>
  <c r="K678" i="24"/>
  <c r="K677" i="24"/>
  <c r="K676" i="24"/>
  <c r="K675" i="24"/>
  <c r="K674" i="24"/>
  <c r="K673" i="24"/>
  <c r="K672" i="24"/>
  <c r="K669" i="24"/>
  <c r="K668" i="24"/>
  <c r="K667" i="24"/>
  <c r="K666" i="24"/>
  <c r="K665" i="24"/>
  <c r="K658" i="24"/>
  <c r="K657" i="24"/>
  <c r="K656" i="24"/>
  <c r="K655" i="24"/>
  <c r="K654" i="24"/>
  <c r="K653" i="24"/>
  <c r="K652" i="24"/>
  <c r="K651" i="24"/>
  <c r="K650" i="24"/>
  <c r="K649" i="24"/>
  <c r="K646" i="24"/>
  <c r="K645" i="24"/>
  <c r="K644" i="24"/>
  <c r="K643" i="24"/>
  <c r="K642" i="24"/>
  <c r="K639" i="24"/>
  <c r="K637" i="24"/>
  <c r="K636" i="24"/>
  <c r="K635" i="24"/>
  <c r="K634" i="24"/>
  <c r="K633" i="24"/>
  <c r="K632" i="24"/>
  <c r="K631" i="24"/>
  <c r="K630" i="24"/>
  <c r="K629" i="24"/>
  <c r="K628" i="24"/>
  <c r="K627" i="24"/>
  <c r="K624" i="24"/>
  <c r="K623" i="24"/>
  <c r="K622" i="24"/>
  <c r="K621" i="24"/>
  <c r="K620" i="24"/>
  <c r="K619" i="24"/>
  <c r="K618" i="24"/>
  <c r="K617" i="24"/>
  <c r="K611" i="24"/>
  <c r="K609" i="24"/>
  <c r="K608" i="24"/>
  <c r="K607" i="24"/>
  <c r="K606" i="24"/>
  <c r="K603" i="24"/>
  <c r="K602" i="24"/>
  <c r="K601" i="24"/>
  <c r="K600" i="24"/>
  <c r="K594" i="24"/>
  <c r="K593" i="24"/>
  <c r="K592" i="24"/>
  <c r="K589" i="24"/>
  <c r="K588" i="24"/>
  <c r="K587" i="24"/>
  <c r="K586" i="24"/>
  <c r="K585" i="24"/>
  <c r="K584" i="24"/>
  <c r="K583" i="24"/>
  <c r="K582" i="24"/>
  <c r="K581" i="24"/>
  <c r="K578" i="24"/>
  <c r="K577" i="24"/>
  <c r="K576" i="24"/>
  <c r="K575" i="24"/>
  <c r="K574" i="24"/>
  <c r="K573" i="24"/>
  <c r="K572" i="24"/>
  <c r="K571" i="24"/>
  <c r="K570" i="24"/>
  <c r="K569" i="24"/>
  <c r="K566" i="24"/>
  <c r="K565" i="24"/>
  <c r="K564" i="24"/>
  <c r="K563" i="24"/>
  <c r="K562" i="24"/>
  <c r="K561" i="24"/>
  <c r="K560" i="24"/>
  <c r="K559" i="24"/>
  <c r="K558" i="24"/>
  <c r="K557" i="24"/>
  <c r="K556" i="24"/>
  <c r="K555" i="24"/>
  <c r="K552" i="24"/>
  <c r="K551" i="24"/>
  <c r="K550" i="24"/>
  <c r="K549" i="24"/>
  <c r="K544" i="24"/>
  <c r="K543" i="24"/>
  <c r="K542" i="24"/>
  <c r="K541" i="24"/>
  <c r="K540" i="24"/>
  <c r="K539" i="24"/>
  <c r="K538" i="24"/>
  <c r="K537" i="24"/>
  <c r="K536" i="24"/>
  <c r="K535" i="24"/>
  <c r="K534" i="24"/>
  <c r="K533" i="24"/>
  <c r="K532" i="24"/>
  <c r="K531" i="24"/>
  <c r="K527" i="24"/>
  <c r="K523" i="24"/>
  <c r="K522" i="24"/>
  <c r="K518" i="24"/>
  <c r="K517" i="24"/>
  <c r="K516" i="24"/>
  <c r="K515" i="24"/>
  <c r="K514" i="24"/>
  <c r="K513" i="24"/>
  <c r="K509" i="24"/>
  <c r="K508" i="24"/>
  <c r="K507" i="24"/>
  <c r="K506" i="24"/>
  <c r="K505" i="24"/>
  <c r="K504" i="24"/>
  <c r="K503" i="24"/>
  <c r="K502" i="24"/>
  <c r="K501" i="24"/>
  <c r="K500" i="24"/>
  <c r="K499" i="24"/>
  <c r="K498" i="24"/>
  <c r="K497" i="24"/>
  <c r="K496" i="24"/>
  <c r="K495" i="24"/>
  <c r="K491" i="24"/>
  <c r="K490" i="24"/>
  <c r="K489" i="24"/>
  <c r="K488" i="24"/>
  <c r="K487" i="24"/>
  <c r="K486" i="24"/>
  <c r="K485" i="24"/>
  <c r="K484" i="24"/>
  <c r="K480" i="24"/>
  <c r="K479" i="24"/>
  <c r="K478" i="24"/>
  <c r="K477" i="24"/>
  <c r="K476" i="24"/>
  <c r="K475" i="24"/>
  <c r="K474" i="24"/>
  <c r="K473" i="24"/>
  <c r="K472" i="24"/>
  <c r="K471" i="24"/>
  <c r="K470" i="24"/>
  <c r="K469" i="24"/>
  <c r="K468" i="24"/>
  <c r="K467" i="24"/>
  <c r="K466" i="24"/>
  <c r="K462" i="24"/>
  <c r="K461" i="24"/>
  <c r="K460" i="24"/>
  <c r="K459" i="24"/>
  <c r="K458" i="24"/>
  <c r="K457" i="24"/>
  <c r="K456" i="24"/>
  <c r="K455" i="24"/>
  <c r="K454" i="24"/>
  <c r="K453" i="24"/>
  <c r="K452" i="24"/>
  <c r="K451" i="24"/>
  <c r="K450" i="24"/>
  <c r="K449" i="24"/>
  <c r="K448" i="24"/>
  <c r="K447" i="24"/>
  <c r="K446" i="24"/>
  <c r="K445" i="24"/>
  <c r="K444" i="24"/>
  <c r="K440" i="24"/>
  <c r="K439" i="24"/>
  <c r="K438" i="24"/>
  <c r="K437" i="24"/>
  <c r="K436" i="24"/>
  <c r="K435" i="24"/>
  <c r="K434" i="24"/>
  <c r="K433" i="24"/>
  <c r="K432" i="24"/>
  <c r="K431" i="24"/>
  <c r="K430" i="24"/>
  <c r="K429" i="24"/>
  <c r="K425" i="24"/>
  <c r="K424" i="24"/>
  <c r="K423" i="24"/>
  <c r="K422" i="24"/>
  <c r="K421" i="24"/>
  <c r="K420" i="24"/>
  <c r="K419" i="24"/>
  <c r="K418" i="24"/>
  <c r="K417" i="24"/>
  <c r="K416" i="24"/>
  <c r="K415" i="24"/>
  <c r="K414" i="24"/>
  <c r="K413" i="24"/>
  <c r="K412" i="24"/>
  <c r="K411" i="24"/>
  <c r="K410" i="24"/>
  <c r="K406" i="24"/>
  <c r="K404" i="24"/>
  <c r="K403" i="24"/>
  <c r="K402" i="24"/>
  <c r="K401" i="24"/>
  <c r="K400" i="24"/>
  <c r="K399" i="24"/>
  <c r="K398" i="24"/>
  <c r="K397" i="24"/>
  <c r="K396" i="24"/>
  <c r="K395" i="24"/>
  <c r="K394" i="24"/>
  <c r="K393" i="24"/>
  <c r="K392" i="24"/>
  <c r="K391" i="24"/>
  <c r="K390" i="24"/>
  <c r="K389" i="24"/>
  <c r="K384" i="24"/>
  <c r="K383" i="24"/>
  <c r="K382" i="24"/>
  <c r="K381" i="24"/>
  <c r="K380" i="24"/>
  <c r="K379" i="24"/>
  <c r="K378" i="24"/>
  <c r="K377" i="24"/>
  <c r="K376" i="24"/>
  <c r="K375" i="24"/>
  <c r="K374" i="24"/>
  <c r="K373" i="24"/>
  <c r="K372" i="24"/>
  <c r="K371" i="24"/>
  <c r="K370" i="24"/>
  <c r="K369" i="24"/>
  <c r="K368" i="24"/>
  <c r="K367" i="24"/>
  <c r="K366" i="24"/>
  <c r="K365" i="24"/>
  <c r="K364" i="24"/>
  <c r="K360" i="24"/>
  <c r="K359" i="24"/>
  <c r="K358" i="24"/>
  <c r="K357" i="24"/>
  <c r="K356" i="24"/>
  <c r="K355" i="24"/>
  <c r="K354" i="24"/>
  <c r="K353" i="24"/>
  <c r="K352" i="24"/>
  <c r="K351" i="24"/>
  <c r="K350" i="24"/>
  <c r="K349" i="24"/>
  <c r="K348" i="24"/>
  <c r="K347" i="24"/>
  <c r="K346" i="24"/>
  <c r="K342" i="24"/>
  <c r="K341" i="24"/>
  <c r="K340" i="24"/>
  <c r="K339" i="24"/>
  <c r="K338" i="24"/>
  <c r="K337" i="24"/>
  <c r="K336" i="24"/>
  <c r="K335" i="24"/>
  <c r="K334" i="24"/>
  <c r="K333" i="24"/>
  <c r="K332" i="24"/>
  <c r="K331" i="24"/>
  <c r="K330" i="24"/>
  <c r="K329" i="24"/>
  <c r="K325" i="24"/>
  <c r="K324" i="24"/>
  <c r="K323" i="24"/>
  <c r="K322" i="24"/>
  <c r="K321" i="24"/>
  <c r="K320" i="24"/>
  <c r="K319" i="24"/>
  <c r="K318" i="24"/>
  <c r="K317" i="24"/>
  <c r="K316" i="24"/>
  <c r="K315" i="24"/>
  <c r="K314" i="24"/>
  <c r="K313" i="24"/>
  <c r="K312" i="24"/>
  <c r="K311" i="24"/>
  <c r="K307" i="24"/>
  <c r="K306" i="24"/>
  <c r="K305" i="24"/>
  <c r="K304" i="24"/>
  <c r="K303" i="24"/>
  <c r="K302" i="24"/>
  <c r="K301" i="24"/>
  <c r="K300" i="24"/>
  <c r="K299" i="24"/>
  <c r="K298" i="24"/>
  <c r="K294" i="24"/>
  <c r="K293" i="24"/>
  <c r="K292" i="24"/>
  <c r="K291" i="24"/>
  <c r="K290" i="24"/>
  <c r="K289" i="24"/>
  <c r="K288" i="24"/>
  <c r="K287" i="24"/>
  <c r="K286" i="24"/>
  <c r="K285" i="24"/>
  <c r="K284" i="24"/>
  <c r="K283" i="24"/>
  <c r="K282" i="24"/>
  <c r="K281" i="24"/>
  <c r="K280" i="24"/>
  <c r="K279" i="24"/>
  <c r="K278" i="24"/>
  <c r="K277" i="24"/>
  <c r="K276" i="24"/>
  <c r="K275" i="24"/>
  <c r="K274" i="24"/>
  <c r="K273" i="24"/>
  <c r="K272" i="24"/>
  <c r="K271" i="24"/>
  <c r="K267" i="24"/>
  <c r="K266" i="24"/>
  <c r="K265" i="24"/>
  <c r="K264" i="24"/>
  <c r="K263" i="24"/>
  <c r="K262" i="24"/>
  <c r="K261" i="24"/>
  <c r="K260" i="24"/>
  <c r="K259" i="24"/>
  <c r="K258" i="24"/>
  <c r="K257" i="24"/>
  <c r="K256" i="24"/>
  <c r="K255" i="24"/>
  <c r="K254" i="24"/>
  <c r="K253" i="24"/>
  <c r="K252" i="24"/>
  <c r="K251" i="24"/>
  <c r="K247" i="24"/>
  <c r="K246" i="24"/>
  <c r="K245" i="24"/>
  <c r="K244" i="24"/>
  <c r="K243" i="24"/>
  <c r="K242" i="24"/>
  <c r="K241" i="24"/>
  <c r="K240" i="24"/>
  <c r="K239" i="24"/>
  <c r="K238" i="24"/>
  <c r="K237" i="24"/>
  <c r="K236" i="24"/>
  <c r="K235" i="24"/>
  <c r="K231" i="24"/>
  <c r="K230" i="24"/>
  <c r="K229" i="24"/>
  <c r="K228" i="24"/>
  <c r="K227" i="24"/>
  <c r="K226" i="24"/>
  <c r="K225" i="24"/>
  <c r="K224" i="24"/>
  <c r="K223" i="24"/>
  <c r="K222" i="24"/>
  <c r="K218" i="24"/>
  <c r="K217" i="24"/>
  <c r="K216" i="24"/>
  <c r="K215" i="24"/>
  <c r="K214" i="24"/>
  <c r="K213" i="24"/>
  <c r="K212" i="24"/>
  <c r="K211" i="24"/>
  <c r="K210" i="24"/>
  <c r="K209" i="24"/>
  <c r="K208" i="24"/>
  <c r="K207" i="24"/>
  <c r="K206" i="24"/>
  <c r="K205" i="24"/>
  <c r="K204" i="24"/>
  <c r="K203" i="24"/>
  <c r="K202" i="24"/>
  <c r="K201" i="24"/>
  <c r="K200" i="24"/>
  <c r="K199" i="24"/>
  <c r="K198" i="24"/>
  <c r="K197" i="24"/>
  <c r="K196" i="24"/>
  <c r="K195" i="24"/>
  <c r="K194" i="24"/>
  <c r="K193" i="24"/>
  <c r="K192" i="24"/>
  <c r="K188" i="24"/>
  <c r="K187" i="24"/>
  <c r="K186" i="24"/>
  <c r="K185" i="24"/>
  <c r="K184" i="24"/>
  <c r="K183" i="24"/>
  <c r="K182" i="24"/>
  <c r="K178" i="24"/>
  <c r="K177" i="24"/>
  <c r="K176" i="24"/>
  <c r="K175" i="24"/>
  <c r="K174" i="24"/>
  <c r="K173" i="24"/>
  <c r="K172" i="24"/>
  <c r="K171" i="24"/>
  <c r="K170" i="24"/>
  <c r="K169" i="24"/>
  <c r="K168" i="24"/>
  <c r="K167" i="24"/>
  <c r="K166" i="24"/>
  <c r="K165" i="24"/>
  <c r="K164" i="24"/>
  <c r="K163" i="24"/>
  <c r="K162" i="24"/>
  <c r="K161" i="24"/>
  <c r="K160" i="24"/>
  <c r="K159" i="24"/>
  <c r="K158" i="24"/>
  <c r="K157" i="24"/>
  <c r="K156" i="24"/>
  <c r="K155" i="24"/>
  <c r="K154" i="24"/>
  <c r="K153" i="24"/>
  <c r="L153" i="24" s="1"/>
  <c r="K152" i="24"/>
  <c r="K151" i="24"/>
  <c r="K150" i="24"/>
  <c r="K149" i="24"/>
  <c r="K148" i="24"/>
  <c r="K143" i="24"/>
  <c r="K142" i="24"/>
  <c r="K141" i="24"/>
  <c r="K140" i="24"/>
  <c r="K139" i="24"/>
  <c r="K138" i="24"/>
  <c r="K137" i="24"/>
  <c r="K136" i="24"/>
  <c r="K135" i="24"/>
  <c r="K134" i="24"/>
  <c r="K133" i="24"/>
  <c r="K132" i="24"/>
  <c r="K127" i="24"/>
  <c r="K126" i="24"/>
  <c r="K125" i="24"/>
  <c r="K124" i="24"/>
  <c r="K123" i="24"/>
  <c r="K122" i="24"/>
  <c r="K121" i="24"/>
  <c r="K120" i="24"/>
  <c r="K119" i="24"/>
  <c r="K118" i="24"/>
  <c r="K114" i="24"/>
  <c r="K113" i="24"/>
  <c r="K112" i="24"/>
  <c r="K111" i="24"/>
  <c r="K110" i="24"/>
  <c r="K109" i="24"/>
  <c r="K108" i="24"/>
  <c r="K107" i="24"/>
  <c r="K106" i="24"/>
  <c r="K105" i="24"/>
  <c r="K101" i="24"/>
  <c r="K100" i="24"/>
  <c r="K99" i="24"/>
  <c r="K98" i="24"/>
  <c r="K97" i="24"/>
  <c r="K96" i="24"/>
  <c r="K94" i="24"/>
  <c r="K93" i="24"/>
  <c r="K92" i="24"/>
  <c r="K90" i="24"/>
  <c r="K89" i="24"/>
  <c r="K87" i="24"/>
  <c r="K86" i="24"/>
  <c r="K85" i="24"/>
  <c r="K84" i="24"/>
  <c r="K83" i="24"/>
  <c r="K82" i="24"/>
  <c r="K81" i="24"/>
  <c r="K80" i="24"/>
  <c r="K79" i="24"/>
  <c r="B1" i="22"/>
  <c r="S959" i="22" l="1"/>
  <c r="S68" i="22" s="1"/>
  <c r="L960" i="22"/>
  <c r="AG960" i="31"/>
  <c r="AG69" i="31" s="1"/>
  <c r="AG960" i="29"/>
  <c r="AG69" i="29" s="1"/>
  <c r="AG961" i="31"/>
  <c r="AG70" i="31" s="1"/>
  <c r="N961" i="22"/>
  <c r="N70" i="22" s="1"/>
  <c r="AG961" i="29"/>
  <c r="AG70" i="29" s="1"/>
  <c r="L960" i="24"/>
  <c r="L69" i="24" s="1"/>
  <c r="N961" i="24"/>
  <c r="N70" i="24" s="1"/>
  <c r="AC916" i="31"/>
  <c r="U916" i="31"/>
  <c r="R916" i="31"/>
  <c r="Q916" i="31"/>
  <c r="P916" i="31"/>
  <c r="O916" i="31"/>
  <c r="M916" i="31"/>
  <c r="K916" i="31"/>
  <c r="H916" i="31"/>
  <c r="AC915" i="31"/>
  <c r="U915" i="31"/>
  <c r="R915" i="31"/>
  <c r="Q915" i="31"/>
  <c r="P915" i="31"/>
  <c r="O915" i="31"/>
  <c r="M915" i="31"/>
  <c r="K915" i="31"/>
  <c r="H915" i="31"/>
  <c r="H916" i="24"/>
  <c r="H915" i="24"/>
  <c r="AC916" i="29"/>
  <c r="U916" i="29"/>
  <c r="R916" i="29"/>
  <c r="Q916" i="29"/>
  <c r="P916" i="29"/>
  <c r="O916" i="29"/>
  <c r="M916" i="29"/>
  <c r="K916" i="29"/>
  <c r="H916" i="29"/>
  <c r="AC915" i="29"/>
  <c r="U915" i="29"/>
  <c r="R915" i="29"/>
  <c r="Q915" i="29"/>
  <c r="P915" i="29"/>
  <c r="O915" i="29"/>
  <c r="M915" i="29"/>
  <c r="K915" i="29"/>
  <c r="H915" i="29"/>
  <c r="H916" i="22"/>
  <c r="L916" i="22" s="1"/>
  <c r="L916" i="31" s="1"/>
  <c r="H915" i="22"/>
  <c r="L915" i="22" s="1"/>
  <c r="AC218" i="29"/>
  <c r="U218" i="29"/>
  <c r="AF219" i="29"/>
  <c r="AE219" i="29"/>
  <c r="AD219" i="29"/>
  <c r="AB219" i="29"/>
  <c r="AA219" i="29"/>
  <c r="Z219" i="29"/>
  <c r="Y219" i="29"/>
  <c r="X219" i="29"/>
  <c r="V219" i="29"/>
  <c r="R219" i="24"/>
  <c r="Q219" i="24"/>
  <c r="P219" i="24"/>
  <c r="O219" i="24"/>
  <c r="M219" i="24"/>
  <c r="R218" i="29"/>
  <c r="Q218" i="29"/>
  <c r="P218" i="29"/>
  <c r="O218" i="29"/>
  <c r="M218" i="29"/>
  <c r="K218" i="29"/>
  <c r="H218" i="29"/>
  <c r="H218" i="24"/>
  <c r="AF219" i="31"/>
  <c r="AE219" i="31"/>
  <c r="AD219" i="31"/>
  <c r="AB219" i="31"/>
  <c r="AA219" i="31"/>
  <c r="Z219" i="31"/>
  <c r="Y219" i="31"/>
  <c r="X219" i="31"/>
  <c r="W219" i="31"/>
  <c r="V219" i="31"/>
  <c r="AC218" i="31"/>
  <c r="U218" i="31"/>
  <c r="R218" i="31"/>
  <c r="Q218" i="31"/>
  <c r="P218" i="31"/>
  <c r="O218" i="31"/>
  <c r="M218" i="31"/>
  <c r="R219" i="22"/>
  <c r="Q219" i="22"/>
  <c r="P219" i="22"/>
  <c r="O219" i="22"/>
  <c r="M219" i="22"/>
  <c r="H218" i="22"/>
  <c r="L218" i="22" s="1"/>
  <c r="L218" i="31" s="1"/>
  <c r="U959" i="29"/>
  <c r="U68" i="29" s="1"/>
  <c r="U958" i="29"/>
  <c r="U67" i="29" s="1"/>
  <c r="U957" i="29"/>
  <c r="U66" i="29" s="1"/>
  <c r="U956" i="29"/>
  <c r="U65" i="29" s="1"/>
  <c r="U949" i="29"/>
  <c r="U948" i="29"/>
  <c r="U947" i="29"/>
  <c r="U943" i="29"/>
  <c r="U942" i="29"/>
  <c r="U941" i="29"/>
  <c r="U940" i="29"/>
  <c r="U939" i="29"/>
  <c r="U938" i="29"/>
  <c r="U937" i="29"/>
  <c r="U936" i="29"/>
  <c r="U935" i="29"/>
  <c r="U931" i="29"/>
  <c r="U930" i="29"/>
  <c r="U929" i="29"/>
  <c r="U928" i="29"/>
  <c r="U927" i="29"/>
  <c r="U926" i="29"/>
  <c r="U925" i="29"/>
  <c r="U924" i="29"/>
  <c r="U923" i="29"/>
  <c r="U922" i="29"/>
  <c r="U918" i="29"/>
  <c r="U917" i="29"/>
  <c r="U914" i="29"/>
  <c r="U913" i="29"/>
  <c r="U912" i="29"/>
  <c r="U911" i="29"/>
  <c r="U910" i="29"/>
  <c r="U909" i="29"/>
  <c r="U908" i="29"/>
  <c r="U907" i="29"/>
  <c r="U906" i="29"/>
  <c r="U905" i="29"/>
  <c r="U904" i="29"/>
  <c r="U903" i="29"/>
  <c r="U902" i="29"/>
  <c r="U901" i="29"/>
  <c r="U900" i="29"/>
  <c r="U899" i="29"/>
  <c r="U898" i="29"/>
  <c r="U897" i="29"/>
  <c r="U896" i="29"/>
  <c r="U895" i="29"/>
  <c r="U894" i="29"/>
  <c r="U893" i="29"/>
  <c r="U892" i="29"/>
  <c r="U891" i="29"/>
  <c r="U890" i="29"/>
  <c r="U889" i="29"/>
  <c r="U888" i="29"/>
  <c r="U884" i="29"/>
  <c r="U882" i="29"/>
  <c r="U878" i="29"/>
  <c r="U877" i="29"/>
  <c r="U876" i="29"/>
  <c r="U875" i="29"/>
  <c r="U874" i="29"/>
  <c r="U873" i="29"/>
  <c r="U872" i="29"/>
  <c r="U871" i="29"/>
  <c r="U870" i="29"/>
  <c r="U869" i="29"/>
  <c r="U865" i="29"/>
  <c r="U864" i="29"/>
  <c r="U863" i="29"/>
  <c r="U862" i="29"/>
  <c r="U861" i="29"/>
  <c r="U860" i="29"/>
  <c r="U859" i="29"/>
  <c r="U858" i="29"/>
  <c r="U857" i="29"/>
  <c r="U856" i="29"/>
  <c r="U855" i="29"/>
  <c r="U854" i="29"/>
  <c r="U853" i="29"/>
  <c r="U852" i="29"/>
  <c r="U851" i="29"/>
  <c r="U849" i="29"/>
  <c r="U848" i="29"/>
  <c r="U847" i="29"/>
  <c r="U846" i="29"/>
  <c r="U845" i="29"/>
  <c r="U844" i="29"/>
  <c r="U843" i="29"/>
  <c r="U842" i="29"/>
  <c r="U838" i="29"/>
  <c r="U837" i="29"/>
  <c r="U836" i="29"/>
  <c r="U835" i="29"/>
  <c r="U834" i="29"/>
  <c r="U833" i="29"/>
  <c r="U832" i="29"/>
  <c r="U828" i="29"/>
  <c r="U827" i="29"/>
  <c r="U826" i="29"/>
  <c r="U825" i="29"/>
  <c r="U824" i="29"/>
  <c r="U823" i="29"/>
  <c r="U822" i="29"/>
  <c r="U821" i="29"/>
  <c r="U820" i="29"/>
  <c r="U819" i="29"/>
  <c r="U818" i="29"/>
  <c r="U814" i="29"/>
  <c r="U813" i="29"/>
  <c r="U812" i="29"/>
  <c r="U811" i="29"/>
  <c r="U810" i="29"/>
  <c r="U809" i="29"/>
  <c r="U808" i="29"/>
  <c r="U807" i="29"/>
  <c r="U806" i="29"/>
  <c r="U805" i="29"/>
  <c r="U804" i="29"/>
  <c r="U803" i="29"/>
  <c r="U802" i="29"/>
  <c r="U801" i="29"/>
  <c r="U800" i="29"/>
  <c r="U799" i="29"/>
  <c r="U798" i="29"/>
  <c r="U797" i="29"/>
  <c r="U796" i="29"/>
  <c r="U795" i="29"/>
  <c r="U794" i="29"/>
  <c r="U789" i="29"/>
  <c r="U788" i="29"/>
  <c r="U787" i="29"/>
  <c r="U786" i="29"/>
  <c r="U785" i="29"/>
  <c r="U784" i="29"/>
  <c r="U783" i="29"/>
  <c r="U782" i="29"/>
  <c r="U779" i="29"/>
  <c r="U777" i="29"/>
  <c r="U776" i="29"/>
  <c r="U775" i="29"/>
  <c r="U774" i="29"/>
  <c r="U773" i="29"/>
  <c r="U772" i="29"/>
  <c r="U771" i="29"/>
  <c r="U770" i="29"/>
  <c r="U769" i="29"/>
  <c r="U768" i="29"/>
  <c r="U767" i="29"/>
  <c r="U766" i="29"/>
  <c r="U763" i="29"/>
  <c r="U762" i="29"/>
  <c r="U761" i="29"/>
  <c r="U760" i="29"/>
  <c r="U759" i="29"/>
  <c r="U758" i="29"/>
  <c r="U757" i="29"/>
  <c r="U756" i="29"/>
  <c r="U755" i="29"/>
  <c r="U749" i="29"/>
  <c r="U748" i="29"/>
  <c r="U747" i="29"/>
  <c r="U746" i="29"/>
  <c r="U745" i="29"/>
  <c r="U744" i="29"/>
  <c r="U743" i="29"/>
  <c r="U742" i="29"/>
  <c r="U736" i="29"/>
  <c r="U735" i="29"/>
  <c r="U734" i="29"/>
  <c r="U733" i="29"/>
  <c r="U732" i="29"/>
  <c r="U731" i="29"/>
  <c r="U730" i="29"/>
  <c r="U729" i="29"/>
  <c r="U728" i="29"/>
  <c r="U727" i="29"/>
  <c r="U726" i="29"/>
  <c r="U725" i="29"/>
  <c r="U722" i="29"/>
  <c r="U721" i="29"/>
  <c r="U720" i="29"/>
  <c r="U719" i="29"/>
  <c r="U716" i="29"/>
  <c r="U715" i="29"/>
  <c r="U714" i="29"/>
  <c r="U713" i="29"/>
  <c r="U712" i="29"/>
  <c r="U711" i="29"/>
  <c r="U710" i="29"/>
  <c r="U709" i="29"/>
  <c r="U708" i="29"/>
  <c r="U707" i="29"/>
  <c r="U706" i="29"/>
  <c r="U703" i="29"/>
  <c r="U702" i="29"/>
  <c r="U701" i="29"/>
  <c r="U700" i="29"/>
  <c r="U699" i="29"/>
  <c r="U698" i="29"/>
  <c r="U697" i="29"/>
  <c r="U696" i="29"/>
  <c r="U690" i="29"/>
  <c r="U689" i="29"/>
  <c r="U688" i="29"/>
  <c r="U687" i="29"/>
  <c r="U686" i="29"/>
  <c r="U685" i="29"/>
  <c r="U684" i="29"/>
  <c r="U683" i="29"/>
  <c r="U682" i="29"/>
  <c r="U681" i="29"/>
  <c r="U680" i="29"/>
  <c r="U679" i="29"/>
  <c r="U678" i="29"/>
  <c r="U677" i="29"/>
  <c r="U676" i="29"/>
  <c r="U675" i="29"/>
  <c r="U674" i="29"/>
  <c r="U673" i="29"/>
  <c r="U672" i="29"/>
  <c r="U669" i="29"/>
  <c r="U668" i="29"/>
  <c r="U667" i="29"/>
  <c r="U666" i="29"/>
  <c r="U665" i="29"/>
  <c r="U658" i="29"/>
  <c r="U657" i="29"/>
  <c r="U656" i="29"/>
  <c r="U655" i="29"/>
  <c r="U654" i="29"/>
  <c r="U653" i="29"/>
  <c r="U652" i="29"/>
  <c r="U651" i="29"/>
  <c r="U650" i="29"/>
  <c r="U649" i="29"/>
  <c r="U646" i="29"/>
  <c r="U645" i="29"/>
  <c r="U644" i="29"/>
  <c r="U643" i="29"/>
  <c r="U642" i="29"/>
  <c r="U639" i="29"/>
  <c r="U637" i="29"/>
  <c r="U636" i="29"/>
  <c r="U635" i="29"/>
  <c r="U634" i="29"/>
  <c r="U633" i="29"/>
  <c r="U632" i="29"/>
  <c r="U631" i="29"/>
  <c r="U630" i="29"/>
  <c r="U629" i="29"/>
  <c r="U628" i="29"/>
  <c r="U627" i="29"/>
  <c r="U624" i="29"/>
  <c r="U623" i="29"/>
  <c r="U622" i="29"/>
  <c r="U621" i="29"/>
  <c r="U620" i="29"/>
  <c r="U619" i="29"/>
  <c r="U618" i="29"/>
  <c r="U617" i="29"/>
  <c r="U611" i="29"/>
  <c r="U609" i="29"/>
  <c r="U608" i="29"/>
  <c r="U607" i="29"/>
  <c r="U606" i="29"/>
  <c r="U603" i="29"/>
  <c r="U602" i="29"/>
  <c r="U601" i="29"/>
  <c r="U600" i="29"/>
  <c r="U594" i="29"/>
  <c r="U593" i="29"/>
  <c r="U592" i="29"/>
  <c r="U589" i="29"/>
  <c r="U588" i="29"/>
  <c r="U587" i="29"/>
  <c r="U586" i="29"/>
  <c r="U585" i="29"/>
  <c r="U584" i="29"/>
  <c r="U583" i="29"/>
  <c r="U582" i="29"/>
  <c r="U581" i="29"/>
  <c r="U578" i="29"/>
  <c r="U577" i="29"/>
  <c r="U576" i="29"/>
  <c r="U575" i="29"/>
  <c r="U574" i="29"/>
  <c r="U573" i="29"/>
  <c r="U572" i="29"/>
  <c r="U571" i="29"/>
  <c r="U570" i="29"/>
  <c r="U569" i="29"/>
  <c r="U566" i="29"/>
  <c r="U565" i="29"/>
  <c r="U564" i="29"/>
  <c r="U563" i="29"/>
  <c r="U562" i="29"/>
  <c r="U561" i="29"/>
  <c r="U560" i="29"/>
  <c r="U559" i="29"/>
  <c r="U558" i="29"/>
  <c r="U557" i="29"/>
  <c r="U556" i="29"/>
  <c r="U555" i="29"/>
  <c r="U552" i="29"/>
  <c r="U551" i="29"/>
  <c r="U550" i="29"/>
  <c r="U549" i="29"/>
  <c r="U544" i="29"/>
  <c r="U543" i="29"/>
  <c r="U542" i="29"/>
  <c r="U541" i="29"/>
  <c r="U540" i="29"/>
  <c r="U539" i="29"/>
  <c r="U538" i="29"/>
  <c r="U537" i="29"/>
  <c r="U536" i="29"/>
  <c r="U535" i="29"/>
  <c r="U534" i="29"/>
  <c r="U533" i="29"/>
  <c r="U532" i="29"/>
  <c r="U531" i="29"/>
  <c r="U527" i="29"/>
  <c r="U31" i="29" s="1"/>
  <c r="U523" i="29"/>
  <c r="U522" i="29"/>
  <c r="U518" i="29"/>
  <c r="U517" i="29"/>
  <c r="U516" i="29"/>
  <c r="U515" i="29"/>
  <c r="U514" i="29"/>
  <c r="U513" i="29"/>
  <c r="U509" i="29"/>
  <c r="U508" i="29"/>
  <c r="U507" i="29"/>
  <c r="U506" i="29"/>
  <c r="U505" i="29"/>
  <c r="U504" i="29"/>
  <c r="U503" i="29"/>
  <c r="U502" i="29"/>
  <c r="U501" i="29"/>
  <c r="U500" i="29"/>
  <c r="U499" i="29"/>
  <c r="U498" i="29"/>
  <c r="U497" i="29"/>
  <c r="U496" i="29"/>
  <c r="U495" i="29"/>
  <c r="U491" i="29"/>
  <c r="U490" i="29"/>
  <c r="U489" i="29"/>
  <c r="U488" i="29"/>
  <c r="U487" i="29"/>
  <c r="U486" i="29"/>
  <c r="U485" i="29"/>
  <c r="U484" i="29"/>
  <c r="U480" i="29"/>
  <c r="U479" i="29"/>
  <c r="U478" i="29"/>
  <c r="U477" i="29"/>
  <c r="U476" i="29"/>
  <c r="U475" i="29"/>
  <c r="U474" i="29"/>
  <c r="U473" i="29"/>
  <c r="U472" i="29"/>
  <c r="U471" i="29"/>
  <c r="U470" i="29"/>
  <c r="U469" i="29"/>
  <c r="U468" i="29"/>
  <c r="U467" i="29"/>
  <c r="U466" i="29"/>
  <c r="U462" i="29"/>
  <c r="U461" i="29"/>
  <c r="U460" i="29"/>
  <c r="U459" i="29"/>
  <c r="U458" i="29"/>
  <c r="U457" i="29"/>
  <c r="U456" i="29"/>
  <c r="U455" i="29"/>
  <c r="U454" i="29"/>
  <c r="U453" i="29"/>
  <c r="U452" i="29"/>
  <c r="U451" i="29"/>
  <c r="U450" i="29"/>
  <c r="U449" i="29"/>
  <c r="U448" i="29"/>
  <c r="U447" i="29"/>
  <c r="U446" i="29"/>
  <c r="U445" i="29"/>
  <c r="U444" i="29"/>
  <c r="U440" i="29"/>
  <c r="U439" i="29"/>
  <c r="U438" i="29"/>
  <c r="U437" i="29"/>
  <c r="U436" i="29"/>
  <c r="U435" i="29"/>
  <c r="U434" i="29"/>
  <c r="U433" i="29"/>
  <c r="U432" i="29"/>
  <c r="U431" i="29"/>
  <c r="U430" i="29"/>
  <c r="U429" i="29"/>
  <c r="U425" i="29"/>
  <c r="U424" i="29"/>
  <c r="U423" i="29"/>
  <c r="U422" i="29"/>
  <c r="U421" i="29"/>
  <c r="U420" i="29"/>
  <c r="U419" i="29"/>
  <c r="U418" i="29"/>
  <c r="U417" i="29"/>
  <c r="U416" i="29"/>
  <c r="U415" i="29"/>
  <c r="U414" i="29"/>
  <c r="U413" i="29"/>
  <c r="U412" i="29"/>
  <c r="U411" i="29"/>
  <c r="U410" i="29"/>
  <c r="U406" i="29"/>
  <c r="U404" i="29"/>
  <c r="U403" i="29"/>
  <c r="U402" i="29"/>
  <c r="U401" i="29"/>
  <c r="U400" i="29"/>
  <c r="U399" i="29"/>
  <c r="U398" i="29"/>
  <c r="U397" i="29"/>
  <c r="U396" i="29"/>
  <c r="U395" i="29"/>
  <c r="U394" i="29"/>
  <c r="U393" i="29"/>
  <c r="U392" i="29"/>
  <c r="U391" i="29"/>
  <c r="U390" i="29"/>
  <c r="U389" i="29"/>
  <c r="U384" i="29"/>
  <c r="U383" i="29"/>
  <c r="U382" i="29"/>
  <c r="U381" i="29"/>
  <c r="U380" i="29"/>
  <c r="U379" i="29"/>
  <c r="U378" i="29"/>
  <c r="U377" i="29"/>
  <c r="U376" i="29"/>
  <c r="U375" i="29"/>
  <c r="U374" i="29"/>
  <c r="U373" i="29"/>
  <c r="U372" i="29"/>
  <c r="U371" i="29"/>
  <c r="U370" i="29"/>
  <c r="U369" i="29"/>
  <c r="U368" i="29"/>
  <c r="U367" i="29"/>
  <c r="U366" i="29"/>
  <c r="U365" i="29"/>
  <c r="U364" i="29"/>
  <c r="U360" i="29"/>
  <c r="U359" i="29"/>
  <c r="U358" i="29"/>
  <c r="U357" i="29"/>
  <c r="U356" i="29"/>
  <c r="U355" i="29"/>
  <c r="U354" i="29"/>
  <c r="U353" i="29"/>
  <c r="U352" i="29"/>
  <c r="U351" i="29"/>
  <c r="U350" i="29"/>
  <c r="U349" i="29"/>
  <c r="U348" i="29"/>
  <c r="U347" i="29"/>
  <c r="U346" i="29"/>
  <c r="U342" i="29"/>
  <c r="U341" i="29"/>
  <c r="U340" i="29"/>
  <c r="U339" i="29"/>
  <c r="U338" i="29"/>
  <c r="U337" i="29"/>
  <c r="U336" i="29"/>
  <c r="U335" i="29"/>
  <c r="U334" i="29"/>
  <c r="U333" i="29"/>
  <c r="U332" i="29"/>
  <c r="U331" i="29"/>
  <c r="U330" i="29"/>
  <c r="U329" i="29"/>
  <c r="U325" i="29"/>
  <c r="U324" i="29"/>
  <c r="U323" i="29"/>
  <c r="U322" i="29"/>
  <c r="U321" i="29"/>
  <c r="U320" i="29"/>
  <c r="U319" i="29"/>
  <c r="U318" i="29"/>
  <c r="U317" i="29"/>
  <c r="U316" i="29"/>
  <c r="U315" i="29"/>
  <c r="U314" i="29"/>
  <c r="U313" i="29"/>
  <c r="U312" i="29"/>
  <c r="U311" i="29"/>
  <c r="U307" i="29"/>
  <c r="U306" i="29"/>
  <c r="U305" i="29"/>
  <c r="U304" i="29"/>
  <c r="U303" i="29"/>
  <c r="U302" i="29"/>
  <c r="U301" i="29"/>
  <c r="U300" i="29"/>
  <c r="U299" i="29"/>
  <c r="U298" i="29"/>
  <c r="U294" i="29"/>
  <c r="U293" i="29"/>
  <c r="U292" i="29"/>
  <c r="U291" i="29"/>
  <c r="U290" i="29"/>
  <c r="U289" i="29"/>
  <c r="U288" i="29"/>
  <c r="U287" i="29"/>
  <c r="U286" i="29"/>
  <c r="U285" i="29"/>
  <c r="U284" i="29"/>
  <c r="U283" i="29"/>
  <c r="U282" i="29"/>
  <c r="U281" i="29"/>
  <c r="U280" i="29"/>
  <c r="U279" i="29"/>
  <c r="U278" i="29"/>
  <c r="U277" i="29"/>
  <c r="U276" i="29"/>
  <c r="U275" i="29"/>
  <c r="U274" i="29"/>
  <c r="U273" i="29"/>
  <c r="U272" i="29"/>
  <c r="U271" i="29"/>
  <c r="U267" i="29"/>
  <c r="U266" i="29"/>
  <c r="U265" i="29"/>
  <c r="U264" i="29"/>
  <c r="U263" i="29"/>
  <c r="U262" i="29"/>
  <c r="U261" i="29"/>
  <c r="U260" i="29"/>
  <c r="U259" i="29"/>
  <c r="U258" i="29"/>
  <c r="U257" i="29"/>
  <c r="U256" i="29"/>
  <c r="U255" i="29"/>
  <c r="U254" i="29"/>
  <c r="U253" i="29"/>
  <c r="U252" i="29"/>
  <c r="U251" i="29"/>
  <c r="U247" i="29"/>
  <c r="U246" i="29"/>
  <c r="U245" i="29"/>
  <c r="U244" i="29"/>
  <c r="U243" i="29"/>
  <c r="U242" i="29"/>
  <c r="U241" i="29"/>
  <c r="U240" i="29"/>
  <c r="U239" i="29"/>
  <c r="U238" i="29"/>
  <c r="U237" i="29"/>
  <c r="U236" i="29"/>
  <c r="U235" i="29"/>
  <c r="U231" i="29"/>
  <c r="U230" i="29"/>
  <c r="U229" i="29"/>
  <c r="U228" i="29"/>
  <c r="U227" i="29"/>
  <c r="U226" i="29"/>
  <c r="U225" i="29"/>
  <c r="U224" i="29"/>
  <c r="U223" i="29"/>
  <c r="U222" i="29"/>
  <c r="U217" i="29"/>
  <c r="U216" i="29"/>
  <c r="U215" i="29"/>
  <c r="U214" i="29"/>
  <c r="U213" i="29"/>
  <c r="U212" i="29"/>
  <c r="U211" i="29"/>
  <c r="U210" i="29"/>
  <c r="U209" i="29"/>
  <c r="U208" i="29"/>
  <c r="U207" i="29"/>
  <c r="U206" i="29"/>
  <c r="U205" i="29"/>
  <c r="U204" i="29"/>
  <c r="U203" i="29"/>
  <c r="U202" i="29"/>
  <c r="U201" i="29"/>
  <c r="U200" i="29"/>
  <c r="U199" i="29"/>
  <c r="U198" i="29"/>
  <c r="U197" i="29"/>
  <c r="U196" i="29"/>
  <c r="U195" i="29"/>
  <c r="U194" i="29"/>
  <c r="U193" i="29"/>
  <c r="U192" i="29"/>
  <c r="U188" i="29"/>
  <c r="U187" i="29"/>
  <c r="U186" i="29"/>
  <c r="U185" i="29"/>
  <c r="U184" i="29"/>
  <c r="U183" i="29"/>
  <c r="U182" i="29"/>
  <c r="U178" i="29"/>
  <c r="U177" i="29"/>
  <c r="U176" i="29"/>
  <c r="U175" i="29"/>
  <c r="U174" i="29"/>
  <c r="U173" i="29"/>
  <c r="U172" i="29"/>
  <c r="U171" i="29"/>
  <c r="U170" i="29"/>
  <c r="U169" i="29"/>
  <c r="U168" i="29"/>
  <c r="U167" i="29"/>
  <c r="U166" i="29"/>
  <c r="U165" i="29"/>
  <c r="U164" i="29"/>
  <c r="U163" i="29"/>
  <c r="U162" i="29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9" i="29"/>
  <c r="U148" i="29"/>
  <c r="U147" i="29"/>
  <c r="U143" i="29"/>
  <c r="U142" i="29"/>
  <c r="U141" i="29"/>
  <c r="U140" i="29"/>
  <c r="U139" i="29"/>
  <c r="U138" i="29"/>
  <c r="U137" i="29"/>
  <c r="U136" i="29"/>
  <c r="U135" i="29"/>
  <c r="U134" i="29"/>
  <c r="U133" i="29"/>
  <c r="U132" i="29"/>
  <c r="U131" i="29"/>
  <c r="U127" i="29"/>
  <c r="U126" i="29"/>
  <c r="U125" i="29"/>
  <c r="U124" i="29"/>
  <c r="U123" i="29"/>
  <c r="U122" i="29"/>
  <c r="U121" i="29"/>
  <c r="U120" i="29"/>
  <c r="U119" i="29"/>
  <c r="U118" i="29"/>
  <c r="U114" i="29"/>
  <c r="U113" i="29"/>
  <c r="U112" i="29"/>
  <c r="U111" i="29"/>
  <c r="U110" i="29"/>
  <c r="U109" i="29"/>
  <c r="U108" i="29"/>
  <c r="U106" i="29"/>
  <c r="U105" i="29"/>
  <c r="U101" i="29"/>
  <c r="U100" i="29"/>
  <c r="U99" i="29"/>
  <c r="U98" i="29"/>
  <c r="U97" i="29"/>
  <c r="U96" i="29"/>
  <c r="U94" i="29"/>
  <c r="U93" i="29"/>
  <c r="U92" i="29"/>
  <c r="U90" i="29"/>
  <c r="U89" i="29"/>
  <c r="U87" i="29"/>
  <c r="U86" i="29"/>
  <c r="U85" i="29"/>
  <c r="U84" i="29"/>
  <c r="U83" i="29"/>
  <c r="U82" i="29"/>
  <c r="U81" i="29"/>
  <c r="U80" i="29"/>
  <c r="U79" i="29"/>
  <c r="U958" i="31"/>
  <c r="U67" i="31" s="1"/>
  <c r="U957" i="31"/>
  <c r="U66" i="31" s="1"/>
  <c r="U956" i="31"/>
  <c r="U65" i="31" s="1"/>
  <c r="U949" i="31"/>
  <c r="U948" i="31"/>
  <c r="U947" i="31"/>
  <c r="U943" i="31"/>
  <c r="U942" i="31"/>
  <c r="U941" i="31"/>
  <c r="U940" i="31"/>
  <c r="U939" i="31"/>
  <c r="U938" i="31"/>
  <c r="U937" i="31"/>
  <c r="U936" i="31"/>
  <c r="U935" i="31"/>
  <c r="U931" i="31"/>
  <c r="U930" i="31"/>
  <c r="U929" i="31"/>
  <c r="U928" i="31"/>
  <c r="U927" i="31"/>
  <c r="U926" i="31"/>
  <c r="U925" i="31"/>
  <c r="U924" i="31"/>
  <c r="U923" i="31"/>
  <c r="U922" i="31"/>
  <c r="U918" i="31"/>
  <c r="U917" i="31"/>
  <c r="U914" i="31"/>
  <c r="U913" i="31"/>
  <c r="U912" i="31"/>
  <c r="U911" i="31"/>
  <c r="U910" i="31"/>
  <c r="U909" i="31"/>
  <c r="U908" i="31"/>
  <c r="U907" i="31"/>
  <c r="U906" i="31"/>
  <c r="U905" i="31"/>
  <c r="U904" i="31"/>
  <c r="U903" i="31"/>
  <c r="U902" i="31"/>
  <c r="U901" i="31"/>
  <c r="U900" i="31"/>
  <c r="U899" i="31"/>
  <c r="U898" i="31"/>
  <c r="U897" i="31"/>
  <c r="U896" i="31"/>
  <c r="U895" i="31"/>
  <c r="U894" i="31"/>
  <c r="U893" i="31"/>
  <c r="U892" i="31"/>
  <c r="U891" i="31"/>
  <c r="U890" i="31"/>
  <c r="U889" i="31"/>
  <c r="U888" i="31"/>
  <c r="U884" i="31"/>
  <c r="U882" i="31"/>
  <c r="U878" i="31"/>
  <c r="U877" i="31"/>
  <c r="U876" i="31"/>
  <c r="U875" i="31"/>
  <c r="U874" i="31"/>
  <c r="U873" i="31"/>
  <c r="U872" i="31"/>
  <c r="U871" i="31"/>
  <c r="U870" i="31"/>
  <c r="U869" i="31"/>
  <c r="U865" i="31"/>
  <c r="U864" i="31"/>
  <c r="U863" i="31"/>
  <c r="U862" i="31"/>
  <c r="U861" i="31"/>
  <c r="U860" i="31"/>
  <c r="U859" i="31"/>
  <c r="U858" i="31"/>
  <c r="U857" i="31"/>
  <c r="U856" i="31"/>
  <c r="U855" i="31"/>
  <c r="U854" i="31"/>
  <c r="U853" i="31"/>
  <c r="U852" i="31"/>
  <c r="U851" i="31"/>
  <c r="U849" i="31"/>
  <c r="U848" i="31"/>
  <c r="U847" i="31"/>
  <c r="U846" i="31"/>
  <c r="U845" i="31"/>
  <c r="U844" i="31"/>
  <c r="U843" i="31"/>
  <c r="U842" i="31"/>
  <c r="U838" i="31"/>
  <c r="U837" i="31"/>
  <c r="U836" i="31"/>
  <c r="U835" i="31"/>
  <c r="U834" i="31"/>
  <c r="U833" i="31"/>
  <c r="U832" i="31"/>
  <c r="U828" i="31"/>
  <c r="U827" i="31"/>
  <c r="U826" i="31"/>
  <c r="U825" i="31"/>
  <c r="U824" i="31"/>
  <c r="U823" i="31"/>
  <c r="U822" i="31"/>
  <c r="U821" i="31"/>
  <c r="U820" i="31"/>
  <c r="U819" i="31"/>
  <c r="U818" i="31"/>
  <c r="U814" i="31"/>
  <c r="U813" i="31"/>
  <c r="U812" i="31"/>
  <c r="U811" i="31"/>
  <c r="U810" i="31"/>
  <c r="U809" i="31"/>
  <c r="U808" i="31"/>
  <c r="U807" i="31"/>
  <c r="U806" i="31"/>
  <c r="U805" i="31"/>
  <c r="U804" i="31"/>
  <c r="U803" i="31"/>
  <c r="U802" i="31"/>
  <c r="U801" i="31"/>
  <c r="U800" i="31"/>
  <c r="U799" i="31"/>
  <c r="U798" i="31"/>
  <c r="U797" i="31"/>
  <c r="U796" i="31"/>
  <c r="U795" i="31"/>
  <c r="U794" i="31"/>
  <c r="U789" i="31"/>
  <c r="U788" i="31"/>
  <c r="U787" i="31"/>
  <c r="U786" i="31"/>
  <c r="U785" i="31"/>
  <c r="U784" i="31"/>
  <c r="U783" i="31"/>
  <c r="U782" i="31"/>
  <c r="U779" i="31"/>
  <c r="U777" i="31"/>
  <c r="U776" i="31"/>
  <c r="U775" i="31"/>
  <c r="U774" i="31"/>
  <c r="U773" i="31"/>
  <c r="U772" i="31"/>
  <c r="U771" i="31"/>
  <c r="U770" i="31"/>
  <c r="U769" i="31"/>
  <c r="U768" i="31"/>
  <c r="U767" i="31"/>
  <c r="U766" i="31"/>
  <c r="U763" i="31"/>
  <c r="U762" i="31"/>
  <c r="U761" i="31"/>
  <c r="U760" i="31"/>
  <c r="U759" i="31"/>
  <c r="U758" i="31"/>
  <c r="U757" i="31"/>
  <c r="U756" i="31"/>
  <c r="U755" i="31"/>
  <c r="U749" i="31"/>
  <c r="U748" i="31"/>
  <c r="U747" i="31"/>
  <c r="U746" i="31"/>
  <c r="U745" i="31"/>
  <c r="U744" i="31"/>
  <c r="U743" i="31"/>
  <c r="U742" i="31"/>
  <c r="U736" i="31"/>
  <c r="U735" i="31"/>
  <c r="U734" i="31"/>
  <c r="U733" i="31"/>
  <c r="U732" i="31"/>
  <c r="U731" i="31"/>
  <c r="U730" i="31"/>
  <c r="U729" i="31"/>
  <c r="U728" i="31"/>
  <c r="U727" i="31"/>
  <c r="U726" i="31"/>
  <c r="U725" i="31"/>
  <c r="U722" i="31"/>
  <c r="U721" i="31"/>
  <c r="U720" i="31"/>
  <c r="U719" i="31"/>
  <c r="U716" i="31"/>
  <c r="U715" i="31"/>
  <c r="U714" i="31"/>
  <c r="U713" i="31"/>
  <c r="U712" i="31"/>
  <c r="U711" i="31"/>
  <c r="U710" i="31"/>
  <c r="U709" i="31"/>
  <c r="U708" i="31"/>
  <c r="U707" i="31"/>
  <c r="U706" i="31"/>
  <c r="U703" i="31"/>
  <c r="U702" i="31"/>
  <c r="U701" i="31"/>
  <c r="U700" i="31"/>
  <c r="U699" i="31"/>
  <c r="U698" i="31"/>
  <c r="U697" i="31"/>
  <c r="U696" i="31"/>
  <c r="U690" i="31"/>
  <c r="U689" i="31"/>
  <c r="U688" i="31"/>
  <c r="U687" i="31"/>
  <c r="U686" i="31"/>
  <c r="U685" i="31"/>
  <c r="U684" i="31"/>
  <c r="U683" i="31"/>
  <c r="U682" i="31"/>
  <c r="U681" i="31"/>
  <c r="U680" i="31"/>
  <c r="U679" i="31"/>
  <c r="U678" i="31"/>
  <c r="U677" i="31"/>
  <c r="U676" i="31"/>
  <c r="U675" i="31"/>
  <c r="U674" i="31"/>
  <c r="U673" i="31"/>
  <c r="U672" i="31"/>
  <c r="U669" i="31"/>
  <c r="U668" i="31"/>
  <c r="U667" i="31"/>
  <c r="U666" i="31"/>
  <c r="U665" i="31"/>
  <c r="U658" i="31"/>
  <c r="U657" i="31"/>
  <c r="U656" i="31"/>
  <c r="U655" i="31"/>
  <c r="U654" i="31"/>
  <c r="U653" i="31"/>
  <c r="U652" i="31"/>
  <c r="U651" i="31"/>
  <c r="U650" i="31"/>
  <c r="U649" i="31"/>
  <c r="U646" i="31"/>
  <c r="U645" i="31"/>
  <c r="U644" i="31"/>
  <c r="U643" i="31"/>
  <c r="U642" i="31"/>
  <c r="U639" i="31"/>
  <c r="U637" i="31"/>
  <c r="U636" i="31"/>
  <c r="U635" i="31"/>
  <c r="U634" i="31"/>
  <c r="U633" i="31"/>
  <c r="U632" i="31"/>
  <c r="U631" i="31"/>
  <c r="U630" i="31"/>
  <c r="U629" i="31"/>
  <c r="U628" i="31"/>
  <c r="U627" i="31"/>
  <c r="U624" i="31"/>
  <c r="U623" i="31"/>
  <c r="U622" i="31"/>
  <c r="U621" i="31"/>
  <c r="U620" i="31"/>
  <c r="U619" i="31"/>
  <c r="U618" i="31"/>
  <c r="U617" i="31"/>
  <c r="U611" i="31"/>
  <c r="U609" i="31"/>
  <c r="U608" i="31"/>
  <c r="U607" i="31"/>
  <c r="U606" i="31"/>
  <c r="U603" i="31"/>
  <c r="U602" i="31"/>
  <c r="U601" i="31"/>
  <c r="U600" i="31"/>
  <c r="U594" i="31"/>
  <c r="U593" i="31"/>
  <c r="U592" i="31"/>
  <c r="U589" i="31"/>
  <c r="U588" i="31"/>
  <c r="U587" i="31"/>
  <c r="U586" i="31"/>
  <c r="U585" i="31"/>
  <c r="U584" i="31"/>
  <c r="U583" i="31"/>
  <c r="U582" i="31"/>
  <c r="U581" i="31"/>
  <c r="U578" i="31"/>
  <c r="U577" i="31"/>
  <c r="U576" i="31"/>
  <c r="U575" i="31"/>
  <c r="U574" i="31"/>
  <c r="U573" i="31"/>
  <c r="U572" i="31"/>
  <c r="U571" i="31"/>
  <c r="U570" i="31"/>
  <c r="U569" i="31"/>
  <c r="U566" i="31"/>
  <c r="U565" i="31"/>
  <c r="U564" i="31"/>
  <c r="U563" i="31"/>
  <c r="U562" i="31"/>
  <c r="U561" i="31"/>
  <c r="U560" i="31"/>
  <c r="U559" i="31"/>
  <c r="U558" i="31"/>
  <c r="U557" i="31"/>
  <c r="U556" i="31"/>
  <c r="U555" i="31"/>
  <c r="U552" i="31"/>
  <c r="U551" i="31"/>
  <c r="U550" i="31"/>
  <c r="U549" i="31"/>
  <c r="U544" i="31"/>
  <c r="U543" i="31"/>
  <c r="U542" i="31"/>
  <c r="U541" i="31"/>
  <c r="U540" i="31"/>
  <c r="U539" i="31"/>
  <c r="U538" i="31"/>
  <c r="U537" i="31"/>
  <c r="U536" i="31"/>
  <c r="U535" i="31"/>
  <c r="U534" i="31"/>
  <c r="U533" i="31"/>
  <c r="U532" i="31"/>
  <c r="U531" i="31"/>
  <c r="U527" i="31"/>
  <c r="U523" i="31"/>
  <c r="U522" i="31"/>
  <c r="U518" i="31"/>
  <c r="U517" i="31"/>
  <c r="U516" i="31"/>
  <c r="U515" i="31"/>
  <c r="U514" i="31"/>
  <c r="U513" i="31"/>
  <c r="U509" i="31"/>
  <c r="U508" i="31"/>
  <c r="U507" i="31"/>
  <c r="U506" i="31"/>
  <c r="U505" i="31"/>
  <c r="U504" i="31"/>
  <c r="U503" i="31"/>
  <c r="U502" i="31"/>
  <c r="U501" i="31"/>
  <c r="U500" i="31"/>
  <c r="U499" i="31"/>
  <c r="U498" i="31"/>
  <c r="U497" i="31"/>
  <c r="U496" i="31"/>
  <c r="U495" i="31"/>
  <c r="U491" i="31"/>
  <c r="U490" i="31"/>
  <c r="U489" i="31"/>
  <c r="U488" i="31"/>
  <c r="U487" i="31"/>
  <c r="U486" i="31"/>
  <c r="U485" i="31"/>
  <c r="U484" i="31"/>
  <c r="U480" i="31"/>
  <c r="U479" i="31"/>
  <c r="U478" i="31"/>
  <c r="U477" i="31"/>
  <c r="U476" i="31"/>
  <c r="U475" i="31"/>
  <c r="U474" i="31"/>
  <c r="U473" i="31"/>
  <c r="U472" i="31"/>
  <c r="U471" i="31"/>
  <c r="U470" i="31"/>
  <c r="U469" i="31"/>
  <c r="U468" i="31"/>
  <c r="U467" i="31"/>
  <c r="U466" i="31"/>
  <c r="U462" i="31"/>
  <c r="U461" i="31"/>
  <c r="U460" i="31"/>
  <c r="U459" i="31"/>
  <c r="U458" i="31"/>
  <c r="U457" i="31"/>
  <c r="U456" i="31"/>
  <c r="U455" i="31"/>
  <c r="U454" i="31"/>
  <c r="U453" i="31"/>
  <c r="U452" i="31"/>
  <c r="U451" i="31"/>
  <c r="U450" i="31"/>
  <c r="U449" i="31"/>
  <c r="U448" i="31"/>
  <c r="U447" i="31"/>
  <c r="U446" i="31"/>
  <c r="U445" i="31"/>
  <c r="U444" i="31"/>
  <c r="U440" i="31"/>
  <c r="U439" i="31"/>
  <c r="U438" i="31"/>
  <c r="U437" i="31"/>
  <c r="U436" i="31"/>
  <c r="U435" i="31"/>
  <c r="U434" i="31"/>
  <c r="U433" i="31"/>
  <c r="U432" i="31"/>
  <c r="U431" i="31"/>
  <c r="U430" i="31"/>
  <c r="U429" i="31"/>
  <c r="U425" i="31"/>
  <c r="U424" i="31"/>
  <c r="U423" i="31"/>
  <c r="U422" i="31"/>
  <c r="U421" i="31"/>
  <c r="U420" i="31"/>
  <c r="U419" i="31"/>
  <c r="U418" i="31"/>
  <c r="U417" i="31"/>
  <c r="U416" i="31"/>
  <c r="U415" i="31"/>
  <c r="U414" i="31"/>
  <c r="U413" i="31"/>
  <c r="U412" i="31"/>
  <c r="U411" i="31"/>
  <c r="U410" i="31"/>
  <c r="U406" i="31"/>
  <c r="U404" i="31"/>
  <c r="U403" i="31"/>
  <c r="U402" i="31"/>
  <c r="U401" i="31"/>
  <c r="U400" i="31"/>
  <c r="U399" i="31"/>
  <c r="U398" i="31"/>
  <c r="U397" i="31"/>
  <c r="U396" i="31"/>
  <c r="U395" i="31"/>
  <c r="U394" i="31"/>
  <c r="U393" i="31"/>
  <c r="U392" i="31"/>
  <c r="U391" i="31"/>
  <c r="U390" i="31"/>
  <c r="U389" i="31"/>
  <c r="U384" i="31"/>
  <c r="U383" i="31"/>
  <c r="U382" i="31"/>
  <c r="U381" i="31"/>
  <c r="U380" i="31"/>
  <c r="U379" i="31"/>
  <c r="U378" i="31"/>
  <c r="U377" i="31"/>
  <c r="U376" i="31"/>
  <c r="U375" i="31"/>
  <c r="U374" i="31"/>
  <c r="U373" i="31"/>
  <c r="U372" i="31"/>
  <c r="U371" i="31"/>
  <c r="U370" i="31"/>
  <c r="U369" i="31"/>
  <c r="U368" i="31"/>
  <c r="U367" i="31"/>
  <c r="U366" i="31"/>
  <c r="U365" i="31"/>
  <c r="U364" i="31"/>
  <c r="U360" i="31"/>
  <c r="U359" i="31"/>
  <c r="U358" i="31"/>
  <c r="U357" i="31"/>
  <c r="U356" i="31"/>
  <c r="U355" i="31"/>
  <c r="U354" i="31"/>
  <c r="U353" i="31"/>
  <c r="U352" i="31"/>
  <c r="U351" i="31"/>
  <c r="U350" i="31"/>
  <c r="U349" i="31"/>
  <c r="U348" i="31"/>
  <c r="U347" i="31"/>
  <c r="U346" i="31"/>
  <c r="U342" i="31"/>
  <c r="U341" i="31"/>
  <c r="U340" i="31"/>
  <c r="U339" i="31"/>
  <c r="U338" i="31"/>
  <c r="U337" i="31"/>
  <c r="U336" i="31"/>
  <c r="U335" i="31"/>
  <c r="U334" i="31"/>
  <c r="U333" i="31"/>
  <c r="U332" i="31"/>
  <c r="U331" i="31"/>
  <c r="U330" i="31"/>
  <c r="U329" i="31"/>
  <c r="U325" i="31"/>
  <c r="U324" i="31"/>
  <c r="U323" i="31"/>
  <c r="U322" i="31"/>
  <c r="U321" i="31"/>
  <c r="U320" i="31"/>
  <c r="U319" i="31"/>
  <c r="U318" i="31"/>
  <c r="U317" i="31"/>
  <c r="U316" i="31"/>
  <c r="U315" i="31"/>
  <c r="U314" i="31"/>
  <c r="U313" i="31"/>
  <c r="U312" i="31"/>
  <c r="U311" i="31"/>
  <c r="U307" i="31"/>
  <c r="U306" i="31"/>
  <c r="U305" i="31"/>
  <c r="U304" i="31"/>
  <c r="U303" i="31"/>
  <c r="U302" i="31"/>
  <c r="U301" i="31"/>
  <c r="U300" i="31"/>
  <c r="U299" i="31"/>
  <c r="U298" i="31"/>
  <c r="U294" i="31"/>
  <c r="U293" i="31"/>
  <c r="U292" i="31"/>
  <c r="U291" i="31"/>
  <c r="U290" i="31"/>
  <c r="U289" i="31"/>
  <c r="U288" i="31"/>
  <c r="U287" i="31"/>
  <c r="U286" i="31"/>
  <c r="U285" i="31"/>
  <c r="U284" i="31"/>
  <c r="U283" i="31"/>
  <c r="U282" i="31"/>
  <c r="U281" i="31"/>
  <c r="U280" i="31"/>
  <c r="U279" i="31"/>
  <c r="U278" i="31"/>
  <c r="U277" i="31"/>
  <c r="U276" i="31"/>
  <c r="U275" i="31"/>
  <c r="U274" i="31"/>
  <c r="U273" i="31"/>
  <c r="U272" i="31"/>
  <c r="U271" i="31"/>
  <c r="U267" i="31"/>
  <c r="U266" i="31"/>
  <c r="U265" i="31"/>
  <c r="U264" i="31"/>
  <c r="U263" i="31"/>
  <c r="U262" i="31"/>
  <c r="U261" i="31"/>
  <c r="U260" i="31"/>
  <c r="U259" i="31"/>
  <c r="U258" i="31"/>
  <c r="U257" i="31"/>
  <c r="U256" i="31"/>
  <c r="U255" i="31"/>
  <c r="U254" i="31"/>
  <c r="U253" i="31"/>
  <c r="U252" i="31"/>
  <c r="U251" i="31"/>
  <c r="U247" i="31"/>
  <c r="U246" i="31"/>
  <c r="U245" i="31"/>
  <c r="U244" i="31"/>
  <c r="U243" i="31"/>
  <c r="U242" i="31"/>
  <c r="U241" i="31"/>
  <c r="U240" i="31"/>
  <c r="U239" i="31"/>
  <c r="U238" i="31"/>
  <c r="U237" i="31"/>
  <c r="U236" i="31"/>
  <c r="U235" i="31"/>
  <c r="U231" i="31"/>
  <c r="U230" i="31"/>
  <c r="U229" i="31"/>
  <c r="U228" i="31"/>
  <c r="U227" i="31"/>
  <c r="U226" i="31"/>
  <c r="U225" i="31"/>
  <c r="U224" i="31"/>
  <c r="U223" i="31"/>
  <c r="U222" i="31"/>
  <c r="U217" i="31"/>
  <c r="U216" i="31"/>
  <c r="U215" i="31"/>
  <c r="U214" i="31"/>
  <c r="U213" i="31"/>
  <c r="U212" i="31"/>
  <c r="U211" i="31"/>
  <c r="U210" i="31"/>
  <c r="U209" i="31"/>
  <c r="U208" i="31"/>
  <c r="U207" i="31"/>
  <c r="U206" i="31"/>
  <c r="U205" i="31"/>
  <c r="U204" i="31"/>
  <c r="U203" i="31"/>
  <c r="U202" i="31"/>
  <c r="U201" i="31"/>
  <c r="U200" i="31"/>
  <c r="U199" i="31"/>
  <c r="U198" i="31"/>
  <c r="U197" i="31"/>
  <c r="U196" i="31"/>
  <c r="U195" i="31"/>
  <c r="U194" i="31"/>
  <c r="U193" i="31"/>
  <c r="U192" i="31"/>
  <c r="U188" i="31"/>
  <c r="U187" i="31"/>
  <c r="U186" i="31"/>
  <c r="U185" i="31"/>
  <c r="U184" i="31"/>
  <c r="U183" i="31"/>
  <c r="U182" i="31"/>
  <c r="U178" i="31"/>
  <c r="U177" i="31"/>
  <c r="U176" i="31"/>
  <c r="U175" i="31"/>
  <c r="U174" i="31"/>
  <c r="U173" i="31"/>
  <c r="U172" i="31"/>
  <c r="U171" i="31"/>
  <c r="U170" i="31"/>
  <c r="U169" i="31"/>
  <c r="U168" i="31"/>
  <c r="U167" i="31"/>
  <c r="U166" i="31"/>
  <c r="U165" i="31"/>
  <c r="U164" i="31"/>
  <c r="U163" i="31"/>
  <c r="U162" i="3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9" i="31"/>
  <c r="U148" i="31"/>
  <c r="U147" i="31"/>
  <c r="U143" i="31"/>
  <c r="U142" i="31"/>
  <c r="U141" i="31"/>
  <c r="U140" i="31"/>
  <c r="U139" i="31"/>
  <c r="U138" i="31"/>
  <c r="U137" i="31"/>
  <c r="U136" i="31"/>
  <c r="U135" i="31"/>
  <c r="U134" i="31"/>
  <c r="U133" i="31"/>
  <c r="U132" i="31"/>
  <c r="U131" i="31"/>
  <c r="U127" i="31"/>
  <c r="U126" i="31"/>
  <c r="U125" i="31"/>
  <c r="U124" i="31"/>
  <c r="U123" i="31"/>
  <c r="U122" i="31"/>
  <c r="U121" i="31"/>
  <c r="U120" i="31"/>
  <c r="U119" i="31"/>
  <c r="U118" i="31"/>
  <c r="U114" i="31"/>
  <c r="U113" i="31"/>
  <c r="U112" i="31"/>
  <c r="U111" i="31"/>
  <c r="U110" i="31"/>
  <c r="U109" i="31"/>
  <c r="U108" i="31"/>
  <c r="U107" i="31"/>
  <c r="U106" i="31"/>
  <c r="U105" i="31"/>
  <c r="U80" i="31"/>
  <c r="U81" i="31"/>
  <c r="U82" i="31"/>
  <c r="U83" i="31"/>
  <c r="U84" i="31"/>
  <c r="U85" i="31"/>
  <c r="U86" i="31"/>
  <c r="U87" i="31"/>
  <c r="U89" i="31"/>
  <c r="U90" i="31"/>
  <c r="U92" i="31"/>
  <c r="U93" i="31"/>
  <c r="U94" i="31"/>
  <c r="U96" i="31"/>
  <c r="U97" i="31"/>
  <c r="U98" i="31"/>
  <c r="U99" i="31"/>
  <c r="U100" i="31"/>
  <c r="U101" i="31"/>
  <c r="U79" i="31"/>
  <c r="U386" i="31" l="1"/>
  <c r="N960" i="22"/>
  <c r="N69" i="22" s="1"/>
  <c r="N960" i="31" s="1"/>
  <c r="N69" i="31" s="1"/>
  <c r="AA69" i="31" s="1"/>
  <c r="L69" i="22"/>
  <c r="U386" i="29"/>
  <c r="U21" i="29" s="1"/>
  <c r="U962" i="29"/>
  <c r="U71" i="29" s="1"/>
  <c r="U73" i="29" s="1"/>
  <c r="U962" i="31"/>
  <c r="U71" i="31" s="1"/>
  <c r="N960" i="24"/>
  <c r="S961" i="22"/>
  <c r="S70" i="22" s="1"/>
  <c r="N961" i="31"/>
  <c r="N70" i="31" s="1"/>
  <c r="AA70" i="31" s="1"/>
  <c r="S961" i="24"/>
  <c r="S70" i="24" s="1"/>
  <c r="N961" i="29"/>
  <c r="N70" i="29" s="1"/>
  <c r="AA70" i="29" s="1"/>
  <c r="L915" i="24"/>
  <c r="N915" i="24" s="1"/>
  <c r="S915" i="24" s="1"/>
  <c r="AG916" i="31"/>
  <c r="AH916" i="31" s="1"/>
  <c r="AG915" i="29"/>
  <c r="L218" i="24"/>
  <c r="L218" i="29" s="1"/>
  <c r="AG218" i="31"/>
  <c r="AH218" i="31" s="1"/>
  <c r="AG218" i="29"/>
  <c r="AG916" i="29"/>
  <c r="U232" i="29"/>
  <c r="U13" i="29" s="1"/>
  <c r="U295" i="29"/>
  <c r="U16" i="29" s="1"/>
  <c r="U308" i="29"/>
  <c r="U17" i="29" s="1"/>
  <c r="U950" i="29"/>
  <c r="U58" i="29" s="1"/>
  <c r="AG915" i="31"/>
  <c r="N915" i="22"/>
  <c r="T915" i="22" s="1"/>
  <c r="T915" i="31" s="1"/>
  <c r="L915" i="31"/>
  <c r="L916" i="24"/>
  <c r="L916" i="29" s="1"/>
  <c r="N916" i="22"/>
  <c r="U219" i="31"/>
  <c r="U219" i="29"/>
  <c r="U12" i="29" s="1"/>
  <c r="U932" i="29"/>
  <c r="U56" i="29" s="1"/>
  <c r="U944" i="29"/>
  <c r="U57" i="29" s="1"/>
  <c r="U102" i="31"/>
  <c r="U612" i="31"/>
  <c r="U723" i="29"/>
  <c r="U750" i="29"/>
  <c r="U751" i="29" s="1"/>
  <c r="U41" i="29" s="1"/>
  <c r="U815" i="31"/>
  <c r="U604" i="29"/>
  <c r="U128" i="29"/>
  <c r="U6" i="29" s="1"/>
  <c r="U189" i="29"/>
  <c r="U9" i="29" s="1"/>
  <c r="U567" i="29"/>
  <c r="U625" i="31"/>
  <c r="U839" i="29"/>
  <c r="U48" i="29" s="1"/>
  <c r="N218" i="22"/>
  <c r="U343" i="29"/>
  <c r="U19" i="29" s="1"/>
  <c r="U790" i="29"/>
  <c r="U829" i="29"/>
  <c r="U47" i="29" s="1"/>
  <c r="U179" i="29"/>
  <c r="U8" i="29" s="1"/>
  <c r="U268" i="29"/>
  <c r="U15" i="29" s="1"/>
  <c r="U326" i="29"/>
  <c r="U18" i="29" s="1"/>
  <c r="U481" i="29"/>
  <c r="U26" i="29" s="1"/>
  <c r="U524" i="29"/>
  <c r="U30" i="29" s="1"/>
  <c r="U647" i="29"/>
  <c r="U737" i="29"/>
  <c r="U815" i="29"/>
  <c r="U46" i="29" s="1"/>
  <c r="U885" i="29"/>
  <c r="U764" i="29"/>
  <c r="U144" i="29"/>
  <c r="U7" i="29" s="1"/>
  <c r="U640" i="29"/>
  <c r="U102" i="29"/>
  <c r="U4" i="29" s="1"/>
  <c r="U492" i="29"/>
  <c r="U27" i="29" s="1"/>
  <c r="U528" i="29"/>
  <c r="U659" i="29"/>
  <c r="U780" i="29"/>
  <c r="U919" i="29"/>
  <c r="U55" i="29" s="1"/>
  <c r="U463" i="29"/>
  <c r="U25" i="29" s="1"/>
  <c r="U553" i="29"/>
  <c r="U579" i="29"/>
  <c r="U625" i="29"/>
  <c r="U248" i="29"/>
  <c r="U14" i="29" s="1"/>
  <c r="U407" i="29"/>
  <c r="U22" i="29" s="1"/>
  <c r="U545" i="29"/>
  <c r="U32" i="29" s="1"/>
  <c r="U590" i="29"/>
  <c r="U441" i="29"/>
  <c r="U24" i="29" s="1"/>
  <c r="U519" i="29"/>
  <c r="U29" i="29" s="1"/>
  <c r="U426" i="29"/>
  <c r="U23" i="29" s="1"/>
  <c r="U612" i="29"/>
  <c r="U670" i="29"/>
  <c r="U115" i="29"/>
  <c r="U5" i="29" s="1"/>
  <c r="U361" i="29"/>
  <c r="U20" i="29" s="1"/>
  <c r="U510" i="29"/>
  <c r="U28" i="29" s="1"/>
  <c r="U595" i="29"/>
  <c r="U704" i="29"/>
  <c r="U717" i="29"/>
  <c r="U866" i="29"/>
  <c r="U49" i="29" s="1"/>
  <c r="U879" i="29"/>
  <c r="U50" i="29" s="1"/>
  <c r="H923" i="22"/>
  <c r="S960" i="22" l="1"/>
  <c r="S69" i="22" s="1"/>
  <c r="N69" i="24"/>
  <c r="N960" i="29" s="1"/>
  <c r="N69" i="29" s="1"/>
  <c r="AA69" i="29" s="1"/>
  <c r="AH916" i="29"/>
  <c r="S960" i="24"/>
  <c r="S69" i="24" s="1"/>
  <c r="L915" i="29"/>
  <c r="AH915" i="29" s="1"/>
  <c r="N218" i="24"/>
  <c r="S218" i="24" s="1"/>
  <c r="U791" i="29"/>
  <c r="U42" i="29" s="1"/>
  <c r="AH218" i="29"/>
  <c r="U971" i="29"/>
  <c r="AH915" i="31"/>
  <c r="T916" i="22"/>
  <c r="T916" i="31" s="1"/>
  <c r="N916" i="31"/>
  <c r="S916" i="31" s="1"/>
  <c r="S915" i="22"/>
  <c r="N915" i="31"/>
  <c r="S915" i="31" s="1"/>
  <c r="N916" i="24"/>
  <c r="N916" i="29" s="1"/>
  <c r="S916" i="29" s="1"/>
  <c r="T915" i="24"/>
  <c r="T915" i="29" s="1"/>
  <c r="N915" i="29"/>
  <c r="S916" i="22"/>
  <c r="U613" i="29"/>
  <c r="U37" i="29" s="1"/>
  <c r="U660" i="29"/>
  <c r="U38" i="29" s="1"/>
  <c r="U51" i="29"/>
  <c r="U52" i="29" s="1"/>
  <c r="U10" i="29"/>
  <c r="U596" i="29"/>
  <c r="U36" i="29" s="1"/>
  <c r="U59" i="29"/>
  <c r="U738" i="29"/>
  <c r="U40" i="29" s="1"/>
  <c r="S218" i="22"/>
  <c r="N218" i="31"/>
  <c r="S218" i="31" s="1"/>
  <c r="T218" i="22"/>
  <c r="T218" i="31" s="1"/>
  <c r="U33" i="29"/>
  <c r="U969" i="29"/>
  <c r="U972" i="29"/>
  <c r="O71" i="32"/>
  <c r="M26" i="32"/>
  <c r="O4" i="32"/>
  <c r="R958" i="31"/>
  <c r="R67" i="31" s="1"/>
  <c r="Q958" i="31"/>
  <c r="Q67" i="31" s="1"/>
  <c r="P958" i="31"/>
  <c r="P67" i="31" s="1"/>
  <c r="O958" i="31"/>
  <c r="O67" i="31" s="1"/>
  <c r="M958" i="31"/>
  <c r="M67" i="31" s="1"/>
  <c r="Z67" i="31" s="1"/>
  <c r="R957" i="31"/>
  <c r="R66" i="31" s="1"/>
  <c r="Q957" i="31"/>
  <c r="Q66" i="31" s="1"/>
  <c r="P957" i="31"/>
  <c r="P66" i="31" s="1"/>
  <c r="O957" i="31"/>
  <c r="O66" i="31" s="1"/>
  <c r="M957" i="31"/>
  <c r="M66" i="31" s="1"/>
  <c r="Z66" i="31" s="1"/>
  <c r="R956" i="31"/>
  <c r="R65" i="31" s="1"/>
  <c r="Q956" i="31"/>
  <c r="Q65" i="31" s="1"/>
  <c r="P956" i="31"/>
  <c r="P65" i="31" s="1"/>
  <c r="O956" i="31"/>
  <c r="O65" i="31" s="1"/>
  <c r="M956" i="31"/>
  <c r="M65" i="31" s="1"/>
  <c r="R949" i="31"/>
  <c r="Q949" i="31"/>
  <c r="P949" i="31"/>
  <c r="O949" i="31"/>
  <c r="M949" i="31"/>
  <c r="R948" i="31"/>
  <c r="Q948" i="31"/>
  <c r="P948" i="31"/>
  <c r="O948" i="31"/>
  <c r="M948" i="31"/>
  <c r="R947" i="31"/>
  <c r="Q947" i="31"/>
  <c r="P947" i="31"/>
  <c r="O947" i="31"/>
  <c r="M947" i="31"/>
  <c r="R943" i="31"/>
  <c r="Q943" i="31"/>
  <c r="P943" i="31"/>
  <c r="O943" i="31"/>
  <c r="M943" i="31"/>
  <c r="R942" i="31"/>
  <c r="Q942" i="31"/>
  <c r="P942" i="31"/>
  <c r="O942" i="31"/>
  <c r="M942" i="31"/>
  <c r="R941" i="31"/>
  <c r="Q941" i="31"/>
  <c r="P941" i="31"/>
  <c r="O941" i="31"/>
  <c r="M941" i="31"/>
  <c r="R940" i="31"/>
  <c r="Q940" i="31"/>
  <c r="P940" i="31"/>
  <c r="O940" i="31"/>
  <c r="M940" i="31"/>
  <c r="R939" i="31"/>
  <c r="Q939" i="31"/>
  <c r="P939" i="31"/>
  <c r="O939" i="31"/>
  <c r="M939" i="31"/>
  <c r="R938" i="31"/>
  <c r="Q938" i="31"/>
  <c r="P938" i="31"/>
  <c r="O938" i="31"/>
  <c r="M938" i="31"/>
  <c r="R937" i="31"/>
  <c r="Q937" i="31"/>
  <c r="P937" i="31"/>
  <c r="O937" i="31"/>
  <c r="M937" i="31"/>
  <c r="R936" i="31"/>
  <c r="Q936" i="31"/>
  <c r="P936" i="31"/>
  <c r="O936" i="31"/>
  <c r="M936" i="31"/>
  <c r="R935" i="31"/>
  <c r="Q935" i="31"/>
  <c r="P935" i="31"/>
  <c r="O935" i="31"/>
  <c r="M935" i="31"/>
  <c r="R931" i="31"/>
  <c r="Q931" i="31"/>
  <c r="P931" i="31"/>
  <c r="O931" i="31"/>
  <c r="M931" i="31"/>
  <c r="R930" i="31"/>
  <c r="Q930" i="31"/>
  <c r="P930" i="31"/>
  <c r="O930" i="31"/>
  <c r="M930" i="31"/>
  <c r="R929" i="31"/>
  <c r="Q929" i="31"/>
  <c r="P929" i="31"/>
  <c r="O929" i="31"/>
  <c r="M929" i="31"/>
  <c r="R928" i="31"/>
  <c r="Q928" i="31"/>
  <c r="P928" i="31"/>
  <c r="O928" i="31"/>
  <c r="M928" i="31"/>
  <c r="R927" i="31"/>
  <c r="Q927" i="31"/>
  <c r="P927" i="31"/>
  <c r="O927" i="31"/>
  <c r="M927" i="31"/>
  <c r="R926" i="31"/>
  <c r="Q926" i="31"/>
  <c r="P926" i="31"/>
  <c r="O926" i="31"/>
  <c r="M926" i="31"/>
  <c r="R925" i="31"/>
  <c r="Q925" i="31"/>
  <c r="P925" i="31"/>
  <c r="O925" i="31"/>
  <c r="M925" i="31"/>
  <c r="R924" i="31"/>
  <c r="Q924" i="31"/>
  <c r="P924" i="31"/>
  <c r="O924" i="31"/>
  <c r="M924" i="31"/>
  <c r="R923" i="31"/>
  <c r="Q923" i="31"/>
  <c r="P923" i="31"/>
  <c r="O923" i="31"/>
  <c r="M923" i="31"/>
  <c r="R922" i="31"/>
  <c r="Q922" i="31"/>
  <c r="P922" i="31"/>
  <c r="O922" i="31"/>
  <c r="M922" i="31"/>
  <c r="R918" i="31"/>
  <c r="Q918" i="31"/>
  <c r="P918" i="31"/>
  <c r="O918" i="31"/>
  <c r="M918" i="31"/>
  <c r="R917" i="31"/>
  <c r="Q917" i="31"/>
  <c r="P917" i="31"/>
  <c r="O917" i="31"/>
  <c r="M917" i="31"/>
  <c r="R914" i="31"/>
  <c r="Q914" i="31"/>
  <c r="P914" i="31"/>
  <c r="O914" i="31"/>
  <c r="M914" i="31"/>
  <c r="R913" i="31"/>
  <c r="Q913" i="31"/>
  <c r="P913" i="31"/>
  <c r="M913" i="31"/>
  <c r="R912" i="31"/>
  <c r="Q912" i="31"/>
  <c r="P912" i="31"/>
  <c r="O912" i="31"/>
  <c r="M912" i="31"/>
  <c r="R911" i="31"/>
  <c r="Q911" i="31"/>
  <c r="P911" i="31"/>
  <c r="O911" i="31"/>
  <c r="M911" i="31"/>
  <c r="R910" i="31"/>
  <c r="Q910" i="31"/>
  <c r="P910" i="31"/>
  <c r="O910" i="31"/>
  <c r="M910" i="31"/>
  <c r="R909" i="31"/>
  <c r="Q909" i="31"/>
  <c r="P909" i="31"/>
  <c r="O909" i="31"/>
  <c r="M909" i="31"/>
  <c r="R908" i="31"/>
  <c r="Q908" i="31"/>
  <c r="P908" i="31"/>
  <c r="O908" i="31"/>
  <c r="M908" i="31"/>
  <c r="R907" i="31"/>
  <c r="Q907" i="31"/>
  <c r="P907" i="31"/>
  <c r="O907" i="31"/>
  <c r="M907" i="31"/>
  <c r="R906" i="31"/>
  <c r="Q906" i="31"/>
  <c r="P906" i="31"/>
  <c r="O906" i="31"/>
  <c r="M906" i="31"/>
  <c r="R905" i="31"/>
  <c r="Q905" i="31"/>
  <c r="P905" i="31"/>
  <c r="O905" i="31"/>
  <c r="M905" i="31"/>
  <c r="R904" i="31"/>
  <c r="Q904" i="31"/>
  <c r="P904" i="31"/>
  <c r="O904" i="31"/>
  <c r="M904" i="31"/>
  <c r="R903" i="31"/>
  <c r="Q903" i="31"/>
  <c r="P903" i="31"/>
  <c r="O903" i="31"/>
  <c r="M903" i="31"/>
  <c r="R902" i="31"/>
  <c r="Q902" i="31"/>
  <c r="P902" i="31"/>
  <c r="O902" i="31"/>
  <c r="M902" i="31"/>
  <c r="R901" i="31"/>
  <c r="Q901" i="31"/>
  <c r="P901" i="31"/>
  <c r="O901" i="31"/>
  <c r="M901" i="31"/>
  <c r="R900" i="31"/>
  <c r="Q900" i="31"/>
  <c r="P900" i="31"/>
  <c r="O900" i="31"/>
  <c r="M900" i="31"/>
  <c r="R899" i="31"/>
  <c r="Q899" i="31"/>
  <c r="P899" i="31"/>
  <c r="O899" i="31"/>
  <c r="M899" i="31"/>
  <c r="R898" i="31"/>
  <c r="Q898" i="31"/>
  <c r="P898" i="31"/>
  <c r="O898" i="31"/>
  <c r="M898" i="31"/>
  <c r="R897" i="31"/>
  <c r="Q897" i="31"/>
  <c r="P897" i="31"/>
  <c r="O897" i="31"/>
  <c r="M897" i="31"/>
  <c r="R896" i="31"/>
  <c r="Q896" i="31"/>
  <c r="P896" i="31"/>
  <c r="O896" i="31"/>
  <c r="M896" i="31"/>
  <c r="R895" i="31"/>
  <c r="Q895" i="31"/>
  <c r="P895" i="31"/>
  <c r="O895" i="31"/>
  <c r="M895" i="31"/>
  <c r="R894" i="31"/>
  <c r="Q894" i="31"/>
  <c r="P894" i="31"/>
  <c r="O894" i="31"/>
  <c r="M894" i="31"/>
  <c r="R893" i="31"/>
  <c r="Q893" i="31"/>
  <c r="P893" i="31"/>
  <c r="O893" i="31"/>
  <c r="M893" i="31"/>
  <c r="R892" i="31"/>
  <c r="Q892" i="31"/>
  <c r="P892" i="31"/>
  <c r="O892" i="31"/>
  <c r="M892" i="31"/>
  <c r="R891" i="31"/>
  <c r="Q891" i="31"/>
  <c r="P891" i="31"/>
  <c r="O891" i="31"/>
  <c r="M891" i="31"/>
  <c r="R890" i="31"/>
  <c r="Q890" i="31"/>
  <c r="P890" i="31"/>
  <c r="O890" i="31"/>
  <c r="M890" i="31"/>
  <c r="R889" i="31"/>
  <c r="Q889" i="31"/>
  <c r="P889" i="31"/>
  <c r="O889" i="31"/>
  <c r="M889" i="31"/>
  <c r="R888" i="31"/>
  <c r="Q888" i="31"/>
  <c r="P888" i="31"/>
  <c r="O888" i="31"/>
  <c r="M888" i="31"/>
  <c r="R884" i="31"/>
  <c r="Q884" i="31"/>
  <c r="P884" i="31"/>
  <c r="O884" i="31"/>
  <c r="M884" i="31"/>
  <c r="R882" i="31"/>
  <c r="Q882" i="31"/>
  <c r="P882" i="31"/>
  <c r="O882" i="31"/>
  <c r="M882" i="31"/>
  <c r="R878" i="31"/>
  <c r="Q878" i="31"/>
  <c r="P878" i="31"/>
  <c r="O878" i="31"/>
  <c r="M878" i="31"/>
  <c r="R877" i="31"/>
  <c r="Q877" i="31"/>
  <c r="P877" i="31"/>
  <c r="O877" i="31"/>
  <c r="M877" i="31"/>
  <c r="R876" i="31"/>
  <c r="Q876" i="31"/>
  <c r="P876" i="31"/>
  <c r="O876" i="31"/>
  <c r="M876" i="31"/>
  <c r="R875" i="31"/>
  <c r="Q875" i="31"/>
  <c r="P875" i="31"/>
  <c r="O875" i="31"/>
  <c r="M875" i="31"/>
  <c r="R874" i="31"/>
  <c r="Q874" i="31"/>
  <c r="P874" i="31"/>
  <c r="O874" i="31"/>
  <c r="M874" i="31"/>
  <c r="R873" i="31"/>
  <c r="Q873" i="31"/>
  <c r="P873" i="31"/>
  <c r="O873" i="31"/>
  <c r="M873" i="31"/>
  <c r="R872" i="31"/>
  <c r="Q872" i="31"/>
  <c r="P872" i="31"/>
  <c r="O872" i="31"/>
  <c r="M872" i="31"/>
  <c r="R871" i="31"/>
  <c r="Q871" i="31"/>
  <c r="P871" i="31"/>
  <c r="O871" i="31"/>
  <c r="M871" i="31"/>
  <c r="R870" i="31"/>
  <c r="Q870" i="31"/>
  <c r="P870" i="31"/>
  <c r="O870" i="31"/>
  <c r="M870" i="31"/>
  <c r="R869" i="31"/>
  <c r="Q869" i="31"/>
  <c r="P869" i="31"/>
  <c r="O869" i="31"/>
  <c r="M869" i="31"/>
  <c r="R865" i="31"/>
  <c r="Q865" i="31"/>
  <c r="P865" i="31"/>
  <c r="O865" i="31"/>
  <c r="M865" i="31"/>
  <c r="R864" i="31"/>
  <c r="Q864" i="31"/>
  <c r="P864" i="31"/>
  <c r="O864" i="31"/>
  <c r="M864" i="31"/>
  <c r="R863" i="31"/>
  <c r="Q863" i="31"/>
  <c r="P863" i="31"/>
  <c r="O863" i="31"/>
  <c r="M863" i="31"/>
  <c r="R862" i="31"/>
  <c r="Q862" i="31"/>
  <c r="P862" i="31"/>
  <c r="O862" i="31"/>
  <c r="M862" i="31"/>
  <c r="R861" i="31"/>
  <c r="Q861" i="31"/>
  <c r="P861" i="31"/>
  <c r="O861" i="31"/>
  <c r="M861" i="31"/>
  <c r="R860" i="31"/>
  <c r="Q860" i="31"/>
  <c r="P860" i="31"/>
  <c r="O860" i="31"/>
  <c r="M860" i="31"/>
  <c r="R859" i="31"/>
  <c r="Q859" i="31"/>
  <c r="P859" i="31"/>
  <c r="O859" i="31"/>
  <c r="M859" i="31"/>
  <c r="R858" i="31"/>
  <c r="Q858" i="31"/>
  <c r="P858" i="31"/>
  <c r="O858" i="31"/>
  <c r="M858" i="31"/>
  <c r="R857" i="31"/>
  <c r="Q857" i="31"/>
  <c r="P857" i="31"/>
  <c r="O857" i="31"/>
  <c r="M857" i="31"/>
  <c r="R856" i="31"/>
  <c r="Q856" i="31"/>
  <c r="P856" i="31"/>
  <c r="O856" i="31"/>
  <c r="M856" i="31"/>
  <c r="R855" i="31"/>
  <c r="Q855" i="31"/>
  <c r="P855" i="31"/>
  <c r="O855" i="31"/>
  <c r="M855" i="31"/>
  <c r="R854" i="31"/>
  <c r="Q854" i="31"/>
  <c r="P854" i="31"/>
  <c r="O854" i="31"/>
  <c r="M854" i="31"/>
  <c r="R853" i="31"/>
  <c r="Q853" i="31"/>
  <c r="P853" i="31"/>
  <c r="O853" i="31"/>
  <c r="M853" i="31"/>
  <c r="R852" i="31"/>
  <c r="Q852" i="31"/>
  <c r="P852" i="31"/>
  <c r="O852" i="31"/>
  <c r="M852" i="31"/>
  <c r="R851" i="31"/>
  <c r="Q851" i="31"/>
  <c r="P851" i="31"/>
  <c r="O851" i="31"/>
  <c r="M851" i="31"/>
  <c r="R849" i="31"/>
  <c r="Q849" i="31"/>
  <c r="P849" i="31"/>
  <c r="O849" i="31"/>
  <c r="M849" i="31"/>
  <c r="R848" i="31"/>
  <c r="Q848" i="31"/>
  <c r="P848" i="31"/>
  <c r="O848" i="31"/>
  <c r="M848" i="31"/>
  <c r="R847" i="31"/>
  <c r="Q847" i="31"/>
  <c r="P847" i="31"/>
  <c r="O847" i="31"/>
  <c r="M847" i="31"/>
  <c r="R846" i="31"/>
  <c r="Q846" i="31"/>
  <c r="P846" i="31"/>
  <c r="O846" i="31"/>
  <c r="M846" i="31"/>
  <c r="R845" i="31"/>
  <c r="Q845" i="31"/>
  <c r="P845" i="31"/>
  <c r="O845" i="31"/>
  <c r="M845" i="31"/>
  <c r="R844" i="31"/>
  <c r="Q844" i="31"/>
  <c r="P844" i="31"/>
  <c r="O844" i="31"/>
  <c r="M844" i="31"/>
  <c r="R843" i="31"/>
  <c r="Q843" i="31"/>
  <c r="P843" i="31"/>
  <c r="O843" i="31"/>
  <c r="M843" i="31"/>
  <c r="R842" i="31"/>
  <c r="Q842" i="31"/>
  <c r="P842" i="31"/>
  <c r="O842" i="31"/>
  <c r="M842" i="31"/>
  <c r="R838" i="31"/>
  <c r="Q838" i="31"/>
  <c r="P838" i="31"/>
  <c r="O838" i="31"/>
  <c r="M838" i="31"/>
  <c r="R837" i="31"/>
  <c r="Q837" i="31"/>
  <c r="P837" i="31"/>
  <c r="O837" i="31"/>
  <c r="M837" i="31"/>
  <c r="R836" i="31"/>
  <c r="Q836" i="31"/>
  <c r="P836" i="31"/>
  <c r="O836" i="31"/>
  <c r="M836" i="31"/>
  <c r="R835" i="31"/>
  <c r="Q835" i="31"/>
  <c r="P835" i="31"/>
  <c r="O835" i="31"/>
  <c r="M835" i="31"/>
  <c r="R834" i="31"/>
  <c r="Q834" i="31"/>
  <c r="P834" i="31"/>
  <c r="O834" i="31"/>
  <c r="M834" i="31"/>
  <c r="R833" i="31"/>
  <c r="Q833" i="31"/>
  <c r="P833" i="31"/>
  <c r="O833" i="31"/>
  <c r="M833" i="31"/>
  <c r="R832" i="31"/>
  <c r="Q832" i="31"/>
  <c r="P832" i="31"/>
  <c r="O832" i="31"/>
  <c r="M832" i="31"/>
  <c r="R828" i="31"/>
  <c r="Q828" i="31"/>
  <c r="P828" i="31"/>
  <c r="O828" i="31"/>
  <c r="M828" i="31"/>
  <c r="R827" i="31"/>
  <c r="Q827" i="31"/>
  <c r="P827" i="31"/>
  <c r="O827" i="31"/>
  <c r="M827" i="31"/>
  <c r="R826" i="31"/>
  <c r="Q826" i="31"/>
  <c r="P826" i="31"/>
  <c r="O826" i="31"/>
  <c r="M826" i="31"/>
  <c r="R825" i="31"/>
  <c r="Q825" i="31"/>
  <c r="P825" i="31"/>
  <c r="O825" i="31"/>
  <c r="M825" i="31"/>
  <c r="R824" i="31"/>
  <c r="Q824" i="31"/>
  <c r="P824" i="31"/>
  <c r="O824" i="31"/>
  <c r="M824" i="31"/>
  <c r="R823" i="31"/>
  <c r="Q823" i="31"/>
  <c r="P823" i="31"/>
  <c r="O823" i="31"/>
  <c r="M823" i="31"/>
  <c r="R822" i="31"/>
  <c r="Q822" i="31"/>
  <c r="P822" i="31"/>
  <c r="O822" i="31"/>
  <c r="M822" i="31"/>
  <c r="R821" i="31"/>
  <c r="Q821" i="31"/>
  <c r="P821" i="31"/>
  <c r="O821" i="31"/>
  <c r="M821" i="31"/>
  <c r="R820" i="31"/>
  <c r="Q820" i="31"/>
  <c r="P820" i="31"/>
  <c r="O820" i="31"/>
  <c r="M820" i="31"/>
  <c r="R819" i="31"/>
  <c r="Q819" i="31"/>
  <c r="P819" i="31"/>
  <c r="O819" i="31"/>
  <c r="M819" i="31"/>
  <c r="R818" i="31"/>
  <c r="Q818" i="31"/>
  <c r="P818" i="31"/>
  <c r="O818" i="31"/>
  <c r="M818" i="31"/>
  <c r="R814" i="31"/>
  <c r="Q814" i="31"/>
  <c r="P814" i="31"/>
  <c r="O814" i="31"/>
  <c r="M814" i="31"/>
  <c r="R813" i="31"/>
  <c r="Q813" i="31"/>
  <c r="P813" i="31"/>
  <c r="O813" i="31"/>
  <c r="M813" i="31"/>
  <c r="R812" i="31"/>
  <c r="Q812" i="31"/>
  <c r="P812" i="31"/>
  <c r="O812" i="31"/>
  <c r="M812" i="31"/>
  <c r="R811" i="31"/>
  <c r="Q811" i="31"/>
  <c r="P811" i="31"/>
  <c r="O811" i="31"/>
  <c r="M811" i="31"/>
  <c r="R810" i="31"/>
  <c r="Q810" i="31"/>
  <c r="P810" i="31"/>
  <c r="O810" i="31"/>
  <c r="M810" i="31"/>
  <c r="R809" i="31"/>
  <c r="Q809" i="31"/>
  <c r="P809" i="31"/>
  <c r="O809" i="31"/>
  <c r="M809" i="31"/>
  <c r="R808" i="31"/>
  <c r="Q808" i="31"/>
  <c r="P808" i="31"/>
  <c r="O808" i="31"/>
  <c r="M808" i="31"/>
  <c r="R807" i="31"/>
  <c r="Q807" i="31"/>
  <c r="P807" i="31"/>
  <c r="O807" i="31"/>
  <c r="M807" i="31"/>
  <c r="R806" i="31"/>
  <c r="Q806" i="31"/>
  <c r="P806" i="31"/>
  <c r="O806" i="31"/>
  <c r="M806" i="31"/>
  <c r="R805" i="31"/>
  <c r="Q805" i="31"/>
  <c r="P805" i="31"/>
  <c r="O805" i="31"/>
  <c r="M805" i="31"/>
  <c r="R804" i="31"/>
  <c r="Q804" i="31"/>
  <c r="P804" i="31"/>
  <c r="O804" i="31"/>
  <c r="M804" i="31"/>
  <c r="R803" i="31"/>
  <c r="Q803" i="31"/>
  <c r="P803" i="31"/>
  <c r="O803" i="31"/>
  <c r="M803" i="31"/>
  <c r="R802" i="31"/>
  <c r="Q802" i="31"/>
  <c r="P802" i="31"/>
  <c r="O802" i="31"/>
  <c r="M802" i="31"/>
  <c r="R801" i="31"/>
  <c r="Q801" i="31"/>
  <c r="P801" i="31"/>
  <c r="O801" i="31"/>
  <c r="M801" i="31"/>
  <c r="R800" i="31"/>
  <c r="Q800" i="31"/>
  <c r="P800" i="31"/>
  <c r="O800" i="31"/>
  <c r="M800" i="31"/>
  <c r="R799" i="31"/>
  <c r="Q799" i="31"/>
  <c r="P799" i="31"/>
  <c r="O799" i="31"/>
  <c r="M799" i="31"/>
  <c r="R798" i="31"/>
  <c r="Q798" i="31"/>
  <c r="P798" i="31"/>
  <c r="O798" i="31"/>
  <c r="M798" i="31"/>
  <c r="R797" i="31"/>
  <c r="Q797" i="31"/>
  <c r="P797" i="31"/>
  <c r="O797" i="31"/>
  <c r="M797" i="31"/>
  <c r="R796" i="31"/>
  <c r="Q796" i="31"/>
  <c r="P796" i="31"/>
  <c r="O796" i="31"/>
  <c r="M796" i="31"/>
  <c r="R795" i="31"/>
  <c r="Q795" i="31"/>
  <c r="P795" i="31"/>
  <c r="O795" i="31"/>
  <c r="M795" i="31"/>
  <c r="R794" i="31"/>
  <c r="Q794" i="31"/>
  <c r="P794" i="31"/>
  <c r="O794" i="31"/>
  <c r="M794" i="31"/>
  <c r="R789" i="31"/>
  <c r="Q789" i="31"/>
  <c r="P789" i="31"/>
  <c r="O789" i="31"/>
  <c r="M789" i="31"/>
  <c r="R788" i="31"/>
  <c r="Q788" i="31"/>
  <c r="P788" i="31"/>
  <c r="O788" i="31"/>
  <c r="M788" i="31"/>
  <c r="R787" i="31"/>
  <c r="Q787" i="31"/>
  <c r="P787" i="31"/>
  <c r="O787" i="31"/>
  <c r="M787" i="31"/>
  <c r="R786" i="31"/>
  <c r="Q786" i="31"/>
  <c r="P786" i="31"/>
  <c r="O786" i="31"/>
  <c r="M786" i="31"/>
  <c r="R785" i="31"/>
  <c r="Q785" i="31"/>
  <c r="P785" i="31"/>
  <c r="O785" i="31"/>
  <c r="M785" i="31"/>
  <c r="R784" i="31"/>
  <c r="Q784" i="31"/>
  <c r="P784" i="31"/>
  <c r="O784" i="31"/>
  <c r="M784" i="31"/>
  <c r="R783" i="31"/>
  <c r="Q783" i="31"/>
  <c r="P783" i="31"/>
  <c r="O783" i="31"/>
  <c r="M783" i="31"/>
  <c r="R782" i="31"/>
  <c r="Q782" i="31"/>
  <c r="P782" i="31"/>
  <c r="O782" i="31"/>
  <c r="M782" i="31"/>
  <c r="R779" i="31"/>
  <c r="Q779" i="31"/>
  <c r="P779" i="31"/>
  <c r="O779" i="31"/>
  <c r="M779" i="31"/>
  <c r="R777" i="31"/>
  <c r="Q777" i="31"/>
  <c r="P777" i="31"/>
  <c r="O777" i="31"/>
  <c r="M777" i="31"/>
  <c r="R776" i="31"/>
  <c r="Q776" i="31"/>
  <c r="P776" i="31"/>
  <c r="O776" i="31"/>
  <c r="M776" i="31"/>
  <c r="R775" i="31"/>
  <c r="Q775" i="31"/>
  <c r="P775" i="31"/>
  <c r="O775" i="31"/>
  <c r="M775" i="31"/>
  <c r="R774" i="31"/>
  <c r="Q774" i="31"/>
  <c r="P774" i="31"/>
  <c r="O774" i="31"/>
  <c r="M774" i="31"/>
  <c r="R773" i="31"/>
  <c r="Q773" i="31"/>
  <c r="P773" i="31"/>
  <c r="O773" i="31"/>
  <c r="M773" i="31"/>
  <c r="R772" i="31"/>
  <c r="Q772" i="31"/>
  <c r="P772" i="31"/>
  <c r="O772" i="31"/>
  <c r="M772" i="31"/>
  <c r="R771" i="31"/>
  <c r="Q771" i="31"/>
  <c r="P771" i="31"/>
  <c r="O771" i="31"/>
  <c r="M771" i="31"/>
  <c r="R770" i="31"/>
  <c r="Q770" i="31"/>
  <c r="P770" i="31"/>
  <c r="O770" i="31"/>
  <c r="M770" i="31"/>
  <c r="R769" i="31"/>
  <c r="Q769" i="31"/>
  <c r="P769" i="31"/>
  <c r="O769" i="31"/>
  <c r="M769" i="31"/>
  <c r="R768" i="31"/>
  <c r="Q768" i="31"/>
  <c r="P768" i="31"/>
  <c r="O768" i="31"/>
  <c r="M768" i="31"/>
  <c r="R767" i="31"/>
  <c r="Q767" i="31"/>
  <c r="P767" i="31"/>
  <c r="O767" i="31"/>
  <c r="M767" i="31"/>
  <c r="R766" i="31"/>
  <c r="Q766" i="31"/>
  <c r="P766" i="31"/>
  <c r="O766" i="31"/>
  <c r="M766" i="31"/>
  <c r="R763" i="31"/>
  <c r="Q763" i="31"/>
  <c r="P763" i="31"/>
  <c r="O763" i="31"/>
  <c r="M763" i="31"/>
  <c r="R762" i="31"/>
  <c r="Q762" i="31"/>
  <c r="P762" i="31"/>
  <c r="O762" i="31"/>
  <c r="M762" i="31"/>
  <c r="R761" i="31"/>
  <c r="Q761" i="31"/>
  <c r="P761" i="31"/>
  <c r="O761" i="31"/>
  <c r="M761" i="31"/>
  <c r="R760" i="31"/>
  <c r="Q760" i="31"/>
  <c r="P760" i="31"/>
  <c r="O760" i="31"/>
  <c r="M760" i="31"/>
  <c r="R759" i="31"/>
  <c r="Q759" i="31"/>
  <c r="P759" i="31"/>
  <c r="O759" i="31"/>
  <c r="M759" i="31"/>
  <c r="R758" i="31"/>
  <c r="Q758" i="31"/>
  <c r="P758" i="31"/>
  <c r="O758" i="31"/>
  <c r="M758" i="31"/>
  <c r="R757" i="31"/>
  <c r="Q757" i="31"/>
  <c r="P757" i="31"/>
  <c r="O757" i="31"/>
  <c r="M757" i="31"/>
  <c r="R756" i="31"/>
  <c r="Q756" i="31"/>
  <c r="P756" i="31"/>
  <c r="O756" i="31"/>
  <c r="M756" i="31"/>
  <c r="R755" i="31"/>
  <c r="Q755" i="31"/>
  <c r="P755" i="31"/>
  <c r="O755" i="31"/>
  <c r="M755" i="31"/>
  <c r="R749" i="31"/>
  <c r="Q749" i="31"/>
  <c r="P749" i="31"/>
  <c r="O749" i="31"/>
  <c r="M749" i="31"/>
  <c r="R748" i="31"/>
  <c r="Q748" i="31"/>
  <c r="P748" i="31"/>
  <c r="O748" i="31"/>
  <c r="M748" i="31"/>
  <c r="R747" i="31"/>
  <c r="Q747" i="31"/>
  <c r="P747" i="31"/>
  <c r="O747" i="31"/>
  <c r="M747" i="31"/>
  <c r="R746" i="31"/>
  <c r="Q746" i="31"/>
  <c r="P746" i="31"/>
  <c r="O746" i="31"/>
  <c r="M746" i="31"/>
  <c r="R745" i="31"/>
  <c r="Q745" i="31"/>
  <c r="P745" i="31"/>
  <c r="O745" i="31"/>
  <c r="M745" i="31"/>
  <c r="R744" i="31"/>
  <c r="Q744" i="31"/>
  <c r="P744" i="31"/>
  <c r="O744" i="31"/>
  <c r="M744" i="31"/>
  <c r="R743" i="31"/>
  <c r="Q743" i="31"/>
  <c r="P743" i="31"/>
  <c r="O743" i="31"/>
  <c r="M743" i="31"/>
  <c r="R742" i="31"/>
  <c r="Q742" i="31"/>
  <c r="P742" i="31"/>
  <c r="O742" i="31"/>
  <c r="M742" i="31"/>
  <c r="R736" i="31"/>
  <c r="Q736" i="31"/>
  <c r="P736" i="31"/>
  <c r="O736" i="31"/>
  <c r="M736" i="31"/>
  <c r="R735" i="31"/>
  <c r="Q735" i="31"/>
  <c r="P735" i="31"/>
  <c r="O735" i="31"/>
  <c r="M735" i="31"/>
  <c r="R734" i="31"/>
  <c r="Q734" i="31"/>
  <c r="P734" i="31"/>
  <c r="O734" i="31"/>
  <c r="M734" i="31"/>
  <c r="R733" i="31"/>
  <c r="Q733" i="31"/>
  <c r="P733" i="31"/>
  <c r="O733" i="31"/>
  <c r="M733" i="31"/>
  <c r="R732" i="31"/>
  <c r="Q732" i="31"/>
  <c r="P732" i="31"/>
  <c r="O732" i="31"/>
  <c r="M732" i="31"/>
  <c r="R731" i="31"/>
  <c r="Q731" i="31"/>
  <c r="P731" i="31"/>
  <c r="O731" i="31"/>
  <c r="M731" i="31"/>
  <c r="R730" i="31"/>
  <c r="Q730" i="31"/>
  <c r="P730" i="31"/>
  <c r="O730" i="31"/>
  <c r="M730" i="31"/>
  <c r="R729" i="31"/>
  <c r="Q729" i="31"/>
  <c r="P729" i="31"/>
  <c r="O729" i="31"/>
  <c r="M729" i="31"/>
  <c r="R728" i="31"/>
  <c r="Q728" i="31"/>
  <c r="P728" i="31"/>
  <c r="O728" i="31"/>
  <c r="M728" i="31"/>
  <c r="R727" i="31"/>
  <c r="Q727" i="31"/>
  <c r="P727" i="31"/>
  <c r="O727" i="31"/>
  <c r="M727" i="31"/>
  <c r="R726" i="31"/>
  <c r="Q726" i="31"/>
  <c r="P726" i="31"/>
  <c r="O726" i="31"/>
  <c r="M726" i="31"/>
  <c r="R725" i="31"/>
  <c r="Q725" i="31"/>
  <c r="P725" i="31"/>
  <c r="O725" i="31"/>
  <c r="M725" i="31"/>
  <c r="R722" i="31"/>
  <c r="Q722" i="31"/>
  <c r="P722" i="31"/>
  <c r="O722" i="31"/>
  <c r="M722" i="31"/>
  <c r="R721" i="31"/>
  <c r="Q721" i="31"/>
  <c r="P721" i="31"/>
  <c r="O721" i="31"/>
  <c r="M721" i="31"/>
  <c r="R720" i="31"/>
  <c r="Q720" i="31"/>
  <c r="P720" i="31"/>
  <c r="O720" i="31"/>
  <c r="M720" i="31"/>
  <c r="R719" i="31"/>
  <c r="Q719" i="31"/>
  <c r="P719" i="31"/>
  <c r="O719" i="31"/>
  <c r="M719" i="31"/>
  <c r="R716" i="31"/>
  <c r="Q716" i="31"/>
  <c r="P716" i="31"/>
  <c r="O716" i="31"/>
  <c r="M716" i="31"/>
  <c r="R715" i="31"/>
  <c r="Q715" i="31"/>
  <c r="P715" i="31"/>
  <c r="O715" i="31"/>
  <c r="M715" i="31"/>
  <c r="R714" i="31"/>
  <c r="Q714" i="31"/>
  <c r="P714" i="31"/>
  <c r="O714" i="31"/>
  <c r="M714" i="31"/>
  <c r="R713" i="31"/>
  <c r="Q713" i="31"/>
  <c r="P713" i="31"/>
  <c r="O713" i="31"/>
  <c r="M713" i="31"/>
  <c r="R712" i="31"/>
  <c r="Q712" i="31"/>
  <c r="P712" i="31"/>
  <c r="O712" i="31"/>
  <c r="M712" i="31"/>
  <c r="R711" i="31"/>
  <c r="Q711" i="31"/>
  <c r="P711" i="31"/>
  <c r="O711" i="31"/>
  <c r="M711" i="31"/>
  <c r="R710" i="31"/>
  <c r="Q710" i="31"/>
  <c r="P710" i="31"/>
  <c r="O710" i="31"/>
  <c r="M710" i="31"/>
  <c r="R709" i="31"/>
  <c r="Q709" i="31"/>
  <c r="P709" i="31"/>
  <c r="O709" i="31"/>
  <c r="M709" i="31"/>
  <c r="R708" i="31"/>
  <c r="Q708" i="31"/>
  <c r="P708" i="31"/>
  <c r="O708" i="31"/>
  <c r="M708" i="31"/>
  <c r="R707" i="31"/>
  <c r="Q707" i="31"/>
  <c r="P707" i="31"/>
  <c r="O707" i="31"/>
  <c r="M707" i="31"/>
  <c r="R706" i="31"/>
  <c r="Q706" i="31"/>
  <c r="P706" i="31"/>
  <c r="O706" i="31"/>
  <c r="M706" i="31"/>
  <c r="R703" i="31"/>
  <c r="Q703" i="31"/>
  <c r="P703" i="31"/>
  <c r="O703" i="31"/>
  <c r="M703" i="31"/>
  <c r="R702" i="31"/>
  <c r="Q702" i="31"/>
  <c r="P702" i="31"/>
  <c r="O702" i="31"/>
  <c r="M702" i="31"/>
  <c r="R701" i="31"/>
  <c r="Q701" i="31"/>
  <c r="P701" i="31"/>
  <c r="O701" i="31"/>
  <c r="M701" i="31"/>
  <c r="R700" i="31"/>
  <c r="Q700" i="31"/>
  <c r="P700" i="31"/>
  <c r="O700" i="31"/>
  <c r="M700" i="31"/>
  <c r="R699" i="31"/>
  <c r="Q699" i="31"/>
  <c r="P699" i="31"/>
  <c r="O699" i="31"/>
  <c r="M699" i="31"/>
  <c r="R698" i="31"/>
  <c r="Q698" i="31"/>
  <c r="P698" i="31"/>
  <c r="O698" i="31"/>
  <c r="M698" i="31"/>
  <c r="R697" i="31"/>
  <c r="Q697" i="31"/>
  <c r="P697" i="31"/>
  <c r="O697" i="31"/>
  <c r="M697" i="31"/>
  <c r="R696" i="31"/>
  <c r="Q696" i="31"/>
  <c r="P696" i="31"/>
  <c r="O696" i="31"/>
  <c r="M696" i="31"/>
  <c r="R690" i="31"/>
  <c r="Q690" i="31"/>
  <c r="P690" i="31"/>
  <c r="O690" i="31"/>
  <c r="M690" i="31"/>
  <c r="R689" i="31"/>
  <c r="Q689" i="31"/>
  <c r="P689" i="31"/>
  <c r="O689" i="31"/>
  <c r="M689" i="31"/>
  <c r="R688" i="31"/>
  <c r="Q688" i="31"/>
  <c r="P688" i="31"/>
  <c r="O688" i="31"/>
  <c r="M688" i="31"/>
  <c r="R687" i="31"/>
  <c r="Q687" i="31"/>
  <c r="P687" i="31"/>
  <c r="O687" i="31"/>
  <c r="M687" i="31"/>
  <c r="R686" i="31"/>
  <c r="Q686" i="31"/>
  <c r="P686" i="31"/>
  <c r="O686" i="31"/>
  <c r="M686" i="31"/>
  <c r="R685" i="31"/>
  <c r="Q685" i="31"/>
  <c r="P685" i="31"/>
  <c r="O685" i="31"/>
  <c r="M685" i="31"/>
  <c r="R684" i="31"/>
  <c r="Q684" i="31"/>
  <c r="P684" i="31"/>
  <c r="O684" i="31"/>
  <c r="M684" i="31"/>
  <c r="R683" i="31"/>
  <c r="Q683" i="31"/>
  <c r="P683" i="31"/>
  <c r="O683" i="31"/>
  <c r="M683" i="31"/>
  <c r="R682" i="31"/>
  <c r="Q682" i="31"/>
  <c r="P682" i="31"/>
  <c r="O682" i="31"/>
  <c r="M682" i="31"/>
  <c r="R681" i="31"/>
  <c r="Q681" i="31"/>
  <c r="P681" i="31"/>
  <c r="O681" i="31"/>
  <c r="M681" i="31"/>
  <c r="R680" i="31"/>
  <c r="Q680" i="31"/>
  <c r="P680" i="31"/>
  <c r="O680" i="31"/>
  <c r="M680" i="31"/>
  <c r="R679" i="31"/>
  <c r="Q679" i="31"/>
  <c r="P679" i="31"/>
  <c r="O679" i="31"/>
  <c r="M679" i="31"/>
  <c r="R678" i="31"/>
  <c r="Q678" i="31"/>
  <c r="P678" i="31"/>
  <c r="O678" i="31"/>
  <c r="M678" i="31"/>
  <c r="R677" i="31"/>
  <c r="Q677" i="31"/>
  <c r="P677" i="31"/>
  <c r="O677" i="31"/>
  <c r="M677" i="31"/>
  <c r="R676" i="31"/>
  <c r="Q676" i="31"/>
  <c r="P676" i="31"/>
  <c r="O676" i="31"/>
  <c r="M676" i="31"/>
  <c r="R675" i="31"/>
  <c r="Q675" i="31"/>
  <c r="P675" i="31"/>
  <c r="O675" i="31"/>
  <c r="M675" i="31"/>
  <c r="R674" i="31"/>
  <c r="Q674" i="31"/>
  <c r="P674" i="31"/>
  <c r="O674" i="31"/>
  <c r="M674" i="31"/>
  <c r="R673" i="31"/>
  <c r="Q673" i="31"/>
  <c r="P673" i="31"/>
  <c r="O673" i="31"/>
  <c r="M673" i="31"/>
  <c r="R672" i="31"/>
  <c r="Q672" i="31"/>
  <c r="P672" i="31"/>
  <c r="O672" i="31"/>
  <c r="M672" i="31"/>
  <c r="R669" i="31"/>
  <c r="Q669" i="31"/>
  <c r="P669" i="31"/>
  <c r="O669" i="31"/>
  <c r="M669" i="31"/>
  <c r="R668" i="31"/>
  <c r="Q668" i="31"/>
  <c r="P668" i="31"/>
  <c r="O668" i="31"/>
  <c r="M668" i="31"/>
  <c r="R667" i="31"/>
  <c r="Q667" i="31"/>
  <c r="P667" i="31"/>
  <c r="O667" i="31"/>
  <c r="M667" i="31"/>
  <c r="R666" i="31"/>
  <c r="Q666" i="31"/>
  <c r="P666" i="31"/>
  <c r="O666" i="31"/>
  <c r="M666" i="31"/>
  <c r="R665" i="31"/>
  <c r="Q665" i="31"/>
  <c r="P665" i="31"/>
  <c r="O665" i="31"/>
  <c r="M665" i="31"/>
  <c r="R658" i="31"/>
  <c r="Q658" i="31"/>
  <c r="P658" i="31"/>
  <c r="O658" i="31"/>
  <c r="M658" i="31"/>
  <c r="R657" i="31"/>
  <c r="Q657" i="31"/>
  <c r="P657" i="31"/>
  <c r="O657" i="31"/>
  <c r="M657" i="31"/>
  <c r="R656" i="31"/>
  <c r="Q656" i="31"/>
  <c r="P656" i="31"/>
  <c r="O656" i="31"/>
  <c r="M656" i="31"/>
  <c r="R655" i="31"/>
  <c r="Q655" i="31"/>
  <c r="P655" i="31"/>
  <c r="O655" i="31"/>
  <c r="M655" i="31"/>
  <c r="R654" i="31"/>
  <c r="Q654" i="31"/>
  <c r="P654" i="31"/>
  <c r="O654" i="31"/>
  <c r="M654" i="31"/>
  <c r="R653" i="31"/>
  <c r="Q653" i="31"/>
  <c r="P653" i="31"/>
  <c r="O653" i="31"/>
  <c r="M653" i="31"/>
  <c r="R652" i="31"/>
  <c r="Q652" i="31"/>
  <c r="P652" i="31"/>
  <c r="O652" i="31"/>
  <c r="M652" i="31"/>
  <c r="R651" i="31"/>
  <c r="Q651" i="31"/>
  <c r="P651" i="31"/>
  <c r="O651" i="31"/>
  <c r="M651" i="31"/>
  <c r="R650" i="31"/>
  <c r="Q650" i="31"/>
  <c r="P650" i="31"/>
  <c r="O650" i="31"/>
  <c r="M650" i="31"/>
  <c r="R649" i="31"/>
  <c r="Q649" i="31"/>
  <c r="P649" i="31"/>
  <c r="O649" i="31"/>
  <c r="M649" i="31"/>
  <c r="R646" i="31"/>
  <c r="Q646" i="31"/>
  <c r="P646" i="31"/>
  <c r="O646" i="31"/>
  <c r="M646" i="31"/>
  <c r="R645" i="31"/>
  <c r="Q645" i="31"/>
  <c r="P645" i="31"/>
  <c r="O645" i="31"/>
  <c r="M645" i="31"/>
  <c r="R644" i="31"/>
  <c r="Q644" i="31"/>
  <c r="P644" i="31"/>
  <c r="O644" i="31"/>
  <c r="M644" i="31"/>
  <c r="R643" i="31"/>
  <c r="Q643" i="31"/>
  <c r="P643" i="31"/>
  <c r="O643" i="31"/>
  <c r="M643" i="31"/>
  <c r="R642" i="31"/>
  <c r="Q642" i="31"/>
  <c r="P642" i="31"/>
  <c r="O642" i="31"/>
  <c r="M642" i="31"/>
  <c r="R639" i="31"/>
  <c r="Q639" i="31"/>
  <c r="P639" i="31"/>
  <c r="O639" i="31"/>
  <c r="M639" i="31"/>
  <c r="R637" i="31"/>
  <c r="Q637" i="31"/>
  <c r="P637" i="31"/>
  <c r="O637" i="31"/>
  <c r="M637" i="31"/>
  <c r="R636" i="31"/>
  <c r="Q636" i="31"/>
  <c r="P636" i="31"/>
  <c r="O636" i="31"/>
  <c r="M636" i="31"/>
  <c r="R635" i="31"/>
  <c r="Q635" i="31"/>
  <c r="P635" i="31"/>
  <c r="O635" i="31"/>
  <c r="M635" i="31"/>
  <c r="R634" i="31"/>
  <c r="Q634" i="31"/>
  <c r="P634" i="31"/>
  <c r="O634" i="31"/>
  <c r="M634" i="31"/>
  <c r="R633" i="31"/>
  <c r="Q633" i="31"/>
  <c r="P633" i="31"/>
  <c r="O633" i="31"/>
  <c r="M633" i="31"/>
  <c r="R632" i="31"/>
  <c r="Q632" i="31"/>
  <c r="P632" i="31"/>
  <c r="O632" i="31"/>
  <c r="M632" i="31"/>
  <c r="R631" i="31"/>
  <c r="Q631" i="31"/>
  <c r="P631" i="31"/>
  <c r="O631" i="31"/>
  <c r="M631" i="31"/>
  <c r="R630" i="31"/>
  <c r="Q630" i="31"/>
  <c r="P630" i="31"/>
  <c r="O630" i="31"/>
  <c r="M630" i="31"/>
  <c r="R629" i="31"/>
  <c r="Q629" i="31"/>
  <c r="P629" i="31"/>
  <c r="O629" i="31"/>
  <c r="M629" i="31"/>
  <c r="R628" i="31"/>
  <c r="Q628" i="31"/>
  <c r="P628" i="31"/>
  <c r="O628" i="31"/>
  <c r="M628" i="31"/>
  <c r="R627" i="31"/>
  <c r="Q627" i="31"/>
  <c r="P627" i="31"/>
  <c r="O627" i="31"/>
  <c r="M627" i="31"/>
  <c r="R624" i="31"/>
  <c r="Q624" i="31"/>
  <c r="P624" i="31"/>
  <c r="O624" i="31"/>
  <c r="M624" i="31"/>
  <c r="R623" i="31"/>
  <c r="Q623" i="31"/>
  <c r="P623" i="31"/>
  <c r="O623" i="31"/>
  <c r="M623" i="31"/>
  <c r="R622" i="31"/>
  <c r="Q622" i="31"/>
  <c r="P622" i="31"/>
  <c r="O622" i="31"/>
  <c r="M622" i="31"/>
  <c r="R621" i="31"/>
  <c r="Q621" i="31"/>
  <c r="P621" i="31"/>
  <c r="O621" i="31"/>
  <c r="M621" i="31"/>
  <c r="R620" i="31"/>
  <c r="Q620" i="31"/>
  <c r="P620" i="31"/>
  <c r="O620" i="31"/>
  <c r="M620" i="31"/>
  <c r="R619" i="31"/>
  <c r="Q619" i="31"/>
  <c r="P619" i="31"/>
  <c r="O619" i="31"/>
  <c r="M619" i="31"/>
  <c r="R618" i="31"/>
  <c r="Q618" i="31"/>
  <c r="P618" i="31"/>
  <c r="O618" i="31"/>
  <c r="M618" i="31"/>
  <c r="R617" i="31"/>
  <c r="Q617" i="31"/>
  <c r="P617" i="31"/>
  <c r="O617" i="31"/>
  <c r="M617" i="31"/>
  <c r="R611" i="31"/>
  <c r="Q611" i="31"/>
  <c r="P611" i="31"/>
  <c r="O611" i="31"/>
  <c r="M611" i="31"/>
  <c r="R609" i="31"/>
  <c r="Q609" i="31"/>
  <c r="P609" i="31"/>
  <c r="O609" i="31"/>
  <c r="M609" i="31"/>
  <c r="R608" i="31"/>
  <c r="Q608" i="31"/>
  <c r="P608" i="31"/>
  <c r="O608" i="31"/>
  <c r="M608" i="31"/>
  <c r="R607" i="31"/>
  <c r="Q607" i="31"/>
  <c r="P607" i="31"/>
  <c r="O607" i="31"/>
  <c r="M607" i="31"/>
  <c r="R606" i="31"/>
  <c r="Q606" i="31"/>
  <c r="P606" i="31"/>
  <c r="O606" i="31"/>
  <c r="M606" i="31"/>
  <c r="R603" i="31"/>
  <c r="Q603" i="31"/>
  <c r="P603" i="31"/>
  <c r="O603" i="31"/>
  <c r="M603" i="31"/>
  <c r="R602" i="31"/>
  <c r="Q602" i="31"/>
  <c r="P602" i="31"/>
  <c r="O602" i="31"/>
  <c r="M602" i="31"/>
  <c r="R601" i="31"/>
  <c r="Q601" i="31"/>
  <c r="P601" i="31"/>
  <c r="O601" i="31"/>
  <c r="M601" i="31"/>
  <c r="R600" i="31"/>
  <c r="Q600" i="31"/>
  <c r="P600" i="31"/>
  <c r="O600" i="31"/>
  <c r="M600" i="31"/>
  <c r="R594" i="31"/>
  <c r="Q594" i="31"/>
  <c r="P594" i="31"/>
  <c r="O594" i="31"/>
  <c r="M594" i="31"/>
  <c r="R593" i="31"/>
  <c r="Q593" i="31"/>
  <c r="P593" i="31"/>
  <c r="O593" i="31"/>
  <c r="M593" i="31"/>
  <c r="R592" i="31"/>
  <c r="Q592" i="31"/>
  <c r="P592" i="31"/>
  <c r="O592" i="31"/>
  <c r="M592" i="31"/>
  <c r="R589" i="31"/>
  <c r="Q589" i="31"/>
  <c r="P589" i="31"/>
  <c r="O589" i="31"/>
  <c r="M589" i="31"/>
  <c r="R588" i="31"/>
  <c r="Q588" i="31"/>
  <c r="P588" i="31"/>
  <c r="O588" i="31"/>
  <c r="M588" i="31"/>
  <c r="R587" i="31"/>
  <c r="Q587" i="31"/>
  <c r="P587" i="31"/>
  <c r="O587" i="31"/>
  <c r="M587" i="31"/>
  <c r="R586" i="31"/>
  <c r="Q586" i="31"/>
  <c r="P586" i="31"/>
  <c r="O586" i="31"/>
  <c r="M586" i="31"/>
  <c r="R585" i="31"/>
  <c r="Q585" i="31"/>
  <c r="P585" i="31"/>
  <c r="O585" i="31"/>
  <c r="M585" i="31"/>
  <c r="R584" i="31"/>
  <c r="Q584" i="31"/>
  <c r="P584" i="31"/>
  <c r="O584" i="31"/>
  <c r="M584" i="31"/>
  <c r="R583" i="31"/>
  <c r="Q583" i="31"/>
  <c r="P583" i="31"/>
  <c r="O583" i="31"/>
  <c r="M583" i="31"/>
  <c r="R582" i="31"/>
  <c r="Q582" i="31"/>
  <c r="P582" i="31"/>
  <c r="O582" i="31"/>
  <c r="M582" i="31"/>
  <c r="R581" i="31"/>
  <c r="Q581" i="31"/>
  <c r="P581" i="31"/>
  <c r="O581" i="31"/>
  <c r="M581" i="31"/>
  <c r="R578" i="31"/>
  <c r="Q578" i="31"/>
  <c r="P578" i="31"/>
  <c r="O578" i="31"/>
  <c r="M578" i="31"/>
  <c r="R577" i="31"/>
  <c r="Q577" i="31"/>
  <c r="P577" i="31"/>
  <c r="O577" i="31"/>
  <c r="M577" i="31"/>
  <c r="R576" i="31"/>
  <c r="Q576" i="31"/>
  <c r="P576" i="31"/>
  <c r="O576" i="31"/>
  <c r="M576" i="31"/>
  <c r="R575" i="31"/>
  <c r="Q575" i="31"/>
  <c r="P575" i="31"/>
  <c r="O575" i="31"/>
  <c r="M575" i="31"/>
  <c r="R574" i="31"/>
  <c r="Q574" i="31"/>
  <c r="P574" i="31"/>
  <c r="O574" i="31"/>
  <c r="M574" i="31"/>
  <c r="R573" i="31"/>
  <c r="Q573" i="31"/>
  <c r="P573" i="31"/>
  <c r="O573" i="31"/>
  <c r="M573" i="31"/>
  <c r="R572" i="31"/>
  <c r="Q572" i="31"/>
  <c r="P572" i="31"/>
  <c r="O572" i="31"/>
  <c r="M572" i="31"/>
  <c r="R571" i="31"/>
  <c r="Q571" i="31"/>
  <c r="P571" i="31"/>
  <c r="O571" i="31"/>
  <c r="M571" i="31"/>
  <c r="R570" i="31"/>
  <c r="Q570" i="31"/>
  <c r="P570" i="31"/>
  <c r="O570" i="31"/>
  <c r="M570" i="31"/>
  <c r="R569" i="31"/>
  <c r="Q569" i="31"/>
  <c r="P569" i="31"/>
  <c r="O569" i="31"/>
  <c r="M569" i="31"/>
  <c r="R566" i="31"/>
  <c r="Q566" i="31"/>
  <c r="P566" i="31"/>
  <c r="O566" i="31"/>
  <c r="M566" i="31"/>
  <c r="R565" i="31"/>
  <c r="Q565" i="31"/>
  <c r="P565" i="31"/>
  <c r="O565" i="31"/>
  <c r="M565" i="31"/>
  <c r="R564" i="31"/>
  <c r="Q564" i="31"/>
  <c r="P564" i="31"/>
  <c r="O564" i="31"/>
  <c r="M564" i="31"/>
  <c r="R563" i="31"/>
  <c r="Q563" i="31"/>
  <c r="P563" i="31"/>
  <c r="O563" i="31"/>
  <c r="M563" i="31"/>
  <c r="R562" i="31"/>
  <c r="Q562" i="31"/>
  <c r="P562" i="31"/>
  <c r="O562" i="31"/>
  <c r="M562" i="31"/>
  <c r="R561" i="31"/>
  <c r="Q561" i="31"/>
  <c r="P561" i="31"/>
  <c r="O561" i="31"/>
  <c r="M561" i="31"/>
  <c r="R560" i="31"/>
  <c r="Q560" i="31"/>
  <c r="P560" i="31"/>
  <c r="O560" i="31"/>
  <c r="M560" i="31"/>
  <c r="R559" i="31"/>
  <c r="Q559" i="31"/>
  <c r="P559" i="31"/>
  <c r="O559" i="31"/>
  <c r="M559" i="31"/>
  <c r="R558" i="31"/>
  <c r="Q558" i="31"/>
  <c r="P558" i="31"/>
  <c r="O558" i="31"/>
  <c r="M558" i="31"/>
  <c r="R557" i="31"/>
  <c r="Q557" i="31"/>
  <c r="P557" i="31"/>
  <c r="O557" i="31"/>
  <c r="M557" i="31"/>
  <c r="R556" i="31"/>
  <c r="Q556" i="31"/>
  <c r="P556" i="31"/>
  <c r="O556" i="31"/>
  <c r="M556" i="31"/>
  <c r="R555" i="31"/>
  <c r="Q555" i="31"/>
  <c r="P555" i="31"/>
  <c r="O555" i="31"/>
  <c r="M555" i="31"/>
  <c r="R552" i="31"/>
  <c r="Q552" i="31"/>
  <c r="P552" i="31"/>
  <c r="O552" i="31"/>
  <c r="M552" i="31"/>
  <c r="R551" i="31"/>
  <c r="Q551" i="31"/>
  <c r="P551" i="31"/>
  <c r="O551" i="31"/>
  <c r="M551" i="31"/>
  <c r="R550" i="31"/>
  <c r="Q550" i="31"/>
  <c r="P550" i="31"/>
  <c r="O550" i="31"/>
  <c r="M550" i="31"/>
  <c r="R549" i="31"/>
  <c r="Q549" i="31"/>
  <c r="P549" i="31"/>
  <c r="O549" i="31"/>
  <c r="M549" i="31"/>
  <c r="R544" i="31"/>
  <c r="Q544" i="31"/>
  <c r="P544" i="31"/>
  <c r="O544" i="31"/>
  <c r="M544" i="31"/>
  <c r="R543" i="31"/>
  <c r="Q543" i="31"/>
  <c r="P543" i="31"/>
  <c r="O543" i="31"/>
  <c r="M543" i="31"/>
  <c r="R542" i="31"/>
  <c r="Q542" i="31"/>
  <c r="P542" i="31"/>
  <c r="O542" i="31"/>
  <c r="M542" i="31"/>
  <c r="R541" i="31"/>
  <c r="Q541" i="31"/>
  <c r="P541" i="31"/>
  <c r="O541" i="31"/>
  <c r="M541" i="31"/>
  <c r="R540" i="31"/>
  <c r="Q540" i="31"/>
  <c r="P540" i="31"/>
  <c r="O540" i="31"/>
  <c r="M540" i="31"/>
  <c r="R539" i="31"/>
  <c r="Q539" i="31"/>
  <c r="P539" i="31"/>
  <c r="O539" i="31"/>
  <c r="M539" i="31"/>
  <c r="R538" i="31"/>
  <c r="Q538" i="31"/>
  <c r="P538" i="31"/>
  <c r="O538" i="31"/>
  <c r="M538" i="31"/>
  <c r="R537" i="31"/>
  <c r="Q537" i="31"/>
  <c r="P537" i="31"/>
  <c r="O537" i="31"/>
  <c r="M537" i="31"/>
  <c r="R536" i="31"/>
  <c r="Q536" i="31"/>
  <c r="P536" i="31"/>
  <c r="O536" i="31"/>
  <c r="M536" i="31"/>
  <c r="R535" i="31"/>
  <c r="Q535" i="31"/>
  <c r="P535" i="31"/>
  <c r="O535" i="31"/>
  <c r="M535" i="31"/>
  <c r="R534" i="31"/>
  <c r="Q534" i="31"/>
  <c r="P534" i="31"/>
  <c r="O534" i="31"/>
  <c r="M534" i="31"/>
  <c r="R533" i="31"/>
  <c r="Q533" i="31"/>
  <c r="P533" i="31"/>
  <c r="O533" i="31"/>
  <c r="M533" i="31"/>
  <c r="R532" i="31"/>
  <c r="Q532" i="31"/>
  <c r="P532" i="31"/>
  <c r="O532" i="31"/>
  <c r="M532" i="31"/>
  <c r="R531" i="31"/>
  <c r="Q531" i="31"/>
  <c r="P531" i="31"/>
  <c r="O531" i="31"/>
  <c r="M531" i="31"/>
  <c r="R527" i="31"/>
  <c r="Q527" i="31"/>
  <c r="P527" i="31"/>
  <c r="P528" i="31" s="1"/>
  <c r="O527" i="31"/>
  <c r="O528" i="31" s="1"/>
  <c r="M527" i="31"/>
  <c r="M528" i="31" s="1"/>
  <c r="R523" i="31"/>
  <c r="Q523" i="31"/>
  <c r="P523" i="31"/>
  <c r="O523" i="31"/>
  <c r="M523" i="31"/>
  <c r="R522" i="31"/>
  <c r="Q522" i="31"/>
  <c r="P522" i="31"/>
  <c r="O522" i="31"/>
  <c r="M522" i="31"/>
  <c r="R518" i="31"/>
  <c r="Q518" i="31"/>
  <c r="P518" i="31"/>
  <c r="O518" i="31"/>
  <c r="M518" i="31"/>
  <c r="R517" i="31"/>
  <c r="Q517" i="31"/>
  <c r="P517" i="31"/>
  <c r="O517" i="31"/>
  <c r="M517" i="31"/>
  <c r="R516" i="31"/>
  <c r="Q516" i="31"/>
  <c r="P516" i="31"/>
  <c r="O516" i="31"/>
  <c r="M516" i="31"/>
  <c r="R515" i="31"/>
  <c r="Q515" i="31"/>
  <c r="P515" i="31"/>
  <c r="O515" i="31"/>
  <c r="M515" i="31"/>
  <c r="R514" i="31"/>
  <c r="Q514" i="31"/>
  <c r="P514" i="31"/>
  <c r="O514" i="31"/>
  <c r="M514" i="31"/>
  <c r="R513" i="31"/>
  <c r="Q513" i="31"/>
  <c r="P513" i="31"/>
  <c r="O513" i="31"/>
  <c r="M513" i="31"/>
  <c r="R509" i="31"/>
  <c r="Q509" i="31"/>
  <c r="P509" i="31"/>
  <c r="O509" i="31"/>
  <c r="M509" i="31"/>
  <c r="R508" i="31"/>
  <c r="Q508" i="31"/>
  <c r="P508" i="31"/>
  <c r="O508" i="31"/>
  <c r="M508" i="31"/>
  <c r="R507" i="31"/>
  <c r="Q507" i="31"/>
  <c r="P507" i="31"/>
  <c r="O507" i="31"/>
  <c r="M507" i="31"/>
  <c r="R506" i="31"/>
  <c r="Q506" i="31"/>
  <c r="P506" i="31"/>
  <c r="O506" i="31"/>
  <c r="M506" i="31"/>
  <c r="R505" i="31"/>
  <c r="Q505" i="31"/>
  <c r="P505" i="31"/>
  <c r="O505" i="31"/>
  <c r="M505" i="31"/>
  <c r="R504" i="31"/>
  <c r="Q504" i="31"/>
  <c r="P504" i="31"/>
  <c r="O504" i="31"/>
  <c r="M504" i="31"/>
  <c r="R503" i="31"/>
  <c r="Q503" i="31"/>
  <c r="P503" i="31"/>
  <c r="O503" i="31"/>
  <c r="M503" i="31"/>
  <c r="R502" i="31"/>
  <c r="Q502" i="31"/>
  <c r="P502" i="31"/>
  <c r="O502" i="31"/>
  <c r="M502" i="31"/>
  <c r="R501" i="31"/>
  <c r="Q501" i="31"/>
  <c r="P501" i="31"/>
  <c r="O501" i="31"/>
  <c r="M501" i="31"/>
  <c r="R500" i="31"/>
  <c r="Q500" i="31"/>
  <c r="P500" i="31"/>
  <c r="O500" i="31"/>
  <c r="M500" i="31"/>
  <c r="R499" i="31"/>
  <c r="Q499" i="31"/>
  <c r="P499" i="31"/>
  <c r="O499" i="31"/>
  <c r="M499" i="31"/>
  <c r="R498" i="31"/>
  <c r="Q498" i="31"/>
  <c r="P498" i="31"/>
  <c r="O498" i="31"/>
  <c r="M498" i="31"/>
  <c r="R497" i="31"/>
  <c r="Q497" i="31"/>
  <c r="P497" i="31"/>
  <c r="O497" i="31"/>
  <c r="M497" i="31"/>
  <c r="R496" i="31"/>
  <c r="Q496" i="31"/>
  <c r="P496" i="31"/>
  <c r="O496" i="31"/>
  <c r="M496" i="31"/>
  <c r="R495" i="31"/>
  <c r="Q495" i="31"/>
  <c r="P495" i="31"/>
  <c r="O495" i="31"/>
  <c r="M495" i="31"/>
  <c r="R491" i="31"/>
  <c r="Q491" i="31"/>
  <c r="P491" i="31"/>
  <c r="O491" i="31"/>
  <c r="M491" i="31"/>
  <c r="R490" i="31"/>
  <c r="Q490" i="31"/>
  <c r="P490" i="31"/>
  <c r="O490" i="31"/>
  <c r="M490" i="31"/>
  <c r="R489" i="31"/>
  <c r="Q489" i="31"/>
  <c r="P489" i="31"/>
  <c r="O489" i="31"/>
  <c r="M489" i="31"/>
  <c r="R488" i="31"/>
  <c r="Q488" i="31"/>
  <c r="P488" i="31"/>
  <c r="O488" i="31"/>
  <c r="M488" i="31"/>
  <c r="R487" i="31"/>
  <c r="Q487" i="31"/>
  <c r="P487" i="31"/>
  <c r="O487" i="31"/>
  <c r="M487" i="31"/>
  <c r="R486" i="31"/>
  <c r="Q486" i="31"/>
  <c r="P486" i="31"/>
  <c r="O486" i="31"/>
  <c r="M486" i="31"/>
  <c r="R485" i="31"/>
  <c r="Q485" i="31"/>
  <c r="P485" i="31"/>
  <c r="O485" i="31"/>
  <c r="M485" i="31"/>
  <c r="R484" i="31"/>
  <c r="Q484" i="31"/>
  <c r="P484" i="31"/>
  <c r="O484" i="31"/>
  <c r="M484" i="31"/>
  <c r="R480" i="31"/>
  <c r="Q480" i="31"/>
  <c r="P480" i="31"/>
  <c r="O480" i="31"/>
  <c r="M480" i="31"/>
  <c r="R479" i="31"/>
  <c r="Q479" i="31"/>
  <c r="P479" i="31"/>
  <c r="O479" i="31"/>
  <c r="M479" i="31"/>
  <c r="R478" i="31"/>
  <c r="Q478" i="31"/>
  <c r="P478" i="31"/>
  <c r="O478" i="31"/>
  <c r="M478" i="31"/>
  <c r="R477" i="31"/>
  <c r="Q477" i="31"/>
  <c r="P477" i="31"/>
  <c r="O477" i="31"/>
  <c r="M477" i="31"/>
  <c r="R476" i="31"/>
  <c r="Q476" i="31"/>
  <c r="P476" i="31"/>
  <c r="O476" i="31"/>
  <c r="M476" i="31"/>
  <c r="R475" i="31"/>
  <c r="Q475" i="31"/>
  <c r="P475" i="31"/>
  <c r="O475" i="31"/>
  <c r="M475" i="31"/>
  <c r="R474" i="31"/>
  <c r="Q474" i="31"/>
  <c r="P474" i="31"/>
  <c r="O474" i="31"/>
  <c r="M474" i="31"/>
  <c r="R473" i="31"/>
  <c r="Q473" i="31"/>
  <c r="P473" i="31"/>
  <c r="O473" i="31"/>
  <c r="M473" i="31"/>
  <c r="R472" i="31"/>
  <c r="Q472" i="31"/>
  <c r="P472" i="31"/>
  <c r="O472" i="31"/>
  <c r="M472" i="31"/>
  <c r="R471" i="31"/>
  <c r="Q471" i="31"/>
  <c r="P471" i="31"/>
  <c r="O471" i="31"/>
  <c r="M471" i="31"/>
  <c r="R470" i="31"/>
  <c r="Q470" i="31"/>
  <c r="P470" i="31"/>
  <c r="O470" i="31"/>
  <c r="M470" i="31"/>
  <c r="R469" i="31"/>
  <c r="Q469" i="31"/>
  <c r="P469" i="31"/>
  <c r="O469" i="31"/>
  <c r="M469" i="31"/>
  <c r="R468" i="31"/>
  <c r="Q468" i="31"/>
  <c r="P468" i="31"/>
  <c r="O468" i="31"/>
  <c r="M468" i="31"/>
  <c r="R467" i="31"/>
  <c r="Q467" i="31"/>
  <c r="P467" i="31"/>
  <c r="O467" i="31"/>
  <c r="M467" i="31"/>
  <c r="R466" i="31"/>
  <c r="Q466" i="31"/>
  <c r="P466" i="31"/>
  <c r="O466" i="31"/>
  <c r="M466" i="31"/>
  <c r="R462" i="31"/>
  <c r="Q462" i="31"/>
  <c r="P462" i="31"/>
  <c r="O462" i="31"/>
  <c r="M462" i="31"/>
  <c r="R461" i="31"/>
  <c r="Q461" i="31"/>
  <c r="P461" i="31"/>
  <c r="O461" i="31"/>
  <c r="M461" i="31"/>
  <c r="R460" i="31"/>
  <c r="Q460" i="31"/>
  <c r="P460" i="31"/>
  <c r="O460" i="31"/>
  <c r="M460" i="31"/>
  <c r="R459" i="31"/>
  <c r="Q459" i="31"/>
  <c r="P459" i="31"/>
  <c r="O459" i="31"/>
  <c r="M459" i="31"/>
  <c r="R458" i="31"/>
  <c r="Q458" i="31"/>
  <c r="P458" i="31"/>
  <c r="O458" i="31"/>
  <c r="M458" i="31"/>
  <c r="R457" i="31"/>
  <c r="Q457" i="31"/>
  <c r="P457" i="31"/>
  <c r="O457" i="31"/>
  <c r="M457" i="31"/>
  <c r="R456" i="31"/>
  <c r="Q456" i="31"/>
  <c r="P456" i="31"/>
  <c r="O456" i="31"/>
  <c r="M456" i="31"/>
  <c r="R455" i="31"/>
  <c r="Q455" i="31"/>
  <c r="P455" i="31"/>
  <c r="O455" i="31"/>
  <c r="M455" i="31"/>
  <c r="R454" i="31"/>
  <c r="Q454" i="31"/>
  <c r="P454" i="31"/>
  <c r="O454" i="31"/>
  <c r="M454" i="31"/>
  <c r="R453" i="31"/>
  <c r="Q453" i="31"/>
  <c r="P453" i="31"/>
  <c r="O453" i="31"/>
  <c r="M453" i="31"/>
  <c r="R452" i="31"/>
  <c r="Q452" i="31"/>
  <c r="P452" i="31"/>
  <c r="O452" i="31"/>
  <c r="M452" i="31"/>
  <c r="R451" i="31"/>
  <c r="Q451" i="31"/>
  <c r="P451" i="31"/>
  <c r="O451" i="31"/>
  <c r="M451" i="31"/>
  <c r="R450" i="31"/>
  <c r="Q450" i="31"/>
  <c r="P450" i="31"/>
  <c r="O450" i="31"/>
  <c r="M450" i="31"/>
  <c r="R449" i="31"/>
  <c r="Q449" i="31"/>
  <c r="P449" i="31"/>
  <c r="O449" i="31"/>
  <c r="M449" i="31"/>
  <c r="R448" i="31"/>
  <c r="Q448" i="31"/>
  <c r="P448" i="31"/>
  <c r="O448" i="31"/>
  <c r="M448" i="31"/>
  <c r="R447" i="31"/>
  <c r="Q447" i="31"/>
  <c r="P447" i="31"/>
  <c r="O447" i="31"/>
  <c r="M447" i="31"/>
  <c r="R446" i="31"/>
  <c r="Q446" i="31"/>
  <c r="P446" i="31"/>
  <c r="O446" i="31"/>
  <c r="M446" i="31"/>
  <c r="R445" i="31"/>
  <c r="Q445" i="31"/>
  <c r="P445" i="31"/>
  <c r="O445" i="31"/>
  <c r="M445" i="31"/>
  <c r="R444" i="31"/>
  <c r="Q444" i="31"/>
  <c r="P444" i="31"/>
  <c r="O444" i="31"/>
  <c r="M444" i="31"/>
  <c r="R440" i="31"/>
  <c r="Q440" i="31"/>
  <c r="P440" i="31"/>
  <c r="O440" i="31"/>
  <c r="M440" i="31"/>
  <c r="R439" i="31"/>
  <c r="Q439" i="31"/>
  <c r="P439" i="31"/>
  <c r="O439" i="31"/>
  <c r="M439" i="31"/>
  <c r="R438" i="31"/>
  <c r="Q438" i="31"/>
  <c r="P438" i="31"/>
  <c r="O438" i="31"/>
  <c r="M438" i="31"/>
  <c r="R437" i="31"/>
  <c r="Q437" i="31"/>
  <c r="P437" i="31"/>
  <c r="O437" i="31"/>
  <c r="M437" i="31"/>
  <c r="R436" i="31"/>
  <c r="Q436" i="31"/>
  <c r="P436" i="31"/>
  <c r="O436" i="31"/>
  <c r="M436" i="31"/>
  <c r="R435" i="31"/>
  <c r="Q435" i="31"/>
  <c r="P435" i="31"/>
  <c r="O435" i="31"/>
  <c r="M435" i="31"/>
  <c r="R434" i="31"/>
  <c r="Q434" i="31"/>
  <c r="P434" i="31"/>
  <c r="O434" i="31"/>
  <c r="M434" i="31"/>
  <c r="R433" i="31"/>
  <c r="Q433" i="31"/>
  <c r="P433" i="31"/>
  <c r="O433" i="31"/>
  <c r="M433" i="31"/>
  <c r="R432" i="31"/>
  <c r="Q432" i="31"/>
  <c r="P432" i="31"/>
  <c r="O432" i="31"/>
  <c r="M432" i="31"/>
  <c r="R431" i="31"/>
  <c r="Q431" i="31"/>
  <c r="P431" i="31"/>
  <c r="O431" i="31"/>
  <c r="M431" i="31"/>
  <c r="R430" i="31"/>
  <c r="Q430" i="31"/>
  <c r="P430" i="31"/>
  <c r="O430" i="31"/>
  <c r="M430" i="31"/>
  <c r="R429" i="31"/>
  <c r="Q429" i="31"/>
  <c r="P429" i="31"/>
  <c r="O429" i="31"/>
  <c r="M429" i="31"/>
  <c r="R425" i="31"/>
  <c r="Q425" i="31"/>
  <c r="P425" i="31"/>
  <c r="O425" i="31"/>
  <c r="M425" i="31"/>
  <c r="R424" i="31"/>
  <c r="Q424" i="31"/>
  <c r="P424" i="31"/>
  <c r="O424" i="31"/>
  <c r="M424" i="31"/>
  <c r="R423" i="31"/>
  <c r="Q423" i="31"/>
  <c r="P423" i="31"/>
  <c r="O423" i="31"/>
  <c r="M423" i="31"/>
  <c r="R422" i="31"/>
  <c r="Q422" i="31"/>
  <c r="P422" i="31"/>
  <c r="O422" i="31"/>
  <c r="M422" i="31"/>
  <c r="R421" i="31"/>
  <c r="Q421" i="31"/>
  <c r="P421" i="31"/>
  <c r="O421" i="31"/>
  <c r="M421" i="31"/>
  <c r="R420" i="31"/>
  <c r="Q420" i="31"/>
  <c r="P420" i="31"/>
  <c r="O420" i="31"/>
  <c r="M420" i="31"/>
  <c r="R419" i="31"/>
  <c r="Q419" i="31"/>
  <c r="P419" i="31"/>
  <c r="O419" i="31"/>
  <c r="M419" i="31"/>
  <c r="R418" i="31"/>
  <c r="Q418" i="31"/>
  <c r="P418" i="31"/>
  <c r="O418" i="31"/>
  <c r="M418" i="31"/>
  <c r="R417" i="31"/>
  <c r="Q417" i="31"/>
  <c r="P417" i="31"/>
  <c r="O417" i="31"/>
  <c r="M417" i="31"/>
  <c r="R416" i="31"/>
  <c r="Q416" i="31"/>
  <c r="P416" i="31"/>
  <c r="O416" i="31"/>
  <c r="M416" i="31"/>
  <c r="R415" i="31"/>
  <c r="Q415" i="31"/>
  <c r="P415" i="31"/>
  <c r="O415" i="31"/>
  <c r="M415" i="31"/>
  <c r="R414" i="31"/>
  <c r="Q414" i="31"/>
  <c r="P414" i="31"/>
  <c r="O414" i="31"/>
  <c r="M414" i="31"/>
  <c r="R413" i="31"/>
  <c r="Q413" i="31"/>
  <c r="P413" i="31"/>
  <c r="O413" i="31"/>
  <c r="M413" i="31"/>
  <c r="R412" i="31"/>
  <c r="Q412" i="31"/>
  <c r="P412" i="31"/>
  <c r="O412" i="31"/>
  <c r="M412" i="31"/>
  <c r="R411" i="31"/>
  <c r="Q411" i="31"/>
  <c r="P411" i="31"/>
  <c r="O411" i="31"/>
  <c r="M411" i="31"/>
  <c r="R410" i="31"/>
  <c r="Q410" i="31"/>
  <c r="P410" i="31"/>
  <c r="O410" i="31"/>
  <c r="M410" i="31"/>
  <c r="R406" i="31"/>
  <c r="Q406" i="31"/>
  <c r="P406" i="31"/>
  <c r="O406" i="31"/>
  <c r="M406" i="31"/>
  <c r="R404" i="31"/>
  <c r="Q404" i="31"/>
  <c r="P404" i="31"/>
  <c r="O404" i="31"/>
  <c r="M404" i="31"/>
  <c r="R403" i="31"/>
  <c r="Q403" i="31"/>
  <c r="P403" i="31"/>
  <c r="O403" i="31"/>
  <c r="M403" i="31"/>
  <c r="R402" i="31"/>
  <c r="Q402" i="31"/>
  <c r="P402" i="31"/>
  <c r="O402" i="31"/>
  <c r="M402" i="31"/>
  <c r="R401" i="31"/>
  <c r="Q401" i="31"/>
  <c r="P401" i="31"/>
  <c r="O401" i="31"/>
  <c r="M401" i="31"/>
  <c r="R400" i="31"/>
  <c r="Q400" i="31"/>
  <c r="P400" i="31"/>
  <c r="O400" i="31"/>
  <c r="M400" i="31"/>
  <c r="R399" i="31"/>
  <c r="Q399" i="31"/>
  <c r="P399" i="31"/>
  <c r="O399" i="31"/>
  <c r="M399" i="31"/>
  <c r="R398" i="31"/>
  <c r="Q398" i="31"/>
  <c r="P398" i="31"/>
  <c r="O398" i="31"/>
  <c r="M398" i="31"/>
  <c r="R397" i="31"/>
  <c r="Q397" i="31"/>
  <c r="P397" i="31"/>
  <c r="O397" i="31"/>
  <c r="M397" i="31"/>
  <c r="R396" i="31"/>
  <c r="Q396" i="31"/>
  <c r="P396" i="31"/>
  <c r="O396" i="31"/>
  <c r="M396" i="31"/>
  <c r="R395" i="31"/>
  <c r="Q395" i="31"/>
  <c r="P395" i="31"/>
  <c r="O395" i="31"/>
  <c r="M395" i="31"/>
  <c r="R394" i="31"/>
  <c r="Q394" i="31"/>
  <c r="P394" i="31"/>
  <c r="O394" i="31"/>
  <c r="M394" i="31"/>
  <c r="R393" i="31"/>
  <c r="Q393" i="31"/>
  <c r="P393" i="31"/>
  <c r="O393" i="31"/>
  <c r="M393" i="31"/>
  <c r="R392" i="31"/>
  <c r="Q392" i="31"/>
  <c r="P392" i="31"/>
  <c r="O392" i="31"/>
  <c r="M392" i="31"/>
  <c r="R391" i="31"/>
  <c r="Q391" i="31"/>
  <c r="P391" i="31"/>
  <c r="O391" i="31"/>
  <c r="M391" i="31"/>
  <c r="R390" i="31"/>
  <c r="Q390" i="31"/>
  <c r="P390" i="31"/>
  <c r="O390" i="31"/>
  <c r="M390" i="31"/>
  <c r="R389" i="31"/>
  <c r="Q389" i="31"/>
  <c r="P389" i="31"/>
  <c r="O389" i="31"/>
  <c r="M389" i="31"/>
  <c r="R384" i="31"/>
  <c r="Q384" i="31"/>
  <c r="P384" i="31"/>
  <c r="O384" i="31"/>
  <c r="M384" i="31"/>
  <c r="R383" i="31"/>
  <c r="Q383" i="31"/>
  <c r="P383" i="31"/>
  <c r="O383" i="31"/>
  <c r="M383" i="31"/>
  <c r="R382" i="31"/>
  <c r="Q382" i="31"/>
  <c r="P382" i="31"/>
  <c r="O382" i="31"/>
  <c r="M382" i="31"/>
  <c r="R381" i="31"/>
  <c r="Q381" i="31"/>
  <c r="P381" i="31"/>
  <c r="O381" i="31"/>
  <c r="M381" i="31"/>
  <c r="R380" i="31"/>
  <c r="Q380" i="31"/>
  <c r="P380" i="31"/>
  <c r="O380" i="31"/>
  <c r="M380" i="31"/>
  <c r="R379" i="31"/>
  <c r="Q379" i="31"/>
  <c r="P379" i="31"/>
  <c r="O379" i="31"/>
  <c r="M379" i="31"/>
  <c r="R378" i="31"/>
  <c r="Q378" i="31"/>
  <c r="P378" i="31"/>
  <c r="O378" i="31"/>
  <c r="M378" i="31"/>
  <c r="R377" i="31"/>
  <c r="Q377" i="31"/>
  <c r="P377" i="31"/>
  <c r="O377" i="31"/>
  <c r="M377" i="31"/>
  <c r="R376" i="31"/>
  <c r="Q376" i="31"/>
  <c r="P376" i="31"/>
  <c r="O376" i="31"/>
  <c r="M376" i="31"/>
  <c r="R375" i="31"/>
  <c r="Q375" i="31"/>
  <c r="P375" i="31"/>
  <c r="O375" i="31"/>
  <c r="M375" i="31"/>
  <c r="R374" i="31"/>
  <c r="Q374" i="31"/>
  <c r="P374" i="31"/>
  <c r="O374" i="31"/>
  <c r="M374" i="31"/>
  <c r="R373" i="31"/>
  <c r="Q373" i="31"/>
  <c r="P373" i="31"/>
  <c r="O373" i="31"/>
  <c r="M373" i="31"/>
  <c r="R372" i="31"/>
  <c r="Q372" i="31"/>
  <c r="P372" i="31"/>
  <c r="O372" i="31"/>
  <c r="M372" i="31"/>
  <c r="R371" i="31"/>
  <c r="Q371" i="31"/>
  <c r="P371" i="31"/>
  <c r="O371" i="31"/>
  <c r="M371" i="31"/>
  <c r="R370" i="31"/>
  <c r="Q370" i="31"/>
  <c r="P370" i="31"/>
  <c r="O370" i="31"/>
  <c r="M370" i="31"/>
  <c r="R369" i="31"/>
  <c r="Q369" i="31"/>
  <c r="P369" i="31"/>
  <c r="O369" i="31"/>
  <c r="M369" i="31"/>
  <c r="R368" i="31"/>
  <c r="Q368" i="31"/>
  <c r="P368" i="31"/>
  <c r="O368" i="31"/>
  <c r="M368" i="31"/>
  <c r="R367" i="31"/>
  <c r="Q367" i="31"/>
  <c r="P367" i="31"/>
  <c r="O367" i="31"/>
  <c r="M367" i="31"/>
  <c r="R366" i="31"/>
  <c r="Q366" i="31"/>
  <c r="P366" i="31"/>
  <c r="O366" i="31"/>
  <c r="M366" i="31"/>
  <c r="R365" i="31"/>
  <c r="Q365" i="31"/>
  <c r="P365" i="31"/>
  <c r="O365" i="31"/>
  <c r="M365" i="31"/>
  <c r="R364" i="31"/>
  <c r="Q364" i="31"/>
  <c r="P364" i="31"/>
  <c r="O364" i="31"/>
  <c r="M364" i="31"/>
  <c r="R360" i="31"/>
  <c r="Q360" i="31"/>
  <c r="P360" i="31"/>
  <c r="O360" i="31"/>
  <c r="M360" i="31"/>
  <c r="R359" i="31"/>
  <c r="Q359" i="31"/>
  <c r="P359" i="31"/>
  <c r="O359" i="31"/>
  <c r="M359" i="31"/>
  <c r="R358" i="31"/>
  <c r="Q358" i="31"/>
  <c r="P358" i="31"/>
  <c r="O358" i="31"/>
  <c r="M358" i="31"/>
  <c r="R357" i="31"/>
  <c r="Q357" i="31"/>
  <c r="P357" i="31"/>
  <c r="O357" i="31"/>
  <c r="M357" i="31"/>
  <c r="R356" i="31"/>
  <c r="Q356" i="31"/>
  <c r="P356" i="31"/>
  <c r="O356" i="31"/>
  <c r="M356" i="31"/>
  <c r="R355" i="31"/>
  <c r="Q355" i="31"/>
  <c r="P355" i="31"/>
  <c r="O355" i="31"/>
  <c r="M355" i="31"/>
  <c r="R354" i="31"/>
  <c r="Q354" i="31"/>
  <c r="P354" i="31"/>
  <c r="O354" i="31"/>
  <c r="M354" i="31"/>
  <c r="R353" i="31"/>
  <c r="Q353" i="31"/>
  <c r="P353" i="31"/>
  <c r="O353" i="31"/>
  <c r="M353" i="31"/>
  <c r="R352" i="31"/>
  <c r="Q352" i="31"/>
  <c r="P352" i="31"/>
  <c r="O352" i="31"/>
  <c r="M352" i="31"/>
  <c r="R351" i="31"/>
  <c r="Q351" i="31"/>
  <c r="P351" i="31"/>
  <c r="O351" i="31"/>
  <c r="M351" i="31"/>
  <c r="R350" i="31"/>
  <c r="Q350" i="31"/>
  <c r="P350" i="31"/>
  <c r="O350" i="31"/>
  <c r="M350" i="31"/>
  <c r="R349" i="31"/>
  <c r="Q349" i="31"/>
  <c r="P349" i="31"/>
  <c r="O349" i="31"/>
  <c r="M349" i="31"/>
  <c r="R348" i="31"/>
  <c r="Q348" i="31"/>
  <c r="P348" i="31"/>
  <c r="O348" i="31"/>
  <c r="M348" i="31"/>
  <c r="R347" i="31"/>
  <c r="Q347" i="31"/>
  <c r="P347" i="31"/>
  <c r="O347" i="31"/>
  <c r="M347" i="31"/>
  <c r="R346" i="31"/>
  <c r="Q346" i="31"/>
  <c r="P346" i="31"/>
  <c r="O346" i="31"/>
  <c r="M346" i="31"/>
  <c r="R342" i="31"/>
  <c r="Q342" i="31"/>
  <c r="P342" i="31"/>
  <c r="O342" i="31"/>
  <c r="M342" i="31"/>
  <c r="R341" i="31"/>
  <c r="Q341" i="31"/>
  <c r="P341" i="31"/>
  <c r="O341" i="31"/>
  <c r="M341" i="31"/>
  <c r="R340" i="31"/>
  <c r="Q340" i="31"/>
  <c r="P340" i="31"/>
  <c r="O340" i="31"/>
  <c r="M340" i="31"/>
  <c r="R339" i="31"/>
  <c r="Q339" i="31"/>
  <c r="P339" i="31"/>
  <c r="O339" i="31"/>
  <c r="M339" i="31"/>
  <c r="R338" i="31"/>
  <c r="Q338" i="31"/>
  <c r="P338" i="31"/>
  <c r="O338" i="31"/>
  <c r="M338" i="31"/>
  <c r="R337" i="31"/>
  <c r="Q337" i="31"/>
  <c r="P337" i="31"/>
  <c r="O337" i="31"/>
  <c r="M337" i="31"/>
  <c r="R336" i="31"/>
  <c r="Q336" i="31"/>
  <c r="P336" i="31"/>
  <c r="O336" i="31"/>
  <c r="M336" i="31"/>
  <c r="R335" i="31"/>
  <c r="Q335" i="31"/>
  <c r="P335" i="31"/>
  <c r="O335" i="31"/>
  <c r="M335" i="31"/>
  <c r="R334" i="31"/>
  <c r="Q334" i="31"/>
  <c r="P334" i="31"/>
  <c r="O334" i="31"/>
  <c r="M334" i="31"/>
  <c r="R333" i="31"/>
  <c r="Q333" i="31"/>
  <c r="P333" i="31"/>
  <c r="O333" i="31"/>
  <c r="M333" i="31"/>
  <c r="R332" i="31"/>
  <c r="Q332" i="31"/>
  <c r="P332" i="31"/>
  <c r="O332" i="31"/>
  <c r="M332" i="31"/>
  <c r="R331" i="31"/>
  <c r="Q331" i="31"/>
  <c r="P331" i="31"/>
  <c r="O331" i="31"/>
  <c r="M331" i="31"/>
  <c r="R330" i="31"/>
  <c r="Q330" i="31"/>
  <c r="P330" i="31"/>
  <c r="O330" i="31"/>
  <c r="M330" i="31"/>
  <c r="R329" i="31"/>
  <c r="Q329" i="31"/>
  <c r="P329" i="31"/>
  <c r="O329" i="31"/>
  <c r="M329" i="31"/>
  <c r="R325" i="31"/>
  <c r="Q325" i="31"/>
  <c r="P325" i="31"/>
  <c r="O325" i="31"/>
  <c r="M325" i="31"/>
  <c r="R324" i="31"/>
  <c r="Q324" i="31"/>
  <c r="P324" i="31"/>
  <c r="O324" i="31"/>
  <c r="M324" i="31"/>
  <c r="R323" i="31"/>
  <c r="Q323" i="31"/>
  <c r="P323" i="31"/>
  <c r="O323" i="31"/>
  <c r="M323" i="31"/>
  <c r="R322" i="31"/>
  <c r="Q322" i="31"/>
  <c r="P322" i="31"/>
  <c r="O322" i="31"/>
  <c r="M322" i="31"/>
  <c r="R321" i="31"/>
  <c r="Q321" i="31"/>
  <c r="P321" i="31"/>
  <c r="O321" i="31"/>
  <c r="M321" i="31"/>
  <c r="R320" i="31"/>
  <c r="Q320" i="31"/>
  <c r="P320" i="31"/>
  <c r="O320" i="31"/>
  <c r="M320" i="31"/>
  <c r="R319" i="31"/>
  <c r="Q319" i="31"/>
  <c r="P319" i="31"/>
  <c r="O319" i="31"/>
  <c r="M319" i="31"/>
  <c r="R318" i="31"/>
  <c r="Q318" i="31"/>
  <c r="P318" i="31"/>
  <c r="O318" i="31"/>
  <c r="M318" i="31"/>
  <c r="R317" i="31"/>
  <c r="Q317" i="31"/>
  <c r="P317" i="31"/>
  <c r="O317" i="31"/>
  <c r="M317" i="31"/>
  <c r="R316" i="31"/>
  <c r="Q316" i="31"/>
  <c r="P316" i="31"/>
  <c r="O316" i="31"/>
  <c r="M316" i="31"/>
  <c r="R315" i="31"/>
  <c r="Q315" i="31"/>
  <c r="P315" i="31"/>
  <c r="O315" i="31"/>
  <c r="M315" i="31"/>
  <c r="R314" i="31"/>
  <c r="Q314" i="31"/>
  <c r="P314" i="31"/>
  <c r="O314" i="31"/>
  <c r="M314" i="31"/>
  <c r="R313" i="31"/>
  <c r="Q313" i="31"/>
  <c r="P313" i="31"/>
  <c r="O313" i="31"/>
  <c r="M313" i="31"/>
  <c r="R312" i="31"/>
  <c r="Q312" i="31"/>
  <c r="P312" i="31"/>
  <c r="O312" i="31"/>
  <c r="M312" i="31"/>
  <c r="R311" i="31"/>
  <c r="Q311" i="31"/>
  <c r="P311" i="31"/>
  <c r="O311" i="31"/>
  <c r="M311" i="31"/>
  <c r="R307" i="31"/>
  <c r="Q307" i="31"/>
  <c r="P307" i="31"/>
  <c r="O307" i="31"/>
  <c r="M307" i="31"/>
  <c r="R306" i="31"/>
  <c r="Q306" i="31"/>
  <c r="P306" i="31"/>
  <c r="O306" i="31"/>
  <c r="M306" i="31"/>
  <c r="R305" i="31"/>
  <c r="Q305" i="31"/>
  <c r="P305" i="31"/>
  <c r="O305" i="31"/>
  <c r="M305" i="31"/>
  <c r="R304" i="31"/>
  <c r="Q304" i="31"/>
  <c r="P304" i="31"/>
  <c r="O304" i="31"/>
  <c r="M304" i="31"/>
  <c r="R303" i="31"/>
  <c r="Q303" i="31"/>
  <c r="P303" i="31"/>
  <c r="O303" i="31"/>
  <c r="M303" i="31"/>
  <c r="R302" i="31"/>
  <c r="Q302" i="31"/>
  <c r="P302" i="31"/>
  <c r="O302" i="31"/>
  <c r="M302" i="31"/>
  <c r="R301" i="31"/>
  <c r="Q301" i="31"/>
  <c r="P301" i="31"/>
  <c r="O301" i="31"/>
  <c r="M301" i="31"/>
  <c r="R300" i="31"/>
  <c r="Q300" i="31"/>
  <c r="P300" i="31"/>
  <c r="O300" i="31"/>
  <c r="M300" i="31"/>
  <c r="R299" i="31"/>
  <c r="Q299" i="31"/>
  <c r="P299" i="31"/>
  <c r="O299" i="31"/>
  <c r="M299" i="31"/>
  <c r="R298" i="31"/>
  <c r="Q298" i="31"/>
  <c r="P298" i="31"/>
  <c r="O298" i="31"/>
  <c r="M298" i="31"/>
  <c r="R294" i="31"/>
  <c r="Q294" i="31"/>
  <c r="P294" i="31"/>
  <c r="O294" i="31"/>
  <c r="M294" i="31"/>
  <c r="R293" i="31"/>
  <c r="Q293" i="31"/>
  <c r="P293" i="31"/>
  <c r="O293" i="31"/>
  <c r="M293" i="31"/>
  <c r="R292" i="31"/>
  <c r="Q292" i="31"/>
  <c r="P292" i="31"/>
  <c r="O292" i="31"/>
  <c r="M292" i="31"/>
  <c r="R291" i="31"/>
  <c r="Q291" i="31"/>
  <c r="P291" i="31"/>
  <c r="O291" i="31"/>
  <c r="M291" i="31"/>
  <c r="R290" i="31"/>
  <c r="Q290" i="31"/>
  <c r="P290" i="31"/>
  <c r="O290" i="31"/>
  <c r="M290" i="31"/>
  <c r="R289" i="31"/>
  <c r="Q289" i="31"/>
  <c r="P289" i="31"/>
  <c r="O289" i="31"/>
  <c r="M289" i="31"/>
  <c r="R288" i="31"/>
  <c r="Q288" i="31"/>
  <c r="P288" i="31"/>
  <c r="O288" i="31"/>
  <c r="M288" i="31"/>
  <c r="R287" i="31"/>
  <c r="Q287" i="31"/>
  <c r="P287" i="31"/>
  <c r="O287" i="31"/>
  <c r="M287" i="31"/>
  <c r="R286" i="31"/>
  <c r="Q286" i="31"/>
  <c r="P286" i="31"/>
  <c r="O286" i="31"/>
  <c r="M286" i="31"/>
  <c r="R285" i="31"/>
  <c r="Q285" i="31"/>
  <c r="P285" i="31"/>
  <c r="O285" i="31"/>
  <c r="M285" i="31"/>
  <c r="R284" i="31"/>
  <c r="Q284" i="31"/>
  <c r="P284" i="31"/>
  <c r="O284" i="31"/>
  <c r="M284" i="31"/>
  <c r="R283" i="31"/>
  <c r="Q283" i="31"/>
  <c r="P283" i="31"/>
  <c r="O283" i="31"/>
  <c r="M283" i="31"/>
  <c r="R282" i="31"/>
  <c r="Q282" i="31"/>
  <c r="P282" i="31"/>
  <c r="O282" i="31"/>
  <c r="M282" i="31"/>
  <c r="R281" i="31"/>
  <c r="Q281" i="31"/>
  <c r="P281" i="31"/>
  <c r="O281" i="31"/>
  <c r="M281" i="31"/>
  <c r="R280" i="31"/>
  <c r="Q280" i="31"/>
  <c r="P280" i="31"/>
  <c r="O280" i="31"/>
  <c r="M280" i="31"/>
  <c r="R279" i="31"/>
  <c r="Q279" i="31"/>
  <c r="P279" i="31"/>
  <c r="O279" i="31"/>
  <c r="M279" i="31"/>
  <c r="R278" i="31"/>
  <c r="Q278" i="31"/>
  <c r="P278" i="31"/>
  <c r="O278" i="31"/>
  <c r="M278" i="31"/>
  <c r="R277" i="31"/>
  <c r="Q277" i="31"/>
  <c r="P277" i="31"/>
  <c r="O277" i="31"/>
  <c r="M277" i="31"/>
  <c r="R276" i="31"/>
  <c r="Q276" i="31"/>
  <c r="P276" i="31"/>
  <c r="O276" i="31"/>
  <c r="M276" i="31"/>
  <c r="R275" i="31"/>
  <c r="Q275" i="31"/>
  <c r="P275" i="31"/>
  <c r="O275" i="31"/>
  <c r="M275" i="31"/>
  <c r="R274" i="31"/>
  <c r="Q274" i="31"/>
  <c r="P274" i="31"/>
  <c r="O274" i="31"/>
  <c r="M274" i="31"/>
  <c r="R273" i="31"/>
  <c r="Q273" i="31"/>
  <c r="P273" i="31"/>
  <c r="O273" i="31"/>
  <c r="M273" i="31"/>
  <c r="R272" i="31"/>
  <c r="Q272" i="31"/>
  <c r="P272" i="31"/>
  <c r="O272" i="31"/>
  <c r="M272" i="31"/>
  <c r="R271" i="31"/>
  <c r="Q271" i="31"/>
  <c r="P271" i="31"/>
  <c r="O271" i="31"/>
  <c r="M271" i="31"/>
  <c r="R267" i="31"/>
  <c r="Q267" i="31"/>
  <c r="P267" i="31"/>
  <c r="O267" i="31"/>
  <c r="M267" i="31"/>
  <c r="R266" i="31"/>
  <c r="Q266" i="31"/>
  <c r="P266" i="31"/>
  <c r="O266" i="31"/>
  <c r="M266" i="31"/>
  <c r="R265" i="31"/>
  <c r="Q265" i="31"/>
  <c r="P265" i="31"/>
  <c r="O265" i="31"/>
  <c r="M265" i="31"/>
  <c r="R264" i="31"/>
  <c r="Q264" i="31"/>
  <c r="P264" i="31"/>
  <c r="O264" i="31"/>
  <c r="M264" i="31"/>
  <c r="R263" i="31"/>
  <c r="Q263" i="31"/>
  <c r="P263" i="31"/>
  <c r="O263" i="31"/>
  <c r="M263" i="31"/>
  <c r="R262" i="31"/>
  <c r="Q262" i="31"/>
  <c r="P262" i="31"/>
  <c r="O262" i="31"/>
  <c r="M262" i="31"/>
  <c r="R261" i="31"/>
  <c r="Q261" i="31"/>
  <c r="P261" i="31"/>
  <c r="O261" i="31"/>
  <c r="M261" i="31"/>
  <c r="R260" i="31"/>
  <c r="Q260" i="31"/>
  <c r="P260" i="31"/>
  <c r="O260" i="31"/>
  <c r="M260" i="31"/>
  <c r="R259" i="31"/>
  <c r="Q259" i="31"/>
  <c r="P259" i="31"/>
  <c r="O259" i="31"/>
  <c r="M259" i="31"/>
  <c r="R258" i="31"/>
  <c r="Q258" i="31"/>
  <c r="P258" i="31"/>
  <c r="O258" i="31"/>
  <c r="M258" i="31"/>
  <c r="R257" i="31"/>
  <c r="Q257" i="31"/>
  <c r="P257" i="31"/>
  <c r="O257" i="31"/>
  <c r="M257" i="31"/>
  <c r="R256" i="31"/>
  <c r="Q256" i="31"/>
  <c r="P256" i="31"/>
  <c r="O256" i="31"/>
  <c r="M256" i="31"/>
  <c r="R255" i="31"/>
  <c r="Q255" i="31"/>
  <c r="P255" i="31"/>
  <c r="O255" i="31"/>
  <c r="M255" i="31"/>
  <c r="R254" i="31"/>
  <c r="Q254" i="31"/>
  <c r="P254" i="31"/>
  <c r="O254" i="31"/>
  <c r="M254" i="31"/>
  <c r="R253" i="31"/>
  <c r="Q253" i="31"/>
  <c r="P253" i="31"/>
  <c r="O253" i="31"/>
  <c r="M253" i="31"/>
  <c r="R252" i="31"/>
  <c r="Q252" i="31"/>
  <c r="P252" i="31"/>
  <c r="O252" i="31"/>
  <c r="M252" i="31"/>
  <c r="R251" i="31"/>
  <c r="Q251" i="31"/>
  <c r="P251" i="31"/>
  <c r="O251" i="31"/>
  <c r="M251" i="31"/>
  <c r="R247" i="31"/>
  <c r="Q247" i="31"/>
  <c r="P247" i="31"/>
  <c r="O247" i="31"/>
  <c r="M247" i="31"/>
  <c r="R246" i="31"/>
  <c r="Q246" i="31"/>
  <c r="P246" i="31"/>
  <c r="O246" i="31"/>
  <c r="M246" i="31"/>
  <c r="R245" i="31"/>
  <c r="Q245" i="31"/>
  <c r="P245" i="31"/>
  <c r="O245" i="31"/>
  <c r="M245" i="31"/>
  <c r="R244" i="31"/>
  <c r="Q244" i="31"/>
  <c r="P244" i="31"/>
  <c r="O244" i="31"/>
  <c r="M244" i="31"/>
  <c r="R243" i="31"/>
  <c r="Q243" i="31"/>
  <c r="P243" i="31"/>
  <c r="O243" i="31"/>
  <c r="M243" i="31"/>
  <c r="R242" i="31"/>
  <c r="Q242" i="31"/>
  <c r="P242" i="31"/>
  <c r="O242" i="31"/>
  <c r="M242" i="31"/>
  <c r="R241" i="31"/>
  <c r="Q241" i="31"/>
  <c r="P241" i="31"/>
  <c r="O241" i="31"/>
  <c r="M241" i="31"/>
  <c r="R240" i="31"/>
  <c r="Q240" i="31"/>
  <c r="P240" i="31"/>
  <c r="O240" i="31"/>
  <c r="M240" i="31"/>
  <c r="R239" i="31"/>
  <c r="Q239" i="31"/>
  <c r="P239" i="31"/>
  <c r="O239" i="31"/>
  <c r="M239" i="31"/>
  <c r="R238" i="31"/>
  <c r="Q238" i="31"/>
  <c r="P238" i="31"/>
  <c r="O238" i="31"/>
  <c r="M238" i="31"/>
  <c r="R237" i="31"/>
  <c r="Q237" i="31"/>
  <c r="P237" i="31"/>
  <c r="O237" i="31"/>
  <c r="M237" i="31"/>
  <c r="R236" i="31"/>
  <c r="Q236" i="31"/>
  <c r="P236" i="31"/>
  <c r="O236" i="31"/>
  <c r="M236" i="31"/>
  <c r="R235" i="31"/>
  <c r="Q235" i="31"/>
  <c r="P235" i="31"/>
  <c r="O235" i="31"/>
  <c r="M235" i="31"/>
  <c r="R231" i="31"/>
  <c r="Q231" i="31"/>
  <c r="P231" i="31"/>
  <c r="O231" i="31"/>
  <c r="M231" i="31"/>
  <c r="R230" i="31"/>
  <c r="Q230" i="31"/>
  <c r="P230" i="31"/>
  <c r="O230" i="31"/>
  <c r="M230" i="31"/>
  <c r="R229" i="31"/>
  <c r="Q229" i="31"/>
  <c r="P229" i="31"/>
  <c r="O229" i="31"/>
  <c r="M229" i="31"/>
  <c r="R228" i="31"/>
  <c r="Q228" i="31"/>
  <c r="P228" i="31"/>
  <c r="O228" i="31"/>
  <c r="M228" i="31"/>
  <c r="R227" i="31"/>
  <c r="Q227" i="31"/>
  <c r="P227" i="31"/>
  <c r="O227" i="31"/>
  <c r="M227" i="31"/>
  <c r="R226" i="31"/>
  <c r="Q226" i="31"/>
  <c r="P226" i="31"/>
  <c r="O226" i="31"/>
  <c r="M226" i="31"/>
  <c r="R225" i="31"/>
  <c r="Q225" i="31"/>
  <c r="P225" i="31"/>
  <c r="O225" i="31"/>
  <c r="M225" i="31"/>
  <c r="R224" i="31"/>
  <c r="Q224" i="31"/>
  <c r="P224" i="31"/>
  <c r="O224" i="31"/>
  <c r="M224" i="31"/>
  <c r="R223" i="31"/>
  <c r="Q223" i="31"/>
  <c r="P223" i="31"/>
  <c r="O223" i="31"/>
  <c r="M223" i="31"/>
  <c r="R222" i="31"/>
  <c r="Q222" i="31"/>
  <c r="P222" i="31"/>
  <c r="O222" i="31"/>
  <c r="M222" i="31"/>
  <c r="R217" i="31"/>
  <c r="Q217" i="31"/>
  <c r="P217" i="31"/>
  <c r="O217" i="31"/>
  <c r="M217" i="31"/>
  <c r="R216" i="31"/>
  <c r="Q216" i="31"/>
  <c r="P216" i="31"/>
  <c r="O216" i="31"/>
  <c r="M216" i="31"/>
  <c r="R215" i="31"/>
  <c r="Q215" i="31"/>
  <c r="P215" i="31"/>
  <c r="O215" i="31"/>
  <c r="M215" i="31"/>
  <c r="R214" i="31"/>
  <c r="Q214" i="31"/>
  <c r="P214" i="31"/>
  <c r="O214" i="31"/>
  <c r="M214" i="31"/>
  <c r="R213" i="31"/>
  <c r="Q213" i="31"/>
  <c r="P213" i="31"/>
  <c r="O213" i="31"/>
  <c r="M213" i="31"/>
  <c r="R212" i="31"/>
  <c r="Q212" i="31"/>
  <c r="P212" i="31"/>
  <c r="O212" i="31"/>
  <c r="M212" i="31"/>
  <c r="R211" i="31"/>
  <c r="Q211" i="31"/>
  <c r="P211" i="31"/>
  <c r="O211" i="31"/>
  <c r="M211" i="31"/>
  <c r="R210" i="31"/>
  <c r="Q210" i="31"/>
  <c r="P210" i="31"/>
  <c r="O210" i="31"/>
  <c r="M210" i="31"/>
  <c r="R209" i="31"/>
  <c r="Q209" i="31"/>
  <c r="P209" i="31"/>
  <c r="O209" i="31"/>
  <c r="M209" i="31"/>
  <c r="R208" i="31"/>
  <c r="Q208" i="31"/>
  <c r="P208" i="31"/>
  <c r="O208" i="31"/>
  <c r="M208" i="31"/>
  <c r="R207" i="31"/>
  <c r="Q207" i="31"/>
  <c r="P207" i="31"/>
  <c r="O207" i="31"/>
  <c r="M207" i="31"/>
  <c r="R206" i="31"/>
  <c r="Q206" i="31"/>
  <c r="P206" i="31"/>
  <c r="O206" i="31"/>
  <c r="M206" i="31"/>
  <c r="R205" i="31"/>
  <c r="Q205" i="31"/>
  <c r="P205" i="31"/>
  <c r="O205" i="31"/>
  <c r="M205" i="31"/>
  <c r="R204" i="31"/>
  <c r="Q204" i="31"/>
  <c r="P204" i="31"/>
  <c r="O204" i="31"/>
  <c r="M204" i="31"/>
  <c r="R203" i="31"/>
  <c r="Q203" i="31"/>
  <c r="P203" i="31"/>
  <c r="O203" i="31"/>
  <c r="M203" i="31"/>
  <c r="R202" i="31"/>
  <c r="Q202" i="31"/>
  <c r="P202" i="31"/>
  <c r="O202" i="31"/>
  <c r="M202" i="31"/>
  <c r="R201" i="31"/>
  <c r="Q201" i="31"/>
  <c r="P201" i="31"/>
  <c r="O201" i="31"/>
  <c r="M201" i="31"/>
  <c r="R200" i="31"/>
  <c r="Q200" i="31"/>
  <c r="P200" i="31"/>
  <c r="O200" i="31"/>
  <c r="M200" i="31"/>
  <c r="R199" i="31"/>
  <c r="Q199" i="31"/>
  <c r="P199" i="31"/>
  <c r="O199" i="31"/>
  <c r="M199" i="31"/>
  <c r="R198" i="31"/>
  <c r="Q198" i="31"/>
  <c r="P198" i="31"/>
  <c r="O198" i="31"/>
  <c r="M198" i="31"/>
  <c r="R197" i="31"/>
  <c r="Q197" i="31"/>
  <c r="P197" i="31"/>
  <c r="O197" i="31"/>
  <c r="M197" i="31"/>
  <c r="R196" i="31"/>
  <c r="Q196" i="31"/>
  <c r="P196" i="31"/>
  <c r="O196" i="31"/>
  <c r="M196" i="31"/>
  <c r="R195" i="31"/>
  <c r="Q195" i="31"/>
  <c r="P195" i="31"/>
  <c r="O195" i="31"/>
  <c r="M195" i="31"/>
  <c r="R194" i="31"/>
  <c r="Q194" i="31"/>
  <c r="P194" i="31"/>
  <c r="O194" i="31"/>
  <c r="M194" i="31"/>
  <c r="R193" i="31"/>
  <c r="Q193" i="31"/>
  <c r="P193" i="31"/>
  <c r="O193" i="31"/>
  <c r="M193" i="31"/>
  <c r="R192" i="31"/>
  <c r="Q192" i="31"/>
  <c r="P192" i="31"/>
  <c r="O192" i="31"/>
  <c r="M192" i="31"/>
  <c r="R188" i="31"/>
  <c r="Q188" i="31"/>
  <c r="P188" i="31"/>
  <c r="O188" i="31"/>
  <c r="M188" i="31"/>
  <c r="R187" i="31"/>
  <c r="Q187" i="31"/>
  <c r="P187" i="31"/>
  <c r="O187" i="31"/>
  <c r="M187" i="31"/>
  <c r="R186" i="31"/>
  <c r="Q186" i="31"/>
  <c r="P186" i="31"/>
  <c r="O186" i="31"/>
  <c r="M186" i="31"/>
  <c r="R185" i="31"/>
  <c r="Q185" i="31"/>
  <c r="P185" i="31"/>
  <c r="O185" i="31"/>
  <c r="M185" i="31"/>
  <c r="R184" i="31"/>
  <c r="Q184" i="31"/>
  <c r="P184" i="31"/>
  <c r="O184" i="31"/>
  <c r="M184" i="31"/>
  <c r="R183" i="31"/>
  <c r="Q183" i="31"/>
  <c r="P183" i="31"/>
  <c r="O183" i="31"/>
  <c r="M183" i="31"/>
  <c r="R182" i="31"/>
  <c r="Q182" i="31"/>
  <c r="P182" i="31"/>
  <c r="O182" i="31"/>
  <c r="M182" i="31"/>
  <c r="R178" i="31"/>
  <c r="Q178" i="31"/>
  <c r="P178" i="31"/>
  <c r="O178" i="31"/>
  <c r="M178" i="31"/>
  <c r="R177" i="31"/>
  <c r="Q177" i="31"/>
  <c r="P177" i="31"/>
  <c r="O177" i="31"/>
  <c r="M177" i="31"/>
  <c r="R176" i="31"/>
  <c r="Q176" i="31"/>
  <c r="P176" i="31"/>
  <c r="O176" i="31"/>
  <c r="M176" i="31"/>
  <c r="R175" i="31"/>
  <c r="Q175" i="31"/>
  <c r="P175" i="31"/>
  <c r="O175" i="31"/>
  <c r="M175" i="31"/>
  <c r="R174" i="31"/>
  <c r="Q174" i="31"/>
  <c r="P174" i="31"/>
  <c r="O174" i="31"/>
  <c r="M174" i="31"/>
  <c r="R173" i="31"/>
  <c r="Q173" i="31"/>
  <c r="P173" i="31"/>
  <c r="O173" i="31"/>
  <c r="M173" i="31"/>
  <c r="R172" i="31"/>
  <c r="Q172" i="31"/>
  <c r="P172" i="31"/>
  <c r="O172" i="31"/>
  <c r="M172" i="31"/>
  <c r="R171" i="31"/>
  <c r="Q171" i="31"/>
  <c r="P171" i="31"/>
  <c r="O171" i="31"/>
  <c r="M171" i="31"/>
  <c r="R170" i="31"/>
  <c r="Q170" i="31"/>
  <c r="P170" i="31"/>
  <c r="O170" i="31"/>
  <c r="M170" i="31"/>
  <c r="R169" i="31"/>
  <c r="Q169" i="31"/>
  <c r="P169" i="31"/>
  <c r="O169" i="31"/>
  <c r="M169" i="31"/>
  <c r="R168" i="31"/>
  <c r="Q168" i="31"/>
  <c r="P168" i="31"/>
  <c r="O168" i="31"/>
  <c r="M168" i="31"/>
  <c r="R167" i="31"/>
  <c r="Q167" i="31"/>
  <c r="P167" i="31"/>
  <c r="O167" i="31"/>
  <c r="M167" i="31"/>
  <c r="R166" i="31"/>
  <c r="Q166" i="31"/>
  <c r="P166" i="31"/>
  <c r="O166" i="31"/>
  <c r="M166" i="31"/>
  <c r="R165" i="31"/>
  <c r="Q165" i="31"/>
  <c r="P165" i="31"/>
  <c r="O165" i="31"/>
  <c r="M165" i="31"/>
  <c r="R164" i="31"/>
  <c r="Q164" i="31"/>
  <c r="P164" i="31"/>
  <c r="O164" i="31"/>
  <c r="M164" i="31"/>
  <c r="R163" i="31"/>
  <c r="Q163" i="31"/>
  <c r="P163" i="31"/>
  <c r="O163" i="31"/>
  <c r="M163" i="31"/>
  <c r="R162" i="31"/>
  <c r="Q162" i="31"/>
  <c r="P162" i="31"/>
  <c r="O162" i="31"/>
  <c r="M162" i="31"/>
  <c r="R161" i="31"/>
  <c r="Q161" i="31"/>
  <c r="P161" i="31"/>
  <c r="O161" i="31"/>
  <c r="M161" i="31"/>
  <c r="R160" i="31"/>
  <c r="Q160" i="31"/>
  <c r="P160" i="31"/>
  <c r="O160" i="31"/>
  <c r="M160" i="31"/>
  <c r="R159" i="31"/>
  <c r="Q159" i="31"/>
  <c r="P159" i="31"/>
  <c r="O159" i="31"/>
  <c r="M159" i="31"/>
  <c r="R158" i="31"/>
  <c r="Q158" i="31"/>
  <c r="P158" i="31"/>
  <c r="O158" i="31"/>
  <c r="M158" i="31"/>
  <c r="R157" i="31"/>
  <c r="Q157" i="31"/>
  <c r="P157" i="31"/>
  <c r="O157" i="31"/>
  <c r="M157" i="31"/>
  <c r="R156" i="31"/>
  <c r="Q156" i="31"/>
  <c r="P156" i="31"/>
  <c r="O156" i="31"/>
  <c r="M156" i="31"/>
  <c r="R155" i="31"/>
  <c r="Q155" i="31"/>
  <c r="P155" i="31"/>
  <c r="O155" i="31"/>
  <c r="M155" i="31"/>
  <c r="R154" i="31"/>
  <c r="Q154" i="31"/>
  <c r="P154" i="31"/>
  <c r="O154" i="31"/>
  <c r="M154" i="31"/>
  <c r="R153" i="31"/>
  <c r="Q153" i="31"/>
  <c r="P153" i="31"/>
  <c r="O153" i="31"/>
  <c r="M153" i="31"/>
  <c r="R152" i="31"/>
  <c r="Q152" i="31"/>
  <c r="P152" i="31"/>
  <c r="O152" i="31"/>
  <c r="M152" i="31"/>
  <c r="R151" i="31"/>
  <c r="Q151" i="31"/>
  <c r="P151" i="31"/>
  <c r="O151" i="31"/>
  <c r="M151" i="31"/>
  <c r="R150" i="31"/>
  <c r="Q150" i="31"/>
  <c r="P150" i="31"/>
  <c r="O150" i="31"/>
  <c r="M150" i="31"/>
  <c r="R149" i="31"/>
  <c r="Q149" i="31"/>
  <c r="P149" i="31"/>
  <c r="O149" i="31"/>
  <c r="M149" i="31"/>
  <c r="R148" i="31"/>
  <c r="Q148" i="31"/>
  <c r="P148" i="31"/>
  <c r="O148" i="31"/>
  <c r="M148" i="31"/>
  <c r="R147" i="31"/>
  <c r="Q147" i="31"/>
  <c r="P147" i="31"/>
  <c r="O147" i="31"/>
  <c r="M147" i="31"/>
  <c r="R143" i="31"/>
  <c r="Q143" i="31"/>
  <c r="P143" i="31"/>
  <c r="O143" i="31"/>
  <c r="M143" i="31"/>
  <c r="R142" i="31"/>
  <c r="Q142" i="31"/>
  <c r="P142" i="31"/>
  <c r="O142" i="31"/>
  <c r="M142" i="31"/>
  <c r="R141" i="31"/>
  <c r="Q141" i="31"/>
  <c r="P141" i="31"/>
  <c r="O141" i="31"/>
  <c r="M141" i="31"/>
  <c r="R140" i="31"/>
  <c r="Q140" i="31"/>
  <c r="P140" i="31"/>
  <c r="O140" i="31"/>
  <c r="M140" i="31"/>
  <c r="R139" i="31"/>
  <c r="Q139" i="31"/>
  <c r="P139" i="31"/>
  <c r="O139" i="31"/>
  <c r="M139" i="31"/>
  <c r="R138" i="31"/>
  <c r="Q138" i="31"/>
  <c r="P138" i="31"/>
  <c r="O138" i="31"/>
  <c r="M138" i="31"/>
  <c r="R137" i="31"/>
  <c r="Q137" i="31"/>
  <c r="P137" i="31"/>
  <c r="O137" i="31"/>
  <c r="M137" i="31"/>
  <c r="R136" i="31"/>
  <c r="Q136" i="31"/>
  <c r="P136" i="31"/>
  <c r="O136" i="31"/>
  <c r="M136" i="31"/>
  <c r="R135" i="31"/>
  <c r="Q135" i="31"/>
  <c r="P135" i="31"/>
  <c r="O135" i="31"/>
  <c r="M135" i="31"/>
  <c r="R134" i="31"/>
  <c r="Q134" i="31"/>
  <c r="P134" i="31"/>
  <c r="O134" i="31"/>
  <c r="M134" i="31"/>
  <c r="R133" i="31"/>
  <c r="Q133" i="31"/>
  <c r="P133" i="31"/>
  <c r="O133" i="31"/>
  <c r="M133" i="31"/>
  <c r="R132" i="31"/>
  <c r="Q132" i="31"/>
  <c r="P132" i="31"/>
  <c r="O132" i="31"/>
  <c r="M132" i="31"/>
  <c r="R131" i="31"/>
  <c r="Q131" i="31"/>
  <c r="P131" i="31"/>
  <c r="O131" i="31"/>
  <c r="M131" i="31"/>
  <c r="R127" i="31"/>
  <c r="Q127" i="31"/>
  <c r="P127" i="31"/>
  <c r="O127" i="31"/>
  <c r="M127" i="31"/>
  <c r="R126" i="31"/>
  <c r="Q126" i="31"/>
  <c r="P126" i="31"/>
  <c r="O126" i="31"/>
  <c r="M126" i="31"/>
  <c r="R125" i="31"/>
  <c r="Q125" i="31"/>
  <c r="P125" i="31"/>
  <c r="O125" i="31"/>
  <c r="M125" i="31"/>
  <c r="R124" i="31"/>
  <c r="Q124" i="31"/>
  <c r="P124" i="31"/>
  <c r="O124" i="31"/>
  <c r="M124" i="31"/>
  <c r="R123" i="31"/>
  <c r="Q123" i="31"/>
  <c r="P123" i="31"/>
  <c r="O123" i="31"/>
  <c r="M123" i="31"/>
  <c r="R122" i="31"/>
  <c r="Q122" i="31"/>
  <c r="P122" i="31"/>
  <c r="O122" i="31"/>
  <c r="M122" i="31"/>
  <c r="R121" i="31"/>
  <c r="Q121" i="31"/>
  <c r="P121" i="31"/>
  <c r="O121" i="31"/>
  <c r="M121" i="31"/>
  <c r="R120" i="31"/>
  <c r="Q120" i="31"/>
  <c r="P120" i="31"/>
  <c r="O120" i="31"/>
  <c r="M120" i="31"/>
  <c r="R119" i="31"/>
  <c r="Q119" i="31"/>
  <c r="P119" i="31"/>
  <c r="O119" i="31"/>
  <c r="M119" i="31"/>
  <c r="R118" i="31"/>
  <c r="Q118" i="31"/>
  <c r="P118" i="31"/>
  <c r="O118" i="31"/>
  <c r="M118" i="31"/>
  <c r="R114" i="31"/>
  <c r="Q114" i="31"/>
  <c r="P114" i="31"/>
  <c r="O114" i="31"/>
  <c r="M114" i="31"/>
  <c r="R113" i="31"/>
  <c r="Q113" i="31"/>
  <c r="P113" i="31"/>
  <c r="O113" i="31"/>
  <c r="M113" i="31"/>
  <c r="R112" i="31"/>
  <c r="Q112" i="31"/>
  <c r="P112" i="31"/>
  <c r="O112" i="31"/>
  <c r="M112" i="31"/>
  <c r="R111" i="31"/>
  <c r="Q111" i="31"/>
  <c r="P111" i="31"/>
  <c r="O111" i="31"/>
  <c r="M111" i="31"/>
  <c r="R110" i="31"/>
  <c r="Q110" i="31"/>
  <c r="P110" i="31"/>
  <c r="O110" i="31"/>
  <c r="M110" i="31"/>
  <c r="R109" i="31"/>
  <c r="Q109" i="31"/>
  <c r="P109" i="31"/>
  <c r="O109" i="31"/>
  <c r="M109" i="31"/>
  <c r="R108" i="31"/>
  <c r="Q108" i="31"/>
  <c r="P108" i="31"/>
  <c r="O108" i="31"/>
  <c r="M108" i="31"/>
  <c r="R107" i="31"/>
  <c r="Q107" i="31"/>
  <c r="P107" i="31"/>
  <c r="O107" i="31"/>
  <c r="M107" i="31"/>
  <c r="R106" i="31"/>
  <c r="Q106" i="31"/>
  <c r="P106" i="31"/>
  <c r="O106" i="31"/>
  <c r="M106" i="31"/>
  <c r="R105" i="31"/>
  <c r="Q105" i="31"/>
  <c r="P105" i="31"/>
  <c r="O105" i="31"/>
  <c r="M105" i="31"/>
  <c r="R101" i="31"/>
  <c r="Q101" i="31"/>
  <c r="P101" i="31"/>
  <c r="O101" i="31"/>
  <c r="M101" i="31"/>
  <c r="R100" i="31"/>
  <c r="Q100" i="31"/>
  <c r="P100" i="31"/>
  <c r="O100" i="31"/>
  <c r="M100" i="31"/>
  <c r="R99" i="31"/>
  <c r="Q99" i="31"/>
  <c r="P99" i="31"/>
  <c r="O99" i="31"/>
  <c r="M99" i="31"/>
  <c r="R98" i="31"/>
  <c r="Q98" i="31"/>
  <c r="P98" i="31"/>
  <c r="O98" i="31"/>
  <c r="M98" i="31"/>
  <c r="R97" i="31"/>
  <c r="Q97" i="31"/>
  <c r="P97" i="31"/>
  <c r="O97" i="31"/>
  <c r="M97" i="31"/>
  <c r="R96" i="31"/>
  <c r="Q96" i="31"/>
  <c r="P96" i="31"/>
  <c r="O96" i="31"/>
  <c r="M96" i="31"/>
  <c r="R94" i="31"/>
  <c r="Q94" i="31"/>
  <c r="P94" i="31"/>
  <c r="O94" i="31"/>
  <c r="M94" i="31"/>
  <c r="R93" i="31"/>
  <c r="Q93" i="31"/>
  <c r="P93" i="31"/>
  <c r="O93" i="31"/>
  <c r="M93" i="31"/>
  <c r="R92" i="31"/>
  <c r="Q92" i="31"/>
  <c r="P92" i="31"/>
  <c r="O92" i="31"/>
  <c r="M92" i="31"/>
  <c r="R90" i="31"/>
  <c r="Q90" i="31"/>
  <c r="P90" i="31"/>
  <c r="O90" i="31"/>
  <c r="M90" i="31"/>
  <c r="R89" i="31"/>
  <c r="Q89" i="31"/>
  <c r="P89" i="31"/>
  <c r="O89" i="31"/>
  <c r="M89" i="31"/>
  <c r="R87" i="31"/>
  <c r="Q87" i="31"/>
  <c r="P87" i="31"/>
  <c r="O87" i="31"/>
  <c r="M87" i="31"/>
  <c r="R86" i="31"/>
  <c r="Q86" i="31"/>
  <c r="P86" i="31"/>
  <c r="O86" i="31"/>
  <c r="M86" i="31"/>
  <c r="R85" i="31"/>
  <c r="Q85" i="31"/>
  <c r="P85" i="31"/>
  <c r="O85" i="31"/>
  <c r="M85" i="31"/>
  <c r="R84" i="31"/>
  <c r="Q84" i="31"/>
  <c r="P84" i="31"/>
  <c r="O84" i="31"/>
  <c r="M84" i="31"/>
  <c r="R83" i="31"/>
  <c r="Q83" i="31"/>
  <c r="P83" i="31"/>
  <c r="O83" i="31"/>
  <c r="M83" i="31"/>
  <c r="R82" i="31"/>
  <c r="Q82" i="31"/>
  <c r="P82" i="31"/>
  <c r="O82" i="31"/>
  <c r="M82" i="31"/>
  <c r="R81" i="31"/>
  <c r="Q81" i="31"/>
  <c r="P81" i="31"/>
  <c r="O81" i="31"/>
  <c r="M81" i="31"/>
  <c r="R80" i="31"/>
  <c r="Q80" i="31"/>
  <c r="P80" i="31"/>
  <c r="O80" i="31"/>
  <c r="M80" i="31"/>
  <c r="R79" i="31"/>
  <c r="Q79" i="31"/>
  <c r="P79" i="31"/>
  <c r="O79" i="31"/>
  <c r="M79" i="31"/>
  <c r="AC71" i="26"/>
  <c r="W965" i="31"/>
  <c r="V965" i="31"/>
  <c r="AF965" i="31"/>
  <c r="AE965" i="31"/>
  <c r="AD965" i="31"/>
  <c r="AC964" i="31"/>
  <c r="AC965" i="31" s="1"/>
  <c r="H964" i="31"/>
  <c r="AC958" i="31"/>
  <c r="AC67" i="31" s="1"/>
  <c r="H958" i="31"/>
  <c r="AC957" i="31"/>
  <c r="AC66" i="31" s="1"/>
  <c r="H957" i="31"/>
  <c r="AC956" i="31"/>
  <c r="AC65" i="31" s="1"/>
  <c r="F956" i="31"/>
  <c r="H956" i="31" s="1"/>
  <c r="AB950" i="31"/>
  <c r="AB58" i="31" s="1"/>
  <c r="AA950" i="31"/>
  <c r="Z950" i="31"/>
  <c r="Z58" i="31" s="1"/>
  <c r="Y950" i="31"/>
  <c r="Y58" i="31" s="1"/>
  <c r="X950" i="31"/>
  <c r="X58" i="31" s="1"/>
  <c r="W950" i="31"/>
  <c r="W58" i="31" s="1"/>
  <c r="V950" i="31"/>
  <c r="V58" i="31" s="1"/>
  <c r="AF950" i="31"/>
  <c r="AF58" i="31" s="1"/>
  <c r="AE950" i="31"/>
  <c r="AE58" i="31" s="1"/>
  <c r="AD950" i="31"/>
  <c r="AD58" i="31" s="1"/>
  <c r="T950" i="31"/>
  <c r="T58" i="31" s="1"/>
  <c r="AC949" i="31"/>
  <c r="K949" i="31"/>
  <c r="H949" i="31"/>
  <c r="AC948" i="31"/>
  <c r="K948" i="31"/>
  <c r="H948" i="31"/>
  <c r="AC947" i="31"/>
  <c r="K947" i="31"/>
  <c r="H947" i="31"/>
  <c r="AB944" i="31"/>
  <c r="AB57" i="31" s="1"/>
  <c r="AA944" i="31"/>
  <c r="AA57" i="31" s="1"/>
  <c r="Z944" i="31"/>
  <c r="Z57" i="31" s="1"/>
  <c r="Y944" i="31"/>
  <c r="Y57" i="31" s="1"/>
  <c r="X944" i="31"/>
  <c r="X57" i="31" s="1"/>
  <c r="W944" i="31"/>
  <c r="W57" i="31" s="1"/>
  <c r="V944" i="31"/>
  <c r="V57" i="31" s="1"/>
  <c r="AF944" i="31"/>
  <c r="AF57" i="31" s="1"/>
  <c r="AE944" i="31"/>
  <c r="AE57" i="31" s="1"/>
  <c r="AD944" i="31"/>
  <c r="AD57" i="31" s="1"/>
  <c r="T944" i="31"/>
  <c r="T57" i="31" s="1"/>
  <c r="AC943" i="31"/>
  <c r="K943" i="31"/>
  <c r="H943" i="31"/>
  <c r="AC942" i="31"/>
  <c r="K942" i="31"/>
  <c r="H942" i="31"/>
  <c r="AC941" i="31"/>
  <c r="K941" i="31"/>
  <c r="H941" i="31"/>
  <c r="AC940" i="31"/>
  <c r="K940" i="31"/>
  <c r="H940" i="31"/>
  <c r="AC939" i="31"/>
  <c r="K939" i="31"/>
  <c r="H939" i="31"/>
  <c r="AC938" i="31"/>
  <c r="K938" i="31"/>
  <c r="H938" i="31"/>
  <c r="AC937" i="31"/>
  <c r="K937" i="31"/>
  <c r="H937" i="31"/>
  <c r="AC936" i="31"/>
  <c r="K936" i="31"/>
  <c r="H936" i="31"/>
  <c r="AC935" i="31"/>
  <c r="K935" i="31"/>
  <c r="H935" i="31"/>
  <c r="AB932" i="31"/>
  <c r="AB56" i="31" s="1"/>
  <c r="AA932" i="31"/>
  <c r="AA56" i="31" s="1"/>
  <c r="Z932" i="31"/>
  <c r="Z56" i="31" s="1"/>
  <c r="Y932" i="31"/>
  <c r="Y56" i="31" s="1"/>
  <c r="X932" i="31"/>
  <c r="X56" i="31" s="1"/>
  <c r="W932" i="31"/>
  <c r="W56" i="31" s="1"/>
  <c r="V932" i="31"/>
  <c r="V56" i="31" s="1"/>
  <c r="AF932" i="31"/>
  <c r="AF56" i="31" s="1"/>
  <c r="AE932" i="31"/>
  <c r="AE56" i="31" s="1"/>
  <c r="AD932" i="31"/>
  <c r="AD56" i="31" s="1"/>
  <c r="AC931" i="31"/>
  <c r="K931" i="31"/>
  <c r="H931" i="31"/>
  <c r="AC930" i="31"/>
  <c r="K930" i="31"/>
  <c r="H930" i="31"/>
  <c r="AC929" i="31"/>
  <c r="K929" i="31"/>
  <c r="H929" i="31"/>
  <c r="AC928" i="31"/>
  <c r="K928" i="31"/>
  <c r="H928" i="31"/>
  <c r="AC927" i="31"/>
  <c r="K927" i="31"/>
  <c r="H927" i="31"/>
  <c r="AC926" i="31"/>
  <c r="K926" i="31"/>
  <c r="H926" i="31"/>
  <c r="AC925" i="31"/>
  <c r="K925" i="31"/>
  <c r="H925" i="31"/>
  <c r="AC924" i="31"/>
  <c r="K924" i="31"/>
  <c r="H924" i="31"/>
  <c r="AC923" i="31"/>
  <c r="K923" i="31"/>
  <c r="AC922" i="31"/>
  <c r="K922" i="31"/>
  <c r="H922" i="31"/>
  <c r="AB919" i="31"/>
  <c r="AB55" i="31" s="1"/>
  <c r="AA919" i="31"/>
  <c r="AA55" i="31" s="1"/>
  <c r="Z919" i="31"/>
  <c r="Z55" i="31" s="1"/>
  <c r="Y919" i="31"/>
  <c r="Y55" i="31" s="1"/>
  <c r="X919" i="31"/>
  <c r="X55" i="31" s="1"/>
  <c r="W919" i="31"/>
  <c r="W55" i="31" s="1"/>
  <c r="V919" i="31"/>
  <c r="V55" i="31" s="1"/>
  <c r="AF919" i="31"/>
  <c r="AF55" i="31" s="1"/>
  <c r="AE919" i="31"/>
  <c r="AE55" i="31" s="1"/>
  <c r="AD919" i="31"/>
  <c r="AD55" i="31" s="1"/>
  <c r="AC918" i="31"/>
  <c r="K918" i="31"/>
  <c r="H918" i="31"/>
  <c r="AC917" i="31"/>
  <c r="K917" i="31"/>
  <c r="H917" i="31"/>
  <c r="AC914" i="31"/>
  <c r="K914" i="31"/>
  <c r="H914" i="31"/>
  <c r="AC913" i="31"/>
  <c r="K913" i="31"/>
  <c r="H913" i="31"/>
  <c r="AC912" i="31"/>
  <c r="K912" i="31"/>
  <c r="H912" i="31"/>
  <c r="AC911" i="31"/>
  <c r="K911" i="31"/>
  <c r="H911" i="31"/>
  <c r="AC910" i="31"/>
  <c r="K910" i="31"/>
  <c r="H910" i="31"/>
  <c r="AC909" i="31"/>
  <c r="K909" i="31"/>
  <c r="H909" i="31"/>
  <c r="AC908" i="31"/>
  <c r="K908" i="31"/>
  <c r="H908" i="31"/>
  <c r="AC907" i="31"/>
  <c r="H907" i="31"/>
  <c r="AC906" i="31"/>
  <c r="K906" i="31"/>
  <c r="H906" i="31"/>
  <c r="AC905" i="31"/>
  <c r="K905" i="31"/>
  <c r="H905" i="31"/>
  <c r="AC904" i="31"/>
  <c r="K904" i="31"/>
  <c r="H904" i="31"/>
  <c r="AC903" i="31"/>
  <c r="K903" i="31"/>
  <c r="H903" i="31"/>
  <c r="AC902" i="31"/>
  <c r="K902" i="31"/>
  <c r="H902" i="31"/>
  <c r="AC901" i="31"/>
  <c r="K901" i="31"/>
  <c r="H901" i="31"/>
  <c r="AC900" i="31"/>
  <c r="K900" i="31"/>
  <c r="H900" i="31"/>
  <c r="AC899" i="31"/>
  <c r="K899" i="31"/>
  <c r="H899" i="31"/>
  <c r="AC898" i="31"/>
  <c r="K898" i="31"/>
  <c r="H898" i="31"/>
  <c r="AC897" i="31"/>
  <c r="K897" i="31"/>
  <c r="H897" i="31"/>
  <c r="AC896" i="31"/>
  <c r="K896" i="31"/>
  <c r="H896" i="31"/>
  <c r="AC895" i="31"/>
  <c r="K895" i="31"/>
  <c r="H895" i="31"/>
  <c r="AC894" i="31"/>
  <c r="K894" i="31"/>
  <c r="H894" i="31"/>
  <c r="AC893" i="31"/>
  <c r="K893" i="31"/>
  <c r="H893" i="31"/>
  <c r="AC892" i="31"/>
  <c r="K892" i="31"/>
  <c r="H892" i="31"/>
  <c r="AC891" i="31"/>
  <c r="K891" i="31"/>
  <c r="H891" i="31"/>
  <c r="AC890" i="31"/>
  <c r="K890" i="31"/>
  <c r="H890" i="31"/>
  <c r="AC889" i="31"/>
  <c r="K889" i="31"/>
  <c r="H889" i="31"/>
  <c r="AC888" i="31"/>
  <c r="K888" i="31"/>
  <c r="H888" i="31"/>
  <c r="AB885" i="31"/>
  <c r="AB51" i="31" s="1"/>
  <c r="AA885" i="31"/>
  <c r="AA51" i="31" s="1"/>
  <c r="Z885" i="31"/>
  <c r="Z51" i="31" s="1"/>
  <c r="Y885" i="31"/>
  <c r="Y51" i="31" s="1"/>
  <c r="X885" i="31"/>
  <c r="X51" i="31" s="1"/>
  <c r="W885" i="31"/>
  <c r="W51" i="31" s="1"/>
  <c r="V885" i="31"/>
  <c r="V51" i="31" s="1"/>
  <c r="AF885" i="31"/>
  <c r="AF51" i="31" s="1"/>
  <c r="AE885" i="31"/>
  <c r="AE51" i="31" s="1"/>
  <c r="AD885" i="31"/>
  <c r="AD51" i="31" s="1"/>
  <c r="AC884" i="31"/>
  <c r="K884" i="31"/>
  <c r="H884" i="31"/>
  <c r="AC882" i="31"/>
  <c r="K882" i="31"/>
  <c r="H882" i="31"/>
  <c r="AB879" i="31"/>
  <c r="AB50" i="31" s="1"/>
  <c r="AA879" i="31"/>
  <c r="AA50" i="31" s="1"/>
  <c r="Z879" i="31"/>
  <c r="Z50" i="31" s="1"/>
  <c r="Y879" i="31"/>
  <c r="Y50" i="31" s="1"/>
  <c r="X879" i="31"/>
  <c r="X50" i="31" s="1"/>
  <c r="W879" i="31"/>
  <c r="W50" i="31" s="1"/>
  <c r="V879" i="31"/>
  <c r="V50" i="31" s="1"/>
  <c r="AF879" i="31"/>
  <c r="AF50" i="31" s="1"/>
  <c r="AE879" i="31"/>
  <c r="AE50" i="31" s="1"/>
  <c r="AD879" i="31"/>
  <c r="AD50" i="31" s="1"/>
  <c r="AC878" i="31"/>
  <c r="K878" i="31"/>
  <c r="H878" i="31"/>
  <c r="AC877" i="31"/>
  <c r="K877" i="31"/>
  <c r="H877" i="31"/>
  <c r="AC876" i="31"/>
  <c r="K876" i="31"/>
  <c r="H876" i="31"/>
  <c r="AC875" i="31"/>
  <c r="K875" i="31"/>
  <c r="H875" i="31"/>
  <c r="AC874" i="31"/>
  <c r="K874" i="31"/>
  <c r="H874" i="31"/>
  <c r="AC873" i="31"/>
  <c r="K873" i="31"/>
  <c r="H873" i="31"/>
  <c r="AC872" i="31"/>
  <c r="K872" i="31"/>
  <c r="H872" i="31"/>
  <c r="AC871" i="31"/>
  <c r="K871" i="31"/>
  <c r="H871" i="31"/>
  <c r="AC870" i="31"/>
  <c r="K870" i="31"/>
  <c r="H870" i="31"/>
  <c r="AC869" i="31"/>
  <c r="K869" i="31"/>
  <c r="H869" i="31"/>
  <c r="AB866" i="31"/>
  <c r="AB49" i="31" s="1"/>
  <c r="AA866" i="31"/>
  <c r="AA49" i="31" s="1"/>
  <c r="Z866" i="31"/>
  <c r="Z49" i="31" s="1"/>
  <c r="Y866" i="31"/>
  <c r="Y49" i="31" s="1"/>
  <c r="X866" i="31"/>
  <c r="X49" i="31" s="1"/>
  <c r="W866" i="31"/>
  <c r="W49" i="31" s="1"/>
  <c r="V866" i="31"/>
  <c r="V49" i="31" s="1"/>
  <c r="AF866" i="31"/>
  <c r="AF49" i="31" s="1"/>
  <c r="AE866" i="31"/>
  <c r="AE49" i="31" s="1"/>
  <c r="AD866" i="31"/>
  <c r="AD49" i="31" s="1"/>
  <c r="AC865" i="31"/>
  <c r="K865" i="31"/>
  <c r="H865" i="31"/>
  <c r="AC864" i="31"/>
  <c r="K864" i="31"/>
  <c r="H864" i="31"/>
  <c r="AC863" i="31"/>
  <c r="K863" i="31"/>
  <c r="H863" i="31"/>
  <c r="AC862" i="31"/>
  <c r="K862" i="31"/>
  <c r="H862" i="31"/>
  <c r="AC861" i="31"/>
  <c r="K861" i="31"/>
  <c r="H861" i="31"/>
  <c r="AC860" i="31"/>
  <c r="K860" i="31"/>
  <c r="H860" i="31"/>
  <c r="AC859" i="31"/>
  <c r="K859" i="31"/>
  <c r="H859" i="31"/>
  <c r="AC858" i="31"/>
  <c r="K858" i="31"/>
  <c r="H858" i="31"/>
  <c r="AC857" i="31"/>
  <c r="K857" i="31"/>
  <c r="H857" i="31"/>
  <c r="AC856" i="31"/>
  <c r="K856" i="31"/>
  <c r="H856" i="31"/>
  <c r="AC855" i="31"/>
  <c r="K855" i="31"/>
  <c r="H855" i="31"/>
  <c r="AC854" i="31"/>
  <c r="K854" i="31"/>
  <c r="H854" i="31"/>
  <c r="AC853" i="31"/>
  <c r="K853" i="31"/>
  <c r="H853" i="31"/>
  <c r="AC852" i="31"/>
  <c r="K852" i="31"/>
  <c r="H852" i="31"/>
  <c r="AC851" i="31"/>
  <c r="K851" i="31"/>
  <c r="H851" i="31"/>
  <c r="AC849" i="31"/>
  <c r="K849" i="31"/>
  <c r="H849" i="31"/>
  <c r="AC848" i="31"/>
  <c r="K848" i="31"/>
  <c r="H848" i="31"/>
  <c r="AC847" i="31"/>
  <c r="K847" i="31"/>
  <c r="H847" i="31"/>
  <c r="AC846" i="31"/>
  <c r="K846" i="31"/>
  <c r="H846" i="31"/>
  <c r="AC845" i="31"/>
  <c r="K845" i="31"/>
  <c r="H845" i="31"/>
  <c r="AC844" i="31"/>
  <c r="K844" i="31"/>
  <c r="H844" i="31"/>
  <c r="AC843" i="31"/>
  <c r="K843" i="31"/>
  <c r="H843" i="31"/>
  <c r="AC842" i="31"/>
  <c r="K842" i="31"/>
  <c r="H842" i="31"/>
  <c r="AC841" i="31"/>
  <c r="AG841" i="31" s="1"/>
  <c r="AB839" i="31"/>
  <c r="AB48" i="31" s="1"/>
  <c r="AA839" i="31"/>
  <c r="AA48" i="31" s="1"/>
  <c r="Z839" i="31"/>
  <c r="Z48" i="31" s="1"/>
  <c r="Y839" i="31"/>
  <c r="Y48" i="31" s="1"/>
  <c r="X839" i="31"/>
  <c r="X48" i="31" s="1"/>
  <c r="W839" i="31"/>
  <c r="W48" i="31" s="1"/>
  <c r="V839" i="31"/>
  <c r="V48" i="31" s="1"/>
  <c r="AF839" i="31"/>
  <c r="AF48" i="31" s="1"/>
  <c r="AE839" i="31"/>
  <c r="AE48" i="31" s="1"/>
  <c r="AD839" i="31"/>
  <c r="AD48" i="31" s="1"/>
  <c r="AC838" i="31"/>
  <c r="K838" i="31"/>
  <c r="H838" i="31"/>
  <c r="AC837" i="31"/>
  <c r="K837" i="31"/>
  <c r="H837" i="31"/>
  <c r="AC836" i="31"/>
  <c r="K836" i="31"/>
  <c r="H836" i="31"/>
  <c r="AC835" i="31"/>
  <c r="K835" i="31"/>
  <c r="H835" i="31"/>
  <c r="AC834" i="31"/>
  <c r="K834" i="31"/>
  <c r="H834" i="31"/>
  <c r="AC833" i="31"/>
  <c r="K833" i="31"/>
  <c r="H833" i="31"/>
  <c r="AC832" i="31"/>
  <c r="K832" i="31"/>
  <c r="H832" i="31"/>
  <c r="AC831" i="31"/>
  <c r="AG831" i="31" s="1"/>
  <c r="AB829" i="31"/>
  <c r="AB47" i="31" s="1"/>
  <c r="AA829" i="31"/>
  <c r="AA47" i="31" s="1"/>
  <c r="Z829" i="31"/>
  <c r="Z47" i="31" s="1"/>
  <c r="Y829" i="31"/>
  <c r="Y47" i="31" s="1"/>
  <c r="X829" i="31"/>
  <c r="X47" i="31" s="1"/>
  <c r="W829" i="31"/>
  <c r="W47" i="31" s="1"/>
  <c r="V829" i="31"/>
  <c r="V47" i="31" s="1"/>
  <c r="AF829" i="31"/>
  <c r="AF47" i="31" s="1"/>
  <c r="AE829" i="31"/>
  <c r="AE47" i="31" s="1"/>
  <c r="AD829" i="31"/>
  <c r="AD47" i="31" s="1"/>
  <c r="AC828" i="31"/>
  <c r="K828" i="31"/>
  <c r="H828" i="31"/>
  <c r="AC827" i="31"/>
  <c r="K827" i="31"/>
  <c r="H827" i="31"/>
  <c r="AC826" i="31"/>
  <c r="K826" i="31"/>
  <c r="H826" i="31"/>
  <c r="AC825" i="31"/>
  <c r="K825" i="31"/>
  <c r="H825" i="31"/>
  <c r="AC824" i="31"/>
  <c r="K824" i="31"/>
  <c r="H824" i="31"/>
  <c r="AC823" i="31"/>
  <c r="K823" i="31"/>
  <c r="H823" i="31"/>
  <c r="AC822" i="31"/>
  <c r="K822" i="31"/>
  <c r="H822" i="31"/>
  <c r="AC821" i="31"/>
  <c r="K821" i="31"/>
  <c r="H821" i="31"/>
  <c r="AC820" i="31"/>
  <c r="K820" i="31"/>
  <c r="H820" i="31"/>
  <c r="AC819" i="31"/>
  <c r="K819" i="31"/>
  <c r="H819" i="31"/>
  <c r="AC818" i="31"/>
  <c r="K818" i="31"/>
  <c r="H818" i="31"/>
  <c r="AC817" i="31"/>
  <c r="AG817" i="31" s="1"/>
  <c r="AB815" i="31"/>
  <c r="AB46" i="31" s="1"/>
  <c r="AA815" i="31"/>
  <c r="AA46" i="31" s="1"/>
  <c r="Z815" i="31"/>
  <c r="Z46" i="31" s="1"/>
  <c r="Y815" i="31"/>
  <c r="Y46" i="31" s="1"/>
  <c r="X815" i="31"/>
  <c r="X46" i="31" s="1"/>
  <c r="W815" i="31"/>
  <c r="W46" i="31" s="1"/>
  <c r="V815" i="31"/>
  <c r="V46" i="31" s="1"/>
  <c r="AF815" i="31"/>
  <c r="AF46" i="31" s="1"/>
  <c r="AE815" i="31"/>
  <c r="AE46" i="31" s="1"/>
  <c r="AD815" i="31"/>
  <c r="AD46" i="31" s="1"/>
  <c r="AC814" i="31"/>
  <c r="K814" i="31"/>
  <c r="H814" i="31"/>
  <c r="AC813" i="31"/>
  <c r="K813" i="31"/>
  <c r="H813" i="31"/>
  <c r="AC812" i="31"/>
  <c r="K812" i="31"/>
  <c r="H812" i="31"/>
  <c r="AC811" i="31"/>
  <c r="K811" i="31"/>
  <c r="H811" i="31"/>
  <c r="AC810" i="31"/>
  <c r="K810" i="31"/>
  <c r="H810" i="31"/>
  <c r="AC809" i="31"/>
  <c r="K809" i="31"/>
  <c r="H809" i="31"/>
  <c r="AC808" i="31"/>
  <c r="K808" i="31"/>
  <c r="H808" i="31"/>
  <c r="AC807" i="31"/>
  <c r="K807" i="31"/>
  <c r="H807" i="31"/>
  <c r="AC806" i="31"/>
  <c r="K806" i="31"/>
  <c r="H806" i="31"/>
  <c r="AC805" i="31"/>
  <c r="K805" i="31"/>
  <c r="H805" i="31"/>
  <c r="AC804" i="31"/>
  <c r="K804" i="31"/>
  <c r="H804" i="31"/>
  <c r="AC803" i="31"/>
  <c r="K803" i="31"/>
  <c r="H803" i="31"/>
  <c r="AC802" i="31"/>
  <c r="K802" i="31"/>
  <c r="H802" i="31"/>
  <c r="AC801" i="31"/>
  <c r="K801" i="31"/>
  <c r="H801" i="31"/>
  <c r="AC800" i="31"/>
  <c r="K800" i="31"/>
  <c r="H800" i="31"/>
  <c r="AC799" i="31"/>
  <c r="K799" i="31"/>
  <c r="H799" i="31"/>
  <c r="AC798" i="31"/>
  <c r="K798" i="31"/>
  <c r="H798" i="31"/>
  <c r="AC797" i="31"/>
  <c r="K797" i="31"/>
  <c r="H797" i="31"/>
  <c r="AC796" i="31"/>
  <c r="K796" i="31"/>
  <c r="H796" i="31"/>
  <c r="AC795" i="31"/>
  <c r="K795" i="31"/>
  <c r="H795" i="31"/>
  <c r="AC794" i="31"/>
  <c r="K794" i="31"/>
  <c r="H794" i="31"/>
  <c r="AB790" i="31"/>
  <c r="AA790" i="31"/>
  <c r="Z790" i="31"/>
  <c r="Y790" i="31"/>
  <c r="X790" i="31"/>
  <c r="W790" i="31"/>
  <c r="V790" i="31"/>
  <c r="AF790" i="31"/>
  <c r="AE790" i="31"/>
  <c r="AD790" i="31"/>
  <c r="AC789" i="31"/>
  <c r="K789" i="31"/>
  <c r="H789" i="31"/>
  <c r="AC788" i="31"/>
  <c r="K788" i="31"/>
  <c r="H788" i="31"/>
  <c r="AC787" i="31"/>
  <c r="K787" i="31"/>
  <c r="H787" i="31"/>
  <c r="AC786" i="31"/>
  <c r="K786" i="31"/>
  <c r="H786" i="31"/>
  <c r="AC785" i="31"/>
  <c r="K785" i="31"/>
  <c r="H785" i="31"/>
  <c r="AC784" i="31"/>
  <c r="K784" i="31"/>
  <c r="H784" i="31"/>
  <c r="AC783" i="31"/>
  <c r="K783" i="31"/>
  <c r="H783" i="31"/>
  <c r="AC782" i="31"/>
  <c r="K782" i="31"/>
  <c r="H782" i="31"/>
  <c r="AB780" i="31"/>
  <c r="AA780" i="31"/>
  <c r="Z780" i="31"/>
  <c r="Y780" i="31"/>
  <c r="X780" i="31"/>
  <c r="W780" i="31"/>
  <c r="V780" i="31"/>
  <c r="AF780" i="31"/>
  <c r="AE780" i="31"/>
  <c r="AD780" i="31"/>
  <c r="AC779" i="31"/>
  <c r="K779" i="31"/>
  <c r="H779" i="31"/>
  <c r="AC777" i="31"/>
  <c r="K777" i="31"/>
  <c r="H777" i="31"/>
  <c r="AC776" i="31"/>
  <c r="K776" i="31"/>
  <c r="H776" i="31"/>
  <c r="AC775" i="31"/>
  <c r="K775" i="31"/>
  <c r="H775" i="31"/>
  <c r="AC774" i="31"/>
  <c r="K774" i="31"/>
  <c r="H774" i="31"/>
  <c r="AC773" i="31"/>
  <c r="K773" i="31"/>
  <c r="H773" i="31"/>
  <c r="AC772" i="31"/>
  <c r="K772" i="31"/>
  <c r="H772" i="31"/>
  <c r="AC771" i="31"/>
  <c r="K771" i="31"/>
  <c r="H771" i="31"/>
  <c r="AC770" i="31"/>
  <c r="K770" i="31"/>
  <c r="H770" i="31"/>
  <c r="AC769" i="31"/>
  <c r="K769" i="31"/>
  <c r="H769" i="31"/>
  <c r="AC768" i="31"/>
  <c r="K768" i="31"/>
  <c r="H768" i="31"/>
  <c r="AC767" i="31"/>
  <c r="K767" i="31"/>
  <c r="H767" i="31"/>
  <c r="AC766" i="31"/>
  <c r="K766" i="31"/>
  <c r="H766" i="31"/>
  <c r="AB764" i="31"/>
  <c r="AA764" i="31"/>
  <c r="Z764" i="31"/>
  <c r="Y764" i="31"/>
  <c r="X764" i="31"/>
  <c r="W764" i="31"/>
  <c r="V764" i="31"/>
  <c r="AF764" i="31"/>
  <c r="AE764" i="31"/>
  <c r="AD764" i="31"/>
  <c r="AC763" i="31"/>
  <c r="K763" i="31"/>
  <c r="H763" i="31"/>
  <c r="AC762" i="31"/>
  <c r="K762" i="31"/>
  <c r="H762" i="31"/>
  <c r="AC761" i="31"/>
  <c r="K761" i="31"/>
  <c r="H761" i="31"/>
  <c r="AC760" i="31"/>
  <c r="K760" i="31"/>
  <c r="H760" i="31"/>
  <c r="AC759" i="31"/>
  <c r="K759" i="31"/>
  <c r="H759" i="31"/>
  <c r="AC758" i="31"/>
  <c r="K758" i="31"/>
  <c r="H758" i="31"/>
  <c r="AC757" i="31"/>
  <c r="K757" i="31"/>
  <c r="H757" i="31"/>
  <c r="AC756" i="31"/>
  <c r="K756" i="31"/>
  <c r="H756" i="31"/>
  <c r="AC755" i="31"/>
  <c r="K755" i="31"/>
  <c r="H755" i="31"/>
  <c r="AB750" i="31"/>
  <c r="AB751" i="31" s="1"/>
  <c r="AB41" i="31" s="1"/>
  <c r="AA750" i="31"/>
  <c r="AA751" i="31" s="1"/>
  <c r="AA41" i="31" s="1"/>
  <c r="Z750" i="31"/>
  <c r="Z751" i="31" s="1"/>
  <c r="Z41" i="31" s="1"/>
  <c r="Y750" i="31"/>
  <c r="Y751" i="31" s="1"/>
  <c r="Y41" i="31" s="1"/>
  <c r="X750" i="31"/>
  <c r="X751" i="31" s="1"/>
  <c r="X41" i="31" s="1"/>
  <c r="W750" i="31"/>
  <c r="W751" i="31" s="1"/>
  <c r="W41" i="31" s="1"/>
  <c r="V750" i="31"/>
  <c r="V751" i="31" s="1"/>
  <c r="V41" i="31" s="1"/>
  <c r="AF750" i="31"/>
  <c r="AF751" i="31" s="1"/>
  <c r="AF41" i="31" s="1"/>
  <c r="AE750" i="31"/>
  <c r="AE751" i="31" s="1"/>
  <c r="AE41" i="31" s="1"/>
  <c r="AD750" i="31"/>
  <c r="AD751" i="31" s="1"/>
  <c r="AD41" i="31" s="1"/>
  <c r="AC749" i="31"/>
  <c r="K749" i="31"/>
  <c r="H749" i="31"/>
  <c r="AC748" i="31"/>
  <c r="K748" i="31"/>
  <c r="H748" i="31"/>
  <c r="AC747" i="31"/>
  <c r="K747" i="31"/>
  <c r="H747" i="31"/>
  <c r="AC746" i="31"/>
  <c r="K746" i="31"/>
  <c r="H746" i="31"/>
  <c r="AC745" i="31"/>
  <c r="K745" i="31"/>
  <c r="H745" i="31"/>
  <c r="AC744" i="31"/>
  <c r="K744" i="31"/>
  <c r="H744" i="31"/>
  <c r="AC743" i="31"/>
  <c r="K743" i="31"/>
  <c r="H743" i="31"/>
  <c r="AC742" i="31"/>
  <c r="K742" i="31"/>
  <c r="H742" i="31"/>
  <c r="AB737" i="31"/>
  <c r="AA737" i="31"/>
  <c r="Z737" i="31"/>
  <c r="Y737" i="31"/>
  <c r="X737" i="31"/>
  <c r="W737" i="31"/>
  <c r="V737" i="31"/>
  <c r="AF737" i="31"/>
  <c r="AC736" i="31"/>
  <c r="K736" i="31"/>
  <c r="H736" i="31"/>
  <c r="AC735" i="31"/>
  <c r="K735" i="31"/>
  <c r="H735" i="31"/>
  <c r="AC734" i="31"/>
  <c r="K734" i="31"/>
  <c r="H734" i="31"/>
  <c r="AC733" i="31"/>
  <c r="K733" i="31"/>
  <c r="H733" i="31"/>
  <c r="AC732" i="31"/>
  <c r="K732" i="31"/>
  <c r="H732" i="31"/>
  <c r="AC731" i="31"/>
  <c r="K731" i="31"/>
  <c r="H731" i="31"/>
  <c r="AC730" i="31"/>
  <c r="K730" i="31"/>
  <c r="H730" i="31"/>
  <c r="AC729" i="31"/>
  <c r="K729" i="31"/>
  <c r="H729" i="31"/>
  <c r="AC728" i="31"/>
  <c r="K728" i="31"/>
  <c r="H728" i="31"/>
  <c r="AC727" i="31"/>
  <c r="K727" i="31"/>
  <c r="H727" i="31"/>
  <c r="AC726" i="31"/>
  <c r="K726" i="31"/>
  <c r="H726" i="31"/>
  <c r="AC725" i="31"/>
  <c r="K725" i="31"/>
  <c r="H725" i="31"/>
  <c r="AB723" i="31"/>
  <c r="AA723" i="31"/>
  <c r="Z723" i="31"/>
  <c r="Y723" i="31"/>
  <c r="X723" i="31"/>
  <c r="W723" i="31"/>
  <c r="V723" i="31"/>
  <c r="AF723" i="31"/>
  <c r="AE723" i="31"/>
  <c r="AD723" i="31"/>
  <c r="AC722" i="31"/>
  <c r="K722" i="31"/>
  <c r="H722" i="31"/>
  <c r="AC721" i="31"/>
  <c r="K721" i="31"/>
  <c r="H721" i="31"/>
  <c r="AC720" i="31"/>
  <c r="K720" i="31"/>
  <c r="H720" i="31"/>
  <c r="AC719" i="31"/>
  <c r="K719" i="31"/>
  <c r="H719" i="31"/>
  <c r="AB717" i="31"/>
  <c r="AA717" i="31"/>
  <c r="Z717" i="31"/>
  <c r="Y717" i="31"/>
  <c r="X717" i="31"/>
  <c r="W717" i="31"/>
  <c r="V717" i="31"/>
  <c r="AF717" i="31"/>
  <c r="AE717" i="31"/>
  <c r="AD717" i="31"/>
  <c r="AC716" i="31"/>
  <c r="K716" i="31"/>
  <c r="H716" i="31"/>
  <c r="AC715" i="31"/>
  <c r="K715" i="31"/>
  <c r="H715" i="31"/>
  <c r="AC714" i="31"/>
  <c r="K714" i="31"/>
  <c r="H714" i="31"/>
  <c r="AC713" i="31"/>
  <c r="K713" i="31"/>
  <c r="H713" i="31"/>
  <c r="AC712" i="31"/>
  <c r="K712" i="31"/>
  <c r="H712" i="31"/>
  <c r="AC711" i="31"/>
  <c r="K711" i="31"/>
  <c r="H711" i="31"/>
  <c r="AC710" i="31"/>
  <c r="K710" i="31"/>
  <c r="H710" i="31"/>
  <c r="AC709" i="31"/>
  <c r="K709" i="31"/>
  <c r="H709" i="31"/>
  <c r="AC708" i="31"/>
  <c r="K708" i="31"/>
  <c r="H708" i="31"/>
  <c r="AC707" i="31"/>
  <c r="K707" i="31"/>
  <c r="H707" i="31"/>
  <c r="AC706" i="31"/>
  <c r="K706" i="31"/>
  <c r="H706" i="31"/>
  <c r="AB704" i="31"/>
  <c r="AA704" i="31"/>
  <c r="Z704" i="31"/>
  <c r="Y704" i="31"/>
  <c r="X704" i="31"/>
  <c r="W704" i="31"/>
  <c r="V704" i="31"/>
  <c r="AF704" i="31"/>
  <c r="AE704" i="31"/>
  <c r="AD704" i="31"/>
  <c r="AC703" i="31"/>
  <c r="K703" i="31"/>
  <c r="H703" i="31"/>
  <c r="AC702" i="31"/>
  <c r="K702" i="31"/>
  <c r="H702" i="31"/>
  <c r="AC701" i="31"/>
  <c r="AG701" i="31" s="1"/>
  <c r="K701" i="31"/>
  <c r="H701" i="31"/>
  <c r="AC700" i="31"/>
  <c r="K700" i="31"/>
  <c r="H700" i="31"/>
  <c r="AC699" i="31"/>
  <c r="K699" i="31"/>
  <c r="H699" i="31"/>
  <c r="AC698" i="31"/>
  <c r="K698" i="31"/>
  <c r="H698" i="31"/>
  <c r="AC697" i="31"/>
  <c r="K697" i="31"/>
  <c r="H697" i="31"/>
  <c r="AC696" i="31"/>
  <c r="K696" i="31"/>
  <c r="H696" i="31"/>
  <c r="AB691" i="31"/>
  <c r="AA691" i="31"/>
  <c r="Z691" i="31"/>
  <c r="Y691" i="31"/>
  <c r="X691" i="31"/>
  <c r="W691" i="31"/>
  <c r="V691" i="31"/>
  <c r="AF691" i="31"/>
  <c r="AE691" i="31"/>
  <c r="AD691" i="31"/>
  <c r="AC690" i="31"/>
  <c r="K690" i="31"/>
  <c r="H690" i="31"/>
  <c r="AC689" i="31"/>
  <c r="K689" i="31"/>
  <c r="H689" i="31"/>
  <c r="AC688" i="31"/>
  <c r="K688" i="31"/>
  <c r="H688" i="31"/>
  <c r="AC687" i="31"/>
  <c r="K687" i="31"/>
  <c r="H687" i="31"/>
  <c r="AC686" i="31"/>
  <c r="K686" i="31"/>
  <c r="H686" i="31"/>
  <c r="AC685" i="31"/>
  <c r="K685" i="31"/>
  <c r="H685" i="31"/>
  <c r="AC684" i="31"/>
  <c r="K684" i="31"/>
  <c r="H684" i="31"/>
  <c r="AC683" i="31"/>
  <c r="K683" i="31"/>
  <c r="H683" i="31"/>
  <c r="AC682" i="31"/>
  <c r="K682" i="31"/>
  <c r="H682" i="31"/>
  <c r="AC681" i="31"/>
  <c r="K681" i="31"/>
  <c r="H681" i="31"/>
  <c r="AC680" i="31"/>
  <c r="K680" i="31"/>
  <c r="H680" i="31"/>
  <c r="AC679" i="31"/>
  <c r="K679" i="31"/>
  <c r="H679" i="31"/>
  <c r="AC678" i="31"/>
  <c r="K678" i="31"/>
  <c r="H678" i="31"/>
  <c r="AC677" i="31"/>
  <c r="K677" i="31"/>
  <c r="H677" i="31"/>
  <c r="AC676" i="31"/>
  <c r="K676" i="31"/>
  <c r="H676" i="31"/>
  <c r="AC675" i="31"/>
  <c r="K675" i="31"/>
  <c r="H675" i="31"/>
  <c r="AC674" i="31"/>
  <c r="K674" i="31"/>
  <c r="H674" i="31"/>
  <c r="AC673" i="31"/>
  <c r="K673" i="31"/>
  <c r="H673" i="31"/>
  <c r="AC672" i="31"/>
  <c r="K672" i="31"/>
  <c r="H672" i="31"/>
  <c r="AB670" i="31"/>
  <c r="AA670" i="31"/>
  <c r="Z670" i="31"/>
  <c r="Y670" i="31"/>
  <c r="X670" i="31"/>
  <c r="W670" i="31"/>
  <c r="V670" i="31"/>
  <c r="AF670" i="31"/>
  <c r="AE670" i="31"/>
  <c r="AD670" i="31"/>
  <c r="AC669" i="31"/>
  <c r="K669" i="31"/>
  <c r="H669" i="31"/>
  <c r="AC668" i="31"/>
  <c r="K668" i="31"/>
  <c r="H668" i="31"/>
  <c r="AC667" i="31"/>
  <c r="K667" i="31"/>
  <c r="H667" i="31"/>
  <c r="AC666" i="31"/>
  <c r="K666" i="31"/>
  <c r="H666" i="31"/>
  <c r="AC665" i="31"/>
  <c r="K665" i="31"/>
  <c r="H665" i="31"/>
  <c r="AB659" i="31"/>
  <c r="AA659" i="31"/>
  <c r="Z659" i="31"/>
  <c r="Y659" i="31"/>
  <c r="X659" i="31"/>
  <c r="W659" i="31"/>
  <c r="V659" i="31"/>
  <c r="AF659" i="31"/>
  <c r="AE659" i="31"/>
  <c r="AD659" i="31"/>
  <c r="AC658" i="31"/>
  <c r="K658" i="31"/>
  <c r="H658" i="31"/>
  <c r="AC657" i="31"/>
  <c r="K657" i="31"/>
  <c r="H657" i="31"/>
  <c r="AC656" i="31"/>
  <c r="K656" i="31"/>
  <c r="H656" i="31"/>
  <c r="AC655" i="31"/>
  <c r="K655" i="31"/>
  <c r="H655" i="31"/>
  <c r="AC654" i="31"/>
  <c r="K654" i="31"/>
  <c r="H654" i="31"/>
  <c r="AC653" i="31"/>
  <c r="K653" i="31"/>
  <c r="H653" i="31"/>
  <c r="AC652" i="31"/>
  <c r="K652" i="31"/>
  <c r="H652" i="31"/>
  <c r="AC651" i="31"/>
  <c r="K651" i="31"/>
  <c r="H651" i="31"/>
  <c r="AC650" i="31"/>
  <c r="K650" i="31"/>
  <c r="H650" i="31"/>
  <c r="AC649" i="31"/>
  <c r="K649" i="31"/>
  <c r="H649" i="31"/>
  <c r="AB647" i="31"/>
  <c r="AA647" i="31"/>
  <c r="Z647" i="31"/>
  <c r="Y647" i="31"/>
  <c r="X647" i="31"/>
  <c r="W647" i="31"/>
  <c r="V647" i="31"/>
  <c r="AF647" i="31"/>
  <c r="AE647" i="31"/>
  <c r="AD647" i="31"/>
  <c r="AC646" i="31"/>
  <c r="K646" i="31"/>
  <c r="H646" i="31"/>
  <c r="AC645" i="31"/>
  <c r="K645" i="31"/>
  <c r="H645" i="31"/>
  <c r="AC644" i="31"/>
  <c r="K644" i="31"/>
  <c r="H644" i="31"/>
  <c r="AC643" i="31"/>
  <c r="K643" i="31"/>
  <c r="H643" i="31"/>
  <c r="AC642" i="31"/>
  <c r="K642" i="31"/>
  <c r="H642" i="31"/>
  <c r="AB640" i="31"/>
  <c r="AA640" i="31"/>
  <c r="Z640" i="31"/>
  <c r="Y640" i="31"/>
  <c r="X640" i="31"/>
  <c r="W640" i="31"/>
  <c r="V640" i="31"/>
  <c r="AF640" i="31"/>
  <c r="AE640" i="31"/>
  <c r="AD640" i="31"/>
  <c r="AC639" i="31"/>
  <c r="K639" i="31"/>
  <c r="H639" i="31"/>
  <c r="AC637" i="31"/>
  <c r="K637" i="31"/>
  <c r="H637" i="31"/>
  <c r="AC636" i="31"/>
  <c r="K636" i="31"/>
  <c r="H636" i="31"/>
  <c r="AC635" i="31"/>
  <c r="K635" i="31"/>
  <c r="H635" i="31"/>
  <c r="AC634" i="31"/>
  <c r="K634" i="31"/>
  <c r="H634" i="31"/>
  <c r="AC633" i="31"/>
  <c r="K633" i="31"/>
  <c r="H633" i="31"/>
  <c r="AC632" i="31"/>
  <c r="K632" i="31"/>
  <c r="H632" i="31"/>
  <c r="AC631" i="31"/>
  <c r="K631" i="31"/>
  <c r="H631" i="31"/>
  <c r="AC630" i="31"/>
  <c r="K630" i="31"/>
  <c r="H630" i="31"/>
  <c r="AC629" i="31"/>
  <c r="K629" i="31"/>
  <c r="H629" i="31"/>
  <c r="AC628" i="31"/>
  <c r="K628" i="31"/>
  <c r="H628" i="31"/>
  <c r="AC627" i="31"/>
  <c r="K627" i="31"/>
  <c r="H627" i="31"/>
  <c r="AB625" i="31"/>
  <c r="AA625" i="31"/>
  <c r="Z625" i="31"/>
  <c r="Y625" i="31"/>
  <c r="X625" i="31"/>
  <c r="W625" i="31"/>
  <c r="V625" i="31"/>
  <c r="AF625" i="31"/>
  <c r="AE625" i="31"/>
  <c r="AD625" i="31"/>
  <c r="AC624" i="31"/>
  <c r="K624" i="31"/>
  <c r="H624" i="31"/>
  <c r="AC623" i="31"/>
  <c r="K623" i="31"/>
  <c r="H623" i="31"/>
  <c r="AC622" i="31"/>
  <c r="K622" i="31"/>
  <c r="H622" i="31"/>
  <c r="AC621" i="31"/>
  <c r="K621" i="31"/>
  <c r="H621" i="31"/>
  <c r="AC620" i="31"/>
  <c r="K620" i="31"/>
  <c r="H620" i="31"/>
  <c r="AC619" i="31"/>
  <c r="K619" i="31"/>
  <c r="H619" i="31"/>
  <c r="AC618" i="31"/>
  <c r="K618" i="31"/>
  <c r="H618" i="31"/>
  <c r="AC617" i="31"/>
  <c r="K617" i="31"/>
  <c r="H617" i="31"/>
  <c r="AB612" i="31"/>
  <c r="AA612" i="31"/>
  <c r="Z612" i="31"/>
  <c r="Y612" i="31"/>
  <c r="X612" i="31"/>
  <c r="W612" i="31"/>
  <c r="V612" i="31"/>
  <c r="AF612" i="31"/>
  <c r="AC611" i="31"/>
  <c r="K611" i="31"/>
  <c r="H611" i="31"/>
  <c r="AC609" i="31"/>
  <c r="K609" i="31"/>
  <c r="H609" i="31"/>
  <c r="AC608" i="31"/>
  <c r="K608" i="31"/>
  <c r="H608" i="31"/>
  <c r="AC607" i="31"/>
  <c r="K607" i="31"/>
  <c r="H607" i="31"/>
  <c r="AC606" i="31"/>
  <c r="K606" i="31"/>
  <c r="H606" i="31"/>
  <c r="AB604" i="31"/>
  <c r="AA604" i="31"/>
  <c r="Z604" i="31"/>
  <c r="Y604" i="31"/>
  <c r="X604" i="31"/>
  <c r="W604" i="31"/>
  <c r="V604" i="31"/>
  <c r="AF604" i="31"/>
  <c r="AE604" i="31"/>
  <c r="AE613" i="31" s="1"/>
  <c r="AE37" i="31" s="1"/>
  <c r="AD604" i="31"/>
  <c r="AD613" i="31" s="1"/>
  <c r="AD37" i="31" s="1"/>
  <c r="AC603" i="31"/>
  <c r="K603" i="31"/>
  <c r="H603" i="31"/>
  <c r="AC602" i="31"/>
  <c r="K602" i="31"/>
  <c r="H602" i="31"/>
  <c r="AC601" i="31"/>
  <c r="K601" i="31"/>
  <c r="H601" i="31"/>
  <c r="AC600" i="31"/>
  <c r="K600" i="31"/>
  <c r="H600" i="31"/>
  <c r="AB595" i="31"/>
  <c r="AA595" i="31"/>
  <c r="Z595" i="31"/>
  <c r="Y595" i="31"/>
  <c r="X595" i="31"/>
  <c r="W595" i="31"/>
  <c r="V595" i="31"/>
  <c r="AF595" i="31"/>
  <c r="AE595" i="31"/>
  <c r="AD595" i="31"/>
  <c r="AC594" i="31"/>
  <c r="K594" i="31"/>
  <c r="H594" i="31"/>
  <c r="AC593" i="31"/>
  <c r="K593" i="31"/>
  <c r="H593" i="31"/>
  <c r="AC592" i="31"/>
  <c r="K592" i="31"/>
  <c r="H592" i="31"/>
  <c r="AB590" i="31"/>
  <c r="AA590" i="31"/>
  <c r="Z590" i="31"/>
  <c r="Y590" i="31"/>
  <c r="X590" i="31"/>
  <c r="W590" i="31"/>
  <c r="V590" i="31"/>
  <c r="AF590" i="31"/>
  <c r="AE590" i="31"/>
  <c r="AD590" i="31"/>
  <c r="AC589" i="31"/>
  <c r="K589" i="31"/>
  <c r="H589" i="31"/>
  <c r="AC588" i="31"/>
  <c r="K588" i="31"/>
  <c r="H588" i="31"/>
  <c r="AC587" i="31"/>
  <c r="K587" i="31"/>
  <c r="H587" i="31"/>
  <c r="AC586" i="31"/>
  <c r="K586" i="31"/>
  <c r="H586" i="31"/>
  <c r="AC585" i="31"/>
  <c r="K585" i="31"/>
  <c r="H585" i="31"/>
  <c r="AC584" i="31"/>
  <c r="K584" i="31"/>
  <c r="H584" i="31"/>
  <c r="AC583" i="31"/>
  <c r="K583" i="31"/>
  <c r="H583" i="31"/>
  <c r="AC582" i="31"/>
  <c r="K582" i="31"/>
  <c r="H582" i="31"/>
  <c r="AC581" i="31"/>
  <c r="K581" i="31"/>
  <c r="H581" i="31"/>
  <c r="AB579" i="31"/>
  <c r="AA579" i="31"/>
  <c r="Z579" i="31"/>
  <c r="Y579" i="31"/>
  <c r="X579" i="31"/>
  <c r="W579" i="31"/>
  <c r="V579" i="31"/>
  <c r="AF579" i="31"/>
  <c r="AE579" i="31"/>
  <c r="AD579" i="31"/>
  <c r="AC578" i="31"/>
  <c r="K578" i="31"/>
  <c r="H578" i="31"/>
  <c r="AC577" i="31"/>
  <c r="K577" i="31"/>
  <c r="H577" i="31"/>
  <c r="AC576" i="31"/>
  <c r="K576" i="31"/>
  <c r="H576" i="31"/>
  <c r="AC575" i="31"/>
  <c r="K575" i="31"/>
  <c r="H575" i="31"/>
  <c r="AC574" i="31"/>
  <c r="K574" i="31"/>
  <c r="H574" i="31"/>
  <c r="AC573" i="31"/>
  <c r="K573" i="31"/>
  <c r="H573" i="31"/>
  <c r="AC572" i="31"/>
  <c r="K572" i="31"/>
  <c r="H572" i="31"/>
  <c r="AC571" i="31"/>
  <c r="K571" i="31"/>
  <c r="H571" i="31"/>
  <c r="AC570" i="31"/>
  <c r="K570" i="31"/>
  <c r="H570" i="31"/>
  <c r="AC569" i="31"/>
  <c r="K569" i="31"/>
  <c r="H569" i="31"/>
  <c r="AB567" i="31"/>
  <c r="AA567" i="31"/>
  <c r="Z567" i="31"/>
  <c r="Y567" i="31"/>
  <c r="X567" i="31"/>
  <c r="W567" i="31"/>
  <c r="V567" i="31"/>
  <c r="AF567" i="31"/>
  <c r="AE567" i="31"/>
  <c r="AD567" i="31"/>
  <c r="AC566" i="31"/>
  <c r="K566" i="31"/>
  <c r="H566" i="31"/>
  <c r="AC565" i="31"/>
  <c r="K565" i="31"/>
  <c r="H565" i="31"/>
  <c r="AC564" i="31"/>
  <c r="K564" i="31"/>
  <c r="H564" i="31"/>
  <c r="AC563" i="31"/>
  <c r="K563" i="31"/>
  <c r="H563" i="31"/>
  <c r="AC562" i="31"/>
  <c r="K562" i="31"/>
  <c r="H562" i="31"/>
  <c r="AC561" i="31"/>
  <c r="K561" i="31"/>
  <c r="H561" i="31"/>
  <c r="AC560" i="31"/>
  <c r="K560" i="31"/>
  <c r="H560" i="31"/>
  <c r="AC559" i="31"/>
  <c r="K559" i="31"/>
  <c r="H559" i="31"/>
  <c r="AC558" i="31"/>
  <c r="K558" i="31"/>
  <c r="H558" i="31"/>
  <c r="AC557" i="31"/>
  <c r="K557" i="31"/>
  <c r="H557" i="31"/>
  <c r="AC556" i="31"/>
  <c r="K556" i="31"/>
  <c r="H556" i="31"/>
  <c r="AC555" i="31"/>
  <c r="K555" i="31"/>
  <c r="H555" i="31"/>
  <c r="AB553" i="31"/>
  <c r="AA553" i="31"/>
  <c r="Z553" i="31"/>
  <c r="Y553" i="31"/>
  <c r="X553" i="31"/>
  <c r="W553" i="31"/>
  <c r="V553" i="31"/>
  <c r="AF553" i="31"/>
  <c r="AE553" i="31"/>
  <c r="AD553" i="31"/>
  <c r="AC552" i="31"/>
  <c r="K552" i="31"/>
  <c r="H552" i="31"/>
  <c r="AC551" i="31"/>
  <c r="K551" i="31"/>
  <c r="H551" i="31"/>
  <c r="AC550" i="31"/>
  <c r="K550" i="31"/>
  <c r="H550" i="31"/>
  <c r="AC549" i="31"/>
  <c r="K549" i="31"/>
  <c r="H549" i="31"/>
  <c r="AC547" i="31"/>
  <c r="AG547" i="31" s="1"/>
  <c r="AB545" i="31"/>
  <c r="AB32" i="31" s="1"/>
  <c r="AA545" i="31"/>
  <c r="Z545" i="31"/>
  <c r="Z32" i="31" s="1"/>
  <c r="Y545" i="31"/>
  <c r="Y32" i="31" s="1"/>
  <c r="X545" i="31"/>
  <c r="X32" i="31" s="1"/>
  <c r="W545" i="31"/>
  <c r="W32" i="31" s="1"/>
  <c r="V545" i="31"/>
  <c r="V32" i="31" s="1"/>
  <c r="AF545" i="31"/>
  <c r="AF32" i="31" s="1"/>
  <c r="AE545" i="31"/>
  <c r="AE32" i="31" s="1"/>
  <c r="AD545" i="31"/>
  <c r="AD32" i="31" s="1"/>
  <c r="AC544" i="31"/>
  <c r="K544" i="31"/>
  <c r="H544" i="31"/>
  <c r="AC543" i="31"/>
  <c r="K543" i="31"/>
  <c r="H543" i="31"/>
  <c r="AC542" i="31"/>
  <c r="K542" i="31"/>
  <c r="H542" i="31"/>
  <c r="AC541" i="31"/>
  <c r="K541" i="31"/>
  <c r="H541" i="31"/>
  <c r="AC540" i="31"/>
  <c r="K540" i="31"/>
  <c r="H540" i="31"/>
  <c r="AC539" i="31"/>
  <c r="K539" i="31"/>
  <c r="H539" i="31"/>
  <c r="AC538" i="31"/>
  <c r="K538" i="31"/>
  <c r="H538" i="31"/>
  <c r="AC537" i="31"/>
  <c r="K537" i="31"/>
  <c r="H537" i="31"/>
  <c r="AC536" i="31"/>
  <c r="K536" i="31"/>
  <c r="H536" i="31"/>
  <c r="AC535" i="31"/>
  <c r="K535" i="31"/>
  <c r="H535" i="31"/>
  <c r="AC534" i="31"/>
  <c r="K534" i="31"/>
  <c r="H534" i="31"/>
  <c r="AC533" i="31"/>
  <c r="K533" i="31"/>
  <c r="H533" i="31"/>
  <c r="AC532" i="31"/>
  <c r="K532" i="31"/>
  <c r="H532" i="31"/>
  <c r="AC531" i="31"/>
  <c r="K531" i="31"/>
  <c r="H531" i="31"/>
  <c r="AB528" i="31"/>
  <c r="AA528" i="31"/>
  <c r="Z528" i="31"/>
  <c r="Y528" i="31"/>
  <c r="X528" i="31"/>
  <c r="W528" i="31"/>
  <c r="V528" i="31"/>
  <c r="AF528" i="31"/>
  <c r="AE528" i="31"/>
  <c r="AD528" i="31"/>
  <c r="AC527" i="31"/>
  <c r="AC528" i="31" s="1"/>
  <c r="K527" i="31"/>
  <c r="H527" i="31"/>
  <c r="AB524" i="31"/>
  <c r="AB30" i="31" s="1"/>
  <c r="AA524" i="31"/>
  <c r="AA30" i="31" s="1"/>
  <c r="Z524" i="31"/>
  <c r="Z30" i="31" s="1"/>
  <c r="Y524" i="31"/>
  <c r="Y30" i="31" s="1"/>
  <c r="X524" i="31"/>
  <c r="X30" i="31" s="1"/>
  <c r="W524" i="31"/>
  <c r="W30" i="31" s="1"/>
  <c r="V524" i="31"/>
  <c r="V30" i="31" s="1"/>
  <c r="AF524" i="31"/>
  <c r="AF30" i="31" s="1"/>
  <c r="AE524" i="31"/>
  <c r="AE30" i="31" s="1"/>
  <c r="AD524" i="31"/>
  <c r="AD30" i="31" s="1"/>
  <c r="AC523" i="31"/>
  <c r="K523" i="31"/>
  <c r="H523" i="31"/>
  <c r="AC522" i="31"/>
  <c r="K522" i="31"/>
  <c r="H522" i="31"/>
  <c r="AB519" i="31"/>
  <c r="AB29" i="31" s="1"/>
  <c r="AA519" i="31"/>
  <c r="AA29" i="31" s="1"/>
  <c r="Z519" i="31"/>
  <c r="Z29" i="31" s="1"/>
  <c r="Y519" i="31"/>
  <c r="Y29" i="31" s="1"/>
  <c r="X519" i="31"/>
  <c r="X29" i="31" s="1"/>
  <c r="W519" i="31"/>
  <c r="W29" i="31" s="1"/>
  <c r="V519" i="31"/>
  <c r="V29" i="31" s="1"/>
  <c r="AF519" i="31"/>
  <c r="AF29" i="31" s="1"/>
  <c r="AE519" i="31"/>
  <c r="AE29" i="31" s="1"/>
  <c r="AD519" i="31"/>
  <c r="AD29" i="31" s="1"/>
  <c r="AC518" i="31"/>
  <c r="K518" i="31"/>
  <c r="H518" i="31"/>
  <c r="AC517" i="31"/>
  <c r="K517" i="31"/>
  <c r="AC516" i="31"/>
  <c r="K516" i="31"/>
  <c r="H516" i="31"/>
  <c r="AC515" i="31"/>
  <c r="K515" i="31"/>
  <c r="H515" i="31"/>
  <c r="AC514" i="31"/>
  <c r="K514" i="31"/>
  <c r="H514" i="31"/>
  <c r="AC513" i="31"/>
  <c r="K513" i="31"/>
  <c r="H513" i="31"/>
  <c r="AB510" i="31"/>
  <c r="AB28" i="31" s="1"/>
  <c r="AA510" i="31"/>
  <c r="AA28" i="31" s="1"/>
  <c r="Z510" i="31"/>
  <c r="Z28" i="31" s="1"/>
  <c r="Y510" i="31"/>
  <c r="Y28" i="31" s="1"/>
  <c r="X510" i="31"/>
  <c r="X28" i="31" s="1"/>
  <c r="W510" i="31"/>
  <c r="W28" i="31" s="1"/>
  <c r="V510" i="31"/>
  <c r="V28" i="31" s="1"/>
  <c r="AF510" i="31"/>
  <c r="AF28" i="31" s="1"/>
  <c r="AE510" i="31"/>
  <c r="AE28" i="31" s="1"/>
  <c r="AD510" i="31"/>
  <c r="AD28" i="31" s="1"/>
  <c r="AC509" i="31"/>
  <c r="K509" i="31"/>
  <c r="H509" i="31"/>
  <c r="AC508" i="31"/>
  <c r="K508" i="31"/>
  <c r="H508" i="31"/>
  <c r="AC507" i="31"/>
  <c r="K507" i="31"/>
  <c r="H507" i="31"/>
  <c r="AC506" i="31"/>
  <c r="K506" i="31"/>
  <c r="H506" i="31"/>
  <c r="AC505" i="31"/>
  <c r="K505" i="31"/>
  <c r="H505" i="31"/>
  <c r="AC504" i="31"/>
  <c r="K504" i="31"/>
  <c r="H504" i="31"/>
  <c r="AC503" i="31"/>
  <c r="K503" i="31"/>
  <c r="H503" i="31"/>
  <c r="AC502" i="31"/>
  <c r="K502" i="31"/>
  <c r="H502" i="31"/>
  <c r="AC501" i="31"/>
  <c r="K501" i="31"/>
  <c r="H501" i="31"/>
  <c r="AC500" i="31"/>
  <c r="K500" i="31"/>
  <c r="H500" i="31"/>
  <c r="AC499" i="31"/>
  <c r="K499" i="31"/>
  <c r="H499" i="31"/>
  <c r="AC498" i="31"/>
  <c r="K498" i="31"/>
  <c r="H498" i="31"/>
  <c r="AC497" i="31"/>
  <c r="K497" i="31"/>
  <c r="H497" i="31"/>
  <c r="AC496" i="31"/>
  <c r="K496" i="31"/>
  <c r="H496" i="31"/>
  <c r="AC495" i="31"/>
  <c r="K495" i="31"/>
  <c r="H495" i="31"/>
  <c r="AB492" i="31"/>
  <c r="AB27" i="31" s="1"/>
  <c r="AA492" i="31"/>
  <c r="AA27" i="31" s="1"/>
  <c r="Z492" i="31"/>
  <c r="Z27" i="31" s="1"/>
  <c r="Y492" i="31"/>
  <c r="Y27" i="31" s="1"/>
  <c r="X492" i="31"/>
  <c r="X27" i="31" s="1"/>
  <c r="W492" i="31"/>
  <c r="W27" i="31" s="1"/>
  <c r="V492" i="31"/>
  <c r="V27" i="31" s="1"/>
  <c r="AF492" i="31"/>
  <c r="AF27" i="31" s="1"/>
  <c r="AE492" i="31"/>
  <c r="AE27" i="31" s="1"/>
  <c r="AD492" i="31"/>
  <c r="AD27" i="31" s="1"/>
  <c r="AC491" i="31"/>
  <c r="K491" i="31"/>
  <c r="H491" i="31"/>
  <c r="AC490" i="31"/>
  <c r="K490" i="31"/>
  <c r="H490" i="31"/>
  <c r="AC489" i="31"/>
  <c r="K489" i="31"/>
  <c r="H489" i="31"/>
  <c r="AC488" i="31"/>
  <c r="K488" i="31"/>
  <c r="H488" i="31"/>
  <c r="AC487" i="31"/>
  <c r="K487" i="31"/>
  <c r="H487" i="31"/>
  <c r="AC486" i="31"/>
  <c r="K486" i="31"/>
  <c r="H486" i="31"/>
  <c r="AC485" i="31"/>
  <c r="K485" i="31"/>
  <c r="H485" i="31"/>
  <c r="AC484" i="31"/>
  <c r="K484" i="31"/>
  <c r="H484" i="31"/>
  <c r="AB481" i="31"/>
  <c r="AB26" i="31" s="1"/>
  <c r="AA481" i="31"/>
  <c r="AA26" i="31" s="1"/>
  <c r="Z481" i="31"/>
  <c r="Z26" i="31" s="1"/>
  <c r="Y481" i="31"/>
  <c r="Y26" i="31" s="1"/>
  <c r="X481" i="31"/>
  <c r="X26" i="31" s="1"/>
  <c r="W481" i="31"/>
  <c r="W26" i="31" s="1"/>
  <c r="V481" i="31"/>
  <c r="V26" i="31" s="1"/>
  <c r="AF481" i="31"/>
  <c r="AF26" i="31" s="1"/>
  <c r="AE481" i="31"/>
  <c r="AE26" i="31" s="1"/>
  <c r="AD481" i="31"/>
  <c r="AD26" i="31" s="1"/>
  <c r="AC480" i="31"/>
  <c r="K480" i="31"/>
  <c r="H480" i="31"/>
  <c r="AC479" i="31"/>
  <c r="K479" i="31"/>
  <c r="H479" i="31"/>
  <c r="AC478" i="31"/>
  <c r="K478" i="31"/>
  <c r="H478" i="31"/>
  <c r="AC477" i="31"/>
  <c r="K477" i="31"/>
  <c r="H477" i="31"/>
  <c r="AC476" i="31"/>
  <c r="K476" i="31"/>
  <c r="H476" i="31"/>
  <c r="AC475" i="31"/>
  <c r="K475" i="31"/>
  <c r="H475" i="31"/>
  <c r="AC474" i="31"/>
  <c r="K474" i="31"/>
  <c r="H474" i="31"/>
  <c r="AC473" i="31"/>
  <c r="K473" i="31"/>
  <c r="H473" i="31"/>
  <c r="AC472" i="31"/>
  <c r="K472" i="31"/>
  <c r="H472" i="31"/>
  <c r="AC471" i="31"/>
  <c r="K471" i="31"/>
  <c r="H471" i="31"/>
  <c r="AC470" i="31"/>
  <c r="K470" i="31"/>
  <c r="H470" i="31"/>
  <c r="AC469" i="31"/>
  <c r="K469" i="31"/>
  <c r="H469" i="31"/>
  <c r="AC468" i="31"/>
  <c r="K468" i="31"/>
  <c r="H468" i="31"/>
  <c r="AC467" i="31"/>
  <c r="K467" i="31"/>
  <c r="H467" i="31"/>
  <c r="AC466" i="31"/>
  <c r="K466" i="31"/>
  <c r="H466" i="31"/>
  <c r="AB463" i="31"/>
  <c r="AB25" i="31" s="1"/>
  <c r="AA463" i="31"/>
  <c r="AA25" i="31" s="1"/>
  <c r="Z463" i="31"/>
  <c r="Z25" i="31" s="1"/>
  <c r="Y463" i="31"/>
  <c r="Y25" i="31" s="1"/>
  <c r="X463" i="31"/>
  <c r="X25" i="31" s="1"/>
  <c r="W463" i="31"/>
  <c r="W25" i="31" s="1"/>
  <c r="V463" i="31"/>
  <c r="V25" i="31" s="1"/>
  <c r="AF463" i="31"/>
  <c r="AF25" i="31" s="1"/>
  <c r="AE463" i="31"/>
  <c r="AE25" i="31" s="1"/>
  <c r="AD463" i="31"/>
  <c r="AD25" i="31" s="1"/>
  <c r="AC462" i="31"/>
  <c r="K462" i="31"/>
  <c r="H462" i="31"/>
  <c r="AC461" i="31"/>
  <c r="K461" i="31"/>
  <c r="H461" i="31"/>
  <c r="AC460" i="31"/>
  <c r="K460" i="31"/>
  <c r="H460" i="31"/>
  <c r="AC459" i="31"/>
  <c r="K459" i="31"/>
  <c r="H459" i="31"/>
  <c r="AC458" i="31"/>
  <c r="K458" i="31"/>
  <c r="H458" i="31"/>
  <c r="AC457" i="31"/>
  <c r="K457" i="31"/>
  <c r="H457" i="31"/>
  <c r="AC456" i="31"/>
  <c r="K456" i="31"/>
  <c r="H456" i="31"/>
  <c r="AC455" i="31"/>
  <c r="K455" i="31"/>
  <c r="H455" i="31"/>
  <c r="AC454" i="31"/>
  <c r="K454" i="31"/>
  <c r="H454" i="31"/>
  <c r="AC453" i="31"/>
  <c r="K453" i="31"/>
  <c r="H453" i="31"/>
  <c r="AC452" i="31"/>
  <c r="K452" i="31"/>
  <c r="H452" i="31"/>
  <c r="AC451" i="31"/>
  <c r="K451" i="31"/>
  <c r="H451" i="31"/>
  <c r="AC450" i="31"/>
  <c r="K450" i="31"/>
  <c r="H450" i="31"/>
  <c r="AC449" i="31"/>
  <c r="K449" i="31"/>
  <c r="H449" i="31"/>
  <c r="AC448" i="31"/>
  <c r="K448" i="31"/>
  <c r="H448" i="31"/>
  <c r="AC447" i="31"/>
  <c r="K447" i="31"/>
  <c r="H447" i="31"/>
  <c r="AC446" i="31"/>
  <c r="K446" i="31"/>
  <c r="H446" i="31"/>
  <c r="AC445" i="31"/>
  <c r="K445" i="31"/>
  <c r="H445" i="31"/>
  <c r="AC444" i="31"/>
  <c r="K444" i="31"/>
  <c r="H444" i="31"/>
  <c r="AB441" i="31"/>
  <c r="AB24" i="31" s="1"/>
  <c r="AA441" i="31"/>
  <c r="AA24" i="31" s="1"/>
  <c r="Z441" i="31"/>
  <c r="Z24" i="31" s="1"/>
  <c r="Y441" i="31"/>
  <c r="Y24" i="31" s="1"/>
  <c r="X441" i="31"/>
  <c r="X24" i="31" s="1"/>
  <c r="W441" i="31"/>
  <c r="W24" i="31" s="1"/>
  <c r="V441" i="31"/>
  <c r="AF441" i="31"/>
  <c r="AF24" i="31" s="1"/>
  <c r="AE441" i="31"/>
  <c r="AE24" i="31" s="1"/>
  <c r="AD441" i="31"/>
  <c r="AD24" i="31" s="1"/>
  <c r="AC440" i="31"/>
  <c r="K440" i="31"/>
  <c r="H440" i="31"/>
  <c r="AC439" i="31"/>
  <c r="K439" i="31"/>
  <c r="H439" i="31"/>
  <c r="AC438" i="31"/>
  <c r="K438" i="31"/>
  <c r="H438" i="31"/>
  <c r="AC437" i="31"/>
  <c r="K437" i="31"/>
  <c r="H437" i="31"/>
  <c r="AC436" i="31"/>
  <c r="K436" i="31"/>
  <c r="H436" i="31"/>
  <c r="AC435" i="31"/>
  <c r="K435" i="31"/>
  <c r="H435" i="31"/>
  <c r="AC434" i="31"/>
  <c r="K434" i="31"/>
  <c r="H434" i="31"/>
  <c r="AC433" i="31"/>
  <c r="K433" i="31"/>
  <c r="H433" i="31"/>
  <c r="AC432" i="31"/>
  <c r="K432" i="31"/>
  <c r="H432" i="31"/>
  <c r="AC431" i="31"/>
  <c r="K431" i="31"/>
  <c r="H431" i="31"/>
  <c r="AC430" i="31"/>
  <c r="K430" i="31"/>
  <c r="H430" i="31"/>
  <c r="AC429" i="31"/>
  <c r="K429" i="31"/>
  <c r="H429" i="31"/>
  <c r="AB426" i="31"/>
  <c r="AB23" i="31" s="1"/>
  <c r="AA426" i="31"/>
  <c r="AA23" i="31" s="1"/>
  <c r="Z426" i="31"/>
  <c r="Z23" i="31" s="1"/>
  <c r="Y426" i="31"/>
  <c r="Y23" i="31" s="1"/>
  <c r="X426" i="31"/>
  <c r="X23" i="31" s="1"/>
  <c r="W426" i="31"/>
  <c r="W23" i="31" s="1"/>
  <c r="V426" i="31"/>
  <c r="V23" i="31" s="1"/>
  <c r="AF426" i="31"/>
  <c r="AF23" i="31" s="1"/>
  <c r="AE426" i="31"/>
  <c r="AE23" i="31" s="1"/>
  <c r="AD426" i="31"/>
  <c r="AD23" i="31" s="1"/>
  <c r="AC425" i="31"/>
  <c r="K425" i="31"/>
  <c r="H425" i="31"/>
  <c r="AC424" i="31"/>
  <c r="K424" i="31"/>
  <c r="H424" i="31"/>
  <c r="AC423" i="31"/>
  <c r="K423" i="31"/>
  <c r="H423" i="31"/>
  <c r="AC422" i="31"/>
  <c r="K422" i="31"/>
  <c r="H422" i="31"/>
  <c r="AC421" i="31"/>
  <c r="K421" i="31"/>
  <c r="H421" i="31"/>
  <c r="AC420" i="31"/>
  <c r="K420" i="31"/>
  <c r="H420" i="31"/>
  <c r="AC419" i="31"/>
  <c r="K419" i="31"/>
  <c r="H419" i="31"/>
  <c r="AC418" i="31"/>
  <c r="K418" i="31"/>
  <c r="H418" i="31"/>
  <c r="AC417" i="31"/>
  <c r="K417" i="31"/>
  <c r="H417" i="31"/>
  <c r="AC416" i="31"/>
  <c r="K416" i="31"/>
  <c r="H416" i="31"/>
  <c r="AC415" i="31"/>
  <c r="K415" i="31"/>
  <c r="H415" i="31"/>
  <c r="AC414" i="31"/>
  <c r="K414" i="31"/>
  <c r="H414" i="31"/>
  <c r="AC413" i="31"/>
  <c r="K413" i="31"/>
  <c r="H413" i="31"/>
  <c r="AC412" i="31"/>
  <c r="K412" i="31"/>
  <c r="H412" i="31"/>
  <c r="AC411" i="31"/>
  <c r="K411" i="31"/>
  <c r="H411" i="31"/>
  <c r="AC410" i="31"/>
  <c r="K410" i="31"/>
  <c r="H410" i="31"/>
  <c r="AB407" i="31"/>
  <c r="AB22" i="31" s="1"/>
  <c r="AA407" i="31"/>
  <c r="AA22" i="31" s="1"/>
  <c r="Z407" i="31"/>
  <c r="Z22" i="31" s="1"/>
  <c r="Y407" i="31"/>
  <c r="Y22" i="31" s="1"/>
  <c r="X407" i="31"/>
  <c r="X22" i="31" s="1"/>
  <c r="W407" i="31"/>
  <c r="W22" i="31" s="1"/>
  <c r="V407" i="31"/>
  <c r="V22" i="31" s="1"/>
  <c r="AF407" i="31"/>
  <c r="AF22" i="31" s="1"/>
  <c r="AE407" i="31"/>
  <c r="AE22" i="31" s="1"/>
  <c r="AD407" i="31"/>
  <c r="AD22" i="31" s="1"/>
  <c r="AC406" i="31"/>
  <c r="K406" i="31"/>
  <c r="H406" i="31"/>
  <c r="AC404" i="31"/>
  <c r="K404" i="31"/>
  <c r="H404" i="31"/>
  <c r="AC403" i="31"/>
  <c r="K403" i="31"/>
  <c r="H403" i="31"/>
  <c r="AC402" i="31"/>
  <c r="K402" i="31"/>
  <c r="H402" i="31"/>
  <c r="AC401" i="31"/>
  <c r="K401" i="31"/>
  <c r="H401" i="31"/>
  <c r="AC400" i="31"/>
  <c r="K400" i="31"/>
  <c r="H400" i="31"/>
  <c r="AC399" i="31"/>
  <c r="K399" i="31"/>
  <c r="H399" i="31"/>
  <c r="AC398" i="31"/>
  <c r="K398" i="31"/>
  <c r="H398" i="31"/>
  <c r="AC397" i="31"/>
  <c r="K397" i="31"/>
  <c r="H397" i="31"/>
  <c r="AC396" i="31"/>
  <c r="K396" i="31"/>
  <c r="H396" i="31"/>
  <c r="AC395" i="31"/>
  <c r="K395" i="31"/>
  <c r="H395" i="31"/>
  <c r="AC394" i="31"/>
  <c r="K394" i="31"/>
  <c r="H394" i="31"/>
  <c r="AC393" i="31"/>
  <c r="K393" i="31"/>
  <c r="H393" i="31"/>
  <c r="AC392" i="31"/>
  <c r="K392" i="31"/>
  <c r="H392" i="31"/>
  <c r="AC391" i="31"/>
  <c r="K391" i="31"/>
  <c r="H391" i="31"/>
  <c r="AC390" i="31"/>
  <c r="K390" i="31"/>
  <c r="H390" i="31"/>
  <c r="AC389" i="31"/>
  <c r="K389" i="31"/>
  <c r="H389" i="31"/>
  <c r="AB21" i="31"/>
  <c r="AA21" i="31"/>
  <c r="Z21" i="31"/>
  <c r="Y21" i="31"/>
  <c r="X21" i="31"/>
  <c r="W21" i="31"/>
  <c r="V21" i="31"/>
  <c r="AF21" i="31"/>
  <c r="AE21" i="31"/>
  <c r="AD21" i="31"/>
  <c r="AC384" i="31"/>
  <c r="K384" i="31"/>
  <c r="H384" i="31"/>
  <c r="AC383" i="31"/>
  <c r="K383" i="31"/>
  <c r="H383" i="31"/>
  <c r="AC382" i="31"/>
  <c r="K382" i="31"/>
  <c r="H382" i="31"/>
  <c r="AC381" i="31"/>
  <c r="K381" i="31"/>
  <c r="H381" i="31"/>
  <c r="AC380" i="31"/>
  <c r="K380" i="31"/>
  <c r="H380" i="31"/>
  <c r="AC379" i="31"/>
  <c r="K379" i="31"/>
  <c r="H379" i="31"/>
  <c r="AC378" i="31"/>
  <c r="K378" i="31"/>
  <c r="H378" i="31"/>
  <c r="AC377" i="31"/>
  <c r="K377" i="31"/>
  <c r="H377" i="31"/>
  <c r="AC376" i="31"/>
  <c r="K376" i="31"/>
  <c r="H376" i="31"/>
  <c r="AC375" i="31"/>
  <c r="K375" i="31"/>
  <c r="H375" i="31"/>
  <c r="AC374" i="31"/>
  <c r="K374" i="31"/>
  <c r="H374" i="31"/>
  <c r="AC373" i="31"/>
  <c r="K373" i="31"/>
  <c r="H373" i="31"/>
  <c r="AC372" i="31"/>
  <c r="K372" i="31"/>
  <c r="H372" i="31"/>
  <c r="AC371" i="31"/>
  <c r="K371" i="31"/>
  <c r="H371" i="31"/>
  <c r="AC370" i="31"/>
  <c r="K370" i="31"/>
  <c r="H370" i="31"/>
  <c r="AC369" i="31"/>
  <c r="K369" i="31"/>
  <c r="H369" i="31"/>
  <c r="AC368" i="31"/>
  <c r="K368" i="31"/>
  <c r="H368" i="31"/>
  <c r="AC367" i="31"/>
  <c r="K367" i="31"/>
  <c r="H367" i="31"/>
  <c r="AC366" i="31"/>
  <c r="K366" i="31"/>
  <c r="H366" i="31"/>
  <c r="AC365" i="31"/>
  <c r="K365" i="31"/>
  <c r="H365" i="31"/>
  <c r="AC364" i="31"/>
  <c r="K364" i="31"/>
  <c r="H364" i="31"/>
  <c r="AB361" i="31"/>
  <c r="AB20" i="31" s="1"/>
  <c r="AA361" i="31"/>
  <c r="AA20" i="31" s="1"/>
  <c r="Z361" i="31"/>
  <c r="Z20" i="31" s="1"/>
  <c r="Y361" i="31"/>
  <c r="Y20" i="31" s="1"/>
  <c r="X361" i="31"/>
  <c r="X20" i="31" s="1"/>
  <c r="W361" i="31"/>
  <c r="W20" i="31" s="1"/>
  <c r="V361" i="31"/>
  <c r="V20" i="31" s="1"/>
  <c r="AF361" i="31"/>
  <c r="AF20" i="31" s="1"/>
  <c r="AE361" i="31"/>
  <c r="AE20" i="31" s="1"/>
  <c r="AD361" i="31"/>
  <c r="AD20" i="31" s="1"/>
  <c r="AC360" i="31"/>
  <c r="K360" i="31"/>
  <c r="H360" i="31"/>
  <c r="AC359" i="31"/>
  <c r="K359" i="31"/>
  <c r="H359" i="31"/>
  <c r="AC358" i="31"/>
  <c r="K358" i="31"/>
  <c r="H358" i="31"/>
  <c r="AC357" i="31"/>
  <c r="K357" i="31"/>
  <c r="H357" i="31"/>
  <c r="AC356" i="31"/>
  <c r="K356" i="31"/>
  <c r="H356" i="31"/>
  <c r="AC355" i="31"/>
  <c r="K355" i="31"/>
  <c r="H355" i="31"/>
  <c r="AC354" i="31"/>
  <c r="K354" i="31"/>
  <c r="H354" i="31"/>
  <c r="AC353" i="31"/>
  <c r="K353" i="31"/>
  <c r="H353" i="31"/>
  <c r="AC352" i="31"/>
  <c r="K352" i="31"/>
  <c r="H352" i="31"/>
  <c r="AC351" i="31"/>
  <c r="K351" i="31"/>
  <c r="H351" i="31"/>
  <c r="AC350" i="31"/>
  <c r="K350" i="31"/>
  <c r="H350" i="31"/>
  <c r="AC349" i="31"/>
  <c r="K349" i="31"/>
  <c r="H349" i="31"/>
  <c r="AC348" i="31"/>
  <c r="K348" i="31"/>
  <c r="H348" i="31"/>
  <c r="AC347" i="31"/>
  <c r="K347" i="31"/>
  <c r="H347" i="31"/>
  <c r="AC346" i="31"/>
  <c r="K346" i="31"/>
  <c r="H346" i="31"/>
  <c r="AB343" i="31"/>
  <c r="AB19" i="31" s="1"/>
  <c r="AA343" i="31"/>
  <c r="AA19" i="31" s="1"/>
  <c r="Z343" i="31"/>
  <c r="Z19" i="31" s="1"/>
  <c r="Y343" i="31"/>
  <c r="Y19" i="31" s="1"/>
  <c r="X343" i="31"/>
  <c r="X19" i="31" s="1"/>
  <c r="W343" i="31"/>
  <c r="W19" i="31" s="1"/>
  <c r="V343" i="31"/>
  <c r="V19" i="31" s="1"/>
  <c r="AF343" i="31"/>
  <c r="AF19" i="31" s="1"/>
  <c r="AE343" i="31"/>
  <c r="AE19" i="31" s="1"/>
  <c r="AD343" i="31"/>
  <c r="AD19" i="31" s="1"/>
  <c r="AC342" i="31"/>
  <c r="K342" i="31"/>
  <c r="H342" i="31"/>
  <c r="AC341" i="31"/>
  <c r="K341" i="31"/>
  <c r="H341" i="31"/>
  <c r="AC340" i="31"/>
  <c r="K340" i="31"/>
  <c r="H340" i="31"/>
  <c r="AC339" i="31"/>
  <c r="K339" i="31"/>
  <c r="H339" i="31"/>
  <c r="AC338" i="31"/>
  <c r="K338" i="31"/>
  <c r="H338" i="31"/>
  <c r="AC337" i="31"/>
  <c r="K337" i="31"/>
  <c r="H337" i="31"/>
  <c r="AC336" i="31"/>
  <c r="K336" i="31"/>
  <c r="H336" i="31"/>
  <c r="AC335" i="31"/>
  <c r="K335" i="31"/>
  <c r="H335" i="31"/>
  <c r="AC334" i="31"/>
  <c r="K334" i="31"/>
  <c r="H334" i="31"/>
  <c r="AC333" i="31"/>
  <c r="K333" i="31"/>
  <c r="H333" i="31"/>
  <c r="AC332" i="31"/>
  <c r="K332" i="31"/>
  <c r="H332" i="31"/>
  <c r="AC331" i="31"/>
  <c r="K331" i="31"/>
  <c r="H331" i="31"/>
  <c r="AC330" i="31"/>
  <c r="K330" i="31"/>
  <c r="H330" i="31"/>
  <c r="AC329" i="31"/>
  <c r="K329" i="31"/>
  <c r="H329" i="31"/>
  <c r="AB326" i="31"/>
  <c r="AB18" i="31" s="1"/>
  <c r="AA326" i="31"/>
  <c r="AA18" i="31" s="1"/>
  <c r="Z326" i="31"/>
  <c r="Z18" i="31" s="1"/>
  <c r="Y326" i="31"/>
  <c r="Y18" i="31" s="1"/>
  <c r="X326" i="31"/>
  <c r="X18" i="31" s="1"/>
  <c r="W326" i="31"/>
  <c r="W18" i="31" s="1"/>
  <c r="V326" i="31"/>
  <c r="V18" i="31" s="1"/>
  <c r="AF326" i="31"/>
  <c r="AF18" i="31" s="1"/>
  <c r="AE326" i="31"/>
  <c r="AE18" i="31" s="1"/>
  <c r="AD326" i="31"/>
  <c r="AD18" i="31" s="1"/>
  <c r="AC325" i="31"/>
  <c r="K325" i="31"/>
  <c r="H325" i="31"/>
  <c r="AC324" i="31"/>
  <c r="K324" i="31"/>
  <c r="H324" i="31"/>
  <c r="AC323" i="31"/>
  <c r="K323" i="31"/>
  <c r="H323" i="31"/>
  <c r="AC322" i="31"/>
  <c r="K322" i="31"/>
  <c r="H322" i="31"/>
  <c r="AC321" i="31"/>
  <c r="K321" i="31"/>
  <c r="H321" i="31"/>
  <c r="AC320" i="31"/>
  <c r="K320" i="31"/>
  <c r="H320" i="31"/>
  <c r="AC319" i="31"/>
  <c r="K319" i="31"/>
  <c r="H319" i="31"/>
  <c r="AC318" i="31"/>
  <c r="K318" i="31"/>
  <c r="H318" i="31"/>
  <c r="AC317" i="31"/>
  <c r="K317" i="31"/>
  <c r="H317" i="31"/>
  <c r="AC316" i="31"/>
  <c r="K316" i="31"/>
  <c r="H316" i="31"/>
  <c r="AC315" i="31"/>
  <c r="K315" i="31"/>
  <c r="H315" i="31"/>
  <c r="AC314" i="31"/>
  <c r="K314" i="31"/>
  <c r="H314" i="31"/>
  <c r="AC313" i="31"/>
  <c r="K313" i="31"/>
  <c r="H313" i="31"/>
  <c r="AC312" i="31"/>
  <c r="K312" i="31"/>
  <c r="H312" i="31"/>
  <c r="AC311" i="31"/>
  <c r="K311" i="31"/>
  <c r="H311" i="31"/>
  <c r="AB308" i="31"/>
  <c r="AB17" i="31" s="1"/>
  <c r="AA308" i="31"/>
  <c r="AA17" i="31" s="1"/>
  <c r="Z308" i="31"/>
  <c r="Z17" i="31" s="1"/>
  <c r="Y308" i="31"/>
  <c r="Y17" i="31" s="1"/>
  <c r="X308" i="31"/>
  <c r="X17" i="31" s="1"/>
  <c r="W308" i="31"/>
  <c r="W17" i="31" s="1"/>
  <c r="V308" i="31"/>
  <c r="V17" i="31" s="1"/>
  <c r="AF308" i="31"/>
  <c r="AF17" i="31" s="1"/>
  <c r="AE308" i="31"/>
  <c r="AE17" i="31" s="1"/>
  <c r="AD308" i="31"/>
  <c r="AD17" i="31" s="1"/>
  <c r="AC307" i="31"/>
  <c r="K307" i="31"/>
  <c r="H307" i="31"/>
  <c r="AC306" i="31"/>
  <c r="K306" i="31"/>
  <c r="H306" i="31"/>
  <c r="AC305" i="31"/>
  <c r="K305" i="31"/>
  <c r="H305" i="31"/>
  <c r="AC304" i="31"/>
  <c r="K304" i="31"/>
  <c r="H304" i="31"/>
  <c r="AC303" i="31"/>
  <c r="K303" i="31"/>
  <c r="H303" i="31"/>
  <c r="AC302" i="31"/>
  <c r="K302" i="31"/>
  <c r="H302" i="31"/>
  <c r="AC301" i="31"/>
  <c r="K301" i="31"/>
  <c r="H301" i="31"/>
  <c r="AC300" i="31"/>
  <c r="K300" i="31"/>
  <c r="H300" i="31"/>
  <c r="AC299" i="31"/>
  <c r="K299" i="31"/>
  <c r="H299" i="31"/>
  <c r="AC298" i="31"/>
  <c r="K298" i="31"/>
  <c r="H298" i="31"/>
  <c r="AB295" i="31"/>
  <c r="AB16" i="31" s="1"/>
  <c r="AA295" i="31"/>
  <c r="AA16" i="31" s="1"/>
  <c r="Z295" i="31"/>
  <c r="Z16" i="31" s="1"/>
  <c r="Y295" i="31"/>
  <c r="Y16" i="31" s="1"/>
  <c r="X295" i="31"/>
  <c r="X16" i="31" s="1"/>
  <c r="W295" i="31"/>
  <c r="W16" i="31" s="1"/>
  <c r="V295" i="31"/>
  <c r="V16" i="31" s="1"/>
  <c r="AF295" i="31"/>
  <c r="AF16" i="31" s="1"/>
  <c r="AE295" i="31"/>
  <c r="AE16" i="31" s="1"/>
  <c r="AD295" i="31"/>
  <c r="AD16" i="31" s="1"/>
  <c r="AC294" i="31"/>
  <c r="K294" i="31"/>
  <c r="H294" i="31"/>
  <c r="AC293" i="31"/>
  <c r="K293" i="31"/>
  <c r="H293" i="31"/>
  <c r="AC292" i="31"/>
  <c r="K292" i="31"/>
  <c r="H292" i="31"/>
  <c r="AC291" i="31"/>
  <c r="K291" i="31"/>
  <c r="H291" i="31"/>
  <c r="AC290" i="31"/>
  <c r="K290" i="31"/>
  <c r="H290" i="31"/>
  <c r="AC289" i="31"/>
  <c r="K289" i="31"/>
  <c r="H289" i="31"/>
  <c r="AC288" i="31"/>
  <c r="K288" i="31"/>
  <c r="H288" i="31"/>
  <c r="AC287" i="31"/>
  <c r="K287" i="31"/>
  <c r="H287" i="31"/>
  <c r="AC286" i="31"/>
  <c r="K286" i="31"/>
  <c r="H286" i="31"/>
  <c r="AC285" i="31"/>
  <c r="K285" i="31"/>
  <c r="H285" i="31"/>
  <c r="AC284" i="31"/>
  <c r="K284" i="31"/>
  <c r="H284" i="31"/>
  <c r="AC283" i="31"/>
  <c r="K283" i="31"/>
  <c r="H283" i="31"/>
  <c r="AC282" i="31"/>
  <c r="K282" i="31"/>
  <c r="H282" i="31"/>
  <c r="AC281" i="31"/>
  <c r="K281" i="31"/>
  <c r="H281" i="31"/>
  <c r="AC280" i="31"/>
  <c r="K280" i="31"/>
  <c r="H280" i="31"/>
  <c r="AC279" i="31"/>
  <c r="K279" i="31"/>
  <c r="H279" i="31"/>
  <c r="AC278" i="31"/>
  <c r="K278" i="31"/>
  <c r="H278" i="31"/>
  <c r="AC277" i="31"/>
  <c r="K277" i="31"/>
  <c r="H277" i="31"/>
  <c r="AC276" i="31"/>
  <c r="K276" i="31"/>
  <c r="H276" i="31"/>
  <c r="AC275" i="31"/>
  <c r="K275" i="31"/>
  <c r="H275" i="31"/>
  <c r="AC274" i="31"/>
  <c r="K274" i="31"/>
  <c r="H274" i="31"/>
  <c r="AC273" i="31"/>
  <c r="K273" i="31"/>
  <c r="H273" i="31"/>
  <c r="AC272" i="31"/>
  <c r="K272" i="31"/>
  <c r="H272" i="31"/>
  <c r="AC271" i="31"/>
  <c r="K271" i="31"/>
  <c r="H271" i="31"/>
  <c r="S270" i="31"/>
  <c r="S269" i="31"/>
  <c r="AB268" i="31"/>
  <c r="AB15" i="31" s="1"/>
  <c r="AA268" i="31"/>
  <c r="AA15" i="31" s="1"/>
  <c r="Z268" i="31"/>
  <c r="Z15" i="31" s="1"/>
  <c r="Y268" i="31"/>
  <c r="Y15" i="31" s="1"/>
  <c r="X268" i="31"/>
  <c r="X15" i="31" s="1"/>
  <c r="W268" i="31"/>
  <c r="W15" i="31" s="1"/>
  <c r="V268" i="31"/>
  <c r="V15" i="31" s="1"/>
  <c r="AF268" i="31"/>
  <c r="AF15" i="31" s="1"/>
  <c r="AE268" i="31"/>
  <c r="AE15" i="31" s="1"/>
  <c r="AD268" i="31"/>
  <c r="AD15" i="31" s="1"/>
  <c r="AC267" i="31"/>
  <c r="K267" i="31"/>
  <c r="H267" i="31"/>
  <c r="AC266" i="31"/>
  <c r="K266" i="31"/>
  <c r="H266" i="31"/>
  <c r="AC265" i="31"/>
  <c r="K265" i="31"/>
  <c r="H265" i="31"/>
  <c r="AC264" i="31"/>
  <c r="K264" i="31"/>
  <c r="H264" i="31"/>
  <c r="AC263" i="31"/>
  <c r="K263" i="31"/>
  <c r="H263" i="31"/>
  <c r="AC262" i="31"/>
  <c r="K262" i="31"/>
  <c r="H262" i="31"/>
  <c r="AC261" i="31"/>
  <c r="K261" i="31"/>
  <c r="H261" i="31"/>
  <c r="AC260" i="31"/>
  <c r="K260" i="31"/>
  <c r="H260" i="31"/>
  <c r="AC259" i="31"/>
  <c r="K259" i="31"/>
  <c r="H259" i="31"/>
  <c r="AC258" i="31"/>
  <c r="K258" i="31"/>
  <c r="H258" i="31"/>
  <c r="AC257" i="31"/>
  <c r="K257" i="31"/>
  <c r="H257" i="31"/>
  <c r="AC256" i="31"/>
  <c r="K256" i="31"/>
  <c r="H256" i="31"/>
  <c r="AC255" i="31"/>
  <c r="K255" i="31"/>
  <c r="H255" i="31"/>
  <c r="AC254" i="31"/>
  <c r="K254" i="31"/>
  <c r="H254" i="31"/>
  <c r="AC253" i="31"/>
  <c r="K253" i="31"/>
  <c r="H253" i="31"/>
  <c r="AC252" i="31"/>
  <c r="K252" i="31"/>
  <c r="H252" i="31"/>
  <c r="AC251" i="31"/>
  <c r="K251" i="31"/>
  <c r="H251" i="31"/>
  <c r="AB248" i="31"/>
  <c r="AB14" i="31" s="1"/>
  <c r="AA248" i="31"/>
  <c r="AA14" i="31" s="1"/>
  <c r="Z248" i="31"/>
  <c r="Z14" i="31" s="1"/>
  <c r="Y248" i="31"/>
  <c r="Y14" i="31" s="1"/>
  <c r="X248" i="31"/>
  <c r="X14" i="31" s="1"/>
  <c r="W248" i="31"/>
  <c r="W14" i="31" s="1"/>
  <c r="V248" i="31"/>
  <c r="V14" i="31" s="1"/>
  <c r="AF248" i="31"/>
  <c r="AF14" i="31" s="1"/>
  <c r="AE248" i="31"/>
  <c r="AE14" i="31" s="1"/>
  <c r="AD248" i="31"/>
  <c r="AD14" i="31" s="1"/>
  <c r="AC247" i="31"/>
  <c r="K247" i="31"/>
  <c r="H247" i="31"/>
  <c r="AC246" i="31"/>
  <c r="K246" i="31"/>
  <c r="H246" i="31"/>
  <c r="AC245" i="31"/>
  <c r="K245" i="31"/>
  <c r="H245" i="31"/>
  <c r="AC244" i="31"/>
  <c r="K244" i="31"/>
  <c r="H244" i="31"/>
  <c r="AC243" i="31"/>
  <c r="K243" i="31"/>
  <c r="H243" i="31"/>
  <c r="AC242" i="31"/>
  <c r="K242" i="31"/>
  <c r="H242" i="31"/>
  <c r="AC241" i="31"/>
  <c r="K241" i="31"/>
  <c r="H241" i="31"/>
  <c r="AC240" i="31"/>
  <c r="K240" i="31"/>
  <c r="H240" i="31"/>
  <c r="AC239" i="31"/>
  <c r="K239" i="31"/>
  <c r="H239" i="31"/>
  <c r="AC238" i="31"/>
  <c r="K238" i="31"/>
  <c r="H238" i="31"/>
  <c r="AC237" i="31"/>
  <c r="K237" i="31"/>
  <c r="H237" i="31"/>
  <c r="AC236" i="31"/>
  <c r="K236" i="31"/>
  <c r="H236" i="31"/>
  <c r="AC235" i="31"/>
  <c r="K235" i="31"/>
  <c r="H235" i="31"/>
  <c r="AB232" i="31"/>
  <c r="AB13" i="31" s="1"/>
  <c r="AA232" i="31"/>
  <c r="AA13" i="31" s="1"/>
  <c r="Z232" i="31"/>
  <c r="Z13" i="31" s="1"/>
  <c r="Y232" i="31"/>
  <c r="Y13" i="31" s="1"/>
  <c r="X232" i="31"/>
  <c r="X13" i="31" s="1"/>
  <c r="W232" i="31"/>
  <c r="W13" i="31" s="1"/>
  <c r="V232" i="31"/>
  <c r="V13" i="31" s="1"/>
  <c r="AF232" i="31"/>
  <c r="AF13" i="31" s="1"/>
  <c r="AE232" i="31"/>
  <c r="AE13" i="31" s="1"/>
  <c r="AD232" i="31"/>
  <c r="AD13" i="31" s="1"/>
  <c r="AC231" i="31"/>
  <c r="K231" i="31"/>
  <c r="H231" i="31"/>
  <c r="AC230" i="31"/>
  <c r="K230" i="31"/>
  <c r="H230" i="31"/>
  <c r="AC229" i="31"/>
  <c r="K229" i="31"/>
  <c r="H229" i="31"/>
  <c r="AC228" i="31"/>
  <c r="K228" i="31"/>
  <c r="H228" i="31"/>
  <c r="AC227" i="31"/>
  <c r="K227" i="31"/>
  <c r="H227" i="31"/>
  <c r="AC226" i="31"/>
  <c r="K226" i="31"/>
  <c r="H226" i="31"/>
  <c r="AC225" i="31"/>
  <c r="K225" i="31"/>
  <c r="H225" i="31"/>
  <c r="AC224" i="31"/>
  <c r="K224" i="31"/>
  <c r="H224" i="31"/>
  <c r="AC223" i="31"/>
  <c r="K223" i="31"/>
  <c r="H223" i="31"/>
  <c r="AC222" i="31"/>
  <c r="K222" i="31"/>
  <c r="H222" i="31"/>
  <c r="AB12" i="31"/>
  <c r="Z12" i="31"/>
  <c r="Y12" i="31"/>
  <c r="X12" i="31"/>
  <c r="W12" i="31"/>
  <c r="V12" i="31"/>
  <c r="AF12" i="31"/>
  <c r="AE12" i="31"/>
  <c r="AD12" i="31"/>
  <c r="AC217" i="31"/>
  <c r="K217" i="31"/>
  <c r="H217" i="31"/>
  <c r="AC216" i="31"/>
  <c r="K216" i="31"/>
  <c r="H216" i="31"/>
  <c r="AC215" i="31"/>
  <c r="K215" i="31"/>
  <c r="H215" i="31"/>
  <c r="AC214" i="31"/>
  <c r="K214" i="31"/>
  <c r="H214" i="31"/>
  <c r="AC213" i="31"/>
  <c r="K213" i="31"/>
  <c r="H213" i="31"/>
  <c r="AC212" i="31"/>
  <c r="K212" i="31"/>
  <c r="H212" i="31"/>
  <c r="AC211" i="31"/>
  <c r="K211" i="31"/>
  <c r="H211" i="31"/>
  <c r="AC210" i="31"/>
  <c r="K210" i="31"/>
  <c r="H210" i="31"/>
  <c r="AC209" i="31"/>
  <c r="K209" i="31"/>
  <c r="H209" i="31"/>
  <c r="AC208" i="31"/>
  <c r="K208" i="31"/>
  <c r="H208" i="31"/>
  <c r="AC207" i="31"/>
  <c r="K207" i="31"/>
  <c r="H207" i="31"/>
  <c r="AC206" i="31"/>
  <c r="AG206" i="31" s="1"/>
  <c r="K206" i="31"/>
  <c r="H206" i="31"/>
  <c r="AC205" i="31"/>
  <c r="AG205" i="31" s="1"/>
  <c r="K205" i="31"/>
  <c r="H205" i="31"/>
  <c r="AC204" i="31"/>
  <c r="K204" i="31"/>
  <c r="H204" i="31"/>
  <c r="AC203" i="31"/>
  <c r="K203" i="31"/>
  <c r="H203" i="31"/>
  <c r="AC202" i="31"/>
  <c r="K202" i="31"/>
  <c r="H202" i="31"/>
  <c r="AC201" i="31"/>
  <c r="K201" i="31"/>
  <c r="H201" i="31"/>
  <c r="AC200" i="31"/>
  <c r="K200" i="31"/>
  <c r="H200" i="31"/>
  <c r="AC199" i="31"/>
  <c r="K199" i="31"/>
  <c r="H199" i="31"/>
  <c r="AC198" i="31"/>
  <c r="K198" i="31"/>
  <c r="H198" i="31"/>
  <c r="AC197" i="31"/>
  <c r="K197" i="31"/>
  <c r="H197" i="31"/>
  <c r="AC196" i="31"/>
  <c r="K196" i="31"/>
  <c r="H196" i="31"/>
  <c r="AC195" i="31"/>
  <c r="K195" i="31"/>
  <c r="H195" i="31"/>
  <c r="AC194" i="31"/>
  <c r="K194" i="31"/>
  <c r="H194" i="31"/>
  <c r="AC193" i="31"/>
  <c r="K193" i="31"/>
  <c r="H193" i="31"/>
  <c r="AC192" i="31"/>
  <c r="K192" i="31"/>
  <c r="H192" i="31"/>
  <c r="AB189" i="31"/>
  <c r="AB9" i="31" s="1"/>
  <c r="AA189" i="31"/>
  <c r="AA9" i="31" s="1"/>
  <c r="Z189" i="31"/>
  <c r="Z9" i="31" s="1"/>
  <c r="Y189" i="31"/>
  <c r="Y9" i="31" s="1"/>
  <c r="X189" i="31"/>
  <c r="X9" i="31" s="1"/>
  <c r="W189" i="31"/>
  <c r="W9" i="31" s="1"/>
  <c r="V189" i="31"/>
  <c r="V9" i="31" s="1"/>
  <c r="AF189" i="31"/>
  <c r="AF9" i="31" s="1"/>
  <c r="AE189" i="31"/>
  <c r="AE9" i="31" s="1"/>
  <c r="AD189" i="31"/>
  <c r="AD9" i="31" s="1"/>
  <c r="AC188" i="31"/>
  <c r="K188" i="31"/>
  <c r="H188" i="31"/>
  <c r="AC187" i="31"/>
  <c r="K187" i="31"/>
  <c r="H187" i="31"/>
  <c r="AC186" i="31"/>
  <c r="K186" i="31"/>
  <c r="H186" i="31"/>
  <c r="AC185" i="31"/>
  <c r="K185" i="31"/>
  <c r="H185" i="31"/>
  <c r="AC184" i="31"/>
  <c r="K184" i="31"/>
  <c r="H184" i="31"/>
  <c r="AC183" i="31"/>
  <c r="K183" i="31"/>
  <c r="H183" i="31"/>
  <c r="AC182" i="31"/>
  <c r="K182" i="31"/>
  <c r="H182" i="31"/>
  <c r="AB179" i="31"/>
  <c r="AB8" i="31" s="1"/>
  <c r="AA179" i="31"/>
  <c r="AA8" i="31" s="1"/>
  <c r="Z179" i="31"/>
  <c r="Z8" i="31" s="1"/>
  <c r="Y179" i="31"/>
  <c r="Y8" i="31" s="1"/>
  <c r="X179" i="31"/>
  <c r="X8" i="31" s="1"/>
  <c r="W179" i="31"/>
  <c r="W8" i="31" s="1"/>
  <c r="V179" i="31"/>
  <c r="V8" i="31" s="1"/>
  <c r="AF179" i="31"/>
  <c r="AF8" i="31" s="1"/>
  <c r="AE179" i="31"/>
  <c r="AE8" i="31" s="1"/>
  <c r="AD179" i="31"/>
  <c r="AD8" i="31" s="1"/>
  <c r="AC178" i="31"/>
  <c r="K178" i="31"/>
  <c r="H178" i="31"/>
  <c r="AC177" i="31"/>
  <c r="K177" i="31"/>
  <c r="H177" i="31"/>
  <c r="AC176" i="31"/>
  <c r="K176" i="31"/>
  <c r="H176" i="31"/>
  <c r="AC175" i="31"/>
  <c r="K175" i="31"/>
  <c r="H175" i="31"/>
  <c r="AC174" i="31"/>
  <c r="K174" i="31"/>
  <c r="H174" i="31"/>
  <c r="AC173" i="31"/>
  <c r="K173" i="31"/>
  <c r="H173" i="31"/>
  <c r="AC172" i="31"/>
  <c r="K172" i="31"/>
  <c r="H172" i="31"/>
  <c r="AC171" i="31"/>
  <c r="K171" i="31"/>
  <c r="H171" i="31"/>
  <c r="AC170" i="31"/>
  <c r="K170" i="31"/>
  <c r="H170" i="31"/>
  <c r="AC169" i="31"/>
  <c r="K169" i="31"/>
  <c r="H169" i="31"/>
  <c r="AC168" i="31"/>
  <c r="K168" i="31"/>
  <c r="H168" i="31"/>
  <c r="AC167" i="31"/>
  <c r="K167" i="31"/>
  <c r="H167" i="31"/>
  <c r="AC166" i="31"/>
  <c r="K166" i="31"/>
  <c r="H166" i="31"/>
  <c r="AC165" i="31"/>
  <c r="K165" i="31"/>
  <c r="H165" i="31"/>
  <c r="AC164" i="31"/>
  <c r="K164" i="31"/>
  <c r="H164" i="31"/>
  <c r="AC163" i="31"/>
  <c r="K163" i="31"/>
  <c r="H163" i="31"/>
  <c r="AC162" i="31"/>
  <c r="K162" i="31"/>
  <c r="H162" i="31"/>
  <c r="AC161" i="31"/>
  <c r="K161" i="31"/>
  <c r="H161" i="31"/>
  <c r="AC160" i="31"/>
  <c r="K160" i="31"/>
  <c r="H160" i="31"/>
  <c r="AC159" i="31"/>
  <c r="K159" i="31"/>
  <c r="H159" i="31"/>
  <c r="AC158" i="31"/>
  <c r="K158" i="31"/>
  <c r="H158" i="31"/>
  <c r="AC157" i="31"/>
  <c r="K157" i="31"/>
  <c r="H157" i="31"/>
  <c r="AC156" i="31"/>
  <c r="K156" i="31"/>
  <c r="H156" i="31"/>
  <c r="AC155" i="31"/>
  <c r="K155" i="31"/>
  <c r="H155" i="31"/>
  <c r="AC154" i="31"/>
  <c r="K154" i="31"/>
  <c r="H154" i="31"/>
  <c r="AC153" i="31"/>
  <c r="K153" i="31"/>
  <c r="H153" i="31"/>
  <c r="AC152" i="31"/>
  <c r="K152" i="31"/>
  <c r="H152" i="31"/>
  <c r="AC151" i="31"/>
  <c r="K151" i="31"/>
  <c r="H151" i="31"/>
  <c r="AC150" i="31"/>
  <c r="K150" i="31"/>
  <c r="H150" i="31"/>
  <c r="AC149" i="31"/>
  <c r="K149" i="31"/>
  <c r="H149" i="31"/>
  <c r="AC148" i="31"/>
  <c r="K148" i="31"/>
  <c r="H148" i="31"/>
  <c r="AC147" i="31"/>
  <c r="K147" i="31"/>
  <c r="H147" i="31"/>
  <c r="AB144" i="31"/>
  <c r="AB7" i="31" s="1"/>
  <c r="AA144" i="31"/>
  <c r="AA7" i="31" s="1"/>
  <c r="Z144" i="31"/>
  <c r="Z7" i="31" s="1"/>
  <c r="Y144" i="31"/>
  <c r="Y7" i="31" s="1"/>
  <c r="X144" i="31"/>
  <c r="X7" i="31" s="1"/>
  <c r="W144" i="31"/>
  <c r="W7" i="31" s="1"/>
  <c r="V144" i="31"/>
  <c r="V7" i="31" s="1"/>
  <c r="AF144" i="31"/>
  <c r="AF7" i="31" s="1"/>
  <c r="AE144" i="31"/>
  <c r="AE7" i="31" s="1"/>
  <c r="AD144" i="31"/>
  <c r="AD7" i="31" s="1"/>
  <c r="AC143" i="31"/>
  <c r="K143" i="31"/>
  <c r="H143" i="31"/>
  <c r="AC142" i="31"/>
  <c r="K142" i="31"/>
  <c r="H142" i="31"/>
  <c r="AC141" i="31"/>
  <c r="K141" i="31"/>
  <c r="H141" i="31"/>
  <c r="AC140" i="31"/>
  <c r="K140" i="31"/>
  <c r="H140" i="31"/>
  <c r="AC139" i="31"/>
  <c r="K139" i="31"/>
  <c r="H139" i="31"/>
  <c r="AC138" i="31"/>
  <c r="K138" i="31"/>
  <c r="H138" i="31"/>
  <c r="AC137" i="31"/>
  <c r="K137" i="31"/>
  <c r="H137" i="31"/>
  <c r="AC136" i="31"/>
  <c r="K136" i="31"/>
  <c r="H136" i="31"/>
  <c r="AC135" i="31"/>
  <c r="K135" i="31"/>
  <c r="H135" i="31"/>
  <c r="AC134" i="31"/>
  <c r="K134" i="31"/>
  <c r="H134" i="31"/>
  <c r="AC133" i="31"/>
  <c r="AG133" i="31" s="1"/>
  <c r="K133" i="31"/>
  <c r="AC132" i="31"/>
  <c r="K132" i="31"/>
  <c r="H132" i="31"/>
  <c r="AC131" i="31"/>
  <c r="K131" i="31"/>
  <c r="H131" i="31"/>
  <c r="AB128" i="31"/>
  <c r="AA128" i="31"/>
  <c r="AA6" i="31" s="1"/>
  <c r="Z128" i="31"/>
  <c r="Z6" i="31" s="1"/>
  <c r="Y128" i="31"/>
  <c r="Y6" i="31" s="1"/>
  <c r="X128" i="31"/>
  <c r="X6" i="31" s="1"/>
  <c r="W128" i="31"/>
  <c r="V128" i="31"/>
  <c r="V6" i="31" s="1"/>
  <c r="AF128" i="31"/>
  <c r="AF6" i="31" s="1"/>
  <c r="AE128" i="31"/>
  <c r="AE6" i="31" s="1"/>
  <c r="AD128" i="31"/>
  <c r="AD6" i="31" s="1"/>
  <c r="AC127" i="31"/>
  <c r="K127" i="31"/>
  <c r="H127" i="31"/>
  <c r="AC126" i="31"/>
  <c r="K126" i="31"/>
  <c r="H126" i="31"/>
  <c r="AC125" i="31"/>
  <c r="K125" i="31"/>
  <c r="H125" i="31"/>
  <c r="AC124" i="31"/>
  <c r="K124" i="31"/>
  <c r="H124" i="31"/>
  <c r="AC123" i="31"/>
  <c r="K123" i="31"/>
  <c r="H123" i="31"/>
  <c r="AC122" i="31"/>
  <c r="K122" i="31"/>
  <c r="H122" i="31"/>
  <c r="AC121" i="31"/>
  <c r="K121" i="31"/>
  <c r="H121" i="31"/>
  <c r="AC120" i="31"/>
  <c r="K120" i="31"/>
  <c r="H120" i="31"/>
  <c r="AC119" i="31"/>
  <c r="K119" i="31"/>
  <c r="H119" i="31"/>
  <c r="AC118" i="31"/>
  <c r="K118" i="31"/>
  <c r="H118" i="31"/>
  <c r="AB115" i="31"/>
  <c r="AB5" i="31" s="1"/>
  <c r="AA115" i="31"/>
  <c r="AA5" i="31" s="1"/>
  <c r="Z115" i="31"/>
  <c r="Z5" i="31" s="1"/>
  <c r="Y115" i="31"/>
  <c r="Y5" i="31" s="1"/>
  <c r="X115" i="31"/>
  <c r="X5" i="31" s="1"/>
  <c r="W115" i="31"/>
  <c r="W5" i="31" s="1"/>
  <c r="V115" i="31"/>
  <c r="V5" i="31" s="1"/>
  <c r="AF115" i="31"/>
  <c r="AF5" i="31" s="1"/>
  <c r="AE115" i="31"/>
  <c r="AE5" i="31" s="1"/>
  <c r="AD115" i="31"/>
  <c r="AD5" i="31" s="1"/>
  <c r="AC114" i="31"/>
  <c r="K114" i="31"/>
  <c r="H114" i="31"/>
  <c r="AC113" i="31"/>
  <c r="K113" i="31"/>
  <c r="H113" i="31"/>
  <c r="AC112" i="31"/>
  <c r="K112" i="31"/>
  <c r="H112" i="31"/>
  <c r="AC111" i="31"/>
  <c r="K111" i="31"/>
  <c r="H111" i="31"/>
  <c r="AC110" i="31"/>
  <c r="K110" i="31"/>
  <c r="H110" i="31"/>
  <c r="AC109" i="31"/>
  <c r="K109" i="31"/>
  <c r="H109" i="31"/>
  <c r="AC108" i="31"/>
  <c r="K108" i="31"/>
  <c r="H108" i="31"/>
  <c r="AC107" i="31"/>
  <c r="K107" i="31"/>
  <c r="H107" i="31"/>
  <c r="AC106" i="31"/>
  <c r="K106" i="31"/>
  <c r="H106" i="31"/>
  <c r="AC105" i="31"/>
  <c r="K105" i="31"/>
  <c r="H105" i="31"/>
  <c r="AB102" i="31"/>
  <c r="AB4" i="31" s="1"/>
  <c r="AA102" i="31"/>
  <c r="AA4" i="31" s="1"/>
  <c r="Z102" i="31"/>
  <c r="Z4" i="31" s="1"/>
  <c r="Y102" i="31"/>
  <c r="Y4" i="31" s="1"/>
  <c r="X102" i="31"/>
  <c r="X4" i="31" s="1"/>
  <c r="W102" i="31"/>
  <c r="W4" i="31" s="1"/>
  <c r="V102" i="31"/>
  <c r="V4" i="31" s="1"/>
  <c r="AF102" i="31"/>
  <c r="AF4" i="31" s="1"/>
  <c r="AE102" i="31"/>
  <c r="AE4" i="31" s="1"/>
  <c r="AD102" i="31"/>
  <c r="AD4" i="31" s="1"/>
  <c r="T102" i="31"/>
  <c r="T4" i="31" s="1"/>
  <c r="AC101" i="31"/>
  <c r="K101" i="31"/>
  <c r="H101" i="31"/>
  <c r="AC100" i="31"/>
  <c r="K100" i="31"/>
  <c r="H100" i="31"/>
  <c r="AC99" i="31"/>
  <c r="K99" i="31"/>
  <c r="H99" i="31"/>
  <c r="AC98" i="31"/>
  <c r="K98" i="31"/>
  <c r="H98" i="31"/>
  <c r="AC97" i="31"/>
  <c r="K97" i="31"/>
  <c r="H97" i="31"/>
  <c r="AC96" i="31"/>
  <c r="K96" i="31"/>
  <c r="H96" i="31"/>
  <c r="AC94" i="31"/>
  <c r="K94" i="31"/>
  <c r="H94" i="31"/>
  <c r="AC93" i="31"/>
  <c r="K93" i="31"/>
  <c r="H93" i="31"/>
  <c r="AC92" i="31"/>
  <c r="K92" i="31"/>
  <c r="H92" i="31"/>
  <c r="AC90" i="31"/>
  <c r="K90" i="31"/>
  <c r="H90" i="31"/>
  <c r="AC89" i="31"/>
  <c r="K89" i="31"/>
  <c r="H89" i="31"/>
  <c r="AC87" i="31"/>
  <c r="K87" i="31"/>
  <c r="H87" i="31"/>
  <c r="AC86" i="31"/>
  <c r="K86" i="31"/>
  <c r="H86" i="31"/>
  <c r="AC85" i="31"/>
  <c r="K85" i="31"/>
  <c r="H85" i="31"/>
  <c r="AC84" i="31"/>
  <c r="K84" i="31"/>
  <c r="H84" i="31"/>
  <c r="AC83" i="31"/>
  <c r="K83" i="31"/>
  <c r="H83" i="31"/>
  <c r="AC82" i="31"/>
  <c r="K82" i="31"/>
  <c r="H82" i="31"/>
  <c r="AC81" i="31"/>
  <c r="K81" i="31"/>
  <c r="H81" i="31"/>
  <c r="AC80" i="31"/>
  <c r="K80" i="31"/>
  <c r="H80" i="31"/>
  <c r="AC79" i="31"/>
  <c r="AG79" i="31" s="1"/>
  <c r="K79" i="31"/>
  <c r="H79" i="31"/>
  <c r="L42" i="31"/>
  <c r="L39" i="31"/>
  <c r="L37" i="31"/>
  <c r="AB31" i="31"/>
  <c r="AA31" i="31"/>
  <c r="Z31" i="31"/>
  <c r="Y31" i="31"/>
  <c r="X31" i="31"/>
  <c r="W31" i="31"/>
  <c r="V31" i="31"/>
  <c r="AF31" i="31"/>
  <c r="AE31" i="31"/>
  <c r="AD31" i="31"/>
  <c r="R959" i="29"/>
  <c r="R68" i="29" s="1"/>
  <c r="Q959" i="29"/>
  <c r="Q68" i="29" s="1"/>
  <c r="P959" i="29"/>
  <c r="P68" i="29" s="1"/>
  <c r="O959" i="29"/>
  <c r="O68" i="29" s="1"/>
  <c r="R958" i="29"/>
  <c r="R67" i="29" s="1"/>
  <c r="Q958" i="29"/>
  <c r="Q67" i="29" s="1"/>
  <c r="P958" i="29"/>
  <c r="P67" i="29" s="1"/>
  <c r="O958" i="29"/>
  <c r="O67" i="29" s="1"/>
  <c r="R957" i="29"/>
  <c r="R66" i="29" s="1"/>
  <c r="Q957" i="29"/>
  <c r="Q66" i="29" s="1"/>
  <c r="P957" i="29"/>
  <c r="P66" i="29" s="1"/>
  <c r="O957" i="29"/>
  <c r="O66" i="29" s="1"/>
  <c r="R956" i="29"/>
  <c r="R65" i="29" s="1"/>
  <c r="Q956" i="29"/>
  <c r="Q65" i="29" s="1"/>
  <c r="P956" i="29"/>
  <c r="P65" i="29" s="1"/>
  <c r="O956" i="29"/>
  <c r="O65" i="29" s="1"/>
  <c r="R949" i="29"/>
  <c r="Q949" i="29"/>
  <c r="P949" i="29"/>
  <c r="O949" i="29"/>
  <c r="R948" i="29"/>
  <c r="Q948" i="29"/>
  <c r="P948" i="29"/>
  <c r="O948" i="29"/>
  <c r="R947" i="29"/>
  <c r="Q947" i="29"/>
  <c r="P947" i="29"/>
  <c r="O947" i="29"/>
  <c r="R943" i="29"/>
  <c r="Q943" i="29"/>
  <c r="P943" i="29"/>
  <c r="O943" i="29"/>
  <c r="R942" i="29"/>
  <c r="Q942" i="29"/>
  <c r="P942" i="29"/>
  <c r="O942" i="29"/>
  <c r="R941" i="29"/>
  <c r="Q941" i="29"/>
  <c r="P941" i="29"/>
  <c r="O941" i="29"/>
  <c r="R940" i="29"/>
  <c r="Q940" i="29"/>
  <c r="P940" i="29"/>
  <c r="O940" i="29"/>
  <c r="R939" i="29"/>
  <c r="Q939" i="29"/>
  <c r="P939" i="29"/>
  <c r="O939" i="29"/>
  <c r="R938" i="29"/>
  <c r="Q938" i="29"/>
  <c r="P938" i="29"/>
  <c r="O938" i="29"/>
  <c r="R937" i="29"/>
  <c r="Q937" i="29"/>
  <c r="P937" i="29"/>
  <c r="O937" i="29"/>
  <c r="R936" i="29"/>
  <c r="Q936" i="29"/>
  <c r="P936" i="29"/>
  <c r="O936" i="29"/>
  <c r="R935" i="29"/>
  <c r="Q935" i="29"/>
  <c r="P935" i="29"/>
  <c r="O935" i="29"/>
  <c r="R931" i="29"/>
  <c r="Q931" i="29"/>
  <c r="P931" i="29"/>
  <c r="O931" i="29"/>
  <c r="R930" i="29"/>
  <c r="Q930" i="29"/>
  <c r="P930" i="29"/>
  <c r="O930" i="29"/>
  <c r="R929" i="29"/>
  <c r="Q929" i="29"/>
  <c r="P929" i="29"/>
  <c r="O929" i="29"/>
  <c r="R928" i="29"/>
  <c r="Q928" i="29"/>
  <c r="P928" i="29"/>
  <c r="O928" i="29"/>
  <c r="R927" i="29"/>
  <c r="Q927" i="29"/>
  <c r="P927" i="29"/>
  <c r="O927" i="29"/>
  <c r="R926" i="29"/>
  <c r="Q926" i="29"/>
  <c r="P926" i="29"/>
  <c r="O926" i="29"/>
  <c r="R925" i="29"/>
  <c r="Q925" i="29"/>
  <c r="P925" i="29"/>
  <c r="O925" i="29"/>
  <c r="R924" i="29"/>
  <c r="Q924" i="29"/>
  <c r="P924" i="29"/>
  <c r="O924" i="29"/>
  <c r="R923" i="29"/>
  <c r="Q923" i="29"/>
  <c r="P923" i="29"/>
  <c r="O923" i="29"/>
  <c r="R922" i="29"/>
  <c r="Q922" i="29"/>
  <c r="P922" i="29"/>
  <c r="O922" i="29"/>
  <c r="R918" i="29"/>
  <c r="Q918" i="29"/>
  <c r="P918" i="29"/>
  <c r="O918" i="29"/>
  <c r="R917" i="29"/>
  <c r="Q917" i="29"/>
  <c r="P917" i="29"/>
  <c r="O917" i="29"/>
  <c r="R914" i="29"/>
  <c r="Q914" i="29"/>
  <c r="P914" i="29"/>
  <c r="O914" i="29"/>
  <c r="R913" i="29"/>
  <c r="Q913" i="29"/>
  <c r="P913" i="29"/>
  <c r="R912" i="29"/>
  <c r="Q912" i="29"/>
  <c r="P912" i="29"/>
  <c r="O912" i="29"/>
  <c r="R911" i="29"/>
  <c r="Q911" i="29"/>
  <c r="P911" i="29"/>
  <c r="O911" i="29"/>
  <c r="R910" i="29"/>
  <c r="Q910" i="29"/>
  <c r="P910" i="29"/>
  <c r="O910" i="29"/>
  <c r="R909" i="29"/>
  <c r="Q909" i="29"/>
  <c r="P909" i="29"/>
  <c r="O909" i="29"/>
  <c r="R908" i="29"/>
  <c r="Q908" i="29"/>
  <c r="P908" i="29"/>
  <c r="O908" i="29"/>
  <c r="R907" i="29"/>
  <c r="Q907" i="29"/>
  <c r="P907" i="29"/>
  <c r="O907" i="29"/>
  <c r="R906" i="29"/>
  <c r="Q906" i="29"/>
  <c r="P906" i="29"/>
  <c r="O906" i="29"/>
  <c r="R905" i="29"/>
  <c r="Q905" i="29"/>
  <c r="P905" i="29"/>
  <c r="O905" i="29"/>
  <c r="R904" i="29"/>
  <c r="Q904" i="29"/>
  <c r="P904" i="29"/>
  <c r="O904" i="29"/>
  <c r="R903" i="29"/>
  <c r="Q903" i="29"/>
  <c r="P903" i="29"/>
  <c r="O903" i="29"/>
  <c r="R902" i="29"/>
  <c r="Q902" i="29"/>
  <c r="P902" i="29"/>
  <c r="O902" i="29"/>
  <c r="R901" i="29"/>
  <c r="Q901" i="29"/>
  <c r="P901" i="29"/>
  <c r="O901" i="29"/>
  <c r="R900" i="29"/>
  <c r="Q900" i="29"/>
  <c r="P900" i="29"/>
  <c r="O900" i="29"/>
  <c r="R899" i="29"/>
  <c r="Q899" i="29"/>
  <c r="P899" i="29"/>
  <c r="O899" i="29"/>
  <c r="R898" i="29"/>
  <c r="Q898" i="29"/>
  <c r="P898" i="29"/>
  <c r="O898" i="29"/>
  <c r="R897" i="29"/>
  <c r="Q897" i="29"/>
  <c r="P897" i="29"/>
  <c r="O897" i="29"/>
  <c r="R896" i="29"/>
  <c r="Q896" i="29"/>
  <c r="P896" i="29"/>
  <c r="O896" i="29"/>
  <c r="R895" i="29"/>
  <c r="Q895" i="29"/>
  <c r="P895" i="29"/>
  <c r="O895" i="29"/>
  <c r="R894" i="29"/>
  <c r="Q894" i="29"/>
  <c r="P894" i="29"/>
  <c r="O894" i="29"/>
  <c r="R893" i="29"/>
  <c r="Q893" i="29"/>
  <c r="P893" i="29"/>
  <c r="O893" i="29"/>
  <c r="R892" i="29"/>
  <c r="Q892" i="29"/>
  <c r="P892" i="29"/>
  <c r="O892" i="29"/>
  <c r="R891" i="29"/>
  <c r="Q891" i="29"/>
  <c r="P891" i="29"/>
  <c r="O891" i="29"/>
  <c r="R890" i="29"/>
  <c r="Q890" i="29"/>
  <c r="P890" i="29"/>
  <c r="O890" i="29"/>
  <c r="R889" i="29"/>
  <c r="Q889" i="29"/>
  <c r="P889" i="29"/>
  <c r="O889" i="29"/>
  <c r="R888" i="29"/>
  <c r="Q888" i="29"/>
  <c r="P888" i="29"/>
  <c r="O888" i="29"/>
  <c r="R884" i="29"/>
  <c r="Q884" i="29"/>
  <c r="P884" i="29"/>
  <c r="O884" i="29"/>
  <c r="R882" i="29"/>
  <c r="Q882" i="29"/>
  <c r="P882" i="29"/>
  <c r="O882" i="29"/>
  <c r="R878" i="29"/>
  <c r="Q878" i="29"/>
  <c r="P878" i="29"/>
  <c r="O878" i="29"/>
  <c r="R877" i="29"/>
  <c r="Q877" i="29"/>
  <c r="P877" i="29"/>
  <c r="O877" i="29"/>
  <c r="R876" i="29"/>
  <c r="Q876" i="29"/>
  <c r="P876" i="29"/>
  <c r="O876" i="29"/>
  <c r="R875" i="29"/>
  <c r="Q875" i="29"/>
  <c r="P875" i="29"/>
  <c r="O875" i="29"/>
  <c r="R874" i="29"/>
  <c r="Q874" i="29"/>
  <c r="P874" i="29"/>
  <c r="O874" i="29"/>
  <c r="R873" i="29"/>
  <c r="Q873" i="29"/>
  <c r="P873" i="29"/>
  <c r="O873" i="29"/>
  <c r="R872" i="29"/>
  <c r="Q872" i="29"/>
  <c r="P872" i="29"/>
  <c r="O872" i="29"/>
  <c r="R871" i="29"/>
  <c r="Q871" i="29"/>
  <c r="P871" i="29"/>
  <c r="O871" i="29"/>
  <c r="R870" i="29"/>
  <c r="Q870" i="29"/>
  <c r="P870" i="29"/>
  <c r="O870" i="29"/>
  <c r="R869" i="29"/>
  <c r="Q869" i="29"/>
  <c r="P869" i="29"/>
  <c r="O869" i="29"/>
  <c r="R865" i="29"/>
  <c r="Q865" i="29"/>
  <c r="P865" i="29"/>
  <c r="O865" i="29"/>
  <c r="R864" i="29"/>
  <c r="Q864" i="29"/>
  <c r="P864" i="29"/>
  <c r="O864" i="29"/>
  <c r="R863" i="29"/>
  <c r="Q863" i="29"/>
  <c r="P863" i="29"/>
  <c r="O863" i="29"/>
  <c r="R862" i="29"/>
  <c r="Q862" i="29"/>
  <c r="P862" i="29"/>
  <c r="O862" i="29"/>
  <c r="R861" i="29"/>
  <c r="Q861" i="29"/>
  <c r="P861" i="29"/>
  <c r="O861" i="29"/>
  <c r="R860" i="29"/>
  <c r="Q860" i="29"/>
  <c r="P860" i="29"/>
  <c r="O860" i="29"/>
  <c r="R859" i="29"/>
  <c r="Q859" i="29"/>
  <c r="P859" i="29"/>
  <c r="O859" i="29"/>
  <c r="R858" i="29"/>
  <c r="Q858" i="29"/>
  <c r="P858" i="29"/>
  <c r="O858" i="29"/>
  <c r="R857" i="29"/>
  <c r="Q857" i="29"/>
  <c r="P857" i="29"/>
  <c r="O857" i="29"/>
  <c r="R856" i="29"/>
  <c r="Q856" i="29"/>
  <c r="P856" i="29"/>
  <c r="O856" i="29"/>
  <c r="R855" i="29"/>
  <c r="Q855" i="29"/>
  <c r="P855" i="29"/>
  <c r="O855" i="29"/>
  <c r="R854" i="29"/>
  <c r="Q854" i="29"/>
  <c r="P854" i="29"/>
  <c r="O854" i="29"/>
  <c r="R853" i="29"/>
  <c r="Q853" i="29"/>
  <c r="P853" i="29"/>
  <c r="O853" i="29"/>
  <c r="R852" i="29"/>
  <c r="Q852" i="29"/>
  <c r="P852" i="29"/>
  <c r="O852" i="29"/>
  <c r="R851" i="29"/>
  <c r="Q851" i="29"/>
  <c r="P851" i="29"/>
  <c r="O851" i="29"/>
  <c r="R849" i="29"/>
  <c r="Q849" i="29"/>
  <c r="P849" i="29"/>
  <c r="O849" i="29"/>
  <c r="R848" i="29"/>
  <c r="Q848" i="29"/>
  <c r="P848" i="29"/>
  <c r="O848" i="29"/>
  <c r="R847" i="29"/>
  <c r="Q847" i="29"/>
  <c r="P847" i="29"/>
  <c r="O847" i="29"/>
  <c r="R846" i="29"/>
  <c r="Q846" i="29"/>
  <c r="P846" i="29"/>
  <c r="O846" i="29"/>
  <c r="R845" i="29"/>
  <c r="Q845" i="29"/>
  <c r="P845" i="29"/>
  <c r="O845" i="29"/>
  <c r="R844" i="29"/>
  <c r="Q844" i="29"/>
  <c r="P844" i="29"/>
  <c r="O844" i="29"/>
  <c r="R843" i="29"/>
  <c r="Q843" i="29"/>
  <c r="P843" i="29"/>
  <c r="O843" i="29"/>
  <c r="R842" i="29"/>
  <c r="Q842" i="29"/>
  <c r="P842" i="29"/>
  <c r="O842" i="29"/>
  <c r="R838" i="29"/>
  <c r="Q838" i="29"/>
  <c r="P838" i="29"/>
  <c r="O838" i="29"/>
  <c r="R837" i="29"/>
  <c r="Q837" i="29"/>
  <c r="P837" i="29"/>
  <c r="O837" i="29"/>
  <c r="R836" i="29"/>
  <c r="Q836" i="29"/>
  <c r="P836" i="29"/>
  <c r="O836" i="29"/>
  <c r="R835" i="29"/>
  <c r="Q835" i="29"/>
  <c r="P835" i="29"/>
  <c r="O835" i="29"/>
  <c r="R834" i="29"/>
  <c r="Q834" i="29"/>
  <c r="P834" i="29"/>
  <c r="O834" i="29"/>
  <c r="R833" i="29"/>
  <c r="Q833" i="29"/>
  <c r="P833" i="29"/>
  <c r="O833" i="29"/>
  <c r="R832" i="29"/>
  <c r="Q832" i="29"/>
  <c r="P832" i="29"/>
  <c r="O832" i="29"/>
  <c r="R828" i="29"/>
  <c r="Q828" i="29"/>
  <c r="P828" i="29"/>
  <c r="O828" i="29"/>
  <c r="R827" i="29"/>
  <c r="Q827" i="29"/>
  <c r="P827" i="29"/>
  <c r="O827" i="29"/>
  <c r="R826" i="29"/>
  <c r="Q826" i="29"/>
  <c r="P826" i="29"/>
  <c r="O826" i="29"/>
  <c r="R825" i="29"/>
  <c r="Q825" i="29"/>
  <c r="P825" i="29"/>
  <c r="O825" i="29"/>
  <c r="R824" i="29"/>
  <c r="Q824" i="29"/>
  <c r="P824" i="29"/>
  <c r="O824" i="29"/>
  <c r="R823" i="29"/>
  <c r="Q823" i="29"/>
  <c r="P823" i="29"/>
  <c r="O823" i="29"/>
  <c r="R822" i="29"/>
  <c r="Q822" i="29"/>
  <c r="P822" i="29"/>
  <c r="O822" i="29"/>
  <c r="R821" i="29"/>
  <c r="Q821" i="29"/>
  <c r="P821" i="29"/>
  <c r="O821" i="29"/>
  <c r="R820" i="29"/>
  <c r="Q820" i="29"/>
  <c r="P820" i="29"/>
  <c r="O820" i="29"/>
  <c r="R819" i="29"/>
  <c r="Q819" i="29"/>
  <c r="P819" i="29"/>
  <c r="O819" i="29"/>
  <c r="R818" i="29"/>
  <c r="Q818" i="29"/>
  <c r="P818" i="29"/>
  <c r="O818" i="29"/>
  <c r="R814" i="29"/>
  <c r="Q814" i="29"/>
  <c r="P814" i="29"/>
  <c r="O814" i="29"/>
  <c r="R813" i="29"/>
  <c r="Q813" i="29"/>
  <c r="P813" i="29"/>
  <c r="O813" i="29"/>
  <c r="R812" i="29"/>
  <c r="Q812" i="29"/>
  <c r="P812" i="29"/>
  <c r="O812" i="29"/>
  <c r="R811" i="29"/>
  <c r="Q811" i="29"/>
  <c r="P811" i="29"/>
  <c r="O811" i="29"/>
  <c r="R810" i="29"/>
  <c r="Q810" i="29"/>
  <c r="P810" i="29"/>
  <c r="O810" i="29"/>
  <c r="R809" i="29"/>
  <c r="Q809" i="29"/>
  <c r="P809" i="29"/>
  <c r="O809" i="29"/>
  <c r="R808" i="29"/>
  <c r="Q808" i="29"/>
  <c r="P808" i="29"/>
  <c r="O808" i="29"/>
  <c r="R807" i="29"/>
  <c r="Q807" i="29"/>
  <c r="P807" i="29"/>
  <c r="O807" i="29"/>
  <c r="R806" i="29"/>
  <c r="Q806" i="29"/>
  <c r="P806" i="29"/>
  <c r="O806" i="29"/>
  <c r="R805" i="29"/>
  <c r="Q805" i="29"/>
  <c r="P805" i="29"/>
  <c r="O805" i="29"/>
  <c r="R804" i="29"/>
  <c r="Q804" i="29"/>
  <c r="P804" i="29"/>
  <c r="O804" i="29"/>
  <c r="R803" i="29"/>
  <c r="Q803" i="29"/>
  <c r="P803" i="29"/>
  <c r="O803" i="29"/>
  <c r="R802" i="29"/>
  <c r="Q802" i="29"/>
  <c r="P802" i="29"/>
  <c r="O802" i="29"/>
  <c r="R801" i="29"/>
  <c r="Q801" i="29"/>
  <c r="P801" i="29"/>
  <c r="O801" i="29"/>
  <c r="R800" i="29"/>
  <c r="Q800" i="29"/>
  <c r="P800" i="29"/>
  <c r="O800" i="29"/>
  <c r="R799" i="29"/>
  <c r="Q799" i="29"/>
  <c r="P799" i="29"/>
  <c r="O799" i="29"/>
  <c r="R798" i="29"/>
  <c r="Q798" i="29"/>
  <c r="P798" i="29"/>
  <c r="O798" i="29"/>
  <c r="R797" i="29"/>
  <c r="Q797" i="29"/>
  <c r="P797" i="29"/>
  <c r="O797" i="29"/>
  <c r="R796" i="29"/>
  <c r="Q796" i="29"/>
  <c r="P796" i="29"/>
  <c r="O796" i="29"/>
  <c r="R795" i="29"/>
  <c r="Q795" i="29"/>
  <c r="P795" i="29"/>
  <c r="O795" i="29"/>
  <c r="R794" i="29"/>
  <c r="Q794" i="29"/>
  <c r="P794" i="29"/>
  <c r="O794" i="29"/>
  <c r="R789" i="29"/>
  <c r="Q789" i="29"/>
  <c r="P789" i="29"/>
  <c r="O789" i="29"/>
  <c r="R788" i="29"/>
  <c r="Q788" i="29"/>
  <c r="P788" i="29"/>
  <c r="O788" i="29"/>
  <c r="R787" i="29"/>
  <c r="Q787" i="29"/>
  <c r="P787" i="29"/>
  <c r="O787" i="29"/>
  <c r="R786" i="29"/>
  <c r="Q786" i="29"/>
  <c r="P786" i="29"/>
  <c r="O786" i="29"/>
  <c r="R785" i="29"/>
  <c r="Q785" i="29"/>
  <c r="P785" i="29"/>
  <c r="O785" i="29"/>
  <c r="R784" i="29"/>
  <c r="Q784" i="29"/>
  <c r="P784" i="29"/>
  <c r="O784" i="29"/>
  <c r="R783" i="29"/>
  <c r="Q783" i="29"/>
  <c r="P783" i="29"/>
  <c r="O783" i="29"/>
  <c r="R782" i="29"/>
  <c r="Q782" i="29"/>
  <c r="P782" i="29"/>
  <c r="O782" i="29"/>
  <c r="R779" i="29"/>
  <c r="Q779" i="29"/>
  <c r="P779" i="29"/>
  <c r="O779" i="29"/>
  <c r="R777" i="29"/>
  <c r="Q777" i="29"/>
  <c r="P777" i="29"/>
  <c r="O777" i="29"/>
  <c r="R776" i="29"/>
  <c r="Q776" i="29"/>
  <c r="P776" i="29"/>
  <c r="O776" i="29"/>
  <c r="R775" i="29"/>
  <c r="Q775" i="29"/>
  <c r="P775" i="29"/>
  <c r="O775" i="29"/>
  <c r="R774" i="29"/>
  <c r="Q774" i="29"/>
  <c r="P774" i="29"/>
  <c r="O774" i="29"/>
  <c r="R773" i="29"/>
  <c r="Q773" i="29"/>
  <c r="P773" i="29"/>
  <c r="O773" i="29"/>
  <c r="R772" i="29"/>
  <c r="Q772" i="29"/>
  <c r="P772" i="29"/>
  <c r="O772" i="29"/>
  <c r="R771" i="29"/>
  <c r="Q771" i="29"/>
  <c r="P771" i="29"/>
  <c r="O771" i="29"/>
  <c r="R770" i="29"/>
  <c r="Q770" i="29"/>
  <c r="P770" i="29"/>
  <c r="O770" i="29"/>
  <c r="R769" i="29"/>
  <c r="Q769" i="29"/>
  <c r="P769" i="29"/>
  <c r="O769" i="29"/>
  <c r="R768" i="29"/>
  <c r="Q768" i="29"/>
  <c r="P768" i="29"/>
  <c r="O768" i="29"/>
  <c r="R767" i="29"/>
  <c r="Q767" i="29"/>
  <c r="P767" i="29"/>
  <c r="O767" i="29"/>
  <c r="R766" i="29"/>
  <c r="Q766" i="29"/>
  <c r="P766" i="29"/>
  <c r="O766" i="29"/>
  <c r="R763" i="29"/>
  <c r="Q763" i="29"/>
  <c r="P763" i="29"/>
  <c r="O763" i="29"/>
  <c r="R762" i="29"/>
  <c r="Q762" i="29"/>
  <c r="P762" i="29"/>
  <c r="O762" i="29"/>
  <c r="R761" i="29"/>
  <c r="Q761" i="29"/>
  <c r="P761" i="29"/>
  <c r="O761" i="29"/>
  <c r="R760" i="29"/>
  <c r="Q760" i="29"/>
  <c r="P760" i="29"/>
  <c r="O760" i="29"/>
  <c r="R759" i="29"/>
  <c r="Q759" i="29"/>
  <c r="P759" i="29"/>
  <c r="O759" i="29"/>
  <c r="R758" i="29"/>
  <c r="Q758" i="29"/>
  <c r="P758" i="29"/>
  <c r="O758" i="29"/>
  <c r="R757" i="29"/>
  <c r="Q757" i="29"/>
  <c r="P757" i="29"/>
  <c r="O757" i="29"/>
  <c r="R756" i="29"/>
  <c r="Q756" i="29"/>
  <c r="P756" i="29"/>
  <c r="O756" i="29"/>
  <c r="R755" i="29"/>
  <c r="Q755" i="29"/>
  <c r="P755" i="29"/>
  <c r="O755" i="29"/>
  <c r="R749" i="29"/>
  <c r="Q749" i="29"/>
  <c r="P749" i="29"/>
  <c r="O749" i="29"/>
  <c r="R748" i="29"/>
  <c r="Q748" i="29"/>
  <c r="P748" i="29"/>
  <c r="O748" i="29"/>
  <c r="R747" i="29"/>
  <c r="Q747" i="29"/>
  <c r="P747" i="29"/>
  <c r="O747" i="29"/>
  <c r="R746" i="29"/>
  <c r="Q746" i="29"/>
  <c r="P746" i="29"/>
  <c r="O746" i="29"/>
  <c r="R745" i="29"/>
  <c r="Q745" i="29"/>
  <c r="P745" i="29"/>
  <c r="O745" i="29"/>
  <c r="R744" i="29"/>
  <c r="Q744" i="29"/>
  <c r="P744" i="29"/>
  <c r="O744" i="29"/>
  <c r="R743" i="29"/>
  <c r="Q743" i="29"/>
  <c r="P743" i="29"/>
  <c r="O743" i="29"/>
  <c r="R742" i="29"/>
  <c r="Q742" i="29"/>
  <c r="P742" i="29"/>
  <c r="O742" i="29"/>
  <c r="R736" i="29"/>
  <c r="Q736" i="29"/>
  <c r="P736" i="29"/>
  <c r="O736" i="29"/>
  <c r="R735" i="29"/>
  <c r="Q735" i="29"/>
  <c r="P735" i="29"/>
  <c r="O735" i="29"/>
  <c r="R734" i="29"/>
  <c r="Q734" i="29"/>
  <c r="P734" i="29"/>
  <c r="O734" i="29"/>
  <c r="R733" i="29"/>
  <c r="Q733" i="29"/>
  <c r="P733" i="29"/>
  <c r="O733" i="29"/>
  <c r="R732" i="29"/>
  <c r="Q732" i="29"/>
  <c r="P732" i="29"/>
  <c r="O732" i="29"/>
  <c r="R731" i="29"/>
  <c r="Q731" i="29"/>
  <c r="P731" i="29"/>
  <c r="O731" i="29"/>
  <c r="R730" i="29"/>
  <c r="Q730" i="29"/>
  <c r="P730" i="29"/>
  <c r="O730" i="29"/>
  <c r="R729" i="29"/>
  <c r="Q729" i="29"/>
  <c r="P729" i="29"/>
  <c r="O729" i="29"/>
  <c r="R728" i="29"/>
  <c r="Q728" i="29"/>
  <c r="P728" i="29"/>
  <c r="O728" i="29"/>
  <c r="R727" i="29"/>
  <c r="Q727" i="29"/>
  <c r="P727" i="29"/>
  <c r="O727" i="29"/>
  <c r="R726" i="29"/>
  <c r="Q726" i="29"/>
  <c r="P726" i="29"/>
  <c r="O726" i="29"/>
  <c r="R725" i="29"/>
  <c r="Q725" i="29"/>
  <c r="P725" i="29"/>
  <c r="O725" i="29"/>
  <c r="R722" i="29"/>
  <c r="Q722" i="29"/>
  <c r="P722" i="29"/>
  <c r="O722" i="29"/>
  <c r="R721" i="29"/>
  <c r="Q721" i="29"/>
  <c r="P721" i="29"/>
  <c r="O721" i="29"/>
  <c r="R720" i="29"/>
  <c r="Q720" i="29"/>
  <c r="P720" i="29"/>
  <c r="O720" i="29"/>
  <c r="R719" i="29"/>
  <c r="Q719" i="29"/>
  <c r="P719" i="29"/>
  <c r="O719" i="29"/>
  <c r="R716" i="29"/>
  <c r="Q716" i="29"/>
  <c r="P716" i="29"/>
  <c r="O716" i="29"/>
  <c r="R715" i="29"/>
  <c r="Q715" i="29"/>
  <c r="P715" i="29"/>
  <c r="O715" i="29"/>
  <c r="R714" i="29"/>
  <c r="Q714" i="29"/>
  <c r="P714" i="29"/>
  <c r="O714" i="29"/>
  <c r="R713" i="29"/>
  <c r="Q713" i="29"/>
  <c r="P713" i="29"/>
  <c r="O713" i="29"/>
  <c r="R712" i="29"/>
  <c r="Q712" i="29"/>
  <c r="P712" i="29"/>
  <c r="O712" i="29"/>
  <c r="R711" i="29"/>
  <c r="Q711" i="29"/>
  <c r="P711" i="29"/>
  <c r="O711" i="29"/>
  <c r="R710" i="29"/>
  <c r="Q710" i="29"/>
  <c r="P710" i="29"/>
  <c r="O710" i="29"/>
  <c r="R709" i="29"/>
  <c r="Q709" i="29"/>
  <c r="P709" i="29"/>
  <c r="O709" i="29"/>
  <c r="R708" i="29"/>
  <c r="Q708" i="29"/>
  <c r="P708" i="29"/>
  <c r="O708" i="29"/>
  <c r="R707" i="29"/>
  <c r="Q707" i="29"/>
  <c r="P707" i="29"/>
  <c r="O707" i="29"/>
  <c r="R706" i="29"/>
  <c r="Q706" i="29"/>
  <c r="P706" i="29"/>
  <c r="O706" i="29"/>
  <c r="R703" i="29"/>
  <c r="Q703" i="29"/>
  <c r="P703" i="29"/>
  <c r="O703" i="29"/>
  <c r="R702" i="29"/>
  <c r="Q702" i="29"/>
  <c r="P702" i="29"/>
  <c r="O702" i="29"/>
  <c r="R701" i="29"/>
  <c r="Q701" i="29"/>
  <c r="P701" i="29"/>
  <c r="O701" i="29"/>
  <c r="R700" i="29"/>
  <c r="Q700" i="29"/>
  <c r="P700" i="29"/>
  <c r="O700" i="29"/>
  <c r="R699" i="29"/>
  <c r="Q699" i="29"/>
  <c r="P699" i="29"/>
  <c r="O699" i="29"/>
  <c r="R698" i="29"/>
  <c r="Q698" i="29"/>
  <c r="P698" i="29"/>
  <c r="O698" i="29"/>
  <c r="R697" i="29"/>
  <c r="Q697" i="29"/>
  <c r="P697" i="29"/>
  <c r="O697" i="29"/>
  <c r="R696" i="29"/>
  <c r="Q696" i="29"/>
  <c r="P696" i="29"/>
  <c r="O696" i="29"/>
  <c r="R690" i="29"/>
  <c r="Q690" i="29"/>
  <c r="P690" i="29"/>
  <c r="O690" i="29"/>
  <c r="R689" i="29"/>
  <c r="Q689" i="29"/>
  <c r="P689" i="29"/>
  <c r="O689" i="29"/>
  <c r="R688" i="29"/>
  <c r="Q688" i="29"/>
  <c r="P688" i="29"/>
  <c r="O688" i="29"/>
  <c r="R687" i="29"/>
  <c r="Q687" i="29"/>
  <c r="P687" i="29"/>
  <c r="O687" i="29"/>
  <c r="R686" i="29"/>
  <c r="Q686" i="29"/>
  <c r="P686" i="29"/>
  <c r="O686" i="29"/>
  <c r="R685" i="29"/>
  <c r="Q685" i="29"/>
  <c r="P685" i="29"/>
  <c r="O685" i="29"/>
  <c r="R684" i="29"/>
  <c r="Q684" i="29"/>
  <c r="P684" i="29"/>
  <c r="O684" i="29"/>
  <c r="R683" i="29"/>
  <c r="Q683" i="29"/>
  <c r="P683" i="29"/>
  <c r="O683" i="29"/>
  <c r="R682" i="29"/>
  <c r="Q682" i="29"/>
  <c r="P682" i="29"/>
  <c r="O682" i="29"/>
  <c r="R681" i="29"/>
  <c r="Q681" i="29"/>
  <c r="P681" i="29"/>
  <c r="O681" i="29"/>
  <c r="R680" i="29"/>
  <c r="Q680" i="29"/>
  <c r="P680" i="29"/>
  <c r="O680" i="29"/>
  <c r="R679" i="29"/>
  <c r="Q679" i="29"/>
  <c r="P679" i="29"/>
  <c r="O679" i="29"/>
  <c r="R678" i="29"/>
  <c r="Q678" i="29"/>
  <c r="P678" i="29"/>
  <c r="O678" i="29"/>
  <c r="R677" i="29"/>
  <c r="Q677" i="29"/>
  <c r="P677" i="29"/>
  <c r="O677" i="29"/>
  <c r="R676" i="29"/>
  <c r="Q676" i="29"/>
  <c r="P676" i="29"/>
  <c r="O676" i="29"/>
  <c r="R675" i="29"/>
  <c r="Q675" i="29"/>
  <c r="P675" i="29"/>
  <c r="O675" i="29"/>
  <c r="R674" i="29"/>
  <c r="Q674" i="29"/>
  <c r="P674" i="29"/>
  <c r="O674" i="29"/>
  <c r="R673" i="29"/>
  <c r="Q673" i="29"/>
  <c r="P673" i="29"/>
  <c r="O673" i="29"/>
  <c r="R672" i="29"/>
  <c r="Q672" i="29"/>
  <c r="P672" i="29"/>
  <c r="O672" i="29"/>
  <c r="R669" i="29"/>
  <c r="Q669" i="29"/>
  <c r="P669" i="29"/>
  <c r="O669" i="29"/>
  <c r="R668" i="29"/>
  <c r="Q668" i="29"/>
  <c r="P668" i="29"/>
  <c r="O668" i="29"/>
  <c r="R667" i="29"/>
  <c r="Q667" i="29"/>
  <c r="P667" i="29"/>
  <c r="O667" i="29"/>
  <c r="R666" i="29"/>
  <c r="Q666" i="29"/>
  <c r="P666" i="29"/>
  <c r="O666" i="29"/>
  <c r="R665" i="29"/>
  <c r="Q665" i="29"/>
  <c r="P665" i="29"/>
  <c r="O665" i="29"/>
  <c r="R658" i="29"/>
  <c r="Q658" i="29"/>
  <c r="P658" i="29"/>
  <c r="O658" i="29"/>
  <c r="R657" i="29"/>
  <c r="Q657" i="29"/>
  <c r="P657" i="29"/>
  <c r="O657" i="29"/>
  <c r="R656" i="29"/>
  <c r="Q656" i="29"/>
  <c r="P656" i="29"/>
  <c r="O656" i="29"/>
  <c r="R655" i="29"/>
  <c r="Q655" i="29"/>
  <c r="P655" i="29"/>
  <c r="O655" i="29"/>
  <c r="R654" i="29"/>
  <c r="Q654" i="29"/>
  <c r="P654" i="29"/>
  <c r="O654" i="29"/>
  <c r="R653" i="29"/>
  <c r="Q653" i="29"/>
  <c r="P653" i="29"/>
  <c r="O653" i="29"/>
  <c r="R652" i="29"/>
  <c r="Q652" i="29"/>
  <c r="P652" i="29"/>
  <c r="O652" i="29"/>
  <c r="R651" i="29"/>
  <c r="Q651" i="29"/>
  <c r="P651" i="29"/>
  <c r="O651" i="29"/>
  <c r="R650" i="29"/>
  <c r="Q650" i="29"/>
  <c r="P650" i="29"/>
  <c r="O650" i="29"/>
  <c r="R649" i="29"/>
  <c r="Q649" i="29"/>
  <c r="P649" i="29"/>
  <c r="O649" i="29"/>
  <c r="R646" i="29"/>
  <c r="Q646" i="29"/>
  <c r="P646" i="29"/>
  <c r="O646" i="29"/>
  <c r="R645" i="29"/>
  <c r="Q645" i="29"/>
  <c r="P645" i="29"/>
  <c r="O645" i="29"/>
  <c r="R644" i="29"/>
  <c r="Q644" i="29"/>
  <c r="P644" i="29"/>
  <c r="O644" i="29"/>
  <c r="R643" i="29"/>
  <c r="Q643" i="29"/>
  <c r="P643" i="29"/>
  <c r="O643" i="29"/>
  <c r="R642" i="29"/>
  <c r="Q642" i="29"/>
  <c r="P642" i="29"/>
  <c r="O642" i="29"/>
  <c r="R639" i="29"/>
  <c r="Q639" i="29"/>
  <c r="P639" i="29"/>
  <c r="O639" i="29"/>
  <c r="R637" i="29"/>
  <c r="Q637" i="29"/>
  <c r="P637" i="29"/>
  <c r="O637" i="29"/>
  <c r="R636" i="29"/>
  <c r="Q636" i="29"/>
  <c r="P636" i="29"/>
  <c r="O636" i="29"/>
  <c r="R635" i="29"/>
  <c r="Q635" i="29"/>
  <c r="P635" i="29"/>
  <c r="O635" i="29"/>
  <c r="R634" i="29"/>
  <c r="Q634" i="29"/>
  <c r="P634" i="29"/>
  <c r="O634" i="29"/>
  <c r="R633" i="29"/>
  <c r="Q633" i="29"/>
  <c r="P633" i="29"/>
  <c r="O633" i="29"/>
  <c r="R632" i="29"/>
  <c r="Q632" i="29"/>
  <c r="P632" i="29"/>
  <c r="O632" i="29"/>
  <c r="R631" i="29"/>
  <c r="Q631" i="29"/>
  <c r="P631" i="29"/>
  <c r="O631" i="29"/>
  <c r="R630" i="29"/>
  <c r="Q630" i="29"/>
  <c r="P630" i="29"/>
  <c r="O630" i="29"/>
  <c r="R629" i="29"/>
  <c r="Q629" i="29"/>
  <c r="P629" i="29"/>
  <c r="O629" i="29"/>
  <c r="R628" i="29"/>
  <c r="Q628" i="29"/>
  <c r="P628" i="29"/>
  <c r="O628" i="29"/>
  <c r="R627" i="29"/>
  <c r="Q627" i="29"/>
  <c r="P627" i="29"/>
  <c r="O627" i="29"/>
  <c r="R624" i="29"/>
  <c r="Q624" i="29"/>
  <c r="P624" i="29"/>
  <c r="O624" i="29"/>
  <c r="R623" i="29"/>
  <c r="Q623" i="29"/>
  <c r="P623" i="29"/>
  <c r="O623" i="29"/>
  <c r="R622" i="29"/>
  <c r="Q622" i="29"/>
  <c r="P622" i="29"/>
  <c r="O622" i="29"/>
  <c r="R621" i="29"/>
  <c r="Q621" i="29"/>
  <c r="P621" i="29"/>
  <c r="O621" i="29"/>
  <c r="R620" i="29"/>
  <c r="Q620" i="29"/>
  <c r="P620" i="29"/>
  <c r="O620" i="29"/>
  <c r="R619" i="29"/>
  <c r="Q619" i="29"/>
  <c r="P619" i="29"/>
  <c r="O619" i="29"/>
  <c r="R618" i="29"/>
  <c r="Q618" i="29"/>
  <c r="P618" i="29"/>
  <c r="O618" i="29"/>
  <c r="R617" i="29"/>
  <c r="Q617" i="29"/>
  <c r="P617" i="29"/>
  <c r="O617" i="29"/>
  <c r="R611" i="29"/>
  <c r="Q611" i="29"/>
  <c r="P611" i="29"/>
  <c r="O611" i="29"/>
  <c r="R609" i="29"/>
  <c r="Q609" i="29"/>
  <c r="P609" i="29"/>
  <c r="O609" i="29"/>
  <c r="R608" i="29"/>
  <c r="Q608" i="29"/>
  <c r="P608" i="29"/>
  <c r="O608" i="29"/>
  <c r="R607" i="29"/>
  <c r="Q607" i="29"/>
  <c r="P607" i="29"/>
  <c r="O607" i="29"/>
  <c r="R606" i="29"/>
  <c r="Q606" i="29"/>
  <c r="P606" i="29"/>
  <c r="O606" i="29"/>
  <c r="R603" i="29"/>
  <c r="Q603" i="29"/>
  <c r="P603" i="29"/>
  <c r="O603" i="29"/>
  <c r="R602" i="29"/>
  <c r="Q602" i="29"/>
  <c r="P602" i="29"/>
  <c r="O602" i="29"/>
  <c r="R601" i="29"/>
  <c r="Q601" i="29"/>
  <c r="P601" i="29"/>
  <c r="O601" i="29"/>
  <c r="R600" i="29"/>
  <c r="Q600" i="29"/>
  <c r="P600" i="29"/>
  <c r="O600" i="29"/>
  <c r="R594" i="29"/>
  <c r="Q594" i="29"/>
  <c r="P594" i="29"/>
  <c r="O594" i="29"/>
  <c r="R593" i="29"/>
  <c r="Q593" i="29"/>
  <c r="P593" i="29"/>
  <c r="O593" i="29"/>
  <c r="R592" i="29"/>
  <c r="Q592" i="29"/>
  <c r="P592" i="29"/>
  <c r="O592" i="29"/>
  <c r="R589" i="29"/>
  <c r="Q589" i="29"/>
  <c r="P589" i="29"/>
  <c r="O589" i="29"/>
  <c r="R588" i="29"/>
  <c r="Q588" i="29"/>
  <c r="P588" i="29"/>
  <c r="O588" i="29"/>
  <c r="R587" i="29"/>
  <c r="Q587" i="29"/>
  <c r="P587" i="29"/>
  <c r="O587" i="29"/>
  <c r="R586" i="29"/>
  <c r="Q586" i="29"/>
  <c r="P586" i="29"/>
  <c r="O586" i="29"/>
  <c r="R585" i="29"/>
  <c r="Q585" i="29"/>
  <c r="P585" i="29"/>
  <c r="O585" i="29"/>
  <c r="R584" i="29"/>
  <c r="Q584" i="29"/>
  <c r="P584" i="29"/>
  <c r="O584" i="29"/>
  <c r="R583" i="29"/>
  <c r="Q583" i="29"/>
  <c r="P583" i="29"/>
  <c r="O583" i="29"/>
  <c r="R582" i="29"/>
  <c r="Q582" i="29"/>
  <c r="P582" i="29"/>
  <c r="O582" i="29"/>
  <c r="R581" i="29"/>
  <c r="Q581" i="29"/>
  <c r="P581" i="29"/>
  <c r="O581" i="29"/>
  <c r="R578" i="29"/>
  <c r="Q578" i="29"/>
  <c r="P578" i="29"/>
  <c r="O578" i="29"/>
  <c r="R577" i="29"/>
  <c r="Q577" i="29"/>
  <c r="P577" i="29"/>
  <c r="O577" i="29"/>
  <c r="R576" i="29"/>
  <c r="Q576" i="29"/>
  <c r="P576" i="29"/>
  <c r="O576" i="29"/>
  <c r="R575" i="29"/>
  <c r="Q575" i="29"/>
  <c r="P575" i="29"/>
  <c r="O575" i="29"/>
  <c r="R574" i="29"/>
  <c r="Q574" i="29"/>
  <c r="P574" i="29"/>
  <c r="O574" i="29"/>
  <c r="R573" i="29"/>
  <c r="Q573" i="29"/>
  <c r="P573" i="29"/>
  <c r="O573" i="29"/>
  <c r="R572" i="29"/>
  <c r="Q572" i="29"/>
  <c r="P572" i="29"/>
  <c r="O572" i="29"/>
  <c r="R571" i="29"/>
  <c r="Q571" i="29"/>
  <c r="P571" i="29"/>
  <c r="O571" i="29"/>
  <c r="R570" i="29"/>
  <c r="Q570" i="29"/>
  <c r="P570" i="29"/>
  <c r="O570" i="29"/>
  <c r="R569" i="29"/>
  <c r="Q569" i="29"/>
  <c r="P569" i="29"/>
  <c r="O569" i="29"/>
  <c r="R566" i="29"/>
  <c r="Q566" i="29"/>
  <c r="P566" i="29"/>
  <c r="O566" i="29"/>
  <c r="R565" i="29"/>
  <c r="Q565" i="29"/>
  <c r="P565" i="29"/>
  <c r="O565" i="29"/>
  <c r="R564" i="29"/>
  <c r="Q564" i="29"/>
  <c r="P564" i="29"/>
  <c r="O564" i="29"/>
  <c r="R563" i="29"/>
  <c r="Q563" i="29"/>
  <c r="P563" i="29"/>
  <c r="O563" i="29"/>
  <c r="R562" i="29"/>
  <c r="Q562" i="29"/>
  <c r="P562" i="29"/>
  <c r="O562" i="29"/>
  <c r="R561" i="29"/>
  <c r="Q561" i="29"/>
  <c r="P561" i="29"/>
  <c r="O561" i="29"/>
  <c r="R560" i="29"/>
  <c r="Q560" i="29"/>
  <c r="P560" i="29"/>
  <c r="O560" i="29"/>
  <c r="R559" i="29"/>
  <c r="Q559" i="29"/>
  <c r="P559" i="29"/>
  <c r="O559" i="29"/>
  <c r="R558" i="29"/>
  <c r="Q558" i="29"/>
  <c r="P558" i="29"/>
  <c r="O558" i="29"/>
  <c r="R557" i="29"/>
  <c r="Q557" i="29"/>
  <c r="P557" i="29"/>
  <c r="O557" i="29"/>
  <c r="R556" i="29"/>
  <c r="Q556" i="29"/>
  <c r="P556" i="29"/>
  <c r="O556" i="29"/>
  <c r="R555" i="29"/>
  <c r="Q555" i="29"/>
  <c r="P555" i="29"/>
  <c r="O555" i="29"/>
  <c r="R552" i="29"/>
  <c r="Q552" i="29"/>
  <c r="P552" i="29"/>
  <c r="O552" i="29"/>
  <c r="R551" i="29"/>
  <c r="Q551" i="29"/>
  <c r="P551" i="29"/>
  <c r="O551" i="29"/>
  <c r="R550" i="29"/>
  <c r="Q550" i="29"/>
  <c r="P550" i="29"/>
  <c r="O550" i="29"/>
  <c r="R549" i="29"/>
  <c r="Q549" i="29"/>
  <c r="P549" i="29"/>
  <c r="O549" i="29"/>
  <c r="R544" i="29"/>
  <c r="Q544" i="29"/>
  <c r="P544" i="29"/>
  <c r="O544" i="29"/>
  <c r="R543" i="29"/>
  <c r="Q543" i="29"/>
  <c r="P543" i="29"/>
  <c r="O543" i="29"/>
  <c r="R542" i="29"/>
  <c r="Q542" i="29"/>
  <c r="P542" i="29"/>
  <c r="O542" i="29"/>
  <c r="R541" i="29"/>
  <c r="Q541" i="29"/>
  <c r="P541" i="29"/>
  <c r="O541" i="29"/>
  <c r="R540" i="29"/>
  <c r="Q540" i="29"/>
  <c r="P540" i="29"/>
  <c r="O540" i="29"/>
  <c r="R539" i="29"/>
  <c r="Q539" i="29"/>
  <c r="P539" i="29"/>
  <c r="O539" i="29"/>
  <c r="R538" i="29"/>
  <c r="Q538" i="29"/>
  <c r="P538" i="29"/>
  <c r="O538" i="29"/>
  <c r="R537" i="29"/>
  <c r="Q537" i="29"/>
  <c r="P537" i="29"/>
  <c r="O537" i="29"/>
  <c r="R536" i="29"/>
  <c r="Q536" i="29"/>
  <c r="P536" i="29"/>
  <c r="O536" i="29"/>
  <c r="R535" i="29"/>
  <c r="Q535" i="29"/>
  <c r="P535" i="29"/>
  <c r="O535" i="29"/>
  <c r="R534" i="29"/>
  <c r="Q534" i="29"/>
  <c r="P534" i="29"/>
  <c r="O534" i="29"/>
  <c r="R533" i="29"/>
  <c r="Q533" i="29"/>
  <c r="P533" i="29"/>
  <c r="O533" i="29"/>
  <c r="R532" i="29"/>
  <c r="Q532" i="29"/>
  <c r="P532" i="29"/>
  <c r="O532" i="29"/>
  <c r="R531" i="29"/>
  <c r="Q531" i="29"/>
  <c r="P531" i="29"/>
  <c r="O531" i="29"/>
  <c r="R527" i="29"/>
  <c r="Q527" i="29"/>
  <c r="Q528" i="29" s="1"/>
  <c r="P527" i="29"/>
  <c r="P528" i="29" s="1"/>
  <c r="O527" i="29"/>
  <c r="R523" i="29"/>
  <c r="Q523" i="29"/>
  <c r="P523" i="29"/>
  <c r="O523" i="29"/>
  <c r="R522" i="29"/>
  <c r="Q522" i="29"/>
  <c r="P522" i="29"/>
  <c r="O522" i="29"/>
  <c r="R518" i="29"/>
  <c r="Q518" i="29"/>
  <c r="P518" i="29"/>
  <c r="O518" i="29"/>
  <c r="R517" i="29"/>
  <c r="Q517" i="29"/>
  <c r="P517" i="29"/>
  <c r="O517" i="29"/>
  <c r="R516" i="29"/>
  <c r="Q516" i="29"/>
  <c r="P516" i="29"/>
  <c r="O516" i="29"/>
  <c r="R515" i="29"/>
  <c r="Q515" i="29"/>
  <c r="P515" i="29"/>
  <c r="O515" i="29"/>
  <c r="R514" i="29"/>
  <c r="Q514" i="29"/>
  <c r="P514" i="29"/>
  <c r="O514" i="29"/>
  <c r="R513" i="29"/>
  <c r="Q513" i="29"/>
  <c r="P513" i="29"/>
  <c r="O513" i="29"/>
  <c r="R509" i="29"/>
  <c r="Q509" i="29"/>
  <c r="P509" i="29"/>
  <c r="O509" i="29"/>
  <c r="R508" i="29"/>
  <c r="Q508" i="29"/>
  <c r="P508" i="29"/>
  <c r="O508" i="29"/>
  <c r="R507" i="29"/>
  <c r="Q507" i="29"/>
  <c r="P507" i="29"/>
  <c r="O507" i="29"/>
  <c r="R506" i="29"/>
  <c r="Q506" i="29"/>
  <c r="P506" i="29"/>
  <c r="O506" i="29"/>
  <c r="R505" i="29"/>
  <c r="Q505" i="29"/>
  <c r="P505" i="29"/>
  <c r="O505" i="29"/>
  <c r="R504" i="29"/>
  <c r="Q504" i="29"/>
  <c r="P504" i="29"/>
  <c r="O504" i="29"/>
  <c r="R503" i="29"/>
  <c r="Q503" i="29"/>
  <c r="P503" i="29"/>
  <c r="O503" i="29"/>
  <c r="R502" i="29"/>
  <c r="Q502" i="29"/>
  <c r="P502" i="29"/>
  <c r="O502" i="29"/>
  <c r="R501" i="29"/>
  <c r="Q501" i="29"/>
  <c r="P501" i="29"/>
  <c r="O501" i="29"/>
  <c r="R500" i="29"/>
  <c r="Q500" i="29"/>
  <c r="P500" i="29"/>
  <c r="O500" i="29"/>
  <c r="R499" i="29"/>
  <c r="Q499" i="29"/>
  <c r="P499" i="29"/>
  <c r="O499" i="29"/>
  <c r="R498" i="29"/>
  <c r="Q498" i="29"/>
  <c r="P498" i="29"/>
  <c r="O498" i="29"/>
  <c r="R497" i="29"/>
  <c r="Q497" i="29"/>
  <c r="P497" i="29"/>
  <c r="O497" i="29"/>
  <c r="R496" i="29"/>
  <c r="Q496" i="29"/>
  <c r="P496" i="29"/>
  <c r="O496" i="29"/>
  <c r="R495" i="29"/>
  <c r="Q495" i="29"/>
  <c r="P495" i="29"/>
  <c r="O495" i="29"/>
  <c r="R491" i="29"/>
  <c r="Q491" i="29"/>
  <c r="P491" i="29"/>
  <c r="O491" i="29"/>
  <c r="R490" i="29"/>
  <c r="Q490" i="29"/>
  <c r="P490" i="29"/>
  <c r="O490" i="29"/>
  <c r="R489" i="29"/>
  <c r="Q489" i="29"/>
  <c r="P489" i="29"/>
  <c r="O489" i="29"/>
  <c r="R488" i="29"/>
  <c r="Q488" i="29"/>
  <c r="P488" i="29"/>
  <c r="O488" i="29"/>
  <c r="R487" i="29"/>
  <c r="Q487" i="29"/>
  <c r="P487" i="29"/>
  <c r="O487" i="29"/>
  <c r="R486" i="29"/>
  <c r="Q486" i="29"/>
  <c r="P486" i="29"/>
  <c r="O486" i="29"/>
  <c r="R485" i="29"/>
  <c r="Q485" i="29"/>
  <c r="P485" i="29"/>
  <c r="O485" i="29"/>
  <c r="R484" i="29"/>
  <c r="Q484" i="29"/>
  <c r="P484" i="29"/>
  <c r="O484" i="29"/>
  <c r="R480" i="29"/>
  <c r="Q480" i="29"/>
  <c r="P480" i="29"/>
  <c r="O480" i="29"/>
  <c r="R479" i="29"/>
  <c r="Q479" i="29"/>
  <c r="P479" i="29"/>
  <c r="O479" i="29"/>
  <c r="R478" i="29"/>
  <c r="Q478" i="29"/>
  <c r="P478" i="29"/>
  <c r="O478" i="29"/>
  <c r="R477" i="29"/>
  <c r="Q477" i="29"/>
  <c r="P477" i="29"/>
  <c r="O477" i="29"/>
  <c r="R476" i="29"/>
  <c r="Q476" i="29"/>
  <c r="P476" i="29"/>
  <c r="O476" i="29"/>
  <c r="R475" i="29"/>
  <c r="Q475" i="29"/>
  <c r="P475" i="29"/>
  <c r="O475" i="29"/>
  <c r="R474" i="29"/>
  <c r="Q474" i="29"/>
  <c r="P474" i="29"/>
  <c r="O474" i="29"/>
  <c r="R473" i="29"/>
  <c r="Q473" i="29"/>
  <c r="P473" i="29"/>
  <c r="O473" i="29"/>
  <c r="R472" i="29"/>
  <c r="Q472" i="29"/>
  <c r="P472" i="29"/>
  <c r="O472" i="29"/>
  <c r="R471" i="29"/>
  <c r="Q471" i="29"/>
  <c r="P471" i="29"/>
  <c r="O471" i="29"/>
  <c r="R470" i="29"/>
  <c r="Q470" i="29"/>
  <c r="P470" i="29"/>
  <c r="O470" i="29"/>
  <c r="R469" i="29"/>
  <c r="Q469" i="29"/>
  <c r="P469" i="29"/>
  <c r="O469" i="29"/>
  <c r="R468" i="29"/>
  <c r="Q468" i="29"/>
  <c r="P468" i="29"/>
  <c r="O468" i="29"/>
  <c r="R467" i="29"/>
  <c r="Q467" i="29"/>
  <c r="P467" i="29"/>
  <c r="O467" i="29"/>
  <c r="R466" i="29"/>
  <c r="Q466" i="29"/>
  <c r="P466" i="29"/>
  <c r="O466" i="29"/>
  <c r="R462" i="29"/>
  <c r="Q462" i="29"/>
  <c r="P462" i="29"/>
  <c r="O462" i="29"/>
  <c r="R461" i="29"/>
  <c r="Q461" i="29"/>
  <c r="P461" i="29"/>
  <c r="O461" i="29"/>
  <c r="R460" i="29"/>
  <c r="Q460" i="29"/>
  <c r="P460" i="29"/>
  <c r="O460" i="29"/>
  <c r="R459" i="29"/>
  <c r="Q459" i="29"/>
  <c r="P459" i="29"/>
  <c r="O459" i="29"/>
  <c r="R458" i="29"/>
  <c r="Q458" i="29"/>
  <c r="P458" i="29"/>
  <c r="O458" i="29"/>
  <c r="R457" i="29"/>
  <c r="Q457" i="29"/>
  <c r="P457" i="29"/>
  <c r="O457" i="29"/>
  <c r="R456" i="29"/>
  <c r="Q456" i="29"/>
  <c r="P456" i="29"/>
  <c r="O456" i="29"/>
  <c r="R455" i="29"/>
  <c r="Q455" i="29"/>
  <c r="P455" i="29"/>
  <c r="O455" i="29"/>
  <c r="R454" i="29"/>
  <c r="Q454" i="29"/>
  <c r="P454" i="29"/>
  <c r="O454" i="29"/>
  <c r="R453" i="29"/>
  <c r="Q453" i="29"/>
  <c r="P453" i="29"/>
  <c r="O453" i="29"/>
  <c r="R452" i="29"/>
  <c r="Q452" i="29"/>
  <c r="P452" i="29"/>
  <c r="O452" i="29"/>
  <c r="R451" i="29"/>
  <c r="Q451" i="29"/>
  <c r="P451" i="29"/>
  <c r="O451" i="29"/>
  <c r="R450" i="29"/>
  <c r="Q450" i="29"/>
  <c r="P450" i="29"/>
  <c r="O450" i="29"/>
  <c r="R449" i="29"/>
  <c r="Q449" i="29"/>
  <c r="P449" i="29"/>
  <c r="O449" i="29"/>
  <c r="R448" i="29"/>
  <c r="Q448" i="29"/>
  <c r="P448" i="29"/>
  <c r="O448" i="29"/>
  <c r="R447" i="29"/>
  <c r="Q447" i="29"/>
  <c r="P447" i="29"/>
  <c r="O447" i="29"/>
  <c r="R446" i="29"/>
  <c r="Q446" i="29"/>
  <c r="P446" i="29"/>
  <c r="O446" i="29"/>
  <c r="R445" i="29"/>
  <c r="Q445" i="29"/>
  <c r="P445" i="29"/>
  <c r="O445" i="29"/>
  <c r="R444" i="29"/>
  <c r="Q444" i="29"/>
  <c r="P444" i="29"/>
  <c r="O444" i="29"/>
  <c r="R440" i="29"/>
  <c r="Q440" i="29"/>
  <c r="P440" i="29"/>
  <c r="O440" i="29"/>
  <c r="R439" i="29"/>
  <c r="Q439" i="29"/>
  <c r="P439" i="29"/>
  <c r="O439" i="29"/>
  <c r="R438" i="29"/>
  <c r="Q438" i="29"/>
  <c r="P438" i="29"/>
  <c r="O438" i="29"/>
  <c r="R437" i="29"/>
  <c r="Q437" i="29"/>
  <c r="P437" i="29"/>
  <c r="O437" i="29"/>
  <c r="R436" i="29"/>
  <c r="Q436" i="29"/>
  <c r="P436" i="29"/>
  <c r="O436" i="29"/>
  <c r="R435" i="29"/>
  <c r="Q435" i="29"/>
  <c r="P435" i="29"/>
  <c r="O435" i="29"/>
  <c r="R434" i="29"/>
  <c r="Q434" i="29"/>
  <c r="P434" i="29"/>
  <c r="O434" i="29"/>
  <c r="R433" i="29"/>
  <c r="Q433" i="29"/>
  <c r="P433" i="29"/>
  <c r="O433" i="29"/>
  <c r="R432" i="29"/>
  <c r="Q432" i="29"/>
  <c r="P432" i="29"/>
  <c r="O432" i="29"/>
  <c r="R431" i="29"/>
  <c r="Q431" i="29"/>
  <c r="P431" i="29"/>
  <c r="O431" i="29"/>
  <c r="R430" i="29"/>
  <c r="Q430" i="29"/>
  <c r="P430" i="29"/>
  <c r="O430" i="29"/>
  <c r="R429" i="29"/>
  <c r="Q429" i="29"/>
  <c r="P429" i="29"/>
  <c r="O429" i="29"/>
  <c r="R425" i="29"/>
  <c r="Q425" i="29"/>
  <c r="P425" i="29"/>
  <c r="O425" i="29"/>
  <c r="R424" i="29"/>
  <c r="Q424" i="29"/>
  <c r="P424" i="29"/>
  <c r="O424" i="29"/>
  <c r="R423" i="29"/>
  <c r="Q423" i="29"/>
  <c r="P423" i="29"/>
  <c r="O423" i="29"/>
  <c r="R422" i="29"/>
  <c r="Q422" i="29"/>
  <c r="P422" i="29"/>
  <c r="O422" i="29"/>
  <c r="R421" i="29"/>
  <c r="Q421" i="29"/>
  <c r="P421" i="29"/>
  <c r="O421" i="29"/>
  <c r="R420" i="29"/>
  <c r="Q420" i="29"/>
  <c r="P420" i="29"/>
  <c r="O420" i="29"/>
  <c r="R419" i="29"/>
  <c r="Q419" i="29"/>
  <c r="P419" i="29"/>
  <c r="O419" i="29"/>
  <c r="R418" i="29"/>
  <c r="Q418" i="29"/>
  <c r="P418" i="29"/>
  <c r="O418" i="29"/>
  <c r="R417" i="29"/>
  <c r="Q417" i="29"/>
  <c r="P417" i="29"/>
  <c r="O417" i="29"/>
  <c r="R416" i="29"/>
  <c r="Q416" i="29"/>
  <c r="P416" i="29"/>
  <c r="O416" i="29"/>
  <c r="R415" i="29"/>
  <c r="Q415" i="29"/>
  <c r="P415" i="29"/>
  <c r="O415" i="29"/>
  <c r="R414" i="29"/>
  <c r="Q414" i="29"/>
  <c r="P414" i="29"/>
  <c r="O414" i="29"/>
  <c r="R413" i="29"/>
  <c r="Q413" i="29"/>
  <c r="P413" i="29"/>
  <c r="O413" i="29"/>
  <c r="R412" i="29"/>
  <c r="Q412" i="29"/>
  <c r="P412" i="29"/>
  <c r="O412" i="29"/>
  <c r="R411" i="29"/>
  <c r="Q411" i="29"/>
  <c r="P411" i="29"/>
  <c r="O411" i="29"/>
  <c r="R410" i="29"/>
  <c r="Q410" i="29"/>
  <c r="P410" i="29"/>
  <c r="O410" i="29"/>
  <c r="R406" i="29"/>
  <c r="Q406" i="29"/>
  <c r="P406" i="29"/>
  <c r="O406" i="29"/>
  <c r="R404" i="29"/>
  <c r="Q404" i="29"/>
  <c r="P404" i="29"/>
  <c r="O404" i="29"/>
  <c r="R403" i="29"/>
  <c r="Q403" i="29"/>
  <c r="P403" i="29"/>
  <c r="O403" i="29"/>
  <c r="R402" i="29"/>
  <c r="Q402" i="29"/>
  <c r="P402" i="29"/>
  <c r="O402" i="29"/>
  <c r="R401" i="29"/>
  <c r="Q401" i="29"/>
  <c r="P401" i="29"/>
  <c r="O401" i="29"/>
  <c r="R400" i="29"/>
  <c r="Q400" i="29"/>
  <c r="P400" i="29"/>
  <c r="O400" i="29"/>
  <c r="R399" i="29"/>
  <c r="Q399" i="29"/>
  <c r="P399" i="29"/>
  <c r="O399" i="29"/>
  <c r="R398" i="29"/>
  <c r="Q398" i="29"/>
  <c r="P398" i="29"/>
  <c r="O398" i="29"/>
  <c r="R397" i="29"/>
  <c r="Q397" i="29"/>
  <c r="P397" i="29"/>
  <c r="O397" i="29"/>
  <c r="R396" i="29"/>
  <c r="Q396" i="29"/>
  <c r="P396" i="29"/>
  <c r="O396" i="29"/>
  <c r="R395" i="29"/>
  <c r="Q395" i="29"/>
  <c r="P395" i="29"/>
  <c r="O395" i="29"/>
  <c r="R394" i="29"/>
  <c r="Q394" i="29"/>
  <c r="P394" i="29"/>
  <c r="O394" i="29"/>
  <c r="R393" i="29"/>
  <c r="Q393" i="29"/>
  <c r="P393" i="29"/>
  <c r="O393" i="29"/>
  <c r="R392" i="29"/>
  <c r="Q392" i="29"/>
  <c r="P392" i="29"/>
  <c r="O392" i="29"/>
  <c r="R391" i="29"/>
  <c r="Q391" i="29"/>
  <c r="P391" i="29"/>
  <c r="O391" i="29"/>
  <c r="R390" i="29"/>
  <c r="Q390" i="29"/>
  <c r="P390" i="29"/>
  <c r="O390" i="29"/>
  <c r="R389" i="29"/>
  <c r="Q389" i="29"/>
  <c r="P389" i="29"/>
  <c r="O389" i="29"/>
  <c r="R384" i="29"/>
  <c r="Q384" i="29"/>
  <c r="P384" i="29"/>
  <c r="O384" i="29"/>
  <c r="R383" i="29"/>
  <c r="Q383" i="29"/>
  <c r="P383" i="29"/>
  <c r="O383" i="29"/>
  <c r="R382" i="29"/>
  <c r="Q382" i="29"/>
  <c r="P382" i="29"/>
  <c r="O382" i="29"/>
  <c r="R381" i="29"/>
  <c r="Q381" i="29"/>
  <c r="P381" i="29"/>
  <c r="O381" i="29"/>
  <c r="R380" i="29"/>
  <c r="Q380" i="29"/>
  <c r="P380" i="29"/>
  <c r="O380" i="29"/>
  <c r="R379" i="29"/>
  <c r="Q379" i="29"/>
  <c r="P379" i="29"/>
  <c r="O379" i="29"/>
  <c r="R378" i="29"/>
  <c r="Q378" i="29"/>
  <c r="P378" i="29"/>
  <c r="O378" i="29"/>
  <c r="R377" i="29"/>
  <c r="Q377" i="29"/>
  <c r="P377" i="29"/>
  <c r="O377" i="29"/>
  <c r="R376" i="29"/>
  <c r="Q376" i="29"/>
  <c r="P376" i="29"/>
  <c r="O376" i="29"/>
  <c r="R375" i="29"/>
  <c r="Q375" i="29"/>
  <c r="P375" i="29"/>
  <c r="O375" i="29"/>
  <c r="R374" i="29"/>
  <c r="Q374" i="29"/>
  <c r="P374" i="29"/>
  <c r="O374" i="29"/>
  <c r="R373" i="29"/>
  <c r="Q373" i="29"/>
  <c r="P373" i="29"/>
  <c r="O373" i="29"/>
  <c r="R372" i="29"/>
  <c r="Q372" i="29"/>
  <c r="P372" i="29"/>
  <c r="O372" i="29"/>
  <c r="R371" i="29"/>
  <c r="Q371" i="29"/>
  <c r="P371" i="29"/>
  <c r="O371" i="29"/>
  <c r="R370" i="29"/>
  <c r="Q370" i="29"/>
  <c r="P370" i="29"/>
  <c r="O370" i="29"/>
  <c r="R369" i="29"/>
  <c r="Q369" i="29"/>
  <c r="P369" i="29"/>
  <c r="O369" i="29"/>
  <c r="R368" i="29"/>
  <c r="Q368" i="29"/>
  <c r="P368" i="29"/>
  <c r="O368" i="29"/>
  <c r="R367" i="29"/>
  <c r="Q367" i="29"/>
  <c r="P367" i="29"/>
  <c r="O367" i="29"/>
  <c r="R366" i="29"/>
  <c r="Q366" i="29"/>
  <c r="P366" i="29"/>
  <c r="O366" i="29"/>
  <c r="R365" i="29"/>
  <c r="Q365" i="29"/>
  <c r="P365" i="29"/>
  <c r="O365" i="29"/>
  <c r="R364" i="29"/>
  <c r="Q364" i="29"/>
  <c r="P364" i="29"/>
  <c r="O364" i="29"/>
  <c r="R360" i="29"/>
  <c r="Q360" i="29"/>
  <c r="P360" i="29"/>
  <c r="O360" i="29"/>
  <c r="R359" i="29"/>
  <c r="Q359" i="29"/>
  <c r="P359" i="29"/>
  <c r="O359" i="29"/>
  <c r="R358" i="29"/>
  <c r="Q358" i="29"/>
  <c r="P358" i="29"/>
  <c r="O358" i="29"/>
  <c r="R357" i="29"/>
  <c r="Q357" i="29"/>
  <c r="P357" i="29"/>
  <c r="O357" i="29"/>
  <c r="R356" i="29"/>
  <c r="Q356" i="29"/>
  <c r="P356" i="29"/>
  <c r="O356" i="29"/>
  <c r="R355" i="29"/>
  <c r="Q355" i="29"/>
  <c r="P355" i="29"/>
  <c r="O355" i="29"/>
  <c r="R354" i="29"/>
  <c r="Q354" i="29"/>
  <c r="P354" i="29"/>
  <c r="O354" i="29"/>
  <c r="R353" i="29"/>
  <c r="Q353" i="29"/>
  <c r="P353" i="29"/>
  <c r="O353" i="29"/>
  <c r="R352" i="29"/>
  <c r="Q352" i="29"/>
  <c r="P352" i="29"/>
  <c r="O352" i="29"/>
  <c r="R351" i="29"/>
  <c r="Q351" i="29"/>
  <c r="P351" i="29"/>
  <c r="O351" i="29"/>
  <c r="R350" i="29"/>
  <c r="Q350" i="29"/>
  <c r="P350" i="29"/>
  <c r="O350" i="29"/>
  <c r="R349" i="29"/>
  <c r="Q349" i="29"/>
  <c r="P349" i="29"/>
  <c r="O349" i="29"/>
  <c r="R348" i="29"/>
  <c r="Q348" i="29"/>
  <c r="P348" i="29"/>
  <c r="O348" i="29"/>
  <c r="R347" i="29"/>
  <c r="Q347" i="29"/>
  <c r="P347" i="29"/>
  <c r="O347" i="29"/>
  <c r="R346" i="29"/>
  <c r="Q346" i="29"/>
  <c r="P346" i="29"/>
  <c r="O346" i="29"/>
  <c r="R342" i="29"/>
  <c r="Q342" i="29"/>
  <c r="P342" i="29"/>
  <c r="O342" i="29"/>
  <c r="R341" i="29"/>
  <c r="Q341" i="29"/>
  <c r="P341" i="29"/>
  <c r="O341" i="29"/>
  <c r="R340" i="29"/>
  <c r="Q340" i="29"/>
  <c r="P340" i="29"/>
  <c r="O340" i="29"/>
  <c r="R339" i="29"/>
  <c r="Q339" i="29"/>
  <c r="P339" i="29"/>
  <c r="O339" i="29"/>
  <c r="R338" i="29"/>
  <c r="Q338" i="29"/>
  <c r="P338" i="29"/>
  <c r="O338" i="29"/>
  <c r="R337" i="29"/>
  <c r="Q337" i="29"/>
  <c r="P337" i="29"/>
  <c r="O337" i="29"/>
  <c r="R336" i="29"/>
  <c r="Q336" i="29"/>
  <c r="P336" i="29"/>
  <c r="O336" i="29"/>
  <c r="R335" i="29"/>
  <c r="Q335" i="29"/>
  <c r="P335" i="29"/>
  <c r="O335" i="29"/>
  <c r="R334" i="29"/>
  <c r="Q334" i="29"/>
  <c r="P334" i="29"/>
  <c r="O334" i="29"/>
  <c r="R333" i="29"/>
  <c r="Q333" i="29"/>
  <c r="P333" i="29"/>
  <c r="O333" i="29"/>
  <c r="R332" i="29"/>
  <c r="Q332" i="29"/>
  <c r="P332" i="29"/>
  <c r="O332" i="29"/>
  <c r="R331" i="29"/>
  <c r="Q331" i="29"/>
  <c r="P331" i="29"/>
  <c r="O331" i="29"/>
  <c r="R330" i="29"/>
  <c r="Q330" i="29"/>
  <c r="P330" i="29"/>
  <c r="O330" i="29"/>
  <c r="R329" i="29"/>
  <c r="Q329" i="29"/>
  <c r="P329" i="29"/>
  <c r="O329" i="29"/>
  <c r="R325" i="29"/>
  <c r="Q325" i="29"/>
  <c r="P325" i="29"/>
  <c r="O325" i="29"/>
  <c r="R324" i="29"/>
  <c r="Q324" i="29"/>
  <c r="P324" i="29"/>
  <c r="O324" i="29"/>
  <c r="R323" i="29"/>
  <c r="Q323" i="29"/>
  <c r="P323" i="29"/>
  <c r="O323" i="29"/>
  <c r="R322" i="29"/>
  <c r="Q322" i="29"/>
  <c r="P322" i="29"/>
  <c r="O322" i="29"/>
  <c r="R321" i="29"/>
  <c r="Q321" i="29"/>
  <c r="P321" i="29"/>
  <c r="O321" i="29"/>
  <c r="R320" i="29"/>
  <c r="Q320" i="29"/>
  <c r="P320" i="29"/>
  <c r="O320" i="29"/>
  <c r="R319" i="29"/>
  <c r="Q319" i="29"/>
  <c r="P319" i="29"/>
  <c r="O319" i="29"/>
  <c r="R318" i="29"/>
  <c r="Q318" i="29"/>
  <c r="P318" i="29"/>
  <c r="O318" i="29"/>
  <c r="R317" i="29"/>
  <c r="Q317" i="29"/>
  <c r="P317" i="29"/>
  <c r="O317" i="29"/>
  <c r="R316" i="29"/>
  <c r="Q316" i="29"/>
  <c r="P316" i="29"/>
  <c r="O316" i="29"/>
  <c r="R315" i="29"/>
  <c r="Q315" i="29"/>
  <c r="P315" i="29"/>
  <c r="O315" i="29"/>
  <c r="R314" i="29"/>
  <c r="Q314" i="29"/>
  <c r="P314" i="29"/>
  <c r="O314" i="29"/>
  <c r="R313" i="29"/>
  <c r="Q313" i="29"/>
  <c r="P313" i="29"/>
  <c r="O313" i="29"/>
  <c r="R312" i="29"/>
  <c r="Q312" i="29"/>
  <c r="P312" i="29"/>
  <c r="O312" i="29"/>
  <c r="R311" i="29"/>
  <c r="Q311" i="29"/>
  <c r="P311" i="29"/>
  <c r="O311" i="29"/>
  <c r="R307" i="29"/>
  <c r="Q307" i="29"/>
  <c r="P307" i="29"/>
  <c r="O307" i="29"/>
  <c r="R306" i="29"/>
  <c r="Q306" i="29"/>
  <c r="P306" i="29"/>
  <c r="O306" i="29"/>
  <c r="R305" i="29"/>
  <c r="Q305" i="29"/>
  <c r="P305" i="29"/>
  <c r="O305" i="29"/>
  <c r="R304" i="29"/>
  <c r="Q304" i="29"/>
  <c r="P304" i="29"/>
  <c r="O304" i="29"/>
  <c r="R303" i="29"/>
  <c r="Q303" i="29"/>
  <c r="P303" i="29"/>
  <c r="O303" i="29"/>
  <c r="R302" i="29"/>
  <c r="Q302" i="29"/>
  <c r="P302" i="29"/>
  <c r="O302" i="29"/>
  <c r="R301" i="29"/>
  <c r="Q301" i="29"/>
  <c r="P301" i="29"/>
  <c r="O301" i="29"/>
  <c r="R300" i="29"/>
  <c r="Q300" i="29"/>
  <c r="P300" i="29"/>
  <c r="O300" i="29"/>
  <c r="R299" i="29"/>
  <c r="Q299" i="29"/>
  <c r="P299" i="29"/>
  <c r="O299" i="29"/>
  <c r="R298" i="29"/>
  <c r="Q298" i="29"/>
  <c r="P298" i="29"/>
  <c r="O298" i="29"/>
  <c r="R294" i="29"/>
  <c r="Q294" i="29"/>
  <c r="P294" i="29"/>
  <c r="O294" i="29"/>
  <c r="R293" i="29"/>
  <c r="Q293" i="29"/>
  <c r="P293" i="29"/>
  <c r="O293" i="29"/>
  <c r="R292" i="29"/>
  <c r="Q292" i="29"/>
  <c r="P292" i="29"/>
  <c r="O292" i="29"/>
  <c r="R291" i="29"/>
  <c r="Q291" i="29"/>
  <c r="P291" i="29"/>
  <c r="O291" i="29"/>
  <c r="R290" i="29"/>
  <c r="Q290" i="29"/>
  <c r="P290" i="29"/>
  <c r="O290" i="29"/>
  <c r="R289" i="29"/>
  <c r="Q289" i="29"/>
  <c r="P289" i="29"/>
  <c r="O289" i="29"/>
  <c r="R288" i="29"/>
  <c r="Q288" i="29"/>
  <c r="P288" i="29"/>
  <c r="O288" i="29"/>
  <c r="R287" i="29"/>
  <c r="Q287" i="29"/>
  <c r="P287" i="29"/>
  <c r="O287" i="29"/>
  <c r="R286" i="29"/>
  <c r="Q286" i="29"/>
  <c r="P286" i="29"/>
  <c r="O286" i="29"/>
  <c r="R285" i="29"/>
  <c r="Q285" i="29"/>
  <c r="P285" i="29"/>
  <c r="O285" i="29"/>
  <c r="R284" i="29"/>
  <c r="Q284" i="29"/>
  <c r="P284" i="29"/>
  <c r="O284" i="29"/>
  <c r="R283" i="29"/>
  <c r="Q283" i="29"/>
  <c r="P283" i="29"/>
  <c r="O283" i="29"/>
  <c r="R282" i="29"/>
  <c r="Q282" i="29"/>
  <c r="P282" i="29"/>
  <c r="O282" i="29"/>
  <c r="R281" i="29"/>
  <c r="Q281" i="29"/>
  <c r="P281" i="29"/>
  <c r="O281" i="29"/>
  <c r="R280" i="29"/>
  <c r="Q280" i="29"/>
  <c r="P280" i="29"/>
  <c r="O280" i="29"/>
  <c r="R279" i="29"/>
  <c r="Q279" i="29"/>
  <c r="P279" i="29"/>
  <c r="O279" i="29"/>
  <c r="R278" i="29"/>
  <c r="Q278" i="29"/>
  <c r="P278" i="29"/>
  <c r="O278" i="29"/>
  <c r="R277" i="29"/>
  <c r="Q277" i="29"/>
  <c r="P277" i="29"/>
  <c r="O277" i="29"/>
  <c r="R276" i="29"/>
  <c r="Q276" i="29"/>
  <c r="P276" i="29"/>
  <c r="O276" i="29"/>
  <c r="R275" i="29"/>
  <c r="Q275" i="29"/>
  <c r="P275" i="29"/>
  <c r="O275" i="29"/>
  <c r="R274" i="29"/>
  <c r="Q274" i="29"/>
  <c r="P274" i="29"/>
  <c r="O274" i="29"/>
  <c r="R273" i="29"/>
  <c r="Q273" i="29"/>
  <c r="P273" i="29"/>
  <c r="O273" i="29"/>
  <c r="R272" i="29"/>
  <c r="Q272" i="29"/>
  <c r="P272" i="29"/>
  <c r="O272" i="29"/>
  <c r="R271" i="29"/>
  <c r="Q271" i="29"/>
  <c r="P271" i="29"/>
  <c r="O271" i="29"/>
  <c r="R267" i="29"/>
  <c r="Q267" i="29"/>
  <c r="P267" i="29"/>
  <c r="O267" i="29"/>
  <c r="R266" i="29"/>
  <c r="Q266" i="29"/>
  <c r="P266" i="29"/>
  <c r="O266" i="29"/>
  <c r="R265" i="29"/>
  <c r="Q265" i="29"/>
  <c r="P265" i="29"/>
  <c r="O265" i="29"/>
  <c r="R264" i="29"/>
  <c r="Q264" i="29"/>
  <c r="P264" i="29"/>
  <c r="O264" i="29"/>
  <c r="R263" i="29"/>
  <c r="Q263" i="29"/>
  <c r="P263" i="29"/>
  <c r="O263" i="29"/>
  <c r="R262" i="29"/>
  <c r="Q262" i="29"/>
  <c r="P262" i="29"/>
  <c r="O262" i="29"/>
  <c r="R261" i="29"/>
  <c r="Q261" i="29"/>
  <c r="P261" i="29"/>
  <c r="O261" i="29"/>
  <c r="R260" i="29"/>
  <c r="Q260" i="29"/>
  <c r="P260" i="29"/>
  <c r="O260" i="29"/>
  <c r="R259" i="29"/>
  <c r="Q259" i="29"/>
  <c r="P259" i="29"/>
  <c r="O259" i="29"/>
  <c r="R258" i="29"/>
  <c r="Q258" i="29"/>
  <c r="P258" i="29"/>
  <c r="O258" i="29"/>
  <c r="R257" i="29"/>
  <c r="Q257" i="29"/>
  <c r="P257" i="29"/>
  <c r="O257" i="29"/>
  <c r="R256" i="29"/>
  <c r="Q256" i="29"/>
  <c r="P256" i="29"/>
  <c r="O256" i="29"/>
  <c r="R255" i="29"/>
  <c r="Q255" i="29"/>
  <c r="P255" i="29"/>
  <c r="O255" i="29"/>
  <c r="R254" i="29"/>
  <c r="Q254" i="29"/>
  <c r="P254" i="29"/>
  <c r="O254" i="29"/>
  <c r="R253" i="29"/>
  <c r="Q253" i="29"/>
  <c r="P253" i="29"/>
  <c r="O253" i="29"/>
  <c r="R252" i="29"/>
  <c r="Q252" i="29"/>
  <c r="P252" i="29"/>
  <c r="O252" i="29"/>
  <c r="R251" i="29"/>
  <c r="Q251" i="29"/>
  <c r="P251" i="29"/>
  <c r="O251" i="29"/>
  <c r="R247" i="29"/>
  <c r="Q247" i="29"/>
  <c r="P247" i="29"/>
  <c r="O247" i="29"/>
  <c r="R246" i="29"/>
  <c r="Q246" i="29"/>
  <c r="P246" i="29"/>
  <c r="O246" i="29"/>
  <c r="R245" i="29"/>
  <c r="Q245" i="29"/>
  <c r="P245" i="29"/>
  <c r="O245" i="29"/>
  <c r="R244" i="29"/>
  <c r="Q244" i="29"/>
  <c r="P244" i="29"/>
  <c r="O244" i="29"/>
  <c r="R243" i="29"/>
  <c r="Q243" i="29"/>
  <c r="P243" i="29"/>
  <c r="O243" i="29"/>
  <c r="R242" i="29"/>
  <c r="Q242" i="29"/>
  <c r="P242" i="29"/>
  <c r="O242" i="29"/>
  <c r="R241" i="29"/>
  <c r="Q241" i="29"/>
  <c r="P241" i="29"/>
  <c r="O241" i="29"/>
  <c r="R240" i="29"/>
  <c r="Q240" i="29"/>
  <c r="P240" i="29"/>
  <c r="O240" i="29"/>
  <c r="R239" i="29"/>
  <c r="Q239" i="29"/>
  <c r="P239" i="29"/>
  <c r="O239" i="29"/>
  <c r="R238" i="29"/>
  <c r="Q238" i="29"/>
  <c r="P238" i="29"/>
  <c r="O238" i="29"/>
  <c r="R237" i="29"/>
  <c r="Q237" i="29"/>
  <c r="P237" i="29"/>
  <c r="O237" i="29"/>
  <c r="R236" i="29"/>
  <c r="Q236" i="29"/>
  <c r="P236" i="29"/>
  <c r="O236" i="29"/>
  <c r="R235" i="29"/>
  <c r="Q235" i="29"/>
  <c r="P235" i="29"/>
  <c r="O235" i="29"/>
  <c r="R231" i="29"/>
  <c r="Q231" i="29"/>
  <c r="P231" i="29"/>
  <c r="O231" i="29"/>
  <c r="R230" i="29"/>
  <c r="Q230" i="29"/>
  <c r="P230" i="29"/>
  <c r="O230" i="29"/>
  <c r="R229" i="29"/>
  <c r="Q229" i="29"/>
  <c r="P229" i="29"/>
  <c r="O229" i="29"/>
  <c r="R228" i="29"/>
  <c r="Q228" i="29"/>
  <c r="P228" i="29"/>
  <c r="O228" i="29"/>
  <c r="R227" i="29"/>
  <c r="Q227" i="29"/>
  <c r="P227" i="29"/>
  <c r="O227" i="29"/>
  <c r="R226" i="29"/>
  <c r="Q226" i="29"/>
  <c r="P226" i="29"/>
  <c r="O226" i="29"/>
  <c r="R225" i="29"/>
  <c r="Q225" i="29"/>
  <c r="P225" i="29"/>
  <c r="O225" i="29"/>
  <c r="R224" i="29"/>
  <c r="Q224" i="29"/>
  <c r="P224" i="29"/>
  <c r="O224" i="29"/>
  <c r="R223" i="29"/>
  <c r="Q223" i="29"/>
  <c r="P223" i="29"/>
  <c r="O223" i="29"/>
  <c r="R222" i="29"/>
  <c r="Q222" i="29"/>
  <c r="P222" i="29"/>
  <c r="O222" i="29"/>
  <c r="R217" i="29"/>
  <c r="Q217" i="29"/>
  <c r="P217" i="29"/>
  <c r="O217" i="29"/>
  <c r="R216" i="29"/>
  <c r="Q216" i="29"/>
  <c r="P216" i="29"/>
  <c r="O216" i="29"/>
  <c r="R215" i="29"/>
  <c r="Q215" i="29"/>
  <c r="P215" i="29"/>
  <c r="O215" i="29"/>
  <c r="R214" i="29"/>
  <c r="Q214" i="29"/>
  <c r="P214" i="29"/>
  <c r="O214" i="29"/>
  <c r="R213" i="29"/>
  <c r="Q213" i="29"/>
  <c r="P213" i="29"/>
  <c r="O213" i="29"/>
  <c r="R212" i="29"/>
  <c r="Q212" i="29"/>
  <c r="P212" i="29"/>
  <c r="O212" i="29"/>
  <c r="R211" i="29"/>
  <c r="Q211" i="29"/>
  <c r="P211" i="29"/>
  <c r="O211" i="29"/>
  <c r="R210" i="29"/>
  <c r="Q210" i="29"/>
  <c r="P210" i="29"/>
  <c r="O210" i="29"/>
  <c r="R209" i="29"/>
  <c r="Q209" i="29"/>
  <c r="P209" i="29"/>
  <c r="O209" i="29"/>
  <c r="R208" i="29"/>
  <c r="Q208" i="29"/>
  <c r="P208" i="29"/>
  <c r="O208" i="29"/>
  <c r="R207" i="29"/>
  <c r="Q207" i="29"/>
  <c r="P207" i="29"/>
  <c r="O207" i="29"/>
  <c r="R206" i="29"/>
  <c r="Q206" i="29"/>
  <c r="P206" i="29"/>
  <c r="O206" i="29"/>
  <c r="R205" i="29"/>
  <c r="Q205" i="29"/>
  <c r="P205" i="29"/>
  <c r="O205" i="29"/>
  <c r="R204" i="29"/>
  <c r="Q204" i="29"/>
  <c r="P204" i="29"/>
  <c r="O204" i="29"/>
  <c r="R203" i="29"/>
  <c r="Q203" i="29"/>
  <c r="P203" i="29"/>
  <c r="O203" i="29"/>
  <c r="R202" i="29"/>
  <c r="Q202" i="29"/>
  <c r="P202" i="29"/>
  <c r="O202" i="29"/>
  <c r="R201" i="29"/>
  <c r="Q201" i="29"/>
  <c r="P201" i="29"/>
  <c r="O201" i="29"/>
  <c r="R200" i="29"/>
  <c r="Q200" i="29"/>
  <c r="P200" i="29"/>
  <c r="O200" i="29"/>
  <c r="R199" i="29"/>
  <c r="Q199" i="29"/>
  <c r="P199" i="29"/>
  <c r="O199" i="29"/>
  <c r="R198" i="29"/>
  <c r="Q198" i="29"/>
  <c r="P198" i="29"/>
  <c r="O198" i="29"/>
  <c r="R197" i="29"/>
  <c r="Q197" i="29"/>
  <c r="P197" i="29"/>
  <c r="O197" i="29"/>
  <c r="R196" i="29"/>
  <c r="Q196" i="29"/>
  <c r="P196" i="29"/>
  <c r="O196" i="29"/>
  <c r="R195" i="29"/>
  <c r="Q195" i="29"/>
  <c r="P195" i="29"/>
  <c r="O195" i="29"/>
  <c r="R194" i="29"/>
  <c r="Q194" i="29"/>
  <c r="P194" i="29"/>
  <c r="O194" i="29"/>
  <c r="R193" i="29"/>
  <c r="Q193" i="29"/>
  <c r="P193" i="29"/>
  <c r="O193" i="29"/>
  <c r="R192" i="29"/>
  <c r="Q192" i="29"/>
  <c r="P192" i="29"/>
  <c r="O192" i="29"/>
  <c r="R188" i="29"/>
  <c r="Q188" i="29"/>
  <c r="P188" i="29"/>
  <c r="O188" i="29"/>
  <c r="R187" i="29"/>
  <c r="Q187" i="29"/>
  <c r="P187" i="29"/>
  <c r="O187" i="29"/>
  <c r="R186" i="29"/>
  <c r="Q186" i="29"/>
  <c r="P186" i="29"/>
  <c r="O186" i="29"/>
  <c r="R185" i="29"/>
  <c r="Q185" i="29"/>
  <c r="P185" i="29"/>
  <c r="O185" i="29"/>
  <c r="R184" i="29"/>
  <c r="Q184" i="29"/>
  <c r="P184" i="29"/>
  <c r="O184" i="29"/>
  <c r="R183" i="29"/>
  <c r="Q183" i="29"/>
  <c r="P183" i="29"/>
  <c r="O183" i="29"/>
  <c r="R182" i="29"/>
  <c r="Q182" i="29"/>
  <c r="P182" i="29"/>
  <c r="O182" i="29"/>
  <c r="R178" i="29"/>
  <c r="Q178" i="29"/>
  <c r="P178" i="29"/>
  <c r="O178" i="29"/>
  <c r="R177" i="29"/>
  <c r="Q177" i="29"/>
  <c r="P177" i="29"/>
  <c r="O177" i="29"/>
  <c r="R176" i="29"/>
  <c r="Q176" i="29"/>
  <c r="P176" i="29"/>
  <c r="O176" i="29"/>
  <c r="R175" i="29"/>
  <c r="Q175" i="29"/>
  <c r="P175" i="29"/>
  <c r="O175" i="29"/>
  <c r="R174" i="29"/>
  <c r="Q174" i="29"/>
  <c r="P174" i="29"/>
  <c r="O174" i="29"/>
  <c r="R173" i="29"/>
  <c r="Q173" i="29"/>
  <c r="P173" i="29"/>
  <c r="O173" i="29"/>
  <c r="R172" i="29"/>
  <c r="Q172" i="29"/>
  <c r="P172" i="29"/>
  <c r="O172" i="29"/>
  <c r="R171" i="29"/>
  <c r="Q171" i="29"/>
  <c r="P171" i="29"/>
  <c r="O171" i="29"/>
  <c r="R170" i="29"/>
  <c r="Q170" i="29"/>
  <c r="P170" i="29"/>
  <c r="O170" i="29"/>
  <c r="R169" i="29"/>
  <c r="Q169" i="29"/>
  <c r="P169" i="29"/>
  <c r="O169" i="29"/>
  <c r="R168" i="29"/>
  <c r="Q168" i="29"/>
  <c r="P168" i="29"/>
  <c r="O168" i="29"/>
  <c r="R167" i="29"/>
  <c r="Q167" i="29"/>
  <c r="P167" i="29"/>
  <c r="O167" i="29"/>
  <c r="R166" i="29"/>
  <c r="Q166" i="29"/>
  <c r="P166" i="29"/>
  <c r="O166" i="29"/>
  <c r="R165" i="29"/>
  <c r="Q165" i="29"/>
  <c r="P165" i="29"/>
  <c r="O165" i="29"/>
  <c r="R164" i="29"/>
  <c r="Q164" i="29"/>
  <c r="P164" i="29"/>
  <c r="O164" i="29"/>
  <c r="R163" i="29"/>
  <c r="Q163" i="29"/>
  <c r="P163" i="29"/>
  <c r="O163" i="29"/>
  <c r="R162" i="29"/>
  <c r="Q162" i="29"/>
  <c r="P162" i="29"/>
  <c r="O162" i="29"/>
  <c r="R161" i="29"/>
  <c r="Q161" i="29"/>
  <c r="P161" i="29"/>
  <c r="O161" i="29"/>
  <c r="R160" i="29"/>
  <c r="Q160" i="29"/>
  <c r="P160" i="29"/>
  <c r="O160" i="29"/>
  <c r="R159" i="29"/>
  <c r="Q159" i="29"/>
  <c r="P159" i="29"/>
  <c r="O159" i="29"/>
  <c r="R158" i="29"/>
  <c r="Q158" i="29"/>
  <c r="P158" i="29"/>
  <c r="O158" i="29"/>
  <c r="R157" i="29"/>
  <c r="Q157" i="29"/>
  <c r="P157" i="29"/>
  <c r="O157" i="29"/>
  <c r="R156" i="29"/>
  <c r="Q156" i="29"/>
  <c r="P156" i="29"/>
  <c r="O156" i="29"/>
  <c r="R155" i="29"/>
  <c r="Q155" i="29"/>
  <c r="P155" i="29"/>
  <c r="O155" i="29"/>
  <c r="R154" i="29"/>
  <c r="Q154" i="29"/>
  <c r="P154" i="29"/>
  <c r="O154" i="29"/>
  <c r="R153" i="29"/>
  <c r="Q153" i="29"/>
  <c r="P153" i="29"/>
  <c r="O153" i="29"/>
  <c r="R152" i="29"/>
  <c r="Q152" i="29"/>
  <c r="P152" i="29"/>
  <c r="O152" i="29"/>
  <c r="R151" i="29"/>
  <c r="Q151" i="29"/>
  <c r="P151" i="29"/>
  <c r="O151" i="29"/>
  <c r="R150" i="29"/>
  <c r="Q150" i="29"/>
  <c r="P150" i="29"/>
  <c r="O150" i="29"/>
  <c r="R149" i="29"/>
  <c r="Q149" i="29"/>
  <c r="P149" i="29"/>
  <c r="O149" i="29"/>
  <c r="R148" i="29"/>
  <c r="Q148" i="29"/>
  <c r="P148" i="29"/>
  <c r="O148" i="29"/>
  <c r="R147" i="29"/>
  <c r="Q147" i="29"/>
  <c r="P147" i="29"/>
  <c r="O147" i="29"/>
  <c r="R143" i="29"/>
  <c r="Q143" i="29"/>
  <c r="P143" i="29"/>
  <c r="O143" i="29"/>
  <c r="R142" i="29"/>
  <c r="Q142" i="29"/>
  <c r="P142" i="29"/>
  <c r="O142" i="29"/>
  <c r="R141" i="29"/>
  <c r="Q141" i="29"/>
  <c r="P141" i="29"/>
  <c r="O141" i="29"/>
  <c r="R140" i="29"/>
  <c r="Q140" i="29"/>
  <c r="P140" i="29"/>
  <c r="O140" i="29"/>
  <c r="R139" i="29"/>
  <c r="Q139" i="29"/>
  <c r="P139" i="29"/>
  <c r="O139" i="29"/>
  <c r="R138" i="29"/>
  <c r="Q138" i="29"/>
  <c r="P138" i="29"/>
  <c r="O138" i="29"/>
  <c r="R137" i="29"/>
  <c r="Q137" i="29"/>
  <c r="P137" i="29"/>
  <c r="O137" i="29"/>
  <c r="R136" i="29"/>
  <c r="Q136" i="29"/>
  <c r="P136" i="29"/>
  <c r="O136" i="29"/>
  <c r="R135" i="29"/>
  <c r="Q135" i="29"/>
  <c r="P135" i="29"/>
  <c r="O135" i="29"/>
  <c r="R134" i="29"/>
  <c r="Q134" i="29"/>
  <c r="P134" i="29"/>
  <c r="O134" i="29"/>
  <c r="R133" i="29"/>
  <c r="Q133" i="29"/>
  <c r="P133" i="29"/>
  <c r="O133" i="29"/>
  <c r="R132" i="29"/>
  <c r="Q132" i="29"/>
  <c r="P132" i="29"/>
  <c r="O132" i="29"/>
  <c r="R131" i="29"/>
  <c r="Q131" i="29"/>
  <c r="P131" i="29"/>
  <c r="O131" i="29"/>
  <c r="R127" i="29"/>
  <c r="Q127" i="29"/>
  <c r="P127" i="29"/>
  <c r="O127" i="29"/>
  <c r="R126" i="29"/>
  <c r="Q126" i="29"/>
  <c r="P126" i="29"/>
  <c r="O126" i="29"/>
  <c r="R125" i="29"/>
  <c r="Q125" i="29"/>
  <c r="P125" i="29"/>
  <c r="O125" i="29"/>
  <c r="R124" i="29"/>
  <c r="Q124" i="29"/>
  <c r="P124" i="29"/>
  <c r="O124" i="29"/>
  <c r="R123" i="29"/>
  <c r="Q123" i="29"/>
  <c r="P123" i="29"/>
  <c r="O123" i="29"/>
  <c r="R122" i="29"/>
  <c r="Q122" i="29"/>
  <c r="P122" i="29"/>
  <c r="O122" i="29"/>
  <c r="R121" i="29"/>
  <c r="Q121" i="29"/>
  <c r="P121" i="29"/>
  <c r="O121" i="29"/>
  <c r="R120" i="29"/>
  <c r="Q120" i="29"/>
  <c r="P120" i="29"/>
  <c r="O120" i="29"/>
  <c r="R119" i="29"/>
  <c r="Q119" i="29"/>
  <c r="P119" i="29"/>
  <c r="O119" i="29"/>
  <c r="R118" i="29"/>
  <c r="Q118" i="29"/>
  <c r="P118" i="29"/>
  <c r="O118" i="29"/>
  <c r="R114" i="29"/>
  <c r="Q114" i="29"/>
  <c r="P114" i="29"/>
  <c r="O114" i="29"/>
  <c r="R113" i="29"/>
  <c r="Q113" i="29"/>
  <c r="P113" i="29"/>
  <c r="O113" i="29"/>
  <c r="R112" i="29"/>
  <c r="Q112" i="29"/>
  <c r="P112" i="29"/>
  <c r="O112" i="29"/>
  <c r="R111" i="29"/>
  <c r="Q111" i="29"/>
  <c r="P111" i="29"/>
  <c r="O111" i="29"/>
  <c r="R110" i="29"/>
  <c r="Q110" i="29"/>
  <c r="P110" i="29"/>
  <c r="O110" i="29"/>
  <c r="R109" i="29"/>
  <c r="Q109" i="29"/>
  <c r="P109" i="29"/>
  <c r="O109" i="29"/>
  <c r="R108" i="29"/>
  <c r="Q108" i="29"/>
  <c r="P108" i="29"/>
  <c r="O108" i="29"/>
  <c r="R107" i="29"/>
  <c r="Q107" i="29"/>
  <c r="P107" i="29"/>
  <c r="O107" i="29"/>
  <c r="R106" i="29"/>
  <c r="Q106" i="29"/>
  <c r="P106" i="29"/>
  <c r="O106" i="29"/>
  <c r="R105" i="29"/>
  <c r="Q105" i="29"/>
  <c r="P105" i="29"/>
  <c r="O105" i="29"/>
  <c r="R101" i="29"/>
  <c r="Q101" i="29"/>
  <c r="P101" i="29"/>
  <c r="O101" i="29"/>
  <c r="R100" i="29"/>
  <c r="Q100" i="29"/>
  <c r="P100" i="29"/>
  <c r="O100" i="29"/>
  <c r="R99" i="29"/>
  <c r="Q99" i="29"/>
  <c r="P99" i="29"/>
  <c r="O99" i="29"/>
  <c r="R98" i="29"/>
  <c r="Q98" i="29"/>
  <c r="P98" i="29"/>
  <c r="O98" i="29"/>
  <c r="R97" i="29"/>
  <c r="Q97" i="29"/>
  <c r="P97" i="29"/>
  <c r="O97" i="29"/>
  <c r="R96" i="29"/>
  <c r="Q96" i="29"/>
  <c r="P96" i="29"/>
  <c r="O96" i="29"/>
  <c r="R94" i="29"/>
  <c r="Q94" i="29"/>
  <c r="P94" i="29"/>
  <c r="O94" i="29"/>
  <c r="R93" i="29"/>
  <c r="Q93" i="29"/>
  <c r="P93" i="29"/>
  <c r="O93" i="29"/>
  <c r="R92" i="29"/>
  <c r="Q92" i="29"/>
  <c r="P92" i="29"/>
  <c r="O92" i="29"/>
  <c r="R90" i="29"/>
  <c r="Q90" i="29"/>
  <c r="P90" i="29"/>
  <c r="O90" i="29"/>
  <c r="R89" i="29"/>
  <c r="Q89" i="29"/>
  <c r="P89" i="29"/>
  <c r="O89" i="29"/>
  <c r="R87" i="29"/>
  <c r="Q87" i="29"/>
  <c r="P87" i="29"/>
  <c r="O87" i="29"/>
  <c r="R86" i="29"/>
  <c r="Q86" i="29"/>
  <c r="P86" i="29"/>
  <c r="O86" i="29"/>
  <c r="R85" i="29"/>
  <c r="Q85" i="29"/>
  <c r="P85" i="29"/>
  <c r="O85" i="29"/>
  <c r="R84" i="29"/>
  <c r="Q84" i="29"/>
  <c r="P84" i="29"/>
  <c r="O84" i="29"/>
  <c r="R83" i="29"/>
  <c r="Q83" i="29"/>
  <c r="P83" i="29"/>
  <c r="O83" i="29"/>
  <c r="R82" i="29"/>
  <c r="Q82" i="29"/>
  <c r="P82" i="29"/>
  <c r="O82" i="29"/>
  <c r="R81" i="29"/>
  <c r="Q81" i="29"/>
  <c r="P81" i="29"/>
  <c r="O81" i="29"/>
  <c r="R80" i="29"/>
  <c r="Q80" i="29"/>
  <c r="P80" i="29"/>
  <c r="O80" i="29"/>
  <c r="P79" i="29"/>
  <c r="R79" i="29"/>
  <c r="Q79" i="29"/>
  <c r="O79" i="29"/>
  <c r="M949" i="29"/>
  <c r="M948" i="29"/>
  <c r="M947" i="29"/>
  <c r="M943" i="29"/>
  <c r="M942" i="29"/>
  <c r="M941" i="29"/>
  <c r="M940" i="29"/>
  <c r="M939" i="29"/>
  <c r="M938" i="29"/>
  <c r="M937" i="29"/>
  <c r="M936" i="29"/>
  <c r="M935" i="29"/>
  <c r="M931" i="29"/>
  <c r="M930" i="29"/>
  <c r="M929" i="29"/>
  <c r="M928" i="29"/>
  <c r="M927" i="29"/>
  <c r="M926" i="29"/>
  <c r="M925" i="29"/>
  <c r="M924" i="29"/>
  <c r="M923" i="29"/>
  <c r="M922" i="29"/>
  <c r="M918" i="29"/>
  <c r="M917" i="29"/>
  <c r="M914" i="29"/>
  <c r="M913" i="29"/>
  <c r="M912" i="29"/>
  <c r="M911" i="29"/>
  <c r="M910" i="29"/>
  <c r="M909" i="29"/>
  <c r="M908" i="29"/>
  <c r="M907" i="29"/>
  <c r="M906" i="29"/>
  <c r="M905" i="29"/>
  <c r="M904" i="29"/>
  <c r="M903" i="29"/>
  <c r="M902" i="29"/>
  <c r="M901" i="29"/>
  <c r="M900" i="29"/>
  <c r="M899" i="29"/>
  <c r="M898" i="29"/>
  <c r="M897" i="29"/>
  <c r="M896" i="29"/>
  <c r="M895" i="29"/>
  <c r="M894" i="29"/>
  <c r="M893" i="29"/>
  <c r="M892" i="29"/>
  <c r="M891" i="29"/>
  <c r="M890" i="29"/>
  <c r="M889" i="29"/>
  <c r="M888" i="29"/>
  <c r="M884" i="29"/>
  <c r="M882" i="29"/>
  <c r="M878" i="29"/>
  <c r="M877" i="29"/>
  <c r="M876" i="29"/>
  <c r="M875" i="29"/>
  <c r="M874" i="29"/>
  <c r="M873" i="29"/>
  <c r="M872" i="29"/>
  <c r="M871" i="29"/>
  <c r="M870" i="29"/>
  <c r="M869" i="29"/>
  <c r="M865" i="29"/>
  <c r="M864" i="29"/>
  <c r="M863" i="29"/>
  <c r="M862" i="29"/>
  <c r="M861" i="29"/>
  <c r="M860" i="29"/>
  <c r="M859" i="29"/>
  <c r="M858" i="29"/>
  <c r="M857" i="29"/>
  <c r="M856" i="29"/>
  <c r="M855" i="29"/>
  <c r="M854" i="29"/>
  <c r="M853" i="29"/>
  <c r="M852" i="29"/>
  <c r="M851" i="29"/>
  <c r="M849" i="29"/>
  <c r="M848" i="29"/>
  <c r="M847" i="29"/>
  <c r="M846" i="29"/>
  <c r="M845" i="29"/>
  <c r="M844" i="29"/>
  <c r="M843" i="29"/>
  <c r="M842" i="29"/>
  <c r="M838" i="29"/>
  <c r="M837" i="29"/>
  <c r="M836" i="29"/>
  <c r="M835" i="29"/>
  <c r="M834" i="29"/>
  <c r="M833" i="29"/>
  <c r="M832" i="29"/>
  <c r="M828" i="29"/>
  <c r="M827" i="29"/>
  <c r="M826" i="29"/>
  <c r="M825" i="29"/>
  <c r="M824" i="29"/>
  <c r="M823" i="29"/>
  <c r="M822" i="29"/>
  <c r="M821" i="29"/>
  <c r="M820" i="29"/>
  <c r="M819" i="29"/>
  <c r="M818" i="29"/>
  <c r="M814" i="29"/>
  <c r="M813" i="29"/>
  <c r="M812" i="29"/>
  <c r="M811" i="29"/>
  <c r="M810" i="29"/>
  <c r="M809" i="29"/>
  <c r="M808" i="29"/>
  <c r="M807" i="29"/>
  <c r="M806" i="29"/>
  <c r="M805" i="29"/>
  <c r="M804" i="29"/>
  <c r="M803" i="29"/>
  <c r="M802" i="29"/>
  <c r="M801" i="29"/>
  <c r="M800" i="29"/>
  <c r="M799" i="29"/>
  <c r="M798" i="29"/>
  <c r="M797" i="29"/>
  <c r="M796" i="29"/>
  <c r="M795" i="29"/>
  <c r="M794" i="29"/>
  <c r="M789" i="29"/>
  <c r="M788" i="29"/>
  <c r="M787" i="29"/>
  <c r="M786" i="29"/>
  <c r="M785" i="29"/>
  <c r="M784" i="29"/>
  <c r="M783" i="29"/>
  <c r="M782" i="29"/>
  <c r="M779" i="29"/>
  <c r="M777" i="29"/>
  <c r="M776" i="29"/>
  <c r="M775" i="29"/>
  <c r="M774" i="29"/>
  <c r="M773" i="29"/>
  <c r="M772" i="29"/>
  <c r="M771" i="29"/>
  <c r="M770" i="29"/>
  <c r="M769" i="29"/>
  <c r="M768" i="29"/>
  <c r="M767" i="29"/>
  <c r="M766" i="29"/>
  <c r="M763" i="29"/>
  <c r="M762" i="29"/>
  <c r="M761" i="29"/>
  <c r="M760" i="29"/>
  <c r="M759" i="29"/>
  <c r="M758" i="29"/>
  <c r="M757" i="29"/>
  <c r="M756" i="29"/>
  <c r="M755" i="29"/>
  <c r="M749" i="29"/>
  <c r="M748" i="29"/>
  <c r="M747" i="29"/>
  <c r="M746" i="29"/>
  <c r="M745" i="29"/>
  <c r="M744" i="29"/>
  <c r="M743" i="29"/>
  <c r="M742" i="29"/>
  <c r="M736" i="29"/>
  <c r="M735" i="29"/>
  <c r="M734" i="29"/>
  <c r="M733" i="29"/>
  <c r="M732" i="29"/>
  <c r="M731" i="29"/>
  <c r="M730" i="29"/>
  <c r="M729" i="29"/>
  <c r="M728" i="29"/>
  <c r="M727" i="29"/>
  <c r="M726" i="29"/>
  <c r="M725" i="29"/>
  <c r="M722" i="29"/>
  <c r="M721" i="29"/>
  <c r="M720" i="29"/>
  <c r="M719" i="29"/>
  <c r="M716" i="29"/>
  <c r="M715" i="29"/>
  <c r="M714" i="29"/>
  <c r="M713" i="29"/>
  <c r="M712" i="29"/>
  <c r="M711" i="29"/>
  <c r="M710" i="29"/>
  <c r="M709" i="29"/>
  <c r="M708" i="29"/>
  <c r="M707" i="29"/>
  <c r="M706" i="29"/>
  <c r="M703" i="29"/>
  <c r="M702" i="29"/>
  <c r="M701" i="29"/>
  <c r="M700" i="29"/>
  <c r="M699" i="29"/>
  <c r="M698" i="29"/>
  <c r="M697" i="29"/>
  <c r="M696" i="29"/>
  <c r="M690" i="29"/>
  <c r="M689" i="29"/>
  <c r="M688" i="29"/>
  <c r="M687" i="29"/>
  <c r="M686" i="29"/>
  <c r="M685" i="29"/>
  <c r="M684" i="29"/>
  <c r="M683" i="29"/>
  <c r="M682" i="29"/>
  <c r="M681" i="29"/>
  <c r="M680" i="29"/>
  <c r="M679" i="29"/>
  <c r="M678" i="29"/>
  <c r="M677" i="29"/>
  <c r="M676" i="29"/>
  <c r="M675" i="29"/>
  <c r="M674" i="29"/>
  <c r="M673" i="29"/>
  <c r="M672" i="29"/>
  <c r="M669" i="29"/>
  <c r="M668" i="29"/>
  <c r="M667" i="29"/>
  <c r="M666" i="29"/>
  <c r="M665" i="29"/>
  <c r="M658" i="29"/>
  <c r="M657" i="29"/>
  <c r="M656" i="29"/>
  <c r="M655" i="29"/>
  <c r="M654" i="29"/>
  <c r="M653" i="29"/>
  <c r="M652" i="29"/>
  <c r="M651" i="29"/>
  <c r="M650" i="29"/>
  <c r="M649" i="29"/>
  <c r="M646" i="29"/>
  <c r="M645" i="29"/>
  <c r="M644" i="29"/>
  <c r="M643" i="29"/>
  <c r="M642" i="29"/>
  <c r="M639" i="29"/>
  <c r="M637" i="29"/>
  <c r="M636" i="29"/>
  <c r="M635" i="29"/>
  <c r="M634" i="29"/>
  <c r="M633" i="29"/>
  <c r="M632" i="29"/>
  <c r="M631" i="29"/>
  <c r="M630" i="29"/>
  <c r="M629" i="29"/>
  <c r="M628" i="29"/>
  <c r="M627" i="29"/>
  <c r="M624" i="29"/>
  <c r="M623" i="29"/>
  <c r="M622" i="29"/>
  <c r="M621" i="29"/>
  <c r="M620" i="29"/>
  <c r="M619" i="29"/>
  <c r="M618" i="29"/>
  <c r="M617" i="29"/>
  <c r="M611" i="29"/>
  <c r="M609" i="29"/>
  <c r="M608" i="29"/>
  <c r="M607" i="29"/>
  <c r="M606" i="29"/>
  <c r="M603" i="29"/>
  <c r="M602" i="29"/>
  <c r="M601" i="29"/>
  <c r="M600" i="29"/>
  <c r="M594" i="29"/>
  <c r="M593" i="29"/>
  <c r="M592" i="29"/>
  <c r="M589" i="29"/>
  <c r="M588" i="29"/>
  <c r="M587" i="29"/>
  <c r="M586" i="29"/>
  <c r="M585" i="29"/>
  <c r="M584" i="29"/>
  <c r="M583" i="29"/>
  <c r="M582" i="29"/>
  <c r="M581" i="29"/>
  <c r="M578" i="29"/>
  <c r="M577" i="29"/>
  <c r="M576" i="29"/>
  <c r="M575" i="29"/>
  <c r="M574" i="29"/>
  <c r="M573" i="29"/>
  <c r="M572" i="29"/>
  <c r="M571" i="29"/>
  <c r="M570" i="29"/>
  <c r="M569" i="29"/>
  <c r="M566" i="29"/>
  <c r="M565" i="29"/>
  <c r="M564" i="29"/>
  <c r="M563" i="29"/>
  <c r="M562" i="29"/>
  <c r="M561" i="29"/>
  <c r="M560" i="29"/>
  <c r="M559" i="29"/>
  <c r="M558" i="29"/>
  <c r="M557" i="29"/>
  <c r="M556" i="29"/>
  <c r="M555" i="29"/>
  <c r="M552" i="29"/>
  <c r="M551" i="29"/>
  <c r="M550" i="29"/>
  <c r="M549" i="29"/>
  <c r="M544" i="29"/>
  <c r="M543" i="29"/>
  <c r="M542" i="29"/>
  <c r="M541" i="29"/>
  <c r="M540" i="29"/>
  <c r="M539" i="29"/>
  <c r="M538" i="29"/>
  <c r="M537" i="29"/>
  <c r="M536" i="29"/>
  <c r="M535" i="29"/>
  <c r="M534" i="29"/>
  <c r="M533" i="29"/>
  <c r="M532" i="29"/>
  <c r="M531" i="29"/>
  <c r="M527" i="29"/>
  <c r="M31" i="29" s="1"/>
  <c r="AA71" i="26"/>
  <c r="AC79" i="29"/>
  <c r="AG79" i="29" s="1"/>
  <c r="AC959" i="29"/>
  <c r="AC68" i="29" s="1"/>
  <c r="AC958" i="29"/>
  <c r="AC67" i="29" s="1"/>
  <c r="AC957" i="29"/>
  <c r="AC66" i="29" s="1"/>
  <c r="AC956" i="29"/>
  <c r="AC65" i="29" s="1"/>
  <c r="AC949" i="29"/>
  <c r="AC948" i="29"/>
  <c r="AC947" i="29"/>
  <c r="AC943" i="29"/>
  <c r="AC942" i="29"/>
  <c r="AG942" i="29" s="1"/>
  <c r="AC941" i="29"/>
  <c r="AC940" i="29"/>
  <c r="AG940" i="29" s="1"/>
  <c r="AC939" i="29"/>
  <c r="AG939" i="29" s="1"/>
  <c r="AC938" i="29"/>
  <c r="AC937" i="29"/>
  <c r="AG937" i="29" s="1"/>
  <c r="AC936" i="29"/>
  <c r="AC935" i="29"/>
  <c r="AC931" i="29"/>
  <c r="AG931" i="29" s="1"/>
  <c r="AC930" i="29"/>
  <c r="AC929" i="29"/>
  <c r="AC928" i="29"/>
  <c r="AC927" i="29"/>
  <c r="AC926" i="29"/>
  <c r="AG926" i="29" s="1"/>
  <c r="AC925" i="29"/>
  <c r="AC924" i="29"/>
  <c r="AC923" i="29"/>
  <c r="AG923" i="29" s="1"/>
  <c r="AC922" i="29"/>
  <c r="AC918" i="29"/>
  <c r="AC917" i="29"/>
  <c r="AG917" i="29" s="1"/>
  <c r="AC914" i="29"/>
  <c r="AG914" i="29" s="1"/>
  <c r="AC913" i="29"/>
  <c r="AC912" i="29"/>
  <c r="AC911" i="29"/>
  <c r="AG911" i="29" s="1"/>
  <c r="AC910" i="29"/>
  <c r="AC909" i="29"/>
  <c r="AC908" i="29"/>
  <c r="AC907" i="29"/>
  <c r="AG907" i="29" s="1"/>
  <c r="AC906" i="29"/>
  <c r="AG906" i="29" s="1"/>
  <c r="AC905" i="29"/>
  <c r="AC904" i="29"/>
  <c r="AC903" i="29"/>
  <c r="AG903" i="29" s="1"/>
  <c r="AC902" i="29"/>
  <c r="AC901" i="29"/>
  <c r="AC900" i="29"/>
  <c r="AC899" i="29"/>
  <c r="AG899" i="29" s="1"/>
  <c r="AC898" i="29"/>
  <c r="AC897" i="29"/>
  <c r="AC896" i="29"/>
  <c r="AC895" i="29"/>
  <c r="AG895" i="29" s="1"/>
  <c r="AC894" i="29"/>
  <c r="AG894" i="29" s="1"/>
  <c r="AC893" i="29"/>
  <c r="AC892" i="29"/>
  <c r="AC891" i="29"/>
  <c r="AG891" i="29" s="1"/>
  <c r="AC890" i="29"/>
  <c r="AG890" i="29" s="1"/>
  <c r="AC889" i="29"/>
  <c r="AG889" i="29" s="1"/>
  <c r="AC888" i="29"/>
  <c r="AC884" i="29"/>
  <c r="AG884" i="29" s="1"/>
  <c r="AC882" i="29"/>
  <c r="AC881" i="29"/>
  <c r="AG881" i="29" s="1"/>
  <c r="AC878" i="29"/>
  <c r="AG878" i="29" s="1"/>
  <c r="AC877" i="29"/>
  <c r="AC876" i="29"/>
  <c r="AG876" i="29" s="1"/>
  <c r="AC875" i="29"/>
  <c r="AC874" i="29"/>
  <c r="AG874" i="29" s="1"/>
  <c r="AC873" i="29"/>
  <c r="AC872" i="29"/>
  <c r="AC871" i="29"/>
  <c r="AC870" i="29"/>
  <c r="AG870" i="29" s="1"/>
  <c r="AC869" i="29"/>
  <c r="AC868" i="29"/>
  <c r="AG868" i="29" s="1"/>
  <c r="AC865" i="29"/>
  <c r="AC864" i="29"/>
  <c r="AG864" i="29" s="1"/>
  <c r="AC863" i="29"/>
  <c r="AG863" i="29" s="1"/>
  <c r="AC862" i="29"/>
  <c r="AC861" i="29"/>
  <c r="AG861" i="29" s="1"/>
  <c r="AC860" i="29"/>
  <c r="AG860" i="29" s="1"/>
  <c r="AC859" i="29"/>
  <c r="AC858" i="29"/>
  <c r="AC857" i="29"/>
  <c r="AG857" i="29" s="1"/>
  <c r="AC856" i="29"/>
  <c r="AG856" i="29" s="1"/>
  <c r="AC855" i="29"/>
  <c r="AC854" i="29"/>
  <c r="AC853" i="29"/>
  <c r="AC852" i="29"/>
  <c r="AG852" i="29" s="1"/>
  <c r="AC851" i="29"/>
  <c r="AC849" i="29"/>
  <c r="AC848" i="29"/>
  <c r="AC847" i="29"/>
  <c r="AG847" i="29" s="1"/>
  <c r="AC846" i="29"/>
  <c r="AG846" i="29" s="1"/>
  <c r="AC845" i="29"/>
  <c r="AC844" i="29"/>
  <c r="AG844" i="29" s="1"/>
  <c r="AC843" i="29"/>
  <c r="AG843" i="29" s="1"/>
  <c r="AC842" i="29"/>
  <c r="AG842" i="29" s="1"/>
  <c r="AC841" i="29"/>
  <c r="AG841" i="29" s="1"/>
  <c r="AC838" i="29"/>
  <c r="AC837" i="29"/>
  <c r="AG837" i="29" s="1"/>
  <c r="AC836" i="29"/>
  <c r="AG836" i="29" s="1"/>
  <c r="AC835" i="29"/>
  <c r="AC834" i="29"/>
  <c r="AC833" i="29"/>
  <c r="AC832" i="29"/>
  <c r="AC831" i="29"/>
  <c r="AG831" i="29" s="1"/>
  <c r="AC828" i="29"/>
  <c r="AG828" i="29" s="1"/>
  <c r="AC827" i="29"/>
  <c r="AC826" i="29"/>
  <c r="AC825" i="29"/>
  <c r="AG825" i="29" s="1"/>
  <c r="AC824" i="29"/>
  <c r="AC823" i="29"/>
  <c r="AC822" i="29"/>
  <c r="AG822" i="29" s="1"/>
  <c r="AC821" i="29"/>
  <c r="AG821" i="29" s="1"/>
  <c r="AC820" i="29"/>
  <c r="AG820" i="29" s="1"/>
  <c r="AC819" i="29"/>
  <c r="AC818" i="29"/>
  <c r="AC817" i="29"/>
  <c r="AG817" i="29" s="1"/>
  <c r="AC814" i="29"/>
  <c r="AC813" i="29"/>
  <c r="AC812" i="29"/>
  <c r="AC811" i="29"/>
  <c r="AG811" i="29" s="1"/>
  <c r="AC810" i="29"/>
  <c r="AG810" i="29" s="1"/>
  <c r="AC809" i="29"/>
  <c r="AC808" i="29"/>
  <c r="AC807" i="29"/>
  <c r="AG807" i="29" s="1"/>
  <c r="AC806" i="29"/>
  <c r="AG806" i="29" s="1"/>
  <c r="AC805" i="29"/>
  <c r="AG805" i="29" s="1"/>
  <c r="AC804" i="29"/>
  <c r="AC803" i="29"/>
  <c r="AG803" i="29" s="1"/>
  <c r="AC802" i="29"/>
  <c r="AG802" i="29" s="1"/>
  <c r="AC801" i="29"/>
  <c r="AC800" i="29"/>
  <c r="AC799" i="29"/>
  <c r="AG799" i="29" s="1"/>
  <c r="AC798" i="29"/>
  <c r="AC797" i="29"/>
  <c r="AG797" i="29" s="1"/>
  <c r="AC796" i="29"/>
  <c r="AC795" i="29"/>
  <c r="AG795" i="29" s="1"/>
  <c r="AC794" i="29"/>
  <c r="AC789" i="29"/>
  <c r="AC788" i="29"/>
  <c r="AC787" i="29"/>
  <c r="AC786" i="29"/>
  <c r="AG786" i="29" s="1"/>
  <c r="AC785" i="29"/>
  <c r="AC784" i="29"/>
  <c r="AC783" i="29"/>
  <c r="AG783" i="29" s="1"/>
  <c r="AC782" i="29"/>
  <c r="AG782" i="29" s="1"/>
  <c r="AC779" i="29"/>
  <c r="AC777" i="29"/>
  <c r="AC776" i="29"/>
  <c r="AG776" i="29" s="1"/>
  <c r="AC775" i="29"/>
  <c r="AC774" i="29"/>
  <c r="AC773" i="29"/>
  <c r="AC772" i="29"/>
  <c r="AG772" i="29" s="1"/>
  <c r="AC771" i="29"/>
  <c r="AG771" i="29" s="1"/>
  <c r="AC770" i="29"/>
  <c r="AC769" i="29"/>
  <c r="AC768" i="29"/>
  <c r="AC767" i="29"/>
  <c r="AC766" i="29"/>
  <c r="AC763" i="29"/>
  <c r="AC762" i="29"/>
  <c r="AG762" i="29" s="1"/>
  <c r="AC761" i="29"/>
  <c r="AG761" i="29" s="1"/>
  <c r="AC760" i="29"/>
  <c r="AC759" i="29"/>
  <c r="AC758" i="29"/>
  <c r="AC757" i="29"/>
  <c r="AC756" i="29"/>
  <c r="AG756" i="29" s="1"/>
  <c r="AC755" i="29"/>
  <c r="AC749" i="29"/>
  <c r="AG749" i="29" s="1"/>
  <c r="AC748" i="29"/>
  <c r="AC747" i="29"/>
  <c r="AC746" i="29"/>
  <c r="AC745" i="29"/>
  <c r="AG745" i="29" s="1"/>
  <c r="AC744" i="29"/>
  <c r="AG744" i="29" s="1"/>
  <c r="AC743" i="29"/>
  <c r="AG743" i="29" s="1"/>
  <c r="AC742" i="29"/>
  <c r="AC736" i="29"/>
  <c r="AC735" i="29"/>
  <c r="AC734" i="29"/>
  <c r="AC733" i="29"/>
  <c r="AC732" i="29"/>
  <c r="AC731" i="29"/>
  <c r="AG731" i="29" s="1"/>
  <c r="AC730" i="29"/>
  <c r="AG730" i="29" s="1"/>
  <c r="AC729" i="29"/>
  <c r="AC728" i="29"/>
  <c r="AG728" i="29" s="1"/>
  <c r="AC727" i="29"/>
  <c r="AG727" i="29" s="1"/>
  <c r="AC726" i="29"/>
  <c r="AC725" i="29"/>
  <c r="AC722" i="29"/>
  <c r="AG722" i="29" s="1"/>
  <c r="AC721" i="29"/>
  <c r="AG721" i="29" s="1"/>
  <c r="AC720" i="29"/>
  <c r="AC719" i="29"/>
  <c r="AC716" i="29"/>
  <c r="AG716" i="29" s="1"/>
  <c r="AC715" i="29"/>
  <c r="AC714" i="29"/>
  <c r="AC713" i="29"/>
  <c r="AC712" i="29"/>
  <c r="AG712" i="29" s="1"/>
  <c r="AC711" i="29"/>
  <c r="AG711" i="29" s="1"/>
  <c r="AC710" i="29"/>
  <c r="AC709" i="29"/>
  <c r="AC708" i="29"/>
  <c r="AG708" i="29" s="1"/>
  <c r="AC707" i="29"/>
  <c r="AG707" i="29" s="1"/>
  <c r="AC706" i="29"/>
  <c r="AC703" i="29"/>
  <c r="AC702" i="29"/>
  <c r="AC701" i="29"/>
  <c r="AG701" i="29" s="1"/>
  <c r="AC700" i="29"/>
  <c r="AC699" i="29"/>
  <c r="AC698" i="29"/>
  <c r="AC697" i="29"/>
  <c r="AG697" i="29" s="1"/>
  <c r="AC696" i="29"/>
  <c r="AC690" i="29"/>
  <c r="AC689" i="29"/>
  <c r="AG689" i="29" s="1"/>
  <c r="AC688" i="29"/>
  <c r="AG688" i="29" s="1"/>
  <c r="AC687" i="29"/>
  <c r="AG687" i="29" s="1"/>
  <c r="AC686" i="29"/>
  <c r="AC685" i="29"/>
  <c r="AG685" i="29" s="1"/>
  <c r="AC684" i="29"/>
  <c r="AG684" i="29" s="1"/>
  <c r="AC683" i="29"/>
  <c r="AC682" i="29"/>
  <c r="AC681" i="29"/>
  <c r="AG681" i="29" s="1"/>
  <c r="AC680" i="29"/>
  <c r="AG680" i="29" s="1"/>
  <c r="AC679" i="29"/>
  <c r="AG679" i="29" s="1"/>
  <c r="AC678" i="29"/>
  <c r="AC677" i="29"/>
  <c r="AC676" i="29"/>
  <c r="AG676" i="29" s="1"/>
  <c r="AC675" i="29"/>
  <c r="AC674" i="29"/>
  <c r="AC673" i="29"/>
  <c r="AC672" i="29"/>
  <c r="AC669" i="29"/>
  <c r="AG669" i="29" s="1"/>
  <c r="AC668" i="29"/>
  <c r="AC667" i="29"/>
  <c r="AC666" i="29"/>
  <c r="AG666" i="29" s="1"/>
  <c r="AC665" i="29"/>
  <c r="AC658" i="29"/>
  <c r="AC657" i="29"/>
  <c r="AC656" i="29"/>
  <c r="AG656" i="29" s="1"/>
  <c r="AC655" i="29"/>
  <c r="AC654" i="29"/>
  <c r="AC653" i="29"/>
  <c r="AG653" i="29" s="1"/>
  <c r="AC652" i="29"/>
  <c r="AG652" i="29" s="1"/>
  <c r="AC651" i="29"/>
  <c r="AC650" i="29"/>
  <c r="AC649" i="29"/>
  <c r="AG649" i="29" s="1"/>
  <c r="AC646" i="29"/>
  <c r="AG646" i="29" s="1"/>
  <c r="AC645" i="29"/>
  <c r="AC644" i="29"/>
  <c r="AC643" i="29"/>
  <c r="AC642" i="29"/>
  <c r="AG642" i="29" s="1"/>
  <c r="AC639" i="29"/>
  <c r="AC637" i="29"/>
  <c r="AC636" i="29"/>
  <c r="AG636" i="29" s="1"/>
  <c r="AC635" i="29"/>
  <c r="AG635" i="29" s="1"/>
  <c r="AC634" i="29"/>
  <c r="AC633" i="29"/>
  <c r="AC632" i="29"/>
  <c r="AG632" i="29" s="1"/>
  <c r="AC631" i="29"/>
  <c r="AC630" i="29"/>
  <c r="AC629" i="29"/>
  <c r="AC628" i="29"/>
  <c r="AG628" i="29" s="1"/>
  <c r="AC627" i="29"/>
  <c r="AC624" i="29"/>
  <c r="AG624" i="29" s="1"/>
  <c r="AC623" i="29"/>
  <c r="AC622" i="29"/>
  <c r="AC621" i="29"/>
  <c r="AG621" i="29" s="1"/>
  <c r="AC620" i="29"/>
  <c r="AC619" i="29"/>
  <c r="AC618" i="29"/>
  <c r="AC617" i="29"/>
  <c r="AG617" i="29" s="1"/>
  <c r="AC611" i="29"/>
  <c r="AG611" i="29" s="1"/>
  <c r="AC609" i="29"/>
  <c r="AC608" i="29"/>
  <c r="AG608" i="29" s="1"/>
  <c r="AC607" i="29"/>
  <c r="AG607" i="29" s="1"/>
  <c r="AC606" i="29"/>
  <c r="AC603" i="29"/>
  <c r="AC602" i="29"/>
  <c r="AC601" i="29"/>
  <c r="AG601" i="29" s="1"/>
  <c r="AC600" i="29"/>
  <c r="AG600" i="29" s="1"/>
  <c r="AC594" i="29"/>
  <c r="AC593" i="29"/>
  <c r="AC592" i="29"/>
  <c r="AG592" i="29" s="1"/>
  <c r="AC589" i="29"/>
  <c r="AC588" i="29"/>
  <c r="AG588" i="29" s="1"/>
  <c r="AC587" i="29"/>
  <c r="AC586" i="29"/>
  <c r="AC585" i="29"/>
  <c r="AC584" i="29"/>
  <c r="AC583" i="29"/>
  <c r="AC582" i="29"/>
  <c r="AG582" i="29" s="1"/>
  <c r="AC581" i="29"/>
  <c r="AC578" i="29"/>
  <c r="AC577" i="29"/>
  <c r="AG577" i="29" s="1"/>
  <c r="AC576" i="29"/>
  <c r="AG576" i="29" s="1"/>
  <c r="AC575" i="29"/>
  <c r="AG575" i="29" s="1"/>
  <c r="AC574" i="29"/>
  <c r="AC573" i="29"/>
  <c r="AC572" i="29"/>
  <c r="AG572" i="29" s="1"/>
  <c r="AC571" i="29"/>
  <c r="AC570" i="29"/>
  <c r="AC569" i="29"/>
  <c r="AG569" i="29" s="1"/>
  <c r="AC566" i="29"/>
  <c r="AG566" i="29" s="1"/>
  <c r="AC565" i="29"/>
  <c r="AG565" i="29" s="1"/>
  <c r="AC564" i="29"/>
  <c r="AC563" i="29"/>
  <c r="AG563" i="29" s="1"/>
  <c r="AC562" i="29"/>
  <c r="AG562" i="29" s="1"/>
  <c r="AC561" i="29"/>
  <c r="AC560" i="29"/>
  <c r="AC559" i="29"/>
  <c r="AC558" i="29"/>
  <c r="AG558" i="29" s="1"/>
  <c r="AC557" i="29"/>
  <c r="AG557" i="29" s="1"/>
  <c r="AC556" i="29"/>
  <c r="AC555" i="29"/>
  <c r="AC552" i="29"/>
  <c r="AC551" i="29"/>
  <c r="AC550" i="29"/>
  <c r="AC549" i="29"/>
  <c r="AC547" i="29"/>
  <c r="AG547" i="29" s="1"/>
  <c r="AC544" i="29"/>
  <c r="AC543" i="29"/>
  <c r="AC542" i="29"/>
  <c r="AC541" i="29"/>
  <c r="AC540" i="29"/>
  <c r="AC539" i="29"/>
  <c r="AG539" i="29" s="1"/>
  <c r="AC538" i="29"/>
  <c r="AC537" i="29"/>
  <c r="AC536" i="29"/>
  <c r="AG536" i="29" s="1"/>
  <c r="AC535" i="29"/>
  <c r="AC534" i="29"/>
  <c r="AC533" i="29"/>
  <c r="AC532" i="29"/>
  <c r="AG532" i="29" s="1"/>
  <c r="AC531" i="29"/>
  <c r="AC527" i="29"/>
  <c r="AC528" i="29" s="1"/>
  <c r="AC523" i="29"/>
  <c r="AG523" i="29" s="1"/>
  <c r="AC522" i="29"/>
  <c r="AC518" i="29"/>
  <c r="AC517" i="29"/>
  <c r="AC516" i="29"/>
  <c r="AG516" i="29" s="1"/>
  <c r="AC515" i="29"/>
  <c r="AC514" i="29"/>
  <c r="AC513" i="29"/>
  <c r="AG513" i="29" s="1"/>
  <c r="AC509" i="29"/>
  <c r="AG509" i="29" s="1"/>
  <c r="AC508" i="29"/>
  <c r="AC507" i="29"/>
  <c r="AC506" i="29"/>
  <c r="AC505" i="29"/>
  <c r="AG505" i="29" s="1"/>
  <c r="AC504" i="29"/>
  <c r="AC503" i="29"/>
  <c r="AC502" i="29"/>
  <c r="AG502" i="29" s="1"/>
  <c r="AC501" i="29"/>
  <c r="AC500" i="29"/>
  <c r="AC499" i="29"/>
  <c r="AG499" i="29" s="1"/>
  <c r="AC498" i="29"/>
  <c r="AC497" i="29"/>
  <c r="AC496" i="29"/>
  <c r="AC495" i="29"/>
  <c r="AG495" i="29" s="1"/>
  <c r="AC491" i="29"/>
  <c r="AG491" i="29" s="1"/>
  <c r="AC490" i="29"/>
  <c r="AG490" i="29" s="1"/>
  <c r="AC489" i="29"/>
  <c r="AC488" i="29"/>
  <c r="AC487" i="29"/>
  <c r="AC486" i="29"/>
  <c r="AG486" i="29" s="1"/>
  <c r="AC485" i="29"/>
  <c r="AC484" i="29"/>
  <c r="AC480" i="29"/>
  <c r="AC479" i="29"/>
  <c r="AG479" i="29" s="1"/>
  <c r="AC478" i="29"/>
  <c r="AC477" i="29"/>
  <c r="AG477" i="29" s="1"/>
  <c r="AC476" i="29"/>
  <c r="AC475" i="29"/>
  <c r="AC474" i="29"/>
  <c r="AC473" i="29"/>
  <c r="AG473" i="29" s="1"/>
  <c r="AC472" i="29"/>
  <c r="AG472" i="29" s="1"/>
  <c r="AC471" i="29"/>
  <c r="AG471" i="29" s="1"/>
  <c r="AC470" i="29"/>
  <c r="AC469" i="29"/>
  <c r="AG469" i="29" s="1"/>
  <c r="AC468" i="29"/>
  <c r="AC467" i="29"/>
  <c r="AG467" i="29" s="1"/>
  <c r="AC466" i="29"/>
  <c r="AC462" i="29"/>
  <c r="AG462" i="29" s="1"/>
  <c r="AC461" i="29"/>
  <c r="AG461" i="29" s="1"/>
  <c r="AC460" i="29"/>
  <c r="AG460" i="29" s="1"/>
  <c r="AC459" i="29"/>
  <c r="AC458" i="29"/>
  <c r="AC457" i="29"/>
  <c r="AC456" i="29"/>
  <c r="AG456" i="29" s="1"/>
  <c r="AC455" i="29"/>
  <c r="AC454" i="29"/>
  <c r="AC453" i="29"/>
  <c r="AG453" i="29" s="1"/>
  <c r="AC452" i="29"/>
  <c r="AG452" i="29" s="1"/>
  <c r="AC451" i="29"/>
  <c r="AC450" i="29"/>
  <c r="AG450" i="29" s="1"/>
  <c r="AC449" i="29"/>
  <c r="AC448" i="29"/>
  <c r="AG448" i="29" s="1"/>
  <c r="AC447" i="29"/>
  <c r="AC446" i="29"/>
  <c r="AG446" i="29" s="1"/>
  <c r="AC445" i="29"/>
  <c r="AC444" i="29"/>
  <c r="AG444" i="29" s="1"/>
  <c r="AC440" i="29"/>
  <c r="AC439" i="29"/>
  <c r="AC438" i="29"/>
  <c r="AC437" i="29"/>
  <c r="AC436" i="29"/>
  <c r="AC435" i="29"/>
  <c r="AG435" i="29" s="1"/>
  <c r="AC434" i="29"/>
  <c r="AG434" i="29" s="1"/>
  <c r="AC433" i="29"/>
  <c r="AG433" i="29" s="1"/>
  <c r="AC432" i="29"/>
  <c r="AC431" i="29"/>
  <c r="AG431" i="29" s="1"/>
  <c r="AC430" i="29"/>
  <c r="AC429" i="29"/>
  <c r="AG429" i="29" s="1"/>
  <c r="AC425" i="29"/>
  <c r="AC424" i="29"/>
  <c r="AC423" i="29"/>
  <c r="AC422" i="29"/>
  <c r="AG422" i="29" s="1"/>
  <c r="AC421" i="29"/>
  <c r="AC420" i="29"/>
  <c r="AG420" i="29" s="1"/>
  <c r="AC419" i="29"/>
  <c r="AC418" i="29"/>
  <c r="AC417" i="29"/>
  <c r="AC416" i="29"/>
  <c r="AG416" i="29" s="1"/>
  <c r="AC415" i="29"/>
  <c r="AG415" i="29" s="1"/>
  <c r="AC414" i="29"/>
  <c r="AG414" i="29" s="1"/>
  <c r="AC413" i="29"/>
  <c r="AC412" i="29"/>
  <c r="AC411" i="29"/>
  <c r="AC410" i="29"/>
  <c r="AG410" i="29" s="1"/>
  <c r="AC406" i="29"/>
  <c r="AC404" i="29"/>
  <c r="AC403" i="29"/>
  <c r="AG403" i="29" s="1"/>
  <c r="AC402" i="29"/>
  <c r="AG402" i="29" s="1"/>
  <c r="AC401" i="29"/>
  <c r="AC400" i="29"/>
  <c r="AC399" i="29"/>
  <c r="AC398" i="29"/>
  <c r="AC397" i="29"/>
  <c r="AC396" i="29"/>
  <c r="AG396" i="29" s="1"/>
  <c r="AC395" i="29"/>
  <c r="AG395" i="29" s="1"/>
  <c r="AC394" i="29"/>
  <c r="AG394" i="29" s="1"/>
  <c r="AC393" i="29"/>
  <c r="AC392" i="29"/>
  <c r="AC391" i="29"/>
  <c r="AC390" i="29"/>
  <c r="AC389" i="29"/>
  <c r="AC384" i="29"/>
  <c r="AG384" i="29" s="1"/>
  <c r="AC383" i="29"/>
  <c r="AC382" i="29"/>
  <c r="AC381" i="29"/>
  <c r="AC380" i="29"/>
  <c r="AG380" i="29" s="1"/>
  <c r="AC379" i="29"/>
  <c r="AC378" i="29"/>
  <c r="AC377" i="29"/>
  <c r="AC376" i="29"/>
  <c r="AG376" i="29" s="1"/>
  <c r="AC375" i="29"/>
  <c r="AG375" i="29" s="1"/>
  <c r="AC374" i="29"/>
  <c r="AC373" i="29"/>
  <c r="AC372" i="29"/>
  <c r="AG372" i="29" s="1"/>
  <c r="AC371" i="29"/>
  <c r="AC370" i="29"/>
  <c r="AC369" i="29"/>
  <c r="AC368" i="29"/>
  <c r="AG368" i="29" s="1"/>
  <c r="AC367" i="29"/>
  <c r="AG367" i="29" s="1"/>
  <c r="AC366" i="29"/>
  <c r="AG366" i="29" s="1"/>
  <c r="AC365" i="29"/>
  <c r="AC364" i="29"/>
  <c r="AC360" i="29"/>
  <c r="AC359" i="29"/>
  <c r="AG359" i="29" s="1"/>
  <c r="AC358" i="29"/>
  <c r="AC357" i="29"/>
  <c r="AC356" i="29"/>
  <c r="AG356" i="29" s="1"/>
  <c r="AC355" i="29"/>
  <c r="AC354" i="29"/>
  <c r="AC353" i="29"/>
  <c r="AC352" i="29"/>
  <c r="AC351" i="29"/>
  <c r="AG351" i="29" s="1"/>
  <c r="AC350" i="29"/>
  <c r="AC349" i="29"/>
  <c r="AG349" i="29" s="1"/>
  <c r="AC348" i="29"/>
  <c r="AG348" i="29" s="1"/>
  <c r="AC347" i="29"/>
  <c r="AG347" i="29" s="1"/>
  <c r="AC346" i="29"/>
  <c r="AC342" i="29"/>
  <c r="AC341" i="29"/>
  <c r="AC340" i="29"/>
  <c r="AG340" i="29" s="1"/>
  <c r="AC339" i="29"/>
  <c r="AC338" i="29"/>
  <c r="AC337" i="29"/>
  <c r="AG337" i="29" s="1"/>
  <c r="AC336" i="29"/>
  <c r="AG336" i="29" s="1"/>
  <c r="AC335" i="29"/>
  <c r="AC334" i="29"/>
  <c r="AC333" i="29"/>
  <c r="AC332" i="29"/>
  <c r="AG332" i="29" s="1"/>
  <c r="AC331" i="29"/>
  <c r="AC330" i="29"/>
  <c r="AC329" i="29"/>
  <c r="AC325" i="29"/>
  <c r="AC324" i="29"/>
  <c r="AC323" i="29"/>
  <c r="AC322" i="29"/>
  <c r="AC321" i="29"/>
  <c r="AG321" i="29" s="1"/>
  <c r="AC320" i="29"/>
  <c r="AC319" i="29"/>
  <c r="AC318" i="29"/>
  <c r="AC317" i="29"/>
  <c r="AG317" i="29" s="1"/>
  <c r="AC316" i="29"/>
  <c r="AC315" i="29"/>
  <c r="AC314" i="29"/>
  <c r="AC313" i="29"/>
  <c r="AC312" i="29"/>
  <c r="AC311" i="29"/>
  <c r="AG311" i="29" s="1"/>
  <c r="AC307" i="29"/>
  <c r="AG307" i="29" s="1"/>
  <c r="AC306" i="29"/>
  <c r="AG306" i="29" s="1"/>
  <c r="AC305" i="29"/>
  <c r="AC304" i="29"/>
  <c r="AC303" i="29"/>
  <c r="AC302" i="29"/>
  <c r="AG302" i="29" s="1"/>
  <c r="AC301" i="29"/>
  <c r="AC300" i="29"/>
  <c r="AC299" i="29"/>
  <c r="AG299" i="29" s="1"/>
  <c r="AC298" i="29"/>
  <c r="AG298" i="29" s="1"/>
  <c r="AC294" i="29"/>
  <c r="AC293" i="29"/>
  <c r="AC292" i="29"/>
  <c r="AC291" i="29"/>
  <c r="AC290" i="29"/>
  <c r="AC289" i="29"/>
  <c r="AG289" i="29" s="1"/>
  <c r="AC288" i="29"/>
  <c r="AC287" i="29"/>
  <c r="AG287" i="29" s="1"/>
  <c r="AC286" i="29"/>
  <c r="AC285" i="29"/>
  <c r="AC284" i="29"/>
  <c r="AC283" i="29"/>
  <c r="AG283" i="29" s="1"/>
  <c r="AC282" i="29"/>
  <c r="AC281" i="29"/>
  <c r="AC280" i="29"/>
  <c r="AG280" i="29" s="1"/>
  <c r="AC279" i="29"/>
  <c r="AC278" i="29"/>
  <c r="AC277" i="29"/>
  <c r="AG277" i="29" s="1"/>
  <c r="AC276" i="29"/>
  <c r="AC275" i="29"/>
  <c r="AC274" i="29"/>
  <c r="AC273" i="29"/>
  <c r="AG273" i="29" s="1"/>
  <c r="AC272" i="29"/>
  <c r="AC271" i="29"/>
  <c r="AC267" i="29"/>
  <c r="AC266" i="29"/>
  <c r="AC265" i="29"/>
  <c r="AC264" i="29"/>
  <c r="AC263" i="29"/>
  <c r="AC262" i="29"/>
  <c r="AC261" i="29"/>
  <c r="AC260" i="29"/>
  <c r="AC259" i="29"/>
  <c r="AC258" i="29"/>
  <c r="AG258" i="29" s="1"/>
  <c r="AC257" i="29"/>
  <c r="AC256" i="29"/>
  <c r="AC255" i="29"/>
  <c r="AC254" i="29"/>
  <c r="AC253" i="29"/>
  <c r="AG253" i="29" s="1"/>
  <c r="AC252" i="29"/>
  <c r="AC251" i="29"/>
  <c r="AC247" i="29"/>
  <c r="AG247" i="29" s="1"/>
  <c r="AC246" i="29"/>
  <c r="AC245" i="29"/>
  <c r="AG245" i="29" s="1"/>
  <c r="AC244" i="29"/>
  <c r="AC243" i="29"/>
  <c r="AG243" i="29" s="1"/>
  <c r="AC242" i="29"/>
  <c r="AG242" i="29" s="1"/>
  <c r="AC241" i="29"/>
  <c r="AC240" i="29"/>
  <c r="AC239" i="29"/>
  <c r="AG239" i="29" s="1"/>
  <c r="AC238" i="29"/>
  <c r="AC237" i="29"/>
  <c r="AG237" i="29" s="1"/>
  <c r="AC236" i="29"/>
  <c r="AC235" i="29"/>
  <c r="AC231" i="29"/>
  <c r="AC230" i="29"/>
  <c r="AC229" i="29"/>
  <c r="AC228" i="29"/>
  <c r="AG228" i="29" s="1"/>
  <c r="AC227" i="29"/>
  <c r="AG227" i="29" s="1"/>
  <c r="AC226" i="29"/>
  <c r="AG226" i="29" s="1"/>
  <c r="AC225" i="29"/>
  <c r="AC224" i="29"/>
  <c r="AG224" i="29" s="1"/>
  <c r="AC223" i="29"/>
  <c r="AG223" i="29" s="1"/>
  <c r="AC222" i="29"/>
  <c r="AG222" i="29" s="1"/>
  <c r="AC217" i="29"/>
  <c r="AC216" i="29"/>
  <c r="AC215" i="29"/>
  <c r="AC214" i="29"/>
  <c r="AC213" i="29"/>
  <c r="AC212" i="29"/>
  <c r="AC211" i="29"/>
  <c r="AG211" i="29" s="1"/>
  <c r="AC210" i="29"/>
  <c r="AC209" i="29"/>
  <c r="AC208" i="29"/>
  <c r="AG208" i="29" s="1"/>
  <c r="AC207" i="29"/>
  <c r="AG207" i="29" s="1"/>
  <c r="AC206" i="29"/>
  <c r="AG206" i="29" s="1"/>
  <c r="AC205" i="29"/>
  <c r="AG205" i="29" s="1"/>
  <c r="AC204" i="29"/>
  <c r="AG204" i="29" s="1"/>
  <c r="AC203" i="29"/>
  <c r="AG203" i="29" s="1"/>
  <c r="AC202" i="29"/>
  <c r="AG202" i="29" s="1"/>
  <c r="AC201" i="29"/>
  <c r="AC200" i="29"/>
  <c r="AC199" i="29"/>
  <c r="AC198" i="29"/>
  <c r="AG198" i="29" s="1"/>
  <c r="AC197" i="29"/>
  <c r="AC196" i="29"/>
  <c r="AC195" i="29"/>
  <c r="AG195" i="29" s="1"/>
  <c r="AC194" i="29"/>
  <c r="AG194" i="29" s="1"/>
  <c r="AC193" i="29"/>
  <c r="AC192" i="29"/>
  <c r="AG192" i="29" s="1"/>
  <c r="AC188" i="29"/>
  <c r="AG188" i="29" s="1"/>
  <c r="AC187" i="29"/>
  <c r="AG187" i="29" s="1"/>
  <c r="AC186" i="29"/>
  <c r="AC185" i="29"/>
  <c r="AC184" i="29"/>
  <c r="AG184" i="29" s="1"/>
  <c r="AC183" i="29"/>
  <c r="AG183" i="29" s="1"/>
  <c r="AC182" i="29"/>
  <c r="AC178" i="29"/>
  <c r="AG178" i="29" s="1"/>
  <c r="AC177" i="29"/>
  <c r="AG177" i="29" s="1"/>
  <c r="AC176" i="29"/>
  <c r="AG176" i="29" s="1"/>
  <c r="AC175" i="29"/>
  <c r="AC174" i="29"/>
  <c r="AG174" i="29" s="1"/>
  <c r="AC173" i="29"/>
  <c r="AG173" i="29" s="1"/>
  <c r="AC172" i="29"/>
  <c r="AG172" i="29" s="1"/>
  <c r="AC171" i="29"/>
  <c r="AC170" i="29"/>
  <c r="AC169" i="29"/>
  <c r="AG169" i="29" s="1"/>
  <c r="AC168" i="29"/>
  <c r="AG168" i="29" s="1"/>
  <c r="AC167" i="29"/>
  <c r="AC166" i="29"/>
  <c r="AC165" i="29"/>
  <c r="AG165" i="29" s="1"/>
  <c r="AC164" i="29"/>
  <c r="AC163" i="29"/>
  <c r="AC162" i="29"/>
  <c r="AC161" i="29"/>
  <c r="AG161" i="29" s="1"/>
  <c r="AC160" i="29"/>
  <c r="AG160" i="29" s="1"/>
  <c r="AC159" i="29"/>
  <c r="AC158" i="29"/>
  <c r="AG158" i="29" s="1"/>
  <c r="AC157" i="29"/>
  <c r="AG157" i="29" s="1"/>
  <c r="AC156" i="29"/>
  <c r="AG156" i="29" s="1"/>
  <c r="AC155" i="29"/>
  <c r="AC154" i="29"/>
  <c r="AC153" i="29"/>
  <c r="AG153" i="29" s="1"/>
  <c r="AC152" i="29"/>
  <c r="AG152" i="29" s="1"/>
  <c r="AC151" i="29"/>
  <c r="AC150" i="29"/>
  <c r="AC149" i="29"/>
  <c r="AG149" i="29" s="1"/>
  <c r="AC148" i="29"/>
  <c r="AG148" i="29" s="1"/>
  <c r="AC147" i="29"/>
  <c r="AC143" i="29"/>
  <c r="AG143" i="29" s="1"/>
  <c r="AC142" i="29"/>
  <c r="AG142" i="29" s="1"/>
  <c r="AC141" i="29"/>
  <c r="AG141" i="29" s="1"/>
  <c r="AC140" i="29"/>
  <c r="AC139" i="29"/>
  <c r="AC138" i="29"/>
  <c r="AG138" i="29" s="1"/>
  <c r="AC137" i="29"/>
  <c r="AC136" i="29"/>
  <c r="AC135" i="29"/>
  <c r="AC134" i="29"/>
  <c r="AC133" i="29"/>
  <c r="AG133" i="29" s="1"/>
  <c r="AC132" i="29"/>
  <c r="AC131" i="29"/>
  <c r="AC127" i="29"/>
  <c r="AG127" i="29" s="1"/>
  <c r="AC126" i="29"/>
  <c r="AC125" i="29"/>
  <c r="AC124" i="29"/>
  <c r="AC123" i="29"/>
  <c r="AG123" i="29" s="1"/>
  <c r="AC122" i="29"/>
  <c r="AG122" i="29" s="1"/>
  <c r="AC121" i="29"/>
  <c r="AC120" i="29"/>
  <c r="AG120" i="29" s="1"/>
  <c r="AC119" i="29"/>
  <c r="AC118" i="29"/>
  <c r="AC114" i="29"/>
  <c r="AC113" i="29"/>
  <c r="AG113" i="29" s="1"/>
  <c r="AC112" i="29"/>
  <c r="AC111" i="29"/>
  <c r="AC110" i="29"/>
  <c r="AG110" i="29" s="1"/>
  <c r="AC109" i="29"/>
  <c r="AG109" i="29" s="1"/>
  <c r="AC108" i="29"/>
  <c r="AC107" i="29"/>
  <c r="AC106" i="29"/>
  <c r="AC105" i="29"/>
  <c r="AC80" i="29"/>
  <c r="AC81" i="29"/>
  <c r="AG81" i="29" s="1"/>
  <c r="AC82" i="29"/>
  <c r="AG82" i="29" s="1"/>
  <c r="AC83" i="29"/>
  <c r="AG83" i="29" s="1"/>
  <c r="AC84" i="29"/>
  <c r="AG84" i="29" s="1"/>
  <c r="AC85" i="29"/>
  <c r="AC86" i="29"/>
  <c r="AC87" i="29"/>
  <c r="AC89" i="29"/>
  <c r="AC90" i="29"/>
  <c r="AG90" i="29" s="1"/>
  <c r="AC92" i="29"/>
  <c r="AG92" i="29" s="1"/>
  <c r="AC93" i="29"/>
  <c r="AC94" i="29"/>
  <c r="AG94" i="29" s="1"/>
  <c r="AC96" i="29"/>
  <c r="AC97" i="29"/>
  <c r="AC98" i="29"/>
  <c r="AG98" i="29" s="1"/>
  <c r="AC99" i="29"/>
  <c r="AC100" i="29"/>
  <c r="AG100" i="29" s="1"/>
  <c r="AC101" i="29"/>
  <c r="AG101" i="29" s="1"/>
  <c r="AE595" i="29"/>
  <c r="L42" i="29"/>
  <c r="L39" i="29"/>
  <c r="L37" i="29"/>
  <c r="L36" i="29"/>
  <c r="V955" i="26"/>
  <c r="AB950" i="29"/>
  <c r="AB58" i="29" s="1"/>
  <c r="AB944" i="29"/>
  <c r="AB57" i="29" s="1"/>
  <c r="AB102" i="29"/>
  <c r="AB4" i="29" s="1"/>
  <c r="AD102" i="29"/>
  <c r="AD4" i="29" s="1"/>
  <c r="AD115" i="29"/>
  <c r="AD5" i="29" s="1"/>
  <c r="AD128" i="29"/>
  <c r="AD6" i="29" s="1"/>
  <c r="AD144" i="29"/>
  <c r="AD7" i="29" s="1"/>
  <c r="AD179" i="29"/>
  <c r="AD8" i="29" s="1"/>
  <c r="AD189" i="29"/>
  <c r="AD9" i="29" s="1"/>
  <c r="AE189" i="29"/>
  <c r="AE9" i="29" s="1"/>
  <c r="AD12" i="29"/>
  <c r="AE12" i="29"/>
  <c r="AD232" i="29"/>
  <c r="AD13" i="29" s="1"/>
  <c r="AE232" i="29"/>
  <c r="AE13" i="29" s="1"/>
  <c r="AD248" i="29"/>
  <c r="AD14" i="29" s="1"/>
  <c r="AE248" i="29"/>
  <c r="AE14" i="29" s="1"/>
  <c r="AD268" i="29"/>
  <c r="AD15" i="29" s="1"/>
  <c r="AD295" i="29"/>
  <c r="AD16" i="29" s="1"/>
  <c r="AE295" i="29"/>
  <c r="AE16" i="29" s="1"/>
  <c r="AD308" i="29"/>
  <c r="AD17" i="29" s="1"/>
  <c r="AD326" i="29"/>
  <c r="AD18" i="29" s="1"/>
  <c r="AD343" i="29"/>
  <c r="AD19" i="29" s="1"/>
  <c r="AD361" i="29"/>
  <c r="AD20" i="29" s="1"/>
  <c r="AD21" i="29"/>
  <c r="AD407" i="29"/>
  <c r="AD22" i="29" s="1"/>
  <c r="AD426" i="29"/>
  <c r="AD23" i="29" s="1"/>
  <c r="AD441" i="29"/>
  <c r="AD24" i="29" s="1"/>
  <c r="AD463" i="29"/>
  <c r="AD25" i="29" s="1"/>
  <c r="AD481" i="29"/>
  <c r="AD26" i="29" s="1"/>
  <c r="AD492" i="29"/>
  <c r="AD27" i="29" s="1"/>
  <c r="AE492" i="29"/>
  <c r="AE27" i="29" s="1"/>
  <c r="AE510" i="29"/>
  <c r="AE28" i="29" s="1"/>
  <c r="AD510" i="29"/>
  <c r="AD28" i="29" s="1"/>
  <c r="AE519" i="29"/>
  <c r="AE29" i="29" s="1"/>
  <c r="AD519" i="29"/>
  <c r="AD29" i="29" s="1"/>
  <c r="AE524" i="29"/>
  <c r="AE30" i="29" s="1"/>
  <c r="AD524" i="29"/>
  <c r="AD30" i="29" s="1"/>
  <c r="AD31" i="29"/>
  <c r="AD528" i="29"/>
  <c r="AE545" i="29"/>
  <c r="AE32" i="29" s="1"/>
  <c r="AD545" i="29"/>
  <c r="AD32" i="29" s="1"/>
  <c r="AD553" i="29"/>
  <c r="AE553" i="29"/>
  <c r="AD567" i="29"/>
  <c r="AD579" i="29"/>
  <c r="AE579" i="29"/>
  <c r="AD590" i="29"/>
  <c r="AD604" i="29"/>
  <c r="AD613" i="29" s="1"/>
  <c r="AD37" i="29" s="1"/>
  <c r="AD625" i="29"/>
  <c r="AE625" i="29"/>
  <c r="AD640" i="29"/>
  <c r="AE640" i="29"/>
  <c r="AD647" i="29"/>
  <c r="AD659" i="29"/>
  <c r="AE670" i="29"/>
  <c r="AD670" i="29"/>
  <c r="AD691" i="29"/>
  <c r="AD704" i="29"/>
  <c r="AE717" i="29"/>
  <c r="AD717" i="29"/>
  <c r="AE723" i="29"/>
  <c r="AD723" i="29"/>
  <c r="AD750" i="29"/>
  <c r="AD751" i="29" s="1"/>
  <c r="AD41" i="29" s="1"/>
  <c r="AE764" i="29"/>
  <c r="AD764" i="29"/>
  <c r="AE780" i="29"/>
  <c r="AD780" i="29"/>
  <c r="AE790" i="29"/>
  <c r="AD790" i="29"/>
  <c r="AD815" i="29"/>
  <c r="AD46" i="29" s="1"/>
  <c r="AD829" i="29"/>
  <c r="AD47" i="29" s="1"/>
  <c r="AD839" i="29"/>
  <c r="AD48" i="29" s="1"/>
  <c r="AD866" i="29"/>
  <c r="AD49" i="29" s="1"/>
  <c r="AD879" i="29"/>
  <c r="AD50" i="29" s="1"/>
  <c r="AD885" i="29"/>
  <c r="AD51" i="29" s="1"/>
  <c r="AE919" i="29"/>
  <c r="AE55" i="29" s="1"/>
  <c r="AD919" i="29"/>
  <c r="AD55" i="29" s="1"/>
  <c r="AD932" i="29"/>
  <c r="AD56" i="29" s="1"/>
  <c r="AE932" i="29"/>
  <c r="AE56" i="29" s="1"/>
  <c r="AD944" i="29"/>
  <c r="AD950" i="29"/>
  <c r="AD58" i="29" s="1"/>
  <c r="AF640" i="29"/>
  <c r="AD595" i="29"/>
  <c r="AE885" i="29"/>
  <c r="AE51" i="29" s="1"/>
  <c r="AE879" i="29"/>
  <c r="AE50" i="29" s="1"/>
  <c r="AE691" i="29"/>
  <c r="AE944" i="29"/>
  <c r="AE57" i="29" s="1"/>
  <c r="AE839" i="29"/>
  <c r="AE48" i="29" s="1"/>
  <c r="AE950" i="29"/>
  <c r="AE58" i="29" s="1"/>
  <c r="AE750" i="29"/>
  <c r="AE751" i="29" s="1"/>
  <c r="AE41" i="29" s="1"/>
  <c r="AE866" i="29"/>
  <c r="AE49" i="29" s="1"/>
  <c r="AE815" i="29"/>
  <c r="AE46" i="29" s="1"/>
  <c r="AE659" i="29"/>
  <c r="AE704" i="29"/>
  <c r="AE604" i="29"/>
  <c r="AE613" i="29" s="1"/>
  <c r="AE37" i="29" s="1"/>
  <c r="AF590" i="29"/>
  <c r="AE829" i="29"/>
  <c r="AE47" i="29" s="1"/>
  <c r="AE426" i="29"/>
  <c r="AE23" i="29" s="1"/>
  <c r="AE590" i="29"/>
  <c r="AE647" i="29"/>
  <c r="AE567" i="29"/>
  <c r="AE326" i="29"/>
  <c r="AE18" i="29" s="1"/>
  <c r="AE441" i="29"/>
  <c r="AE24" i="29" s="1"/>
  <c r="AE343" i="29"/>
  <c r="AE19" i="29" s="1"/>
  <c r="AE308" i="29"/>
  <c r="AE17" i="29" s="1"/>
  <c r="AE268" i="29"/>
  <c r="AE15" i="29" s="1"/>
  <c r="AE144" i="29"/>
  <c r="AE7" i="29" s="1"/>
  <c r="AE102" i="29"/>
  <c r="AE4" i="29" s="1"/>
  <c r="AF102" i="29"/>
  <c r="AF4" i="29" s="1"/>
  <c r="AF950" i="29"/>
  <c r="AF58" i="29" s="1"/>
  <c r="AF944" i="29"/>
  <c r="AF57" i="29" s="1"/>
  <c r="AF885" i="29"/>
  <c r="AF51" i="29" s="1"/>
  <c r="AF866" i="29"/>
  <c r="AF49" i="29" s="1"/>
  <c r="AF839" i="29"/>
  <c r="AF48" i="29" s="1"/>
  <c r="AF829" i="29"/>
  <c r="AF47" i="29" s="1"/>
  <c r="AF815" i="29"/>
  <c r="AF46" i="29" s="1"/>
  <c r="AF790" i="29"/>
  <c r="AF780" i="29"/>
  <c r="AF764" i="29"/>
  <c r="AF750" i="29"/>
  <c r="AF751" i="29" s="1"/>
  <c r="AF41" i="29" s="1"/>
  <c r="AF737" i="29"/>
  <c r="AF723" i="29"/>
  <c r="AF717" i="29"/>
  <c r="AF704" i="29"/>
  <c r="AF691" i="29"/>
  <c r="AF670" i="29"/>
  <c r="AF659" i="29"/>
  <c r="AF647" i="29"/>
  <c r="AF625" i="29"/>
  <c r="AF612" i="29"/>
  <c r="AF604" i="29"/>
  <c r="AF595" i="29"/>
  <c r="AF579" i="29"/>
  <c r="AE361" i="29"/>
  <c r="AE20" i="29" s="1"/>
  <c r="AE481" i="29"/>
  <c r="AE26" i="29" s="1"/>
  <c r="AE115" i="29"/>
  <c r="AE463" i="29"/>
  <c r="AE25" i="29" s="1"/>
  <c r="AE21" i="29"/>
  <c r="AE128" i="29"/>
  <c r="AE6" i="29" s="1"/>
  <c r="AE31" i="29"/>
  <c r="AE528" i="29"/>
  <c r="AE179" i="29"/>
  <c r="AE8" i="29" s="1"/>
  <c r="AE407" i="29"/>
  <c r="AE22" i="29" s="1"/>
  <c r="AF932" i="29"/>
  <c r="AF56" i="29" s="1"/>
  <c r="AF919" i="29"/>
  <c r="AF55" i="29" s="1"/>
  <c r="AF879" i="29"/>
  <c r="AF50" i="29" s="1"/>
  <c r="AF115" i="29"/>
  <c r="AF5" i="29" s="1"/>
  <c r="AF31" i="29"/>
  <c r="AF528" i="29"/>
  <c r="H79" i="29"/>
  <c r="K79" i="29"/>
  <c r="H80" i="29"/>
  <c r="K80" i="29"/>
  <c r="H81" i="29"/>
  <c r="K81" i="29"/>
  <c r="H82" i="29"/>
  <c r="K82" i="29"/>
  <c r="H83" i="29"/>
  <c r="K83" i="29"/>
  <c r="H84" i="29"/>
  <c r="K84" i="29"/>
  <c r="H85" i="29"/>
  <c r="K85" i="29"/>
  <c r="H86" i="29"/>
  <c r="K86" i="29"/>
  <c r="H87" i="29"/>
  <c r="K87" i="29"/>
  <c r="H89" i="29"/>
  <c r="K89" i="29"/>
  <c r="H90" i="29"/>
  <c r="K90" i="29"/>
  <c r="H92" i="29"/>
  <c r="K92" i="29"/>
  <c r="H93" i="29"/>
  <c r="K93" i="29"/>
  <c r="H94" i="29"/>
  <c r="K94" i="29"/>
  <c r="H96" i="29"/>
  <c r="K96" i="29"/>
  <c r="H97" i="29"/>
  <c r="K97" i="29"/>
  <c r="H98" i="29"/>
  <c r="K98" i="29"/>
  <c r="H99" i="29"/>
  <c r="K99" i="29"/>
  <c r="H100" i="29"/>
  <c r="K100" i="29"/>
  <c r="H101" i="29"/>
  <c r="K101" i="29"/>
  <c r="H105" i="29"/>
  <c r="K105" i="29"/>
  <c r="H106" i="29"/>
  <c r="K106" i="29"/>
  <c r="H107" i="29"/>
  <c r="K107" i="29"/>
  <c r="H108" i="29"/>
  <c r="K108" i="29"/>
  <c r="H109" i="29"/>
  <c r="K109" i="29"/>
  <c r="H110" i="29"/>
  <c r="K110" i="29"/>
  <c r="H111" i="29"/>
  <c r="K111" i="29"/>
  <c r="H112" i="29"/>
  <c r="K112" i="29"/>
  <c r="H113" i="29"/>
  <c r="K113" i="29"/>
  <c r="H114" i="29"/>
  <c r="K114" i="29"/>
  <c r="H118" i="29"/>
  <c r="K118" i="29"/>
  <c r="H119" i="29"/>
  <c r="K119" i="29"/>
  <c r="H120" i="29"/>
  <c r="K120" i="29"/>
  <c r="H121" i="29"/>
  <c r="K121" i="29"/>
  <c r="H122" i="29"/>
  <c r="K122" i="29"/>
  <c r="H123" i="29"/>
  <c r="K123" i="29"/>
  <c r="H124" i="29"/>
  <c r="K124" i="29"/>
  <c r="H125" i="29"/>
  <c r="K125" i="29"/>
  <c r="H126" i="29"/>
  <c r="K126" i="29"/>
  <c r="H127" i="29"/>
  <c r="K127" i="29"/>
  <c r="H131" i="29"/>
  <c r="K131" i="29"/>
  <c r="H132" i="29"/>
  <c r="K132" i="29"/>
  <c r="K133" i="29"/>
  <c r="H134" i="29"/>
  <c r="K134" i="29"/>
  <c r="H135" i="29"/>
  <c r="K135" i="29"/>
  <c r="H136" i="29"/>
  <c r="K136" i="29"/>
  <c r="H137" i="29"/>
  <c r="K137" i="29"/>
  <c r="H138" i="29"/>
  <c r="K138" i="29"/>
  <c r="H139" i="29"/>
  <c r="K139" i="29"/>
  <c r="H140" i="29"/>
  <c r="K140" i="29"/>
  <c r="H141" i="29"/>
  <c r="K141" i="29"/>
  <c r="H142" i="29"/>
  <c r="K142" i="29"/>
  <c r="H143" i="29"/>
  <c r="K143" i="29"/>
  <c r="H147" i="29"/>
  <c r="K147" i="29"/>
  <c r="H148" i="29"/>
  <c r="K148" i="29"/>
  <c r="H149" i="29"/>
  <c r="K149" i="29"/>
  <c r="H150" i="29"/>
  <c r="K150" i="29"/>
  <c r="H151" i="29"/>
  <c r="K151" i="29"/>
  <c r="H152" i="29"/>
  <c r="K152" i="29"/>
  <c r="H153" i="29"/>
  <c r="K153" i="29"/>
  <c r="H154" i="29"/>
  <c r="K154" i="29"/>
  <c r="H155" i="29"/>
  <c r="K155" i="29"/>
  <c r="H156" i="29"/>
  <c r="K156" i="29"/>
  <c r="H157" i="29"/>
  <c r="K157" i="29"/>
  <c r="H158" i="29"/>
  <c r="K158" i="29"/>
  <c r="H159" i="29"/>
  <c r="K159" i="29"/>
  <c r="H160" i="29"/>
  <c r="K160" i="29"/>
  <c r="H161" i="29"/>
  <c r="K161" i="29"/>
  <c r="H162" i="29"/>
  <c r="K162" i="29"/>
  <c r="H163" i="29"/>
  <c r="K163" i="29"/>
  <c r="H164" i="29"/>
  <c r="K164" i="29"/>
  <c r="H165" i="29"/>
  <c r="K165" i="29"/>
  <c r="H166" i="29"/>
  <c r="K166" i="29"/>
  <c r="H167" i="29"/>
  <c r="K167" i="29"/>
  <c r="H168" i="29"/>
  <c r="K168" i="29"/>
  <c r="H169" i="29"/>
  <c r="K169" i="29"/>
  <c r="H170" i="29"/>
  <c r="K170" i="29"/>
  <c r="H171" i="29"/>
  <c r="K171" i="29"/>
  <c r="H172" i="29"/>
  <c r="K172" i="29"/>
  <c r="H173" i="29"/>
  <c r="K173" i="29"/>
  <c r="H174" i="29"/>
  <c r="K174" i="29"/>
  <c r="H175" i="29"/>
  <c r="K175" i="29"/>
  <c r="H176" i="29"/>
  <c r="K176" i="29"/>
  <c r="H177" i="29"/>
  <c r="K177" i="29"/>
  <c r="H178" i="29"/>
  <c r="K178" i="29"/>
  <c r="H182" i="29"/>
  <c r="K182" i="29"/>
  <c r="H183" i="29"/>
  <c r="K183" i="29"/>
  <c r="H184" i="29"/>
  <c r="K184" i="29"/>
  <c r="H185" i="29"/>
  <c r="K185" i="29"/>
  <c r="H186" i="29"/>
  <c r="K186" i="29"/>
  <c r="H187" i="29"/>
  <c r="K187" i="29"/>
  <c r="H188" i="29"/>
  <c r="K188" i="29"/>
  <c r="H192" i="29"/>
  <c r="K192" i="29"/>
  <c r="H193" i="29"/>
  <c r="K193" i="29"/>
  <c r="H194" i="29"/>
  <c r="K194" i="29"/>
  <c r="H195" i="29"/>
  <c r="K195" i="29"/>
  <c r="H196" i="29"/>
  <c r="K196" i="29"/>
  <c r="H197" i="29"/>
  <c r="K197" i="29"/>
  <c r="H198" i="29"/>
  <c r="K198" i="29"/>
  <c r="H199" i="29"/>
  <c r="K199" i="29"/>
  <c r="H200" i="29"/>
  <c r="K200" i="29"/>
  <c r="H201" i="29"/>
  <c r="K201" i="29"/>
  <c r="H202" i="29"/>
  <c r="K202" i="29"/>
  <c r="H203" i="29"/>
  <c r="K203" i="29"/>
  <c r="H204" i="29"/>
  <c r="K204" i="29"/>
  <c r="H205" i="29"/>
  <c r="K205" i="29"/>
  <c r="H206" i="29"/>
  <c r="K206" i="29"/>
  <c r="H207" i="29"/>
  <c r="K207" i="29"/>
  <c r="H208" i="29"/>
  <c r="K208" i="29"/>
  <c r="H209" i="29"/>
  <c r="K209" i="29"/>
  <c r="H210" i="29"/>
  <c r="K210" i="29"/>
  <c r="H211" i="29"/>
  <c r="K211" i="29"/>
  <c r="H212" i="29"/>
  <c r="K212" i="29"/>
  <c r="H213" i="29"/>
  <c r="K213" i="29"/>
  <c r="H214" i="29"/>
  <c r="K214" i="29"/>
  <c r="H215" i="29"/>
  <c r="K215" i="29"/>
  <c r="H216" i="29"/>
  <c r="K216" i="29"/>
  <c r="H217" i="29"/>
  <c r="K217" i="29"/>
  <c r="H222" i="29"/>
  <c r="K222" i="29"/>
  <c r="H223" i="29"/>
  <c r="K223" i="29"/>
  <c r="H224" i="29"/>
  <c r="K224" i="29"/>
  <c r="H225" i="29"/>
  <c r="K225" i="29"/>
  <c r="H226" i="29"/>
  <c r="K226" i="29"/>
  <c r="H227" i="29"/>
  <c r="K227" i="29"/>
  <c r="H228" i="29"/>
  <c r="K228" i="29"/>
  <c r="H229" i="29"/>
  <c r="K229" i="29"/>
  <c r="H230" i="29"/>
  <c r="K230" i="29"/>
  <c r="H231" i="29"/>
  <c r="K231" i="29"/>
  <c r="H235" i="29"/>
  <c r="K235" i="29"/>
  <c r="H236" i="29"/>
  <c r="K236" i="29"/>
  <c r="H237" i="29"/>
  <c r="K237" i="29"/>
  <c r="H238" i="29"/>
  <c r="K238" i="29"/>
  <c r="H239" i="29"/>
  <c r="K239" i="29"/>
  <c r="H240" i="29"/>
  <c r="K240" i="29"/>
  <c r="H241" i="29"/>
  <c r="K241" i="29"/>
  <c r="H242" i="29"/>
  <c r="K242" i="29"/>
  <c r="H243" i="29"/>
  <c r="K243" i="29"/>
  <c r="H244" i="29"/>
  <c r="K244" i="29"/>
  <c r="H245" i="29"/>
  <c r="K245" i="29"/>
  <c r="H246" i="29"/>
  <c r="K246" i="29"/>
  <c r="H247" i="29"/>
  <c r="K247" i="29"/>
  <c r="H251" i="29"/>
  <c r="K251" i="29"/>
  <c r="H252" i="29"/>
  <c r="K252" i="29"/>
  <c r="H253" i="29"/>
  <c r="K253" i="29"/>
  <c r="H254" i="29"/>
  <c r="K254" i="29"/>
  <c r="H255" i="29"/>
  <c r="K255" i="29"/>
  <c r="H256" i="29"/>
  <c r="K256" i="29"/>
  <c r="H257" i="29"/>
  <c r="K257" i="29"/>
  <c r="H258" i="29"/>
  <c r="K258" i="29"/>
  <c r="H259" i="29"/>
  <c r="K259" i="29"/>
  <c r="H260" i="29"/>
  <c r="K260" i="29"/>
  <c r="H261" i="29"/>
  <c r="K261" i="29"/>
  <c r="H262" i="29"/>
  <c r="K262" i="29"/>
  <c r="H263" i="29"/>
  <c r="K263" i="29"/>
  <c r="H264" i="29"/>
  <c r="K264" i="29"/>
  <c r="H265" i="29"/>
  <c r="K265" i="29"/>
  <c r="H266" i="29"/>
  <c r="K266" i="29"/>
  <c r="H267" i="29"/>
  <c r="K267" i="29"/>
  <c r="H271" i="29"/>
  <c r="K271" i="29"/>
  <c r="H272" i="29"/>
  <c r="K272" i="29"/>
  <c r="H273" i="29"/>
  <c r="K273" i="29"/>
  <c r="H274" i="29"/>
  <c r="K274" i="29"/>
  <c r="H275" i="29"/>
  <c r="K275" i="29"/>
  <c r="H276" i="29"/>
  <c r="K276" i="29"/>
  <c r="H277" i="29"/>
  <c r="K277" i="29"/>
  <c r="H278" i="29"/>
  <c r="K278" i="29"/>
  <c r="H279" i="29"/>
  <c r="K279" i="29"/>
  <c r="H280" i="29"/>
  <c r="K280" i="29"/>
  <c r="H281" i="29"/>
  <c r="K281" i="29"/>
  <c r="H282" i="29"/>
  <c r="K282" i="29"/>
  <c r="H283" i="29"/>
  <c r="K283" i="29"/>
  <c r="H284" i="29"/>
  <c r="K284" i="29"/>
  <c r="H285" i="29"/>
  <c r="K285" i="29"/>
  <c r="H286" i="29"/>
  <c r="K286" i="29"/>
  <c r="H287" i="29"/>
  <c r="K287" i="29"/>
  <c r="H288" i="29"/>
  <c r="K288" i="29"/>
  <c r="H289" i="29"/>
  <c r="K289" i="29"/>
  <c r="H290" i="29"/>
  <c r="K290" i="29"/>
  <c r="H291" i="29"/>
  <c r="K291" i="29"/>
  <c r="H292" i="29"/>
  <c r="K292" i="29"/>
  <c r="H293" i="29"/>
  <c r="K293" i="29"/>
  <c r="H294" i="29"/>
  <c r="K294" i="29"/>
  <c r="H298" i="29"/>
  <c r="K298" i="29"/>
  <c r="H299" i="29"/>
  <c r="K299" i="29"/>
  <c r="H300" i="29"/>
  <c r="K300" i="29"/>
  <c r="H301" i="29"/>
  <c r="K301" i="29"/>
  <c r="H302" i="29"/>
  <c r="K302" i="29"/>
  <c r="H303" i="29"/>
  <c r="K303" i="29"/>
  <c r="H304" i="29"/>
  <c r="K304" i="29"/>
  <c r="H305" i="29"/>
  <c r="K305" i="29"/>
  <c r="H306" i="29"/>
  <c r="K306" i="29"/>
  <c r="H307" i="29"/>
  <c r="K307" i="29"/>
  <c r="H311" i="29"/>
  <c r="K311" i="29"/>
  <c r="H312" i="29"/>
  <c r="K312" i="29"/>
  <c r="H313" i="29"/>
  <c r="K313" i="29"/>
  <c r="H314" i="29"/>
  <c r="K314" i="29"/>
  <c r="H315" i="29"/>
  <c r="K315" i="29"/>
  <c r="H316" i="29"/>
  <c r="K316" i="29"/>
  <c r="H317" i="29"/>
  <c r="K317" i="29"/>
  <c r="H318" i="29"/>
  <c r="K318" i="29"/>
  <c r="H319" i="29"/>
  <c r="K319" i="29"/>
  <c r="H320" i="29"/>
  <c r="K320" i="29"/>
  <c r="H321" i="29"/>
  <c r="K321" i="29"/>
  <c r="H322" i="29"/>
  <c r="K322" i="29"/>
  <c r="H323" i="29"/>
  <c r="K323" i="29"/>
  <c r="H324" i="29"/>
  <c r="K324" i="29"/>
  <c r="H325" i="29"/>
  <c r="K325" i="29"/>
  <c r="H329" i="29"/>
  <c r="K329" i="29"/>
  <c r="H330" i="29"/>
  <c r="K330" i="29"/>
  <c r="H331" i="29"/>
  <c r="K331" i="29"/>
  <c r="H332" i="29"/>
  <c r="K332" i="29"/>
  <c r="H333" i="29"/>
  <c r="K333" i="29"/>
  <c r="H334" i="29"/>
  <c r="K334" i="29"/>
  <c r="H335" i="29"/>
  <c r="K335" i="29"/>
  <c r="H336" i="29"/>
  <c r="K336" i="29"/>
  <c r="H337" i="29"/>
  <c r="K337" i="29"/>
  <c r="H338" i="29"/>
  <c r="K338" i="29"/>
  <c r="H339" i="29"/>
  <c r="K339" i="29"/>
  <c r="H340" i="29"/>
  <c r="K340" i="29"/>
  <c r="H341" i="29"/>
  <c r="K341" i="29"/>
  <c r="H342" i="29"/>
  <c r="K342" i="29"/>
  <c r="H346" i="29"/>
  <c r="K346" i="29"/>
  <c r="H347" i="29"/>
  <c r="K347" i="29"/>
  <c r="H348" i="29"/>
  <c r="K348" i="29"/>
  <c r="H349" i="29"/>
  <c r="K349" i="29"/>
  <c r="H350" i="29"/>
  <c r="K350" i="29"/>
  <c r="H351" i="29"/>
  <c r="K351" i="29"/>
  <c r="H352" i="29"/>
  <c r="K352" i="29"/>
  <c r="H353" i="29"/>
  <c r="K353" i="29"/>
  <c r="H354" i="29"/>
  <c r="K354" i="29"/>
  <c r="H355" i="29"/>
  <c r="K355" i="29"/>
  <c r="H356" i="29"/>
  <c r="K356" i="29"/>
  <c r="H357" i="29"/>
  <c r="K357" i="29"/>
  <c r="H358" i="29"/>
  <c r="K358" i="29"/>
  <c r="H359" i="29"/>
  <c r="K359" i="29"/>
  <c r="H360" i="29"/>
  <c r="K360" i="29"/>
  <c r="H364" i="29"/>
  <c r="K364" i="29"/>
  <c r="H365" i="29"/>
  <c r="K365" i="29"/>
  <c r="H366" i="29"/>
  <c r="K366" i="29"/>
  <c r="H367" i="29"/>
  <c r="K367" i="29"/>
  <c r="H368" i="29"/>
  <c r="K368" i="29"/>
  <c r="H369" i="29"/>
  <c r="K369" i="29"/>
  <c r="H370" i="29"/>
  <c r="K370" i="29"/>
  <c r="H371" i="29"/>
  <c r="K371" i="29"/>
  <c r="H372" i="29"/>
  <c r="K372" i="29"/>
  <c r="H373" i="29"/>
  <c r="K373" i="29"/>
  <c r="H374" i="29"/>
  <c r="K374" i="29"/>
  <c r="H375" i="29"/>
  <c r="K375" i="29"/>
  <c r="H376" i="29"/>
  <c r="K376" i="29"/>
  <c r="H377" i="29"/>
  <c r="K377" i="29"/>
  <c r="H378" i="29"/>
  <c r="K378" i="29"/>
  <c r="H379" i="29"/>
  <c r="K379" i="29"/>
  <c r="H380" i="29"/>
  <c r="K380" i="29"/>
  <c r="H381" i="29"/>
  <c r="K381" i="29"/>
  <c r="H382" i="29"/>
  <c r="K382" i="29"/>
  <c r="H383" i="29"/>
  <c r="K383" i="29"/>
  <c r="H384" i="29"/>
  <c r="K384" i="29"/>
  <c r="H389" i="29"/>
  <c r="K389" i="29"/>
  <c r="H390" i="29"/>
  <c r="K390" i="29"/>
  <c r="H391" i="29"/>
  <c r="K391" i="29"/>
  <c r="H392" i="29"/>
  <c r="K392" i="29"/>
  <c r="H393" i="29"/>
  <c r="K393" i="29"/>
  <c r="H394" i="29"/>
  <c r="K394" i="29"/>
  <c r="H395" i="29"/>
  <c r="K395" i="29"/>
  <c r="H396" i="29"/>
  <c r="K396" i="29"/>
  <c r="H397" i="29"/>
  <c r="K397" i="29"/>
  <c r="H398" i="29"/>
  <c r="K398" i="29"/>
  <c r="H399" i="29"/>
  <c r="K399" i="29"/>
  <c r="H400" i="29"/>
  <c r="K400" i="29"/>
  <c r="H401" i="29"/>
  <c r="K401" i="29"/>
  <c r="H402" i="29"/>
  <c r="K402" i="29"/>
  <c r="H403" i="29"/>
  <c r="K403" i="29"/>
  <c r="H404" i="29"/>
  <c r="K404" i="29"/>
  <c r="H406" i="29"/>
  <c r="K406" i="29"/>
  <c r="H410" i="29"/>
  <c r="K410" i="29"/>
  <c r="H411" i="29"/>
  <c r="K411" i="29"/>
  <c r="H412" i="29"/>
  <c r="K412" i="29"/>
  <c r="H413" i="29"/>
  <c r="K413" i="29"/>
  <c r="H414" i="29"/>
  <c r="K414" i="29"/>
  <c r="H415" i="29"/>
  <c r="K415" i="29"/>
  <c r="H416" i="29"/>
  <c r="K416" i="29"/>
  <c r="H417" i="29"/>
  <c r="K417" i="29"/>
  <c r="H418" i="29"/>
  <c r="K418" i="29"/>
  <c r="H419" i="29"/>
  <c r="K419" i="29"/>
  <c r="H420" i="29"/>
  <c r="K420" i="29"/>
  <c r="H421" i="29"/>
  <c r="K421" i="29"/>
  <c r="H422" i="29"/>
  <c r="K422" i="29"/>
  <c r="H423" i="29"/>
  <c r="K423" i="29"/>
  <c r="H424" i="29"/>
  <c r="K424" i="29"/>
  <c r="H425" i="29"/>
  <c r="K425" i="29"/>
  <c r="H429" i="29"/>
  <c r="K429" i="29"/>
  <c r="H430" i="29"/>
  <c r="K430" i="29"/>
  <c r="H431" i="29"/>
  <c r="K431" i="29"/>
  <c r="H432" i="29"/>
  <c r="K432" i="29"/>
  <c r="H433" i="29"/>
  <c r="K433" i="29"/>
  <c r="H434" i="29"/>
  <c r="K434" i="29"/>
  <c r="H435" i="29"/>
  <c r="K435" i="29"/>
  <c r="H436" i="29"/>
  <c r="K436" i="29"/>
  <c r="H437" i="29"/>
  <c r="K437" i="29"/>
  <c r="H438" i="29"/>
  <c r="K438" i="29"/>
  <c r="H439" i="29"/>
  <c r="K439" i="29"/>
  <c r="H440" i="29"/>
  <c r="K440" i="29"/>
  <c r="H444" i="29"/>
  <c r="K444" i="29"/>
  <c r="H445" i="29"/>
  <c r="K445" i="29"/>
  <c r="H446" i="29"/>
  <c r="K446" i="29"/>
  <c r="H447" i="29"/>
  <c r="K447" i="29"/>
  <c r="H448" i="29"/>
  <c r="K448" i="29"/>
  <c r="H449" i="29"/>
  <c r="K449" i="29"/>
  <c r="H450" i="29"/>
  <c r="K450" i="29"/>
  <c r="H451" i="29"/>
  <c r="K451" i="29"/>
  <c r="H452" i="29"/>
  <c r="K452" i="29"/>
  <c r="H453" i="29"/>
  <c r="K453" i="29"/>
  <c r="H454" i="29"/>
  <c r="K454" i="29"/>
  <c r="H455" i="29"/>
  <c r="K455" i="29"/>
  <c r="H456" i="29"/>
  <c r="K456" i="29"/>
  <c r="H457" i="29"/>
  <c r="K457" i="29"/>
  <c r="H458" i="29"/>
  <c r="K458" i="29"/>
  <c r="H459" i="29"/>
  <c r="K459" i="29"/>
  <c r="H460" i="29"/>
  <c r="K460" i="29"/>
  <c r="H461" i="29"/>
  <c r="K461" i="29"/>
  <c r="H462" i="29"/>
  <c r="K462" i="29"/>
  <c r="H466" i="29"/>
  <c r="K466" i="29"/>
  <c r="H467" i="29"/>
  <c r="K467" i="29"/>
  <c r="H468" i="29"/>
  <c r="K468" i="29"/>
  <c r="H469" i="29"/>
  <c r="K469" i="29"/>
  <c r="H470" i="29"/>
  <c r="K470" i="29"/>
  <c r="H471" i="29"/>
  <c r="K471" i="29"/>
  <c r="H472" i="29"/>
  <c r="K472" i="29"/>
  <c r="H473" i="29"/>
  <c r="K473" i="29"/>
  <c r="H474" i="29"/>
  <c r="K474" i="29"/>
  <c r="H475" i="29"/>
  <c r="K475" i="29"/>
  <c r="H476" i="29"/>
  <c r="K476" i="29"/>
  <c r="H477" i="29"/>
  <c r="K477" i="29"/>
  <c r="H478" i="29"/>
  <c r="K478" i="29"/>
  <c r="H479" i="29"/>
  <c r="K479" i="29"/>
  <c r="H480" i="29"/>
  <c r="K480" i="29"/>
  <c r="H484" i="29"/>
  <c r="K484" i="29"/>
  <c r="H485" i="29"/>
  <c r="K485" i="29"/>
  <c r="H486" i="29"/>
  <c r="K486" i="29"/>
  <c r="H487" i="29"/>
  <c r="K487" i="29"/>
  <c r="H488" i="29"/>
  <c r="K488" i="29"/>
  <c r="H489" i="29"/>
  <c r="K489" i="29"/>
  <c r="H490" i="29"/>
  <c r="K490" i="29"/>
  <c r="H491" i="29"/>
  <c r="K491" i="29"/>
  <c r="H495" i="29"/>
  <c r="K495" i="29"/>
  <c r="H496" i="29"/>
  <c r="K496" i="29"/>
  <c r="H497" i="29"/>
  <c r="K497" i="29"/>
  <c r="H498" i="29"/>
  <c r="K498" i="29"/>
  <c r="H499" i="29"/>
  <c r="K499" i="29"/>
  <c r="H500" i="29"/>
  <c r="K500" i="29"/>
  <c r="H501" i="29"/>
  <c r="K501" i="29"/>
  <c r="H502" i="29"/>
  <c r="K502" i="29"/>
  <c r="H503" i="29"/>
  <c r="K503" i="29"/>
  <c r="H504" i="29"/>
  <c r="K504" i="29"/>
  <c r="H505" i="29"/>
  <c r="K505" i="29"/>
  <c r="H506" i="29"/>
  <c r="K506" i="29"/>
  <c r="H507" i="29"/>
  <c r="K507" i="29"/>
  <c r="H508" i="29"/>
  <c r="K508" i="29"/>
  <c r="H509" i="29"/>
  <c r="K509" i="29"/>
  <c r="H513" i="29"/>
  <c r="K513" i="29"/>
  <c r="H514" i="29"/>
  <c r="K514" i="29"/>
  <c r="H515" i="29"/>
  <c r="K515" i="29"/>
  <c r="H516" i="29"/>
  <c r="K516" i="29"/>
  <c r="K517" i="29"/>
  <c r="H518" i="29"/>
  <c r="K518" i="29"/>
  <c r="H522" i="29"/>
  <c r="K522" i="29"/>
  <c r="H523" i="29"/>
  <c r="K523" i="29"/>
  <c r="H527" i="29"/>
  <c r="K527" i="29"/>
  <c r="H531" i="29"/>
  <c r="K531" i="29"/>
  <c r="H532" i="29"/>
  <c r="K532" i="29"/>
  <c r="H533" i="29"/>
  <c r="K533" i="29"/>
  <c r="H534" i="29"/>
  <c r="K534" i="29"/>
  <c r="H535" i="29"/>
  <c r="K535" i="29"/>
  <c r="H536" i="29"/>
  <c r="K536" i="29"/>
  <c r="H537" i="29"/>
  <c r="K537" i="29"/>
  <c r="H538" i="29"/>
  <c r="K538" i="29"/>
  <c r="H539" i="29"/>
  <c r="K539" i="29"/>
  <c r="H540" i="29"/>
  <c r="K540" i="29"/>
  <c r="H541" i="29"/>
  <c r="K541" i="29"/>
  <c r="H542" i="29"/>
  <c r="K542" i="29"/>
  <c r="H543" i="29"/>
  <c r="K543" i="29"/>
  <c r="H544" i="29"/>
  <c r="K544" i="29"/>
  <c r="H549" i="29"/>
  <c r="K549" i="29"/>
  <c r="H550" i="29"/>
  <c r="K550" i="29"/>
  <c r="H551" i="29"/>
  <c r="K551" i="29"/>
  <c r="H552" i="29"/>
  <c r="K552" i="29"/>
  <c r="H555" i="29"/>
  <c r="K555" i="29"/>
  <c r="H556" i="29"/>
  <c r="K556" i="29"/>
  <c r="H557" i="29"/>
  <c r="K557" i="29"/>
  <c r="H558" i="29"/>
  <c r="K558" i="29"/>
  <c r="H559" i="29"/>
  <c r="K559" i="29"/>
  <c r="H560" i="29"/>
  <c r="K560" i="29"/>
  <c r="H561" i="29"/>
  <c r="K561" i="29"/>
  <c r="H562" i="29"/>
  <c r="K562" i="29"/>
  <c r="H563" i="29"/>
  <c r="K563" i="29"/>
  <c r="H564" i="29"/>
  <c r="K564" i="29"/>
  <c r="H565" i="29"/>
  <c r="K565" i="29"/>
  <c r="H566" i="29"/>
  <c r="K566" i="29"/>
  <c r="H569" i="29"/>
  <c r="K569" i="29"/>
  <c r="H570" i="29"/>
  <c r="K570" i="29"/>
  <c r="H571" i="29"/>
  <c r="K571" i="29"/>
  <c r="H572" i="29"/>
  <c r="K572" i="29"/>
  <c r="H573" i="29"/>
  <c r="K573" i="29"/>
  <c r="H574" i="29"/>
  <c r="K574" i="29"/>
  <c r="H575" i="29"/>
  <c r="K575" i="29"/>
  <c r="H576" i="29"/>
  <c r="K576" i="29"/>
  <c r="H577" i="29"/>
  <c r="K577" i="29"/>
  <c r="H578" i="29"/>
  <c r="K578" i="29"/>
  <c r="H581" i="29"/>
  <c r="K581" i="29"/>
  <c r="H582" i="29"/>
  <c r="K582" i="29"/>
  <c r="H583" i="29"/>
  <c r="K583" i="29"/>
  <c r="H584" i="29"/>
  <c r="K584" i="29"/>
  <c r="H585" i="29"/>
  <c r="K585" i="29"/>
  <c r="H586" i="29"/>
  <c r="K586" i="29"/>
  <c r="H587" i="29"/>
  <c r="K587" i="29"/>
  <c r="H588" i="29"/>
  <c r="K588" i="29"/>
  <c r="H589" i="29"/>
  <c r="K589" i="29"/>
  <c r="H592" i="29"/>
  <c r="K592" i="29"/>
  <c r="H593" i="29"/>
  <c r="K593" i="29"/>
  <c r="H594" i="29"/>
  <c r="K594" i="29"/>
  <c r="H600" i="29"/>
  <c r="K600" i="29"/>
  <c r="H601" i="29"/>
  <c r="K601" i="29"/>
  <c r="H602" i="29"/>
  <c r="K602" i="29"/>
  <c r="H603" i="29"/>
  <c r="K603" i="29"/>
  <c r="H606" i="29"/>
  <c r="K606" i="29"/>
  <c r="H607" i="29"/>
  <c r="K607" i="29"/>
  <c r="H608" i="29"/>
  <c r="K608" i="29"/>
  <c r="H609" i="29"/>
  <c r="K609" i="29"/>
  <c r="H611" i="29"/>
  <c r="K611" i="29"/>
  <c r="H617" i="29"/>
  <c r="K617" i="29"/>
  <c r="H618" i="29"/>
  <c r="K618" i="29"/>
  <c r="H619" i="29"/>
  <c r="K619" i="29"/>
  <c r="H620" i="29"/>
  <c r="K620" i="29"/>
  <c r="H621" i="29"/>
  <c r="K621" i="29"/>
  <c r="H622" i="29"/>
  <c r="K622" i="29"/>
  <c r="H623" i="29"/>
  <c r="K623" i="29"/>
  <c r="H624" i="29"/>
  <c r="K624" i="29"/>
  <c r="H627" i="29"/>
  <c r="K627" i="29"/>
  <c r="H628" i="29"/>
  <c r="K628" i="29"/>
  <c r="H629" i="29"/>
  <c r="K629" i="29"/>
  <c r="H630" i="29"/>
  <c r="K630" i="29"/>
  <c r="H631" i="29"/>
  <c r="K631" i="29"/>
  <c r="H632" i="29"/>
  <c r="K632" i="29"/>
  <c r="H633" i="29"/>
  <c r="K633" i="29"/>
  <c r="H634" i="29"/>
  <c r="K634" i="29"/>
  <c r="H635" i="29"/>
  <c r="K635" i="29"/>
  <c r="H636" i="29"/>
  <c r="K636" i="29"/>
  <c r="H637" i="29"/>
  <c r="K637" i="29"/>
  <c r="H639" i="29"/>
  <c r="K639" i="29"/>
  <c r="H642" i="29"/>
  <c r="K642" i="29"/>
  <c r="H643" i="29"/>
  <c r="K643" i="29"/>
  <c r="H644" i="29"/>
  <c r="K644" i="29"/>
  <c r="H645" i="29"/>
  <c r="K645" i="29"/>
  <c r="H646" i="29"/>
  <c r="K646" i="29"/>
  <c r="H649" i="29"/>
  <c r="K649" i="29"/>
  <c r="H650" i="29"/>
  <c r="K650" i="29"/>
  <c r="H651" i="29"/>
  <c r="K651" i="29"/>
  <c r="H652" i="29"/>
  <c r="K652" i="29"/>
  <c r="H653" i="29"/>
  <c r="K653" i="29"/>
  <c r="H654" i="29"/>
  <c r="K654" i="29"/>
  <c r="H655" i="29"/>
  <c r="K655" i="29"/>
  <c r="H656" i="29"/>
  <c r="K656" i="29"/>
  <c r="H657" i="29"/>
  <c r="K657" i="29"/>
  <c r="H658" i="29"/>
  <c r="K658" i="29"/>
  <c r="H665" i="29"/>
  <c r="K665" i="29"/>
  <c r="H666" i="29"/>
  <c r="K666" i="29"/>
  <c r="H667" i="29"/>
  <c r="K667" i="29"/>
  <c r="H668" i="29"/>
  <c r="K668" i="29"/>
  <c r="H669" i="29"/>
  <c r="K669" i="29"/>
  <c r="H672" i="29"/>
  <c r="K672" i="29"/>
  <c r="H673" i="29"/>
  <c r="K673" i="29"/>
  <c r="H674" i="29"/>
  <c r="K674" i="29"/>
  <c r="H675" i="29"/>
  <c r="K675" i="29"/>
  <c r="H676" i="29"/>
  <c r="K676" i="29"/>
  <c r="H677" i="29"/>
  <c r="K677" i="29"/>
  <c r="H678" i="29"/>
  <c r="K678" i="29"/>
  <c r="H679" i="29"/>
  <c r="K679" i="29"/>
  <c r="H680" i="29"/>
  <c r="K680" i="29"/>
  <c r="H681" i="29"/>
  <c r="K681" i="29"/>
  <c r="H682" i="29"/>
  <c r="K682" i="29"/>
  <c r="H683" i="29"/>
  <c r="K683" i="29"/>
  <c r="H684" i="29"/>
  <c r="K684" i="29"/>
  <c r="H685" i="29"/>
  <c r="K685" i="29"/>
  <c r="H686" i="29"/>
  <c r="K686" i="29"/>
  <c r="H687" i="29"/>
  <c r="K687" i="29"/>
  <c r="H688" i="29"/>
  <c r="K688" i="29"/>
  <c r="H689" i="29"/>
  <c r="K689" i="29"/>
  <c r="H690" i="29"/>
  <c r="K690" i="29"/>
  <c r="H696" i="29"/>
  <c r="K696" i="29"/>
  <c r="H697" i="29"/>
  <c r="K697" i="29"/>
  <c r="H698" i="29"/>
  <c r="K698" i="29"/>
  <c r="H699" i="29"/>
  <c r="K699" i="29"/>
  <c r="H700" i="29"/>
  <c r="K700" i="29"/>
  <c r="H701" i="29"/>
  <c r="K701" i="29"/>
  <c r="H702" i="29"/>
  <c r="K702" i="29"/>
  <c r="H703" i="29"/>
  <c r="K703" i="29"/>
  <c r="H706" i="29"/>
  <c r="K706" i="29"/>
  <c r="H707" i="29"/>
  <c r="K707" i="29"/>
  <c r="H708" i="29"/>
  <c r="K708" i="29"/>
  <c r="H709" i="29"/>
  <c r="K709" i="29"/>
  <c r="H710" i="29"/>
  <c r="K710" i="29"/>
  <c r="H711" i="29"/>
  <c r="K711" i="29"/>
  <c r="H712" i="29"/>
  <c r="K712" i="29"/>
  <c r="H713" i="29"/>
  <c r="K713" i="29"/>
  <c r="H714" i="29"/>
  <c r="K714" i="29"/>
  <c r="H715" i="29"/>
  <c r="K715" i="29"/>
  <c r="H716" i="29"/>
  <c r="K716" i="29"/>
  <c r="H719" i="29"/>
  <c r="K719" i="29"/>
  <c r="H720" i="29"/>
  <c r="K720" i="29"/>
  <c r="H721" i="29"/>
  <c r="K721" i="29"/>
  <c r="H722" i="29"/>
  <c r="K722" i="29"/>
  <c r="H725" i="29"/>
  <c r="K725" i="29"/>
  <c r="H726" i="29"/>
  <c r="K726" i="29"/>
  <c r="H727" i="29"/>
  <c r="K727" i="29"/>
  <c r="H728" i="29"/>
  <c r="K728" i="29"/>
  <c r="H729" i="29"/>
  <c r="K729" i="29"/>
  <c r="H730" i="29"/>
  <c r="K730" i="29"/>
  <c r="H731" i="29"/>
  <c r="K731" i="29"/>
  <c r="H732" i="29"/>
  <c r="K732" i="29"/>
  <c r="H733" i="29"/>
  <c r="K733" i="29"/>
  <c r="H734" i="29"/>
  <c r="K734" i="29"/>
  <c r="H735" i="29"/>
  <c r="K735" i="29"/>
  <c r="H736" i="29"/>
  <c r="K736" i="29"/>
  <c r="H742" i="29"/>
  <c r="K742" i="29"/>
  <c r="H743" i="29"/>
  <c r="K743" i="29"/>
  <c r="H744" i="29"/>
  <c r="K744" i="29"/>
  <c r="H745" i="29"/>
  <c r="K745" i="29"/>
  <c r="H746" i="29"/>
  <c r="K746" i="29"/>
  <c r="H747" i="29"/>
  <c r="K747" i="29"/>
  <c r="H748" i="29"/>
  <c r="K748" i="29"/>
  <c r="H749" i="29"/>
  <c r="K749" i="29"/>
  <c r="H755" i="29"/>
  <c r="K755" i="29"/>
  <c r="H756" i="29"/>
  <c r="K756" i="29"/>
  <c r="H757" i="29"/>
  <c r="K757" i="29"/>
  <c r="H758" i="29"/>
  <c r="K758" i="29"/>
  <c r="H759" i="29"/>
  <c r="K759" i="29"/>
  <c r="H760" i="29"/>
  <c r="K760" i="29"/>
  <c r="H761" i="29"/>
  <c r="K761" i="29"/>
  <c r="H762" i="29"/>
  <c r="K762" i="29"/>
  <c r="H763" i="29"/>
  <c r="K763" i="29"/>
  <c r="H766" i="29"/>
  <c r="K766" i="29"/>
  <c r="H767" i="29"/>
  <c r="K767" i="29"/>
  <c r="H768" i="29"/>
  <c r="K768" i="29"/>
  <c r="H769" i="29"/>
  <c r="K769" i="29"/>
  <c r="H770" i="29"/>
  <c r="K770" i="29"/>
  <c r="H771" i="29"/>
  <c r="K771" i="29"/>
  <c r="H772" i="29"/>
  <c r="K772" i="29"/>
  <c r="H773" i="29"/>
  <c r="K773" i="29"/>
  <c r="H774" i="29"/>
  <c r="K774" i="29"/>
  <c r="H775" i="29"/>
  <c r="K775" i="29"/>
  <c r="H776" i="29"/>
  <c r="K776" i="29"/>
  <c r="H777" i="29"/>
  <c r="K777" i="29"/>
  <c r="H779" i="29"/>
  <c r="K779" i="29"/>
  <c r="H782" i="29"/>
  <c r="K782" i="29"/>
  <c r="H783" i="29"/>
  <c r="K783" i="29"/>
  <c r="H784" i="29"/>
  <c r="K784" i="29"/>
  <c r="H785" i="29"/>
  <c r="K785" i="29"/>
  <c r="H786" i="29"/>
  <c r="K786" i="29"/>
  <c r="H787" i="29"/>
  <c r="K787" i="29"/>
  <c r="H788" i="29"/>
  <c r="K788" i="29"/>
  <c r="H789" i="29"/>
  <c r="K789" i="29"/>
  <c r="H794" i="29"/>
  <c r="K794" i="29"/>
  <c r="H795" i="29"/>
  <c r="K795" i="29"/>
  <c r="H796" i="29"/>
  <c r="K796" i="29"/>
  <c r="H797" i="29"/>
  <c r="K797" i="29"/>
  <c r="H798" i="29"/>
  <c r="K798" i="29"/>
  <c r="H799" i="29"/>
  <c r="K799" i="29"/>
  <c r="H800" i="29"/>
  <c r="K800" i="29"/>
  <c r="H801" i="29"/>
  <c r="K801" i="29"/>
  <c r="H802" i="29"/>
  <c r="K802" i="29"/>
  <c r="H803" i="29"/>
  <c r="K803" i="29"/>
  <c r="H804" i="29"/>
  <c r="K804" i="29"/>
  <c r="H805" i="29"/>
  <c r="K805" i="29"/>
  <c r="H806" i="29"/>
  <c r="K806" i="29"/>
  <c r="H807" i="29"/>
  <c r="K807" i="29"/>
  <c r="H808" i="29"/>
  <c r="K808" i="29"/>
  <c r="H809" i="29"/>
  <c r="K809" i="29"/>
  <c r="H810" i="29"/>
  <c r="K810" i="29"/>
  <c r="H811" i="29"/>
  <c r="K811" i="29"/>
  <c r="H812" i="29"/>
  <c r="K812" i="29"/>
  <c r="H813" i="29"/>
  <c r="K813" i="29"/>
  <c r="H814" i="29"/>
  <c r="K814" i="29"/>
  <c r="H818" i="29"/>
  <c r="K818" i="29"/>
  <c r="H819" i="29"/>
  <c r="K819" i="29"/>
  <c r="H820" i="29"/>
  <c r="K820" i="29"/>
  <c r="H821" i="29"/>
  <c r="K821" i="29"/>
  <c r="H822" i="29"/>
  <c r="K822" i="29"/>
  <c r="H823" i="29"/>
  <c r="K823" i="29"/>
  <c r="H824" i="29"/>
  <c r="K824" i="29"/>
  <c r="H825" i="29"/>
  <c r="K825" i="29"/>
  <c r="H826" i="29"/>
  <c r="K826" i="29"/>
  <c r="H827" i="29"/>
  <c r="K827" i="29"/>
  <c r="H828" i="29"/>
  <c r="K828" i="29"/>
  <c r="H832" i="29"/>
  <c r="K832" i="29"/>
  <c r="H833" i="29"/>
  <c r="K833" i="29"/>
  <c r="H834" i="29"/>
  <c r="K834" i="29"/>
  <c r="H835" i="29"/>
  <c r="K835" i="29"/>
  <c r="H836" i="29"/>
  <c r="K836" i="29"/>
  <c r="H837" i="29"/>
  <c r="K837" i="29"/>
  <c r="H838" i="29"/>
  <c r="K838" i="29"/>
  <c r="H842" i="29"/>
  <c r="K842" i="29"/>
  <c r="H843" i="29"/>
  <c r="K843" i="29"/>
  <c r="H844" i="29"/>
  <c r="K844" i="29"/>
  <c r="H845" i="29"/>
  <c r="K845" i="29"/>
  <c r="H846" i="29"/>
  <c r="K846" i="29"/>
  <c r="H847" i="29"/>
  <c r="K847" i="29"/>
  <c r="H848" i="29"/>
  <c r="K848" i="29"/>
  <c r="H849" i="29"/>
  <c r="K849" i="29"/>
  <c r="H851" i="29"/>
  <c r="K851" i="29"/>
  <c r="H852" i="29"/>
  <c r="K852" i="29"/>
  <c r="H853" i="29"/>
  <c r="K853" i="29"/>
  <c r="H854" i="29"/>
  <c r="K854" i="29"/>
  <c r="H855" i="29"/>
  <c r="K855" i="29"/>
  <c r="H856" i="29"/>
  <c r="K856" i="29"/>
  <c r="H857" i="29"/>
  <c r="K857" i="29"/>
  <c r="H858" i="29"/>
  <c r="K858" i="29"/>
  <c r="H859" i="29"/>
  <c r="K859" i="29"/>
  <c r="H860" i="29"/>
  <c r="K860" i="29"/>
  <c r="H861" i="29"/>
  <c r="K861" i="29"/>
  <c r="H862" i="29"/>
  <c r="K862" i="29"/>
  <c r="H863" i="29"/>
  <c r="K863" i="29"/>
  <c r="H864" i="29"/>
  <c r="K864" i="29"/>
  <c r="H865" i="29"/>
  <c r="K865" i="29"/>
  <c r="H869" i="29"/>
  <c r="K869" i="29"/>
  <c r="H870" i="29"/>
  <c r="K870" i="29"/>
  <c r="H871" i="29"/>
  <c r="K871" i="29"/>
  <c r="H872" i="29"/>
  <c r="K872" i="29"/>
  <c r="H873" i="29"/>
  <c r="K873" i="29"/>
  <c r="H874" i="29"/>
  <c r="K874" i="29"/>
  <c r="H875" i="29"/>
  <c r="K875" i="29"/>
  <c r="H876" i="29"/>
  <c r="K876" i="29"/>
  <c r="H877" i="29"/>
  <c r="K877" i="29"/>
  <c r="H878" i="29"/>
  <c r="K878" i="29"/>
  <c r="H882" i="29"/>
  <c r="K882" i="29"/>
  <c r="H884" i="29"/>
  <c r="K884" i="29"/>
  <c r="H888" i="29"/>
  <c r="K888" i="29"/>
  <c r="H889" i="29"/>
  <c r="K889" i="29"/>
  <c r="H890" i="29"/>
  <c r="K890" i="29"/>
  <c r="H891" i="29"/>
  <c r="K891" i="29"/>
  <c r="H892" i="29"/>
  <c r="K892" i="29"/>
  <c r="H893" i="29"/>
  <c r="K893" i="29"/>
  <c r="H894" i="29"/>
  <c r="K894" i="29"/>
  <c r="H895" i="29"/>
  <c r="K895" i="29"/>
  <c r="H896" i="29"/>
  <c r="K896" i="29"/>
  <c r="H897" i="29"/>
  <c r="K897" i="29"/>
  <c r="H898" i="29"/>
  <c r="K898" i="29"/>
  <c r="H899" i="29"/>
  <c r="K899" i="29"/>
  <c r="H900" i="29"/>
  <c r="K900" i="29"/>
  <c r="H901" i="29"/>
  <c r="K901" i="29"/>
  <c r="H902" i="29"/>
  <c r="K902" i="29"/>
  <c r="H903" i="29"/>
  <c r="K903" i="29"/>
  <c r="H904" i="29"/>
  <c r="K904" i="29"/>
  <c r="H905" i="29"/>
  <c r="K905" i="29"/>
  <c r="H906" i="29"/>
  <c r="K906" i="29"/>
  <c r="H907" i="29"/>
  <c r="H908" i="29"/>
  <c r="K908" i="29"/>
  <c r="H909" i="29"/>
  <c r="K909" i="29"/>
  <c r="H910" i="29"/>
  <c r="K910" i="29"/>
  <c r="H911" i="29"/>
  <c r="K911" i="29"/>
  <c r="H912" i="29"/>
  <c r="K912" i="29"/>
  <c r="H913" i="29"/>
  <c r="K913" i="29"/>
  <c r="H914" i="29"/>
  <c r="K914" i="29"/>
  <c r="H917" i="29"/>
  <c r="K917" i="29"/>
  <c r="H918" i="29"/>
  <c r="K918" i="29"/>
  <c r="H922" i="29"/>
  <c r="K922" i="29"/>
  <c r="K923" i="29"/>
  <c r="H924" i="29"/>
  <c r="K924" i="29"/>
  <c r="H925" i="29"/>
  <c r="K925" i="29"/>
  <c r="H926" i="29"/>
  <c r="K926" i="29"/>
  <c r="H927" i="29"/>
  <c r="K927" i="29"/>
  <c r="H928" i="29"/>
  <c r="K928" i="29"/>
  <c r="H929" i="29"/>
  <c r="K929" i="29"/>
  <c r="H930" i="29"/>
  <c r="K930" i="29"/>
  <c r="H931" i="29"/>
  <c r="K931" i="29"/>
  <c r="H935" i="29"/>
  <c r="K935" i="29"/>
  <c r="H936" i="29"/>
  <c r="K936" i="29"/>
  <c r="H937" i="29"/>
  <c r="K937" i="29"/>
  <c r="H938" i="29"/>
  <c r="K938" i="29"/>
  <c r="H939" i="29"/>
  <c r="K939" i="29"/>
  <c r="H940" i="29"/>
  <c r="K940" i="29"/>
  <c r="H941" i="29"/>
  <c r="K941" i="29"/>
  <c r="H942" i="29"/>
  <c r="K942" i="29"/>
  <c r="H943" i="29"/>
  <c r="K943" i="29"/>
  <c r="H947" i="29"/>
  <c r="K947" i="29"/>
  <c r="H948" i="29"/>
  <c r="K948" i="29"/>
  <c r="H949" i="29"/>
  <c r="K949" i="29"/>
  <c r="F956" i="29"/>
  <c r="H956" i="29" s="1"/>
  <c r="H957" i="29"/>
  <c r="H958" i="29"/>
  <c r="H959" i="29"/>
  <c r="H964" i="29"/>
  <c r="M523" i="29"/>
  <c r="M522" i="29"/>
  <c r="M518" i="29"/>
  <c r="M517" i="29"/>
  <c r="M516" i="29"/>
  <c r="M515" i="29"/>
  <c r="M514" i="29"/>
  <c r="M513" i="29"/>
  <c r="M509" i="29"/>
  <c r="M508" i="29"/>
  <c r="M507" i="29"/>
  <c r="M506" i="29"/>
  <c r="M505" i="29"/>
  <c r="M504" i="29"/>
  <c r="M503" i="29"/>
  <c r="M502" i="29"/>
  <c r="M501" i="29"/>
  <c r="M500" i="29"/>
  <c r="M499" i="29"/>
  <c r="M498" i="29"/>
  <c r="M497" i="29"/>
  <c r="M496" i="29"/>
  <c r="M495" i="29"/>
  <c r="M491" i="29"/>
  <c r="M490" i="29"/>
  <c r="M489" i="29"/>
  <c r="M488" i="29"/>
  <c r="M487" i="29"/>
  <c r="M486" i="29"/>
  <c r="M485" i="29"/>
  <c r="M484" i="29"/>
  <c r="M480" i="29"/>
  <c r="M479" i="29"/>
  <c r="M478" i="29"/>
  <c r="M477" i="29"/>
  <c r="M476" i="29"/>
  <c r="M475" i="29"/>
  <c r="M474" i="29"/>
  <c r="M473" i="29"/>
  <c r="M472" i="29"/>
  <c r="M471" i="29"/>
  <c r="M470" i="29"/>
  <c r="M469" i="29"/>
  <c r="M468" i="29"/>
  <c r="M467" i="29"/>
  <c r="M466" i="29"/>
  <c r="M462" i="29"/>
  <c r="M461" i="29"/>
  <c r="M460" i="29"/>
  <c r="M459" i="29"/>
  <c r="M458" i="29"/>
  <c r="M457" i="29"/>
  <c r="M456" i="29"/>
  <c r="M455" i="29"/>
  <c r="M454" i="29"/>
  <c r="M453" i="29"/>
  <c r="M452" i="29"/>
  <c r="M451" i="29"/>
  <c r="M450" i="29"/>
  <c r="M449" i="29"/>
  <c r="M448" i="29"/>
  <c r="M447" i="29"/>
  <c r="M446" i="29"/>
  <c r="M445" i="29"/>
  <c r="M444" i="29"/>
  <c r="M440" i="29"/>
  <c r="M439" i="29"/>
  <c r="M438" i="29"/>
  <c r="M437" i="29"/>
  <c r="M436" i="29"/>
  <c r="M435" i="29"/>
  <c r="M434" i="29"/>
  <c r="M433" i="29"/>
  <c r="M432" i="29"/>
  <c r="M431" i="29"/>
  <c r="M430" i="29"/>
  <c r="M429" i="29"/>
  <c r="M425" i="29"/>
  <c r="M424" i="29"/>
  <c r="M423" i="29"/>
  <c r="M422" i="29"/>
  <c r="M421" i="29"/>
  <c r="M420" i="29"/>
  <c r="M419" i="29"/>
  <c r="M418" i="29"/>
  <c r="M417" i="29"/>
  <c r="M416" i="29"/>
  <c r="M415" i="29"/>
  <c r="M414" i="29"/>
  <c r="M413" i="29"/>
  <c r="M412" i="29"/>
  <c r="M411" i="29"/>
  <c r="M410" i="29"/>
  <c r="M406" i="29"/>
  <c r="M404" i="29"/>
  <c r="M403" i="29"/>
  <c r="M402" i="29"/>
  <c r="M401" i="29"/>
  <c r="M400" i="29"/>
  <c r="M399" i="29"/>
  <c r="M398" i="29"/>
  <c r="M397" i="29"/>
  <c r="M396" i="29"/>
  <c r="M395" i="29"/>
  <c r="M394" i="29"/>
  <c r="M393" i="29"/>
  <c r="M392" i="29"/>
  <c r="M391" i="29"/>
  <c r="M390" i="29"/>
  <c r="M389" i="29"/>
  <c r="M384" i="29"/>
  <c r="M383" i="29"/>
  <c r="M382" i="29"/>
  <c r="M381" i="29"/>
  <c r="M380" i="29"/>
  <c r="M379" i="29"/>
  <c r="M378" i="29"/>
  <c r="M377" i="29"/>
  <c r="M376" i="29"/>
  <c r="M375" i="29"/>
  <c r="M374" i="29"/>
  <c r="M373" i="29"/>
  <c r="M372" i="29"/>
  <c r="M371" i="29"/>
  <c r="M370" i="29"/>
  <c r="M369" i="29"/>
  <c r="M368" i="29"/>
  <c r="M367" i="29"/>
  <c r="M366" i="29"/>
  <c r="M365" i="29"/>
  <c r="M364" i="29"/>
  <c r="M360" i="29"/>
  <c r="M359" i="29"/>
  <c r="M358" i="29"/>
  <c r="M357" i="29"/>
  <c r="M356" i="29"/>
  <c r="M355" i="29"/>
  <c r="M354" i="29"/>
  <c r="M353" i="29"/>
  <c r="M352" i="29"/>
  <c r="M351" i="29"/>
  <c r="M350" i="29"/>
  <c r="M349" i="29"/>
  <c r="M348" i="29"/>
  <c r="M347" i="29"/>
  <c r="M346" i="29"/>
  <c r="M342" i="29"/>
  <c r="M341" i="29"/>
  <c r="M340" i="29"/>
  <c r="M339" i="29"/>
  <c r="M338" i="29"/>
  <c r="M337" i="29"/>
  <c r="M336" i="29"/>
  <c r="M335" i="29"/>
  <c r="M334" i="29"/>
  <c r="M333" i="29"/>
  <c r="M332" i="29"/>
  <c r="M331" i="29"/>
  <c r="M330" i="29"/>
  <c r="M329" i="29"/>
  <c r="M325" i="29"/>
  <c r="M324" i="29"/>
  <c r="M323" i="29"/>
  <c r="M322" i="29"/>
  <c r="M321" i="29"/>
  <c r="M320" i="29"/>
  <c r="M319" i="29"/>
  <c r="M318" i="29"/>
  <c r="M317" i="29"/>
  <c r="M316" i="29"/>
  <c r="M315" i="29"/>
  <c r="M314" i="29"/>
  <c r="M313" i="29"/>
  <c r="M312" i="29"/>
  <c r="M311" i="29"/>
  <c r="M307" i="29"/>
  <c r="M306" i="29"/>
  <c r="M305" i="29"/>
  <c r="M304" i="29"/>
  <c r="M303" i="29"/>
  <c r="M302" i="29"/>
  <c r="M301" i="29"/>
  <c r="M300" i="29"/>
  <c r="M299" i="29"/>
  <c r="M298" i="29"/>
  <c r="M294" i="29"/>
  <c r="M293" i="29"/>
  <c r="M292" i="29"/>
  <c r="M291" i="29"/>
  <c r="M290" i="29"/>
  <c r="M289" i="29"/>
  <c r="M288" i="29"/>
  <c r="M287" i="29"/>
  <c r="M286" i="29"/>
  <c r="M285" i="29"/>
  <c r="M284" i="29"/>
  <c r="M283" i="29"/>
  <c r="M282" i="29"/>
  <c r="M281" i="29"/>
  <c r="M280" i="29"/>
  <c r="M279" i="29"/>
  <c r="M278" i="29"/>
  <c r="M277" i="29"/>
  <c r="M276" i="29"/>
  <c r="M275" i="29"/>
  <c r="M274" i="29"/>
  <c r="M273" i="29"/>
  <c r="M272" i="29"/>
  <c r="M271" i="29"/>
  <c r="M267" i="29"/>
  <c r="M266" i="29"/>
  <c r="M265" i="29"/>
  <c r="M264" i="29"/>
  <c r="M263" i="29"/>
  <c r="M262" i="29"/>
  <c r="M261" i="29"/>
  <c r="M260" i="29"/>
  <c r="M259" i="29"/>
  <c r="M258" i="29"/>
  <c r="M257" i="29"/>
  <c r="M256" i="29"/>
  <c r="M255" i="29"/>
  <c r="M254" i="29"/>
  <c r="M253" i="29"/>
  <c r="M252" i="29"/>
  <c r="M251" i="29"/>
  <c r="M247" i="29"/>
  <c r="M246" i="29"/>
  <c r="M245" i="29"/>
  <c r="M244" i="29"/>
  <c r="M243" i="29"/>
  <c r="M242" i="29"/>
  <c r="M241" i="29"/>
  <c r="M240" i="29"/>
  <c r="M239" i="29"/>
  <c r="M238" i="29"/>
  <c r="M237" i="29"/>
  <c r="M236" i="29"/>
  <c r="M235" i="29"/>
  <c r="M231" i="29"/>
  <c r="M230" i="29"/>
  <c r="M229" i="29"/>
  <c r="M228" i="29"/>
  <c r="M227" i="29"/>
  <c r="M226" i="29"/>
  <c r="M225" i="29"/>
  <c r="M224" i="29"/>
  <c r="M223" i="29"/>
  <c r="M222" i="29"/>
  <c r="M217" i="29"/>
  <c r="M216" i="29"/>
  <c r="M215" i="29"/>
  <c r="M214" i="29"/>
  <c r="M213" i="29"/>
  <c r="M212" i="29"/>
  <c r="M211" i="29"/>
  <c r="M210" i="29"/>
  <c r="M209" i="29"/>
  <c r="M208" i="29"/>
  <c r="M207" i="29"/>
  <c r="M206" i="29"/>
  <c r="M205" i="29"/>
  <c r="M204" i="29"/>
  <c r="M203" i="29"/>
  <c r="M202" i="29"/>
  <c r="M201" i="29"/>
  <c r="M200" i="29"/>
  <c r="M199" i="29"/>
  <c r="M198" i="29"/>
  <c r="M197" i="29"/>
  <c r="M196" i="29"/>
  <c r="M195" i="29"/>
  <c r="M194" i="29"/>
  <c r="M193" i="29"/>
  <c r="M192" i="29"/>
  <c r="M188" i="29"/>
  <c r="M187" i="29"/>
  <c r="M186" i="29"/>
  <c r="M185" i="29"/>
  <c r="M184" i="29"/>
  <c r="M183" i="29"/>
  <c r="M182" i="29"/>
  <c r="M178" i="29"/>
  <c r="M177" i="29"/>
  <c r="M176" i="29"/>
  <c r="M175" i="29"/>
  <c r="M174" i="29"/>
  <c r="M173" i="29"/>
  <c r="M172" i="29"/>
  <c r="M171" i="29"/>
  <c r="M170" i="29"/>
  <c r="M169" i="29"/>
  <c r="M168" i="29"/>
  <c r="M167" i="29"/>
  <c r="M166" i="29"/>
  <c r="M165" i="29"/>
  <c r="M164" i="29"/>
  <c r="M163" i="29"/>
  <c r="M162" i="29"/>
  <c r="M161" i="29"/>
  <c r="M160" i="29"/>
  <c r="M159" i="29"/>
  <c r="M158" i="29"/>
  <c r="M157" i="29"/>
  <c r="M156" i="29"/>
  <c r="M155" i="29"/>
  <c r="M154" i="29"/>
  <c r="M153" i="29"/>
  <c r="M152" i="29"/>
  <c r="M151" i="29"/>
  <c r="M150" i="29"/>
  <c r="M149" i="29"/>
  <c r="M148" i="29"/>
  <c r="M147" i="29"/>
  <c r="M143" i="29"/>
  <c r="M142" i="29"/>
  <c r="M141" i="29"/>
  <c r="M140" i="29"/>
  <c r="M139" i="29"/>
  <c r="M138" i="29"/>
  <c r="M137" i="29"/>
  <c r="M136" i="29"/>
  <c r="M135" i="29"/>
  <c r="M134" i="29"/>
  <c r="M133" i="29"/>
  <c r="M132" i="29"/>
  <c r="M131" i="29"/>
  <c r="M127" i="29"/>
  <c r="M126" i="29"/>
  <c r="M125" i="29"/>
  <c r="M124" i="29"/>
  <c r="M123" i="29"/>
  <c r="M122" i="29"/>
  <c r="M121" i="29"/>
  <c r="M120" i="29"/>
  <c r="M119" i="29"/>
  <c r="M118" i="29"/>
  <c r="M114" i="29"/>
  <c r="M113" i="29"/>
  <c r="M112" i="29"/>
  <c r="M111" i="29"/>
  <c r="M110" i="29"/>
  <c r="M109" i="29"/>
  <c r="M108" i="29"/>
  <c r="M107" i="29"/>
  <c r="M106" i="29"/>
  <c r="M105" i="29"/>
  <c r="M101" i="29"/>
  <c r="M100" i="29"/>
  <c r="M99" i="29"/>
  <c r="M98" i="29"/>
  <c r="M97" i="29"/>
  <c r="M96" i="29"/>
  <c r="M94" i="29"/>
  <c r="M93" i="29"/>
  <c r="M92" i="29"/>
  <c r="M90" i="29"/>
  <c r="M89" i="29"/>
  <c r="M87" i="29"/>
  <c r="M86" i="29"/>
  <c r="M85" i="29"/>
  <c r="M84" i="29"/>
  <c r="M83" i="29"/>
  <c r="M82" i="29"/>
  <c r="M81" i="29"/>
  <c r="M80" i="29"/>
  <c r="M79" i="29"/>
  <c r="AF232" i="29"/>
  <c r="AF13" i="29" s="1"/>
  <c r="AF426" i="29"/>
  <c r="AF23" i="29" s="1"/>
  <c r="AF545" i="29"/>
  <c r="AF32" i="29" s="1"/>
  <c r="AF144" i="29"/>
  <c r="AF248" i="29"/>
  <c r="AF14" i="29" s="1"/>
  <c r="AF21" i="29"/>
  <c r="AF492" i="29"/>
  <c r="AF27" i="29" s="1"/>
  <c r="AF510" i="29"/>
  <c r="AF28" i="29" s="1"/>
  <c r="AF12" i="29"/>
  <c r="AF326" i="29"/>
  <c r="AF18" i="29" s="1"/>
  <c r="AF481" i="29"/>
  <c r="AF26" i="29" s="1"/>
  <c r="AF524" i="29"/>
  <c r="AF30" i="29" s="1"/>
  <c r="AF553" i="29"/>
  <c r="AF567" i="29"/>
  <c r="AF128" i="29"/>
  <c r="AF6" i="29" s="1"/>
  <c r="AF295" i="29"/>
  <c r="AF16" i="29" s="1"/>
  <c r="AF308" i="29"/>
  <c r="AF17" i="29" s="1"/>
  <c r="AF441" i="29"/>
  <c r="AF24" i="29" s="1"/>
  <c r="AF463" i="29"/>
  <c r="AF25" i="29" s="1"/>
  <c r="AF343" i="29"/>
  <c r="AF19" i="29" s="1"/>
  <c r="AF519" i="29"/>
  <c r="AF29" i="29" s="1"/>
  <c r="AF179" i="29"/>
  <c r="AF8" i="29" s="1"/>
  <c r="AF189" i="29"/>
  <c r="AF9" i="29" s="1"/>
  <c r="AF268" i="29"/>
  <c r="AF15" i="29" s="1"/>
  <c r="AF361" i="29"/>
  <c r="AF20" i="29" s="1"/>
  <c r="AF407" i="29"/>
  <c r="AF22" i="29" s="1"/>
  <c r="T950" i="29"/>
  <c r="T58" i="29" s="1"/>
  <c r="T944" i="29"/>
  <c r="T57" i="29" s="1"/>
  <c r="S270" i="29"/>
  <c r="S269" i="29"/>
  <c r="R965" i="24"/>
  <c r="Q965" i="24"/>
  <c r="P965" i="24"/>
  <c r="P973" i="24" s="1"/>
  <c r="O965" i="24"/>
  <c r="O973" i="24" s="1"/>
  <c r="H964" i="24"/>
  <c r="K959" i="24"/>
  <c r="H959" i="24"/>
  <c r="H957" i="24"/>
  <c r="F956" i="24"/>
  <c r="H956" i="24" s="1"/>
  <c r="T950" i="24"/>
  <c r="T58" i="24" s="1"/>
  <c r="R950" i="24"/>
  <c r="R58" i="24" s="1"/>
  <c r="Q950" i="24"/>
  <c r="P950" i="24"/>
  <c r="P58" i="24" s="1"/>
  <c r="O950" i="24"/>
  <c r="O58" i="24" s="1"/>
  <c r="M950" i="24"/>
  <c r="M58" i="24" s="1"/>
  <c r="H949" i="24"/>
  <c r="H948" i="24"/>
  <c r="H947" i="24"/>
  <c r="T944" i="24"/>
  <c r="T57" i="24" s="1"/>
  <c r="R944" i="24"/>
  <c r="R57" i="24" s="1"/>
  <c r="Q944" i="24"/>
  <c r="Q57" i="24" s="1"/>
  <c r="P944" i="24"/>
  <c r="P57" i="24" s="1"/>
  <c r="O944" i="24"/>
  <c r="O57" i="24" s="1"/>
  <c r="M944" i="24"/>
  <c r="M57" i="24" s="1"/>
  <c r="H943" i="24"/>
  <c r="L943" i="24" s="1"/>
  <c r="H942" i="24"/>
  <c r="H941" i="24"/>
  <c r="H940" i="24"/>
  <c r="H939" i="24"/>
  <c r="H938" i="24"/>
  <c r="H937" i="24"/>
  <c r="H936" i="24"/>
  <c r="H935" i="24"/>
  <c r="R932" i="24"/>
  <c r="R56" i="24" s="1"/>
  <c r="Q932" i="24"/>
  <c r="Q56" i="24" s="1"/>
  <c r="P932" i="24"/>
  <c r="O932" i="24"/>
  <c r="O56" i="24" s="1"/>
  <c r="M932" i="24"/>
  <c r="H931" i="24"/>
  <c r="H930" i="24"/>
  <c r="H929" i="24"/>
  <c r="H928" i="24"/>
  <c r="H927" i="24"/>
  <c r="H926" i="24"/>
  <c r="H925" i="24"/>
  <c r="H924" i="24"/>
  <c r="H922" i="24"/>
  <c r="R919" i="24"/>
  <c r="R55" i="24" s="1"/>
  <c r="Q919" i="24"/>
  <c r="Q55" i="24" s="1"/>
  <c r="P919" i="24"/>
  <c r="P55" i="24" s="1"/>
  <c r="M919" i="24"/>
  <c r="M55" i="24" s="1"/>
  <c r="H918" i="24"/>
  <c r="L918" i="24" s="1"/>
  <c r="H917" i="24"/>
  <c r="H914" i="24"/>
  <c r="H913" i="24"/>
  <c r="H912" i="24"/>
  <c r="L912" i="24" s="1"/>
  <c r="N912" i="24" s="1"/>
  <c r="S912" i="24" s="1"/>
  <c r="H911" i="24"/>
  <c r="H910" i="24"/>
  <c r="H909" i="24"/>
  <c r="H908" i="24"/>
  <c r="H907" i="24"/>
  <c r="H906" i="24"/>
  <c r="H905" i="24"/>
  <c r="H904" i="24"/>
  <c r="H903" i="24"/>
  <c r="H902" i="24"/>
  <c r="H901" i="24"/>
  <c r="H900" i="24"/>
  <c r="H899" i="24"/>
  <c r="H898" i="24"/>
  <c r="H897" i="24"/>
  <c r="H896" i="24"/>
  <c r="H895" i="24"/>
  <c r="H894" i="24"/>
  <c r="H893" i="24"/>
  <c r="H892" i="24"/>
  <c r="H891" i="24"/>
  <c r="H890" i="24"/>
  <c r="H889" i="24"/>
  <c r="H888" i="24"/>
  <c r="R885" i="24"/>
  <c r="Q885" i="24"/>
  <c r="Q51" i="24" s="1"/>
  <c r="Q881" i="29" s="1"/>
  <c r="P885" i="24"/>
  <c r="P51" i="24" s="1"/>
  <c r="P881" i="29" s="1"/>
  <c r="O885" i="24"/>
  <c r="M885" i="24"/>
  <c r="M51" i="24" s="1"/>
  <c r="M881" i="29" s="1"/>
  <c r="H884" i="24"/>
  <c r="H882" i="24"/>
  <c r="R879" i="24"/>
  <c r="R50" i="24" s="1"/>
  <c r="R868" i="29" s="1"/>
  <c r="Q879" i="24"/>
  <c r="Q50" i="24" s="1"/>
  <c r="Q868" i="29" s="1"/>
  <c r="P879" i="24"/>
  <c r="P50" i="24" s="1"/>
  <c r="P868" i="29" s="1"/>
  <c r="O879" i="24"/>
  <c r="O50" i="24" s="1"/>
  <c r="O868" i="29" s="1"/>
  <c r="M879" i="24"/>
  <c r="M50" i="24" s="1"/>
  <c r="M868" i="29" s="1"/>
  <c r="H878" i="24"/>
  <c r="H877" i="24"/>
  <c r="H876" i="24"/>
  <c r="L876" i="24" s="1"/>
  <c r="N876" i="24" s="1"/>
  <c r="H875" i="24"/>
  <c r="H874" i="24"/>
  <c r="H873" i="24"/>
  <c r="H872" i="24"/>
  <c r="H871" i="24"/>
  <c r="H870" i="24"/>
  <c r="H869" i="24"/>
  <c r="R866" i="24"/>
  <c r="R49" i="24" s="1"/>
  <c r="R841" i="29" s="1"/>
  <c r="Q866" i="24"/>
  <c r="Q49" i="24" s="1"/>
  <c r="Q841" i="29" s="1"/>
  <c r="P866" i="24"/>
  <c r="P49" i="24" s="1"/>
  <c r="P841" i="29" s="1"/>
  <c r="O866" i="24"/>
  <c r="O49" i="24" s="1"/>
  <c r="O841" i="29" s="1"/>
  <c r="M866" i="24"/>
  <c r="M49" i="24" s="1"/>
  <c r="M841" i="29" s="1"/>
  <c r="H865" i="24"/>
  <c r="H864" i="24"/>
  <c r="H863" i="24"/>
  <c r="H862" i="24"/>
  <c r="H861" i="24"/>
  <c r="H860" i="24"/>
  <c r="H859" i="24"/>
  <c r="H858" i="24"/>
  <c r="H857" i="24"/>
  <c r="H856" i="24"/>
  <c r="H855" i="24"/>
  <c r="H854" i="24"/>
  <c r="H853" i="24"/>
  <c r="H852" i="24"/>
  <c r="H851" i="24"/>
  <c r="H849" i="24"/>
  <c r="H848" i="24"/>
  <c r="H847" i="24"/>
  <c r="H846" i="24"/>
  <c r="H845" i="24"/>
  <c r="H844" i="24"/>
  <c r="H843" i="24"/>
  <c r="H842" i="24"/>
  <c r="R839" i="24"/>
  <c r="R48" i="24" s="1"/>
  <c r="R831" i="29" s="1"/>
  <c r="Q839" i="24"/>
  <c r="Q48" i="24" s="1"/>
  <c r="Q831" i="29" s="1"/>
  <c r="P839" i="24"/>
  <c r="P48" i="24" s="1"/>
  <c r="P831" i="29" s="1"/>
  <c r="O839" i="24"/>
  <c r="O48" i="24" s="1"/>
  <c r="O831" i="29" s="1"/>
  <c r="M839" i="24"/>
  <c r="M48" i="24" s="1"/>
  <c r="M831" i="29" s="1"/>
  <c r="H838" i="24"/>
  <c r="H837" i="24"/>
  <c r="H836" i="24"/>
  <c r="H835" i="24"/>
  <c r="H834" i="24"/>
  <c r="H833" i="24"/>
  <c r="H832" i="24"/>
  <c r="R829" i="24"/>
  <c r="R47" i="24" s="1"/>
  <c r="R817" i="29" s="1"/>
  <c r="Q829" i="24"/>
  <c r="Q47" i="24" s="1"/>
  <c r="Q817" i="29" s="1"/>
  <c r="P829" i="24"/>
  <c r="P47" i="24" s="1"/>
  <c r="P817" i="29" s="1"/>
  <c r="O829" i="24"/>
  <c r="O47" i="24" s="1"/>
  <c r="O817" i="29" s="1"/>
  <c r="M829" i="24"/>
  <c r="M47" i="24" s="1"/>
  <c r="M817" i="29" s="1"/>
  <c r="H828" i="24"/>
  <c r="H827" i="24"/>
  <c r="H826" i="24"/>
  <c r="H825" i="24"/>
  <c r="H824" i="24"/>
  <c r="H823" i="24"/>
  <c r="H822" i="24"/>
  <c r="H821" i="24"/>
  <c r="H820" i="24"/>
  <c r="H819" i="24"/>
  <c r="H818" i="24"/>
  <c r="R815" i="24"/>
  <c r="R46" i="24" s="1"/>
  <c r="Q815" i="24"/>
  <c r="Q46" i="24" s="1"/>
  <c r="P815" i="24"/>
  <c r="P46" i="24" s="1"/>
  <c r="O815" i="24"/>
  <c r="O46" i="24" s="1"/>
  <c r="M815" i="24"/>
  <c r="M46" i="24" s="1"/>
  <c r="H814" i="24"/>
  <c r="H813" i="24"/>
  <c r="H812" i="24"/>
  <c r="H811" i="24"/>
  <c r="H810" i="24"/>
  <c r="H809" i="24"/>
  <c r="H808" i="24"/>
  <c r="H807" i="24"/>
  <c r="H806" i="24"/>
  <c r="H805" i="24"/>
  <c r="H804" i="24"/>
  <c r="H803" i="24"/>
  <c r="H802" i="24"/>
  <c r="H801" i="24"/>
  <c r="H800" i="24"/>
  <c r="H799" i="24"/>
  <c r="H798" i="24"/>
  <c r="H797" i="24"/>
  <c r="H796" i="24"/>
  <c r="H795" i="24"/>
  <c r="H794" i="24"/>
  <c r="R790" i="24"/>
  <c r="Q790" i="24"/>
  <c r="P790" i="24"/>
  <c r="O790" i="24"/>
  <c r="M790" i="24"/>
  <c r="H789" i="24"/>
  <c r="H788" i="24"/>
  <c r="H787" i="24"/>
  <c r="H786" i="24"/>
  <c r="H785" i="24"/>
  <c r="H784" i="24"/>
  <c r="H783" i="24"/>
  <c r="H782" i="24"/>
  <c r="R780" i="24"/>
  <c r="Q780" i="24"/>
  <c r="P780" i="24"/>
  <c r="O780" i="24"/>
  <c r="M780" i="24"/>
  <c r="H779" i="24"/>
  <c r="H777" i="24"/>
  <c r="H776" i="24"/>
  <c r="H775" i="24"/>
  <c r="H774" i="24"/>
  <c r="H773" i="24"/>
  <c r="H772" i="24"/>
  <c r="H771" i="24"/>
  <c r="H770" i="24"/>
  <c r="H769" i="24"/>
  <c r="H768" i="24"/>
  <c r="H767" i="24"/>
  <c r="H766" i="24"/>
  <c r="R764" i="24"/>
  <c r="Q764" i="24"/>
  <c r="P764" i="24"/>
  <c r="O764" i="24"/>
  <c r="M764" i="24"/>
  <c r="H763" i="24"/>
  <c r="H762" i="24"/>
  <c r="H761" i="24"/>
  <c r="H760" i="24"/>
  <c r="H759" i="24"/>
  <c r="H758" i="24"/>
  <c r="H757" i="24"/>
  <c r="H756" i="24"/>
  <c r="H755" i="24"/>
  <c r="R750" i="24"/>
  <c r="R751" i="24" s="1"/>
  <c r="R41" i="24" s="1"/>
  <c r="Q750" i="24"/>
  <c r="Q751" i="24" s="1"/>
  <c r="Q41" i="24" s="1"/>
  <c r="P750" i="24"/>
  <c r="P751" i="24" s="1"/>
  <c r="P41" i="24" s="1"/>
  <c r="O750" i="24"/>
  <c r="O751" i="24" s="1"/>
  <c r="O41" i="24" s="1"/>
  <c r="M750" i="24"/>
  <c r="M751" i="24" s="1"/>
  <c r="M41" i="24" s="1"/>
  <c r="H749" i="24"/>
  <c r="H748" i="24"/>
  <c r="H747" i="24"/>
  <c r="H746" i="24"/>
  <c r="H745" i="24"/>
  <c r="H744" i="24"/>
  <c r="H743" i="24"/>
  <c r="H742" i="24"/>
  <c r="R737" i="24"/>
  <c r="Q737" i="24"/>
  <c r="P737" i="24"/>
  <c r="O737" i="24"/>
  <c r="M737" i="24"/>
  <c r="H736" i="24"/>
  <c r="H735" i="24"/>
  <c r="H734" i="24"/>
  <c r="H733" i="24"/>
  <c r="H732" i="24"/>
  <c r="H731" i="24"/>
  <c r="H730" i="24"/>
  <c r="H729" i="24"/>
  <c r="H728" i="24"/>
  <c r="H727" i="24"/>
  <c r="H726" i="24"/>
  <c r="H725" i="24"/>
  <c r="R723" i="24"/>
  <c r="Q723" i="24"/>
  <c r="P723" i="24"/>
  <c r="O723" i="24"/>
  <c r="M723" i="24"/>
  <c r="H722" i="24"/>
  <c r="H721" i="24"/>
  <c r="H720" i="24"/>
  <c r="H719" i="24"/>
  <c r="R717" i="24"/>
  <c r="Q717" i="24"/>
  <c r="P717" i="24"/>
  <c r="O717" i="24"/>
  <c r="M717" i="24"/>
  <c r="H716" i="24"/>
  <c r="H715" i="24"/>
  <c r="H714" i="24"/>
  <c r="H713" i="24"/>
  <c r="H712" i="24"/>
  <c r="H711" i="24"/>
  <c r="H710" i="24"/>
  <c r="H709" i="24"/>
  <c r="H708" i="24"/>
  <c r="H707" i="24"/>
  <c r="H706" i="24"/>
  <c r="R704" i="24"/>
  <c r="Q704" i="24"/>
  <c r="P704" i="24"/>
  <c r="O704" i="24"/>
  <c r="M704" i="24"/>
  <c r="H703" i="24"/>
  <c r="H702" i="24"/>
  <c r="H701" i="24"/>
  <c r="H700" i="24"/>
  <c r="H699" i="24"/>
  <c r="H698" i="24"/>
  <c r="H697" i="24"/>
  <c r="H696" i="24"/>
  <c r="R691" i="24"/>
  <c r="Q691" i="24"/>
  <c r="P691" i="24"/>
  <c r="O691" i="24"/>
  <c r="M691" i="24"/>
  <c r="H690" i="24"/>
  <c r="H689" i="24"/>
  <c r="H688" i="24"/>
  <c r="H687" i="24"/>
  <c r="H686" i="24"/>
  <c r="H685" i="24"/>
  <c r="H684" i="24"/>
  <c r="H683" i="24"/>
  <c r="H682" i="24"/>
  <c r="H681" i="24"/>
  <c r="H680" i="24"/>
  <c r="H679" i="24"/>
  <c r="H678" i="24"/>
  <c r="H677" i="24"/>
  <c r="H676" i="24"/>
  <c r="H675" i="24"/>
  <c r="H674" i="24"/>
  <c r="H673" i="24"/>
  <c r="H672" i="24"/>
  <c r="L672" i="24" s="1"/>
  <c r="R670" i="24"/>
  <c r="Q670" i="24"/>
  <c r="P670" i="24"/>
  <c r="O670" i="24"/>
  <c r="M670" i="24"/>
  <c r="H669" i="24"/>
  <c r="H668" i="24"/>
  <c r="H667" i="24"/>
  <c r="H666" i="24"/>
  <c r="H665" i="24"/>
  <c r="R659" i="24"/>
  <c r="Q659" i="24"/>
  <c r="P659" i="24"/>
  <c r="O659" i="24"/>
  <c r="M659" i="24"/>
  <c r="H658" i="24"/>
  <c r="H657" i="24"/>
  <c r="H656" i="24"/>
  <c r="H655" i="24"/>
  <c r="H654" i="24"/>
  <c r="H653" i="24"/>
  <c r="H652" i="24"/>
  <c r="H651" i="24"/>
  <c r="H650" i="24"/>
  <c r="H649" i="24"/>
  <c r="R647" i="24"/>
  <c r="Q647" i="24"/>
  <c r="P647" i="24"/>
  <c r="O647" i="24"/>
  <c r="M647" i="24"/>
  <c r="H646" i="24"/>
  <c r="H645" i="24"/>
  <c r="H644" i="24"/>
  <c r="H643" i="24"/>
  <c r="H642" i="24"/>
  <c r="R640" i="24"/>
  <c r="Q640" i="24"/>
  <c r="P640" i="24"/>
  <c r="O640" i="24"/>
  <c r="M640" i="24"/>
  <c r="H639" i="24"/>
  <c r="H637" i="24"/>
  <c r="H636" i="24"/>
  <c r="H635" i="24"/>
  <c r="H634" i="24"/>
  <c r="H633" i="24"/>
  <c r="H632" i="24"/>
  <c r="H631" i="24"/>
  <c r="H630" i="24"/>
  <c r="H629" i="24"/>
  <c r="H628" i="24"/>
  <c r="H627" i="24"/>
  <c r="R625" i="24"/>
  <c r="Q625" i="24"/>
  <c r="P625" i="24"/>
  <c r="O625" i="24"/>
  <c r="M625" i="24"/>
  <c r="H624" i="24"/>
  <c r="H623" i="24"/>
  <c r="H622" i="24"/>
  <c r="H621" i="24"/>
  <c r="H620" i="24"/>
  <c r="H619" i="24"/>
  <c r="H618" i="24"/>
  <c r="H617" i="24"/>
  <c r="R612" i="24"/>
  <c r="Q612" i="24"/>
  <c r="P612" i="24"/>
  <c r="O612" i="24"/>
  <c r="H611" i="24"/>
  <c r="H609" i="24"/>
  <c r="H608" i="24"/>
  <c r="H607" i="24"/>
  <c r="H606" i="24"/>
  <c r="R604" i="24"/>
  <c r="Q604" i="24"/>
  <c r="P604" i="24"/>
  <c r="O604" i="24"/>
  <c r="M604" i="24"/>
  <c r="H603" i="24"/>
  <c r="H602" i="24"/>
  <c r="H601" i="24"/>
  <c r="H600" i="24"/>
  <c r="R595" i="24"/>
  <c r="Q595" i="24"/>
  <c r="P595" i="24"/>
  <c r="O595" i="24"/>
  <c r="M595" i="24"/>
  <c r="H594" i="24"/>
  <c r="H593" i="24"/>
  <c r="H592" i="24"/>
  <c r="R590" i="24"/>
  <c r="Q590" i="24"/>
  <c r="P590" i="24"/>
  <c r="O590" i="24"/>
  <c r="M590" i="24"/>
  <c r="H589" i="24"/>
  <c r="H588" i="24"/>
  <c r="H587" i="24"/>
  <c r="H586" i="24"/>
  <c r="H585" i="24"/>
  <c r="H584" i="24"/>
  <c r="H583" i="24"/>
  <c r="H582" i="24"/>
  <c r="H581" i="24"/>
  <c r="R579" i="24"/>
  <c r="Q579" i="24"/>
  <c r="P579" i="24"/>
  <c r="O579" i="24"/>
  <c r="M579" i="24"/>
  <c r="H578" i="24"/>
  <c r="H577" i="24"/>
  <c r="H576" i="24"/>
  <c r="H575" i="24"/>
  <c r="H574" i="24"/>
  <c r="H573" i="24"/>
  <c r="H572" i="24"/>
  <c r="H571" i="24"/>
  <c r="H570" i="24"/>
  <c r="H569" i="24"/>
  <c r="R567" i="24"/>
  <c r="Q567" i="24"/>
  <c r="P567" i="24"/>
  <c r="O567" i="24"/>
  <c r="M567" i="24"/>
  <c r="H566" i="24"/>
  <c r="H565" i="24"/>
  <c r="H564" i="24"/>
  <c r="H563" i="24"/>
  <c r="H562" i="24"/>
  <c r="H561" i="24"/>
  <c r="H560" i="24"/>
  <c r="H559" i="24"/>
  <c r="H558" i="24"/>
  <c r="H557" i="24"/>
  <c r="H556" i="24"/>
  <c r="H555" i="24"/>
  <c r="R553" i="24"/>
  <c r="Q553" i="24"/>
  <c r="P553" i="24"/>
  <c r="O553" i="24"/>
  <c r="M553" i="24"/>
  <c r="H552" i="24"/>
  <c r="H551" i="24"/>
  <c r="H550" i="24"/>
  <c r="H549" i="24"/>
  <c r="R545" i="24"/>
  <c r="R32" i="24" s="1"/>
  <c r="Q545" i="24"/>
  <c r="P545" i="24"/>
  <c r="P32" i="24" s="1"/>
  <c r="O545" i="24"/>
  <c r="O32" i="24" s="1"/>
  <c r="M545" i="24"/>
  <c r="M32" i="24" s="1"/>
  <c r="H544" i="24"/>
  <c r="H543" i="24"/>
  <c r="H542" i="24"/>
  <c r="H541" i="24"/>
  <c r="H540" i="24"/>
  <c r="H539" i="24"/>
  <c r="H538" i="24"/>
  <c r="H537" i="24"/>
  <c r="H536" i="24"/>
  <c r="H535" i="24"/>
  <c r="L535" i="24" s="1"/>
  <c r="H534" i="24"/>
  <c r="H533" i="24"/>
  <c r="H532" i="24"/>
  <c r="H531" i="24"/>
  <c r="R528" i="24"/>
  <c r="Q528" i="24"/>
  <c r="P528" i="24"/>
  <c r="O528" i="24"/>
  <c r="M528" i="24"/>
  <c r="H527" i="24"/>
  <c r="R524" i="24"/>
  <c r="R30" i="24" s="1"/>
  <c r="Q524" i="24"/>
  <c r="Q30" i="24" s="1"/>
  <c r="P524" i="24"/>
  <c r="P30" i="24" s="1"/>
  <c r="O524" i="24"/>
  <c r="O30" i="24" s="1"/>
  <c r="M524" i="24"/>
  <c r="M30" i="24" s="1"/>
  <c r="H523" i="24"/>
  <c r="H522" i="24"/>
  <c r="R519" i="24"/>
  <c r="R29" i="24" s="1"/>
  <c r="Q519" i="24"/>
  <c r="Q29" i="24" s="1"/>
  <c r="P519" i="24"/>
  <c r="P29" i="24" s="1"/>
  <c r="O519" i="24"/>
  <c r="O29" i="24" s="1"/>
  <c r="M519" i="24"/>
  <c r="M29" i="24" s="1"/>
  <c r="H518" i="24"/>
  <c r="L517" i="24"/>
  <c r="L517" i="29" s="1"/>
  <c r="H516" i="24"/>
  <c r="H515" i="24"/>
  <c r="H514" i="24"/>
  <c r="H513" i="24"/>
  <c r="R510" i="24"/>
  <c r="R28" i="24" s="1"/>
  <c r="Q510" i="24"/>
  <c r="Q28" i="24" s="1"/>
  <c r="P510" i="24"/>
  <c r="P28" i="24" s="1"/>
  <c r="O510" i="24"/>
  <c r="O28" i="24" s="1"/>
  <c r="M510" i="24"/>
  <c r="M28" i="24" s="1"/>
  <c r="H509" i="24"/>
  <c r="H508" i="24"/>
  <c r="H507" i="24"/>
  <c r="H506" i="24"/>
  <c r="H505" i="24"/>
  <c r="H504" i="24"/>
  <c r="H503" i="24"/>
  <c r="H502" i="24"/>
  <c r="H501" i="24"/>
  <c r="H500" i="24"/>
  <c r="H499" i="24"/>
  <c r="H498" i="24"/>
  <c r="H497" i="24"/>
  <c r="H496" i="24"/>
  <c r="H495" i="24"/>
  <c r="R492" i="24"/>
  <c r="R27" i="24" s="1"/>
  <c r="Q492" i="24"/>
  <c r="Q27" i="24" s="1"/>
  <c r="P492" i="24"/>
  <c r="P27" i="24" s="1"/>
  <c r="O492" i="24"/>
  <c r="O27" i="24" s="1"/>
  <c r="M492" i="24"/>
  <c r="M27" i="24" s="1"/>
  <c r="H491" i="24"/>
  <c r="H490" i="24"/>
  <c r="H489" i="24"/>
  <c r="H488" i="24"/>
  <c r="H487" i="24"/>
  <c r="H486" i="24"/>
  <c r="H485" i="24"/>
  <c r="H484" i="24"/>
  <c r="R481" i="24"/>
  <c r="R26" i="24" s="1"/>
  <c r="Q481" i="24"/>
  <c r="Q26" i="24" s="1"/>
  <c r="P481" i="24"/>
  <c r="O481" i="24"/>
  <c r="O26" i="24" s="1"/>
  <c r="M481" i="24"/>
  <c r="M26" i="24" s="1"/>
  <c r="H480" i="24"/>
  <c r="H479" i="24"/>
  <c r="H478" i="24"/>
  <c r="H477" i="24"/>
  <c r="H476" i="24"/>
  <c r="H475" i="24"/>
  <c r="H474" i="24"/>
  <c r="H473" i="24"/>
  <c r="H472" i="24"/>
  <c r="H471" i="24"/>
  <c r="H470" i="24"/>
  <c r="H469" i="24"/>
  <c r="H468" i="24"/>
  <c r="H467" i="24"/>
  <c r="H466" i="24"/>
  <c r="R463" i="24"/>
  <c r="Q463" i="24"/>
  <c r="Q25" i="24" s="1"/>
  <c r="P463" i="24"/>
  <c r="P25" i="24" s="1"/>
  <c r="O463" i="24"/>
  <c r="O25" i="24" s="1"/>
  <c r="M463" i="24"/>
  <c r="M25" i="24" s="1"/>
  <c r="H462" i="24"/>
  <c r="H461" i="24"/>
  <c r="H460" i="24"/>
  <c r="H459" i="24"/>
  <c r="H458" i="24"/>
  <c r="H457" i="24"/>
  <c r="H456" i="24"/>
  <c r="H455" i="24"/>
  <c r="H454" i="24"/>
  <c r="H453" i="24"/>
  <c r="H452" i="24"/>
  <c r="H451" i="24"/>
  <c r="H450" i="24"/>
  <c r="H449" i="24"/>
  <c r="H448" i="24"/>
  <c r="H447" i="24"/>
  <c r="H446" i="24"/>
  <c r="H445" i="24"/>
  <c r="H444" i="24"/>
  <c r="R441" i="24"/>
  <c r="R24" i="24" s="1"/>
  <c r="Q441" i="24"/>
  <c r="Q24" i="24" s="1"/>
  <c r="P441" i="24"/>
  <c r="P24" i="24" s="1"/>
  <c r="O441" i="24"/>
  <c r="O24" i="24" s="1"/>
  <c r="M441" i="24"/>
  <c r="M24" i="24" s="1"/>
  <c r="H440" i="24"/>
  <c r="H439" i="24"/>
  <c r="H438" i="24"/>
  <c r="H437" i="24"/>
  <c r="H436" i="24"/>
  <c r="H435" i="24"/>
  <c r="H434" i="24"/>
  <c r="H433" i="24"/>
  <c r="H432" i="24"/>
  <c r="H431" i="24"/>
  <c r="H430" i="24"/>
  <c r="H429" i="24"/>
  <c r="R426" i="24"/>
  <c r="R23" i="24" s="1"/>
  <c r="Q426" i="24"/>
  <c r="Q23" i="24" s="1"/>
  <c r="P426" i="24"/>
  <c r="P23" i="24" s="1"/>
  <c r="O426" i="24"/>
  <c r="O23" i="24" s="1"/>
  <c r="M426" i="24"/>
  <c r="M23" i="24" s="1"/>
  <c r="H425" i="24"/>
  <c r="H424" i="24"/>
  <c r="L424" i="24" s="1"/>
  <c r="H423" i="24"/>
  <c r="H422" i="24"/>
  <c r="H421" i="24"/>
  <c r="H420" i="24"/>
  <c r="H419" i="24"/>
  <c r="H418" i="24"/>
  <c r="H417" i="24"/>
  <c r="H416" i="24"/>
  <c r="H415" i="24"/>
  <c r="H414" i="24"/>
  <c r="H413" i="24"/>
  <c r="H412" i="24"/>
  <c r="H411" i="24"/>
  <c r="H410" i="24"/>
  <c r="R22" i="24"/>
  <c r="Q22" i="24"/>
  <c r="P22" i="24"/>
  <c r="O22" i="24"/>
  <c r="M22" i="24"/>
  <c r="H406" i="24"/>
  <c r="H404" i="24"/>
  <c r="H403" i="24"/>
  <c r="H402" i="24"/>
  <c r="H401" i="24"/>
  <c r="H400" i="24"/>
  <c r="H399" i="24"/>
  <c r="H398" i="24"/>
  <c r="H397" i="24"/>
  <c r="H396" i="24"/>
  <c r="H395" i="24"/>
  <c r="H394" i="24"/>
  <c r="H393" i="24"/>
  <c r="H392" i="24"/>
  <c r="H391" i="24"/>
  <c r="H390" i="24"/>
  <c r="H389" i="24"/>
  <c r="R21" i="24"/>
  <c r="Q21" i="24"/>
  <c r="P21" i="24"/>
  <c r="O21" i="24"/>
  <c r="M21" i="24"/>
  <c r="H384" i="24"/>
  <c r="H383" i="24"/>
  <c r="H382" i="24"/>
  <c r="H381" i="24"/>
  <c r="H380" i="24"/>
  <c r="H379" i="24"/>
  <c r="H378" i="24"/>
  <c r="H377" i="24"/>
  <c r="H376" i="24"/>
  <c r="H375" i="24"/>
  <c r="H374" i="24"/>
  <c r="H373" i="24"/>
  <c r="H372" i="24"/>
  <c r="H371" i="24"/>
  <c r="H370" i="24"/>
  <c r="H369" i="24"/>
  <c r="H368" i="24"/>
  <c r="H367" i="24"/>
  <c r="H366" i="24"/>
  <c r="H365" i="24"/>
  <c r="H364" i="24"/>
  <c r="R361" i="24"/>
  <c r="R20" i="24" s="1"/>
  <c r="Q361" i="24"/>
  <c r="Q20" i="24" s="1"/>
  <c r="P361" i="24"/>
  <c r="P20" i="24" s="1"/>
  <c r="O361" i="24"/>
  <c r="O20" i="24" s="1"/>
  <c r="M361" i="24"/>
  <c r="M20" i="24" s="1"/>
  <c r="H360" i="24"/>
  <c r="H359" i="24"/>
  <c r="H358" i="24"/>
  <c r="H357" i="24"/>
  <c r="H356" i="24"/>
  <c r="H355" i="24"/>
  <c r="H354" i="24"/>
  <c r="H353" i="24"/>
  <c r="H352" i="24"/>
  <c r="H351" i="24"/>
  <c r="H350" i="24"/>
  <c r="H349" i="24"/>
  <c r="H348" i="24"/>
  <c r="H347" i="24"/>
  <c r="H346" i="24"/>
  <c r="R343" i="24"/>
  <c r="R19" i="24" s="1"/>
  <c r="Q343" i="24"/>
  <c r="Q19" i="24" s="1"/>
  <c r="P343" i="24"/>
  <c r="P19" i="24" s="1"/>
  <c r="O343" i="24"/>
  <c r="O19" i="24" s="1"/>
  <c r="M343" i="24"/>
  <c r="M19" i="24" s="1"/>
  <c r="H342" i="24"/>
  <c r="H341" i="24"/>
  <c r="H340" i="24"/>
  <c r="H339" i="24"/>
  <c r="H338" i="24"/>
  <c r="H337" i="24"/>
  <c r="H336" i="24"/>
  <c r="H335" i="24"/>
  <c r="H334" i="24"/>
  <c r="H333" i="24"/>
  <c r="H332" i="24"/>
  <c r="H331" i="24"/>
  <c r="H330" i="24"/>
  <c r="H329" i="24"/>
  <c r="R326" i="24"/>
  <c r="R18" i="24" s="1"/>
  <c r="Q326" i="24"/>
  <c r="Q18" i="24" s="1"/>
  <c r="P326" i="24"/>
  <c r="P18" i="24" s="1"/>
  <c r="O326" i="24"/>
  <c r="O18" i="24" s="1"/>
  <c r="M326" i="24"/>
  <c r="M18" i="24" s="1"/>
  <c r="H325" i="24"/>
  <c r="H324" i="24"/>
  <c r="H323" i="24"/>
  <c r="H322" i="24"/>
  <c r="H321" i="24"/>
  <c r="H320" i="24"/>
  <c r="H319" i="24"/>
  <c r="H318" i="24"/>
  <c r="H317" i="24"/>
  <c r="H316" i="24"/>
  <c r="H315" i="24"/>
  <c r="H314" i="24"/>
  <c r="H313" i="24"/>
  <c r="H312" i="24"/>
  <c r="H311" i="24"/>
  <c r="R308" i="24"/>
  <c r="R17" i="24" s="1"/>
  <c r="Q308" i="24"/>
  <c r="Q17" i="24" s="1"/>
  <c r="P308" i="24"/>
  <c r="P17" i="24" s="1"/>
  <c r="O308" i="24"/>
  <c r="O17" i="24" s="1"/>
  <c r="M308" i="24"/>
  <c r="M17" i="24" s="1"/>
  <c r="H307" i="24"/>
  <c r="H306" i="24"/>
  <c r="H305" i="24"/>
  <c r="H304" i="24"/>
  <c r="H303" i="24"/>
  <c r="H302" i="24"/>
  <c r="H301" i="24"/>
  <c r="H300" i="24"/>
  <c r="H299" i="24"/>
  <c r="H298" i="24"/>
  <c r="R295" i="24"/>
  <c r="R16" i="24" s="1"/>
  <c r="Q295" i="24"/>
  <c r="Q16" i="24" s="1"/>
  <c r="P295" i="24"/>
  <c r="P16" i="24" s="1"/>
  <c r="O295" i="24"/>
  <c r="O16" i="24" s="1"/>
  <c r="M295" i="24"/>
  <c r="M16" i="24" s="1"/>
  <c r="H294" i="24"/>
  <c r="H293" i="24"/>
  <c r="H292" i="24"/>
  <c r="H291" i="24"/>
  <c r="H290" i="24"/>
  <c r="H289" i="24"/>
  <c r="H288" i="24"/>
  <c r="H287" i="24"/>
  <c r="H286" i="24"/>
  <c r="H285" i="24"/>
  <c r="H284" i="24"/>
  <c r="H283" i="24"/>
  <c r="H282" i="24"/>
  <c r="H281" i="24"/>
  <c r="H280" i="24"/>
  <c r="H279" i="24"/>
  <c r="H278" i="24"/>
  <c r="H277" i="24"/>
  <c r="H276" i="24"/>
  <c r="H275" i="24"/>
  <c r="H274" i="24"/>
  <c r="H273" i="24"/>
  <c r="H272" i="24"/>
  <c r="H271" i="24"/>
  <c r="S270" i="24"/>
  <c r="S269" i="24"/>
  <c r="R268" i="24"/>
  <c r="R15" i="24" s="1"/>
  <c r="Q268" i="24"/>
  <c r="Q15" i="24" s="1"/>
  <c r="P268" i="24"/>
  <c r="P15" i="24" s="1"/>
  <c r="O268" i="24"/>
  <c r="O15" i="24" s="1"/>
  <c r="M268" i="24"/>
  <c r="M15" i="24" s="1"/>
  <c r="H267" i="24"/>
  <c r="H266" i="24"/>
  <c r="H265" i="24"/>
  <c r="H264" i="24"/>
  <c r="H263" i="24"/>
  <c r="H262" i="24"/>
  <c r="H261" i="24"/>
  <c r="H260" i="24"/>
  <c r="H259" i="24"/>
  <c r="H258" i="24"/>
  <c r="H257" i="24"/>
  <c r="H256" i="24"/>
  <c r="H255" i="24"/>
  <c r="H254" i="24"/>
  <c r="H253" i="24"/>
  <c r="H252" i="24"/>
  <c r="H251" i="24"/>
  <c r="R248" i="24"/>
  <c r="R14" i="24" s="1"/>
  <c r="Q248" i="24"/>
  <c r="Q14" i="24" s="1"/>
  <c r="P248" i="24"/>
  <c r="P14" i="24" s="1"/>
  <c r="O248" i="24"/>
  <c r="O14" i="24" s="1"/>
  <c r="M248" i="24"/>
  <c r="M14" i="24" s="1"/>
  <c r="H247" i="24"/>
  <c r="H246" i="24"/>
  <c r="H245" i="24"/>
  <c r="H244" i="24"/>
  <c r="H243" i="24"/>
  <c r="H242" i="24"/>
  <c r="H241" i="24"/>
  <c r="H240" i="24"/>
  <c r="H239" i="24"/>
  <c r="H238" i="24"/>
  <c r="H237" i="24"/>
  <c r="H236" i="24"/>
  <c r="H235" i="24"/>
  <c r="R232" i="24"/>
  <c r="R13" i="24" s="1"/>
  <c r="Q232" i="24"/>
  <c r="Q13" i="24" s="1"/>
  <c r="P232" i="24"/>
  <c r="P13" i="24" s="1"/>
  <c r="O232" i="24"/>
  <c r="O13" i="24" s="1"/>
  <c r="M232" i="24"/>
  <c r="M13" i="24" s="1"/>
  <c r="H231" i="24"/>
  <c r="H230" i="24"/>
  <c r="H229" i="24"/>
  <c r="H228" i="24"/>
  <c r="H227" i="24"/>
  <c r="H226" i="24"/>
  <c r="H225" i="24"/>
  <c r="H224" i="24"/>
  <c r="H223" i="24"/>
  <c r="H222" i="24"/>
  <c r="R12" i="24"/>
  <c r="Q12" i="24"/>
  <c r="P12" i="24"/>
  <c r="O12" i="24"/>
  <c r="H217" i="24"/>
  <c r="H216" i="24"/>
  <c r="H215" i="24"/>
  <c r="H214" i="24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2" i="24"/>
  <c r="R189" i="24"/>
  <c r="R9" i="24" s="1"/>
  <c r="Q189" i="24"/>
  <c r="Q9" i="24" s="1"/>
  <c r="P189" i="24"/>
  <c r="P9" i="24" s="1"/>
  <c r="O189" i="24"/>
  <c r="O9" i="24" s="1"/>
  <c r="M189" i="24"/>
  <c r="M9" i="24" s="1"/>
  <c r="H188" i="24"/>
  <c r="H187" i="24"/>
  <c r="H186" i="24"/>
  <c r="H185" i="24"/>
  <c r="H184" i="24"/>
  <c r="H183" i="24"/>
  <c r="H182" i="24"/>
  <c r="R179" i="24"/>
  <c r="R8" i="24" s="1"/>
  <c r="Q179" i="24"/>
  <c r="Q8" i="24" s="1"/>
  <c r="P179" i="24"/>
  <c r="P8" i="24" s="1"/>
  <c r="O179" i="24"/>
  <c r="O8" i="24" s="1"/>
  <c r="M179" i="24"/>
  <c r="M8" i="24" s="1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L147" i="24" s="1"/>
  <c r="N147" i="24" s="1"/>
  <c r="R144" i="24"/>
  <c r="R7" i="24" s="1"/>
  <c r="Q144" i="24"/>
  <c r="Q7" i="24" s="1"/>
  <c r="P144" i="24"/>
  <c r="P7" i="24" s="1"/>
  <c r="O144" i="24"/>
  <c r="O7" i="24" s="1"/>
  <c r="M144" i="24"/>
  <c r="M7" i="24" s="1"/>
  <c r="H143" i="24"/>
  <c r="H142" i="24"/>
  <c r="H141" i="24"/>
  <c r="H140" i="24"/>
  <c r="H139" i="24"/>
  <c r="H138" i="24"/>
  <c r="H137" i="24"/>
  <c r="H136" i="24"/>
  <c r="H135" i="24"/>
  <c r="H134" i="24"/>
  <c r="L133" i="24"/>
  <c r="H132" i="24"/>
  <c r="H131" i="24"/>
  <c r="R128" i="24"/>
  <c r="R6" i="24" s="1"/>
  <c r="Q128" i="24"/>
  <c r="Q6" i="24" s="1"/>
  <c r="P128" i="24"/>
  <c r="P6" i="24" s="1"/>
  <c r="O128" i="24"/>
  <c r="O6" i="24" s="1"/>
  <c r="M128" i="24"/>
  <c r="M6" i="24" s="1"/>
  <c r="H127" i="24"/>
  <c r="H126" i="24"/>
  <c r="H125" i="24"/>
  <c r="H124" i="24"/>
  <c r="H123" i="24"/>
  <c r="H122" i="24"/>
  <c r="H121" i="24"/>
  <c r="H120" i="24"/>
  <c r="H119" i="24"/>
  <c r="H118" i="24"/>
  <c r="R115" i="24"/>
  <c r="R5" i="24" s="1"/>
  <c r="Q115" i="24"/>
  <c r="Q5" i="24" s="1"/>
  <c r="P115" i="24"/>
  <c r="P5" i="24" s="1"/>
  <c r="O115" i="24"/>
  <c r="O5" i="24" s="1"/>
  <c r="M115" i="24"/>
  <c r="M5" i="24" s="1"/>
  <c r="H114" i="24"/>
  <c r="H113" i="24"/>
  <c r="H112" i="24"/>
  <c r="H111" i="24"/>
  <c r="H110" i="24"/>
  <c r="H109" i="24"/>
  <c r="H108" i="24"/>
  <c r="H107" i="24"/>
  <c r="H106" i="24"/>
  <c r="H105" i="24"/>
  <c r="T102" i="24"/>
  <c r="R102" i="24"/>
  <c r="Q102" i="24"/>
  <c r="P102" i="24"/>
  <c r="O102" i="24"/>
  <c r="M102" i="24"/>
  <c r="H101" i="24"/>
  <c r="H100" i="24"/>
  <c r="H99" i="24"/>
  <c r="H98" i="24"/>
  <c r="H97" i="24"/>
  <c r="H96" i="24"/>
  <c r="H94" i="24"/>
  <c r="H93" i="24"/>
  <c r="H92" i="24"/>
  <c r="H90" i="24"/>
  <c r="H89" i="24"/>
  <c r="H87" i="24"/>
  <c r="H86" i="24"/>
  <c r="H85" i="24"/>
  <c r="H84" i="24"/>
  <c r="H83" i="24"/>
  <c r="H82" i="24"/>
  <c r="H81" i="24"/>
  <c r="H80" i="24"/>
  <c r="H79" i="24"/>
  <c r="R31" i="24"/>
  <c r="Q31" i="24"/>
  <c r="P31" i="24"/>
  <c r="O31" i="24"/>
  <c r="M31" i="24"/>
  <c r="M12" i="24"/>
  <c r="B2" i="24"/>
  <c r="D1" i="24"/>
  <c r="D1" i="29" s="1"/>
  <c r="B1" i="24"/>
  <c r="AG618" i="29"/>
  <c r="V519" i="29"/>
  <c r="V29" i="29" s="1"/>
  <c r="AB519" i="29"/>
  <c r="AB29" i="29" s="1"/>
  <c r="V950" i="29"/>
  <c r="V58" i="29" s="1"/>
  <c r="V944" i="29"/>
  <c r="V57" i="29" s="1"/>
  <c r="D1" i="22"/>
  <c r="D1" i="31" s="1"/>
  <c r="AG657" i="29"/>
  <c r="AB737" i="29"/>
  <c r="V12" i="29"/>
  <c r="W790" i="29"/>
  <c r="W590" i="29"/>
  <c r="W524" i="29"/>
  <c r="W30" i="29" s="1"/>
  <c r="W128" i="29"/>
  <c r="W6" i="29" s="1"/>
  <c r="V866" i="29"/>
  <c r="V49" i="29" s="1"/>
  <c r="W519" i="29"/>
  <c r="W29" i="29" s="1"/>
  <c r="W723" i="29"/>
  <c r="AB764" i="29"/>
  <c r="V764" i="29"/>
  <c r="V691" i="29"/>
  <c r="AB691" i="29"/>
  <c r="AB553" i="29"/>
  <c r="V553" i="29"/>
  <c r="AB248" i="29"/>
  <c r="AB14" i="29" s="1"/>
  <c r="AB625" i="29"/>
  <c r="V625" i="29"/>
  <c r="AB647" i="29"/>
  <c r="V647" i="29"/>
  <c r="V737" i="29"/>
  <c r="AB12" i="29"/>
  <c r="AB919" i="29"/>
  <c r="AB55" i="29" s="1"/>
  <c r="V919" i="29"/>
  <c r="V55" i="29" s="1"/>
  <c r="W647" i="29"/>
  <c r="W326" i="29"/>
  <c r="W18" i="29" s="1"/>
  <c r="AB829" i="29"/>
  <c r="AB47" i="29" s="1"/>
  <c r="V829" i="29"/>
  <c r="V47" i="29" s="1"/>
  <c r="W343" i="29"/>
  <c r="W19" i="29" s="1"/>
  <c r="AB595" i="29"/>
  <c r="V595" i="29"/>
  <c r="AB426" i="29"/>
  <c r="AB23" i="29" s="1"/>
  <c r="V426" i="29"/>
  <c r="V23" i="29" s="1"/>
  <c r="AB326" i="29"/>
  <c r="AB18" i="29" s="1"/>
  <c r="V326" i="29"/>
  <c r="V18" i="29" s="1"/>
  <c r="AB6" i="29"/>
  <c r="V128" i="29"/>
  <c r="V6" i="29" s="1"/>
  <c r="W625" i="29"/>
  <c r="W829" i="29"/>
  <c r="W47" i="29" s="1"/>
  <c r="V31" i="29"/>
  <c r="V528" i="29"/>
  <c r="V144" i="29"/>
  <c r="V7" i="29" s="1"/>
  <c r="AB144" i="29"/>
  <c r="AB7" i="29" s="1"/>
  <c r="V815" i="29"/>
  <c r="V46" i="29" s="1"/>
  <c r="AB815" i="29"/>
  <c r="AB46" i="29" s="1"/>
  <c r="AB463" i="29"/>
  <c r="AB25" i="29" s="1"/>
  <c r="V361" i="29"/>
  <c r="V20" i="29" s="1"/>
  <c r="AB361" i="29"/>
  <c r="AB20" i="29" s="1"/>
  <c r="V189" i="29"/>
  <c r="V9" i="29" s="1"/>
  <c r="AB790" i="29"/>
  <c r="V790" i="29"/>
  <c r="V590" i="29"/>
  <c r="AB590" i="29"/>
  <c r="AB723" i="29"/>
  <c r="V723" i="29"/>
  <c r="V407" i="29"/>
  <c r="V22" i="29" s="1"/>
  <c r="W545" i="29"/>
  <c r="AB441" i="29"/>
  <c r="AB24" i="29" s="1"/>
  <c r="V545" i="29"/>
  <c r="V32" i="29" s="1"/>
  <c r="AB612" i="29"/>
  <c r="V612" i="29"/>
  <c r="V343" i="29"/>
  <c r="V19" i="29" s="1"/>
  <c r="AB343" i="29"/>
  <c r="AB19" i="29" s="1"/>
  <c r="W308" i="29"/>
  <c r="W17" i="29" s="1"/>
  <c r="AB308" i="29"/>
  <c r="AB17" i="29" s="1"/>
  <c r="V308" i="29"/>
  <c r="V17" i="29" s="1"/>
  <c r="AB932" i="29"/>
  <c r="AB56" i="29" s="1"/>
  <c r="AB524" i="29"/>
  <c r="AB30" i="29" s="1"/>
  <c r="V524" i="29"/>
  <c r="V30" i="29" s="1"/>
  <c r="AB407" i="29"/>
  <c r="AB22" i="29" s="1"/>
  <c r="V441" i="29"/>
  <c r="V24" i="29" s="1"/>
  <c r="V268" i="29"/>
  <c r="V15" i="29" s="1"/>
  <c r="V232" i="29"/>
  <c r="V13" i="29" s="1"/>
  <c r="H904" i="22"/>
  <c r="L904" i="22" s="1"/>
  <c r="L904" i="31" s="1"/>
  <c r="H527" i="22"/>
  <c r="L527" i="22" s="1"/>
  <c r="L528" i="22" s="1"/>
  <c r="H522" i="22"/>
  <c r="L522" i="22" s="1"/>
  <c r="N522" i="22" s="1"/>
  <c r="T522" i="22" s="1"/>
  <c r="T522" i="31" s="1"/>
  <c r="H437" i="22"/>
  <c r="L437" i="22" s="1"/>
  <c r="H872" i="22"/>
  <c r="L872" i="22" s="1"/>
  <c r="V510" i="29"/>
  <c r="V28" i="29" s="1"/>
  <c r="W426" i="29"/>
  <c r="W23" i="29" s="1"/>
  <c r="W691" i="29"/>
  <c r="AB866" i="29"/>
  <c r="AB49" i="29" s="1"/>
  <c r="W764" i="29"/>
  <c r="W944" i="29"/>
  <c r="W57" i="29" s="1"/>
  <c r="W866" i="29"/>
  <c r="W49" i="29" s="1"/>
  <c r="AB189" i="29"/>
  <c r="AB9" i="29" s="1"/>
  <c r="X829" i="29"/>
  <c r="X47" i="29" s="1"/>
  <c r="AB510" i="29"/>
  <c r="W361" i="29"/>
  <c r="W20" i="29" s="1"/>
  <c r="X625" i="29"/>
  <c r="W232" i="29"/>
  <c r="W13" i="29" s="1"/>
  <c r="W219" i="29"/>
  <c r="W12" i="29" s="1"/>
  <c r="W919" i="29"/>
  <c r="W55" i="29" s="1"/>
  <c r="X519" i="29"/>
  <c r="X29" i="29" s="1"/>
  <c r="X361" i="29"/>
  <c r="X20" i="29" s="1"/>
  <c r="X524" i="29"/>
  <c r="X30" i="29" s="1"/>
  <c r="X12" i="29"/>
  <c r="X790" i="29"/>
  <c r="W144" i="29"/>
  <c r="W7" i="29" s="1"/>
  <c r="AB567" i="29"/>
  <c r="V567" i="29"/>
  <c r="X407" i="29"/>
  <c r="X22" i="29" s="1"/>
  <c r="W567" i="29"/>
  <c r="X647" i="29"/>
  <c r="X426" i="29"/>
  <c r="X23" i="29" s="1"/>
  <c r="X919" i="29"/>
  <c r="X55" i="29" s="1"/>
  <c r="X326" i="29"/>
  <c r="X18" i="29" s="1"/>
  <c r="Y407" i="29"/>
  <c r="Y22" i="29" s="1"/>
  <c r="X590" i="29"/>
  <c r="W268" i="29"/>
  <c r="W15" i="29" s="1"/>
  <c r="W595" i="29"/>
  <c r="X441" i="29"/>
  <c r="X24" i="29" s="1"/>
  <c r="W407" i="29"/>
  <c r="W22" i="29" s="1"/>
  <c r="X567" i="29"/>
  <c r="W950" i="29"/>
  <c r="W58" i="29" s="1"/>
  <c r="X723" i="29"/>
  <c r="W441" i="29"/>
  <c r="W24" i="29" s="1"/>
  <c r="X308" i="29"/>
  <c r="X17" i="29" s="1"/>
  <c r="W189" i="29"/>
  <c r="W9" i="29" s="1"/>
  <c r="W815" i="29"/>
  <c r="W46" i="29" s="1"/>
  <c r="W31" i="29"/>
  <c r="W528" i="29"/>
  <c r="X343" i="29"/>
  <c r="X19" i="29" s="1"/>
  <c r="W553" i="29"/>
  <c r="X950" i="29"/>
  <c r="AB232" i="29"/>
  <c r="AB13" i="29" s="1"/>
  <c r="X545" i="29"/>
  <c r="X691" i="29"/>
  <c r="X128" i="29"/>
  <c r="X6" i="29" s="1"/>
  <c r="AB268" i="29"/>
  <c r="AB15" i="29" s="1"/>
  <c r="W612" i="29"/>
  <c r="X815" i="29"/>
  <c r="X46" i="29" s="1"/>
  <c r="AB528" i="29"/>
  <c r="AB31" i="29"/>
  <c r="W510" i="29"/>
  <c r="W28" i="29" s="1"/>
  <c r="X553" i="29"/>
  <c r="W737" i="29"/>
  <c r="D10" i="27"/>
  <c r="D8" i="27"/>
  <c r="E19" i="27"/>
  <c r="E23" i="27" s="1"/>
  <c r="H859" i="22"/>
  <c r="L859" i="22" s="1"/>
  <c r="L859" i="31" s="1"/>
  <c r="H861" i="22"/>
  <c r="L861" i="22" s="1"/>
  <c r="R750" i="22"/>
  <c r="R751" i="22" s="1"/>
  <c r="R41" i="22" s="1"/>
  <c r="Q750" i="22"/>
  <c r="Q751" i="22" s="1"/>
  <c r="Q41" i="22" s="1"/>
  <c r="P750" i="22"/>
  <c r="P751" i="22" s="1"/>
  <c r="P41" i="22" s="1"/>
  <c r="O750" i="22"/>
  <c r="O751" i="22" s="1"/>
  <c r="O41" i="22" s="1"/>
  <c r="M750" i="22"/>
  <c r="M751" i="22" s="1"/>
  <c r="M41" i="22" s="1"/>
  <c r="R790" i="22"/>
  <c r="Q790" i="22"/>
  <c r="P790" i="22"/>
  <c r="O790" i="22"/>
  <c r="M790" i="22"/>
  <c r="R780" i="22"/>
  <c r="Q780" i="22"/>
  <c r="P780" i="22"/>
  <c r="O780" i="22"/>
  <c r="M780" i="22"/>
  <c r="R764" i="22"/>
  <c r="Q764" i="22"/>
  <c r="P764" i="22"/>
  <c r="O764" i="22"/>
  <c r="M764" i="22"/>
  <c r="H789" i="22"/>
  <c r="L789" i="22" s="1"/>
  <c r="H788" i="22"/>
  <c r="L788" i="22" s="1"/>
  <c r="L788" i="31" s="1"/>
  <c r="H787" i="22"/>
  <c r="L787" i="22" s="1"/>
  <c r="L787" i="31" s="1"/>
  <c r="H786" i="22"/>
  <c r="L786" i="22" s="1"/>
  <c r="L786" i="31" s="1"/>
  <c r="H785" i="22"/>
  <c r="L785" i="22" s="1"/>
  <c r="H784" i="22"/>
  <c r="L784" i="22" s="1"/>
  <c r="H783" i="22"/>
  <c r="L783" i="22" s="1"/>
  <c r="H782" i="22"/>
  <c r="L782" i="22" s="1"/>
  <c r="N782" i="22" s="1"/>
  <c r="N782" i="31" s="1"/>
  <c r="H779" i="22"/>
  <c r="L779" i="22" s="1"/>
  <c r="L779" i="31" s="1"/>
  <c r="H777" i="22"/>
  <c r="L777" i="22" s="1"/>
  <c r="L777" i="31" s="1"/>
  <c r="H776" i="22"/>
  <c r="L776" i="22" s="1"/>
  <c r="L776" i="31" s="1"/>
  <c r="H775" i="22"/>
  <c r="L775" i="22" s="1"/>
  <c r="H774" i="22"/>
  <c r="L774" i="22" s="1"/>
  <c r="L774" i="31" s="1"/>
  <c r="H773" i="22"/>
  <c r="L773" i="22" s="1"/>
  <c r="H772" i="22"/>
  <c r="L772" i="22" s="1"/>
  <c r="L772" i="31" s="1"/>
  <c r="H771" i="22"/>
  <c r="L771" i="22" s="1"/>
  <c r="L771" i="31" s="1"/>
  <c r="H770" i="22"/>
  <c r="L770" i="22" s="1"/>
  <c r="L770" i="31" s="1"/>
  <c r="H769" i="22"/>
  <c r="L769" i="22" s="1"/>
  <c r="L769" i="31" s="1"/>
  <c r="H768" i="22"/>
  <c r="L768" i="22" s="1"/>
  <c r="L768" i="31" s="1"/>
  <c r="H767" i="22"/>
  <c r="L767" i="22" s="1"/>
  <c r="H766" i="22"/>
  <c r="L766" i="22" s="1"/>
  <c r="L766" i="31" s="1"/>
  <c r="H763" i="22"/>
  <c r="L763" i="22" s="1"/>
  <c r="L763" i="31" s="1"/>
  <c r="H762" i="22"/>
  <c r="L762" i="22" s="1"/>
  <c r="L762" i="31" s="1"/>
  <c r="H761" i="22"/>
  <c r="L761" i="22" s="1"/>
  <c r="L761" i="31" s="1"/>
  <c r="H760" i="22"/>
  <c r="L760" i="22" s="1"/>
  <c r="H759" i="22"/>
  <c r="L759" i="22" s="1"/>
  <c r="N759" i="22" s="1"/>
  <c r="T759" i="22" s="1"/>
  <c r="T759" i="31" s="1"/>
  <c r="H758" i="22"/>
  <c r="L758" i="22" s="1"/>
  <c r="N758" i="22" s="1"/>
  <c r="S758" i="22" s="1"/>
  <c r="H757" i="22"/>
  <c r="L757" i="22" s="1"/>
  <c r="L757" i="31" s="1"/>
  <c r="H756" i="22"/>
  <c r="L756" i="22" s="1"/>
  <c r="L756" i="31" s="1"/>
  <c r="H755" i="22"/>
  <c r="L755" i="22" s="1"/>
  <c r="L755" i="31" s="1"/>
  <c r="H749" i="22"/>
  <c r="L749" i="22" s="1"/>
  <c r="H748" i="22"/>
  <c r="L748" i="22" s="1"/>
  <c r="L748" i="31" s="1"/>
  <c r="H747" i="22"/>
  <c r="L747" i="22" s="1"/>
  <c r="L747" i="31" s="1"/>
  <c r="H746" i="22"/>
  <c r="L746" i="22" s="1"/>
  <c r="H745" i="22"/>
  <c r="L745" i="22" s="1"/>
  <c r="H744" i="22"/>
  <c r="L744" i="22" s="1"/>
  <c r="H743" i="22"/>
  <c r="L743" i="22" s="1"/>
  <c r="N743" i="22" s="1"/>
  <c r="H742" i="22"/>
  <c r="L742" i="22" s="1"/>
  <c r="R737" i="22"/>
  <c r="Q737" i="22"/>
  <c r="P737" i="22"/>
  <c r="O737" i="22"/>
  <c r="M737" i="22"/>
  <c r="R723" i="22"/>
  <c r="Q723" i="22"/>
  <c r="P723" i="22"/>
  <c r="O723" i="22"/>
  <c r="M723" i="22"/>
  <c r="R717" i="22"/>
  <c r="Q717" i="22"/>
  <c r="P717" i="22"/>
  <c r="O717" i="22"/>
  <c r="M717" i="22"/>
  <c r="R704" i="22"/>
  <c r="Q704" i="22"/>
  <c r="P704" i="22"/>
  <c r="O704" i="22"/>
  <c r="M704" i="22"/>
  <c r="H736" i="22"/>
  <c r="L736" i="22" s="1"/>
  <c r="L736" i="31" s="1"/>
  <c r="H735" i="22"/>
  <c r="L735" i="22" s="1"/>
  <c r="H734" i="22"/>
  <c r="L734" i="22" s="1"/>
  <c r="H733" i="22"/>
  <c r="L733" i="22" s="1"/>
  <c r="H732" i="22"/>
  <c r="L732" i="22" s="1"/>
  <c r="L732" i="31" s="1"/>
  <c r="H731" i="22"/>
  <c r="L731" i="22" s="1"/>
  <c r="H730" i="22"/>
  <c r="L730" i="22" s="1"/>
  <c r="L730" i="31" s="1"/>
  <c r="H729" i="22"/>
  <c r="L729" i="22" s="1"/>
  <c r="L729" i="31" s="1"/>
  <c r="H728" i="22"/>
  <c r="L728" i="22" s="1"/>
  <c r="N728" i="22" s="1"/>
  <c r="H727" i="22"/>
  <c r="L727" i="22" s="1"/>
  <c r="L727" i="31" s="1"/>
  <c r="H726" i="22"/>
  <c r="L726" i="22" s="1"/>
  <c r="L726" i="31" s="1"/>
  <c r="H725" i="22"/>
  <c r="L725" i="22" s="1"/>
  <c r="L725" i="31" s="1"/>
  <c r="H722" i="22"/>
  <c r="L722" i="22" s="1"/>
  <c r="L722" i="31" s="1"/>
  <c r="H721" i="22"/>
  <c r="L721" i="22" s="1"/>
  <c r="L721" i="31" s="1"/>
  <c r="H720" i="22"/>
  <c r="L720" i="22" s="1"/>
  <c r="H719" i="22"/>
  <c r="L719" i="22" s="1"/>
  <c r="H716" i="22"/>
  <c r="L716" i="22" s="1"/>
  <c r="N716" i="22" s="1"/>
  <c r="H715" i="22"/>
  <c r="L715" i="22" s="1"/>
  <c r="H714" i="22"/>
  <c r="L714" i="22" s="1"/>
  <c r="L714" i="31" s="1"/>
  <c r="H713" i="22"/>
  <c r="L713" i="22" s="1"/>
  <c r="L713" i="31" s="1"/>
  <c r="H712" i="22"/>
  <c r="L712" i="22" s="1"/>
  <c r="H711" i="22"/>
  <c r="L711" i="22" s="1"/>
  <c r="N711" i="22" s="1"/>
  <c r="N711" i="31" s="1"/>
  <c r="H710" i="22"/>
  <c r="L710" i="22" s="1"/>
  <c r="L710" i="31" s="1"/>
  <c r="H709" i="22"/>
  <c r="L709" i="22" s="1"/>
  <c r="N709" i="22" s="1"/>
  <c r="H708" i="22"/>
  <c r="L708" i="22" s="1"/>
  <c r="L708" i="31" s="1"/>
  <c r="H707" i="22"/>
  <c r="L707" i="22" s="1"/>
  <c r="H706" i="22"/>
  <c r="L706" i="22" s="1"/>
  <c r="H703" i="22"/>
  <c r="L703" i="22" s="1"/>
  <c r="N703" i="22" s="1"/>
  <c r="H702" i="22"/>
  <c r="L702" i="22" s="1"/>
  <c r="L702" i="31" s="1"/>
  <c r="H701" i="22"/>
  <c r="L701" i="22" s="1"/>
  <c r="L701" i="31" s="1"/>
  <c r="H700" i="22"/>
  <c r="L700" i="22" s="1"/>
  <c r="H699" i="22"/>
  <c r="L699" i="22" s="1"/>
  <c r="H698" i="22"/>
  <c r="L698" i="22" s="1"/>
  <c r="H697" i="22"/>
  <c r="L697" i="22" s="1"/>
  <c r="L697" i="31" s="1"/>
  <c r="H696" i="22"/>
  <c r="L696" i="22" s="1"/>
  <c r="L696" i="31" s="1"/>
  <c r="R691" i="22"/>
  <c r="Q691" i="22"/>
  <c r="P691" i="22"/>
  <c r="O691" i="22"/>
  <c r="M691" i="22"/>
  <c r="R670" i="22"/>
  <c r="Q670" i="22"/>
  <c r="P670" i="22"/>
  <c r="O670" i="22"/>
  <c r="M670" i="22"/>
  <c r="H690" i="22"/>
  <c r="L690" i="22" s="1"/>
  <c r="L690" i="31" s="1"/>
  <c r="H689" i="22"/>
  <c r="L689" i="22" s="1"/>
  <c r="L689" i="31" s="1"/>
  <c r="H688" i="22"/>
  <c r="L688" i="22" s="1"/>
  <c r="L688" i="31" s="1"/>
  <c r="H687" i="22"/>
  <c r="L687" i="22" s="1"/>
  <c r="H686" i="22"/>
  <c r="L686" i="22" s="1"/>
  <c r="H685" i="22"/>
  <c r="L685" i="22" s="1"/>
  <c r="L685" i="31" s="1"/>
  <c r="H684" i="22"/>
  <c r="L684" i="22" s="1"/>
  <c r="L684" i="31" s="1"/>
  <c r="H683" i="22"/>
  <c r="L683" i="22" s="1"/>
  <c r="N683" i="22" s="1"/>
  <c r="N683" i="31" s="1"/>
  <c r="H682" i="22"/>
  <c r="L682" i="22" s="1"/>
  <c r="H681" i="22"/>
  <c r="L681" i="22" s="1"/>
  <c r="H680" i="22"/>
  <c r="L680" i="22" s="1"/>
  <c r="L680" i="31" s="1"/>
  <c r="H679" i="22"/>
  <c r="L679" i="22" s="1"/>
  <c r="L679" i="31" s="1"/>
  <c r="H678" i="22"/>
  <c r="L678" i="22" s="1"/>
  <c r="H677" i="22"/>
  <c r="L677" i="22" s="1"/>
  <c r="H676" i="22"/>
  <c r="L676" i="22" s="1"/>
  <c r="H675" i="22"/>
  <c r="L675" i="22" s="1"/>
  <c r="H674" i="22"/>
  <c r="L674" i="22" s="1"/>
  <c r="L674" i="31" s="1"/>
  <c r="H673" i="22"/>
  <c r="L673" i="22" s="1"/>
  <c r="H672" i="22"/>
  <c r="L672" i="22" s="1"/>
  <c r="N672" i="22" s="1"/>
  <c r="S672" i="22" s="1"/>
  <c r="H669" i="22"/>
  <c r="L669" i="22" s="1"/>
  <c r="L669" i="31" s="1"/>
  <c r="H668" i="22"/>
  <c r="L668" i="22" s="1"/>
  <c r="L668" i="31" s="1"/>
  <c r="H667" i="22"/>
  <c r="L667" i="22" s="1"/>
  <c r="L667" i="31" s="1"/>
  <c r="H666" i="22"/>
  <c r="L666" i="22" s="1"/>
  <c r="L666" i="31" s="1"/>
  <c r="H665" i="22"/>
  <c r="L665" i="22" s="1"/>
  <c r="L665" i="31" s="1"/>
  <c r="R659" i="22"/>
  <c r="Q659" i="22"/>
  <c r="P659" i="22"/>
  <c r="O659" i="22"/>
  <c r="M659" i="22"/>
  <c r="R647" i="22"/>
  <c r="Q647" i="22"/>
  <c r="P647" i="22"/>
  <c r="O647" i="22"/>
  <c r="M647" i="22"/>
  <c r="R640" i="22"/>
  <c r="Q640" i="22"/>
  <c r="P640" i="22"/>
  <c r="O640" i="22"/>
  <c r="M640" i="22"/>
  <c r="R625" i="22"/>
  <c r="Q625" i="22"/>
  <c r="P625" i="22"/>
  <c r="O625" i="22"/>
  <c r="M625" i="22"/>
  <c r="H658" i="22"/>
  <c r="L658" i="22" s="1"/>
  <c r="N658" i="22" s="1"/>
  <c r="H657" i="22"/>
  <c r="L657" i="22" s="1"/>
  <c r="L657" i="31" s="1"/>
  <c r="H656" i="22"/>
  <c r="L656" i="22" s="1"/>
  <c r="H655" i="22"/>
  <c r="L655" i="22" s="1"/>
  <c r="N655" i="22" s="1"/>
  <c r="N655" i="31" s="1"/>
  <c r="H654" i="22"/>
  <c r="L654" i="22" s="1"/>
  <c r="N654" i="22" s="1"/>
  <c r="T654" i="22" s="1"/>
  <c r="T654" i="31" s="1"/>
  <c r="H653" i="22"/>
  <c r="L653" i="22" s="1"/>
  <c r="N653" i="22" s="1"/>
  <c r="S653" i="22" s="1"/>
  <c r="H652" i="22"/>
  <c r="L652" i="22" s="1"/>
  <c r="L652" i="31" s="1"/>
  <c r="H651" i="22"/>
  <c r="L651" i="22" s="1"/>
  <c r="N651" i="22" s="1"/>
  <c r="T651" i="22" s="1"/>
  <c r="T651" i="31" s="1"/>
  <c r="H650" i="22"/>
  <c r="L650" i="22" s="1"/>
  <c r="N650" i="22" s="1"/>
  <c r="N650" i="31" s="1"/>
  <c r="H649" i="22"/>
  <c r="L649" i="22" s="1"/>
  <c r="L649" i="31" s="1"/>
  <c r="H646" i="22"/>
  <c r="L646" i="22" s="1"/>
  <c r="L646" i="31" s="1"/>
  <c r="H645" i="22"/>
  <c r="L645" i="22" s="1"/>
  <c r="N645" i="22" s="1"/>
  <c r="H644" i="22"/>
  <c r="L644" i="22" s="1"/>
  <c r="N644" i="22" s="1"/>
  <c r="H643" i="22"/>
  <c r="L643" i="22" s="1"/>
  <c r="H642" i="22"/>
  <c r="L642" i="22" s="1"/>
  <c r="L642" i="31" s="1"/>
  <c r="H639" i="22"/>
  <c r="L639" i="31" s="1"/>
  <c r="H637" i="22"/>
  <c r="L637" i="22" s="1"/>
  <c r="H636" i="22"/>
  <c r="L636" i="22" s="1"/>
  <c r="L636" i="31" s="1"/>
  <c r="H635" i="22"/>
  <c r="L635" i="22" s="1"/>
  <c r="N635" i="22" s="1"/>
  <c r="N635" i="31" s="1"/>
  <c r="H634" i="22"/>
  <c r="L634" i="22" s="1"/>
  <c r="L634" i="31" s="1"/>
  <c r="H633" i="22"/>
  <c r="L633" i="22" s="1"/>
  <c r="N633" i="22" s="1"/>
  <c r="N633" i="31" s="1"/>
  <c r="H632" i="22"/>
  <c r="L632" i="22" s="1"/>
  <c r="L632" i="31" s="1"/>
  <c r="H631" i="22"/>
  <c r="L631" i="22" s="1"/>
  <c r="H630" i="22"/>
  <c r="L630" i="22" s="1"/>
  <c r="L630" i="31" s="1"/>
  <c r="H629" i="22"/>
  <c r="L629" i="22" s="1"/>
  <c r="H628" i="22"/>
  <c r="L628" i="22" s="1"/>
  <c r="L628" i="31" s="1"/>
  <c r="H627" i="22"/>
  <c r="L627" i="22" s="1"/>
  <c r="H624" i="22"/>
  <c r="L624" i="22" s="1"/>
  <c r="L624" i="31" s="1"/>
  <c r="H623" i="22"/>
  <c r="L623" i="22" s="1"/>
  <c r="L623" i="31" s="1"/>
  <c r="H622" i="22"/>
  <c r="L622" i="22" s="1"/>
  <c r="L622" i="31" s="1"/>
  <c r="H621" i="22"/>
  <c r="L621" i="22" s="1"/>
  <c r="L621" i="31" s="1"/>
  <c r="H620" i="22"/>
  <c r="L620" i="22" s="1"/>
  <c r="L620" i="31" s="1"/>
  <c r="H619" i="22"/>
  <c r="L619" i="22" s="1"/>
  <c r="L619" i="31" s="1"/>
  <c r="H618" i="22"/>
  <c r="L618" i="22" s="1"/>
  <c r="L618" i="31" s="1"/>
  <c r="H617" i="22"/>
  <c r="L617" i="22" s="1"/>
  <c r="R612" i="22"/>
  <c r="Q612" i="22"/>
  <c r="P612" i="22"/>
  <c r="O612" i="22"/>
  <c r="R604" i="22"/>
  <c r="Q604" i="22"/>
  <c r="P604" i="22"/>
  <c r="O604" i="22"/>
  <c r="M604" i="22"/>
  <c r="H611" i="22"/>
  <c r="L611" i="22" s="1"/>
  <c r="L611" i="31" s="1"/>
  <c r="H609" i="22"/>
  <c r="L609" i="22" s="1"/>
  <c r="L609" i="31" s="1"/>
  <c r="H608" i="22"/>
  <c r="L608" i="22" s="1"/>
  <c r="L608" i="31" s="1"/>
  <c r="H607" i="22"/>
  <c r="L607" i="22" s="1"/>
  <c r="L607" i="31" s="1"/>
  <c r="H606" i="22"/>
  <c r="L606" i="22" s="1"/>
  <c r="H603" i="22"/>
  <c r="L603" i="22" s="1"/>
  <c r="L603" i="31" s="1"/>
  <c r="H602" i="22"/>
  <c r="L602" i="22" s="1"/>
  <c r="L602" i="31" s="1"/>
  <c r="H601" i="22"/>
  <c r="L601" i="22" s="1"/>
  <c r="L601" i="31" s="1"/>
  <c r="H600" i="22"/>
  <c r="L600" i="22" s="1"/>
  <c r="R595" i="22"/>
  <c r="Q595" i="22"/>
  <c r="P595" i="22"/>
  <c r="O595" i="22"/>
  <c r="M595" i="22"/>
  <c r="R590" i="22"/>
  <c r="Q590" i="22"/>
  <c r="P590" i="22"/>
  <c r="O590" i="22"/>
  <c r="M590" i="22"/>
  <c r="R579" i="22"/>
  <c r="Q579" i="22"/>
  <c r="P579" i="22"/>
  <c r="O579" i="22"/>
  <c r="M579" i="22"/>
  <c r="R567" i="22"/>
  <c r="Q567" i="22"/>
  <c r="P567" i="22"/>
  <c r="O567" i="22"/>
  <c r="M567" i="22"/>
  <c r="R553" i="22"/>
  <c r="Q553" i="22"/>
  <c r="P553" i="22"/>
  <c r="O553" i="22"/>
  <c r="M553" i="22"/>
  <c r="H594" i="22"/>
  <c r="L594" i="22" s="1"/>
  <c r="L594" i="31" s="1"/>
  <c r="H593" i="22"/>
  <c r="L593" i="22" s="1"/>
  <c r="L593" i="31" s="1"/>
  <c r="H592" i="22"/>
  <c r="L592" i="22" s="1"/>
  <c r="H589" i="22"/>
  <c r="L589" i="22" s="1"/>
  <c r="N589" i="22" s="1"/>
  <c r="T589" i="22" s="1"/>
  <c r="T589" i="31" s="1"/>
  <c r="H588" i="22"/>
  <c r="L588" i="22" s="1"/>
  <c r="L588" i="31" s="1"/>
  <c r="H587" i="22"/>
  <c r="L587" i="22" s="1"/>
  <c r="H586" i="22"/>
  <c r="L586" i="22" s="1"/>
  <c r="L586" i="31" s="1"/>
  <c r="H585" i="22"/>
  <c r="L585" i="22" s="1"/>
  <c r="N585" i="22" s="1"/>
  <c r="H584" i="22"/>
  <c r="L584" i="22" s="1"/>
  <c r="H583" i="22"/>
  <c r="L583" i="22" s="1"/>
  <c r="L583" i="31" s="1"/>
  <c r="H582" i="22"/>
  <c r="L582" i="22" s="1"/>
  <c r="L582" i="31" s="1"/>
  <c r="H581" i="22"/>
  <c r="L581" i="22" s="1"/>
  <c r="H578" i="22"/>
  <c r="L578" i="22" s="1"/>
  <c r="H577" i="22"/>
  <c r="L577" i="22" s="1"/>
  <c r="N577" i="22" s="1"/>
  <c r="T577" i="22" s="1"/>
  <c r="T577" i="31" s="1"/>
  <c r="H576" i="22"/>
  <c r="L576" i="22" s="1"/>
  <c r="L576" i="31" s="1"/>
  <c r="H575" i="22"/>
  <c r="L575" i="22" s="1"/>
  <c r="H574" i="22"/>
  <c r="L574" i="22" s="1"/>
  <c r="L574" i="31" s="1"/>
  <c r="H573" i="22"/>
  <c r="L573" i="22" s="1"/>
  <c r="L573" i="31" s="1"/>
  <c r="H572" i="22"/>
  <c r="L572" i="22" s="1"/>
  <c r="L572" i="31" s="1"/>
  <c r="H571" i="22"/>
  <c r="L571" i="22" s="1"/>
  <c r="L571" i="31" s="1"/>
  <c r="H570" i="22"/>
  <c r="L570" i="22" s="1"/>
  <c r="N570" i="22" s="1"/>
  <c r="N570" i="31" s="1"/>
  <c r="H569" i="22"/>
  <c r="L569" i="22" s="1"/>
  <c r="H566" i="22"/>
  <c r="L566" i="22" s="1"/>
  <c r="H565" i="22"/>
  <c r="L565" i="22" s="1"/>
  <c r="L565" i="31" s="1"/>
  <c r="H564" i="22"/>
  <c r="L564" i="22" s="1"/>
  <c r="H563" i="22"/>
  <c r="L563" i="22" s="1"/>
  <c r="L563" i="31" s="1"/>
  <c r="H562" i="22"/>
  <c r="L562" i="22" s="1"/>
  <c r="L562" i="31" s="1"/>
  <c r="H561" i="22"/>
  <c r="L561" i="22" s="1"/>
  <c r="L561" i="31" s="1"/>
  <c r="H560" i="22"/>
  <c r="L560" i="22" s="1"/>
  <c r="L560" i="31" s="1"/>
  <c r="H559" i="22"/>
  <c r="L559" i="22" s="1"/>
  <c r="H558" i="22"/>
  <c r="L558" i="22" s="1"/>
  <c r="L558" i="31" s="1"/>
  <c r="H557" i="22"/>
  <c r="L557" i="22" s="1"/>
  <c r="H556" i="22"/>
  <c r="L556" i="22" s="1"/>
  <c r="L556" i="31" s="1"/>
  <c r="H555" i="22"/>
  <c r="L555" i="22" s="1"/>
  <c r="L555" i="31" s="1"/>
  <c r="H552" i="22"/>
  <c r="L552" i="22" s="1"/>
  <c r="L552" i="31" s="1"/>
  <c r="H551" i="22"/>
  <c r="L551" i="22" s="1"/>
  <c r="H550" i="22"/>
  <c r="L550" i="22" s="1"/>
  <c r="L550" i="31" s="1"/>
  <c r="H549" i="22"/>
  <c r="L549" i="22" s="1"/>
  <c r="H79" i="22"/>
  <c r="L79" i="22" s="1"/>
  <c r="H80" i="22"/>
  <c r="H81" i="22"/>
  <c r="L81" i="22" s="1"/>
  <c r="N81" i="22" s="1"/>
  <c r="N81" i="31" s="1"/>
  <c r="H82" i="22"/>
  <c r="L82" i="22" s="1"/>
  <c r="L82" i="31" s="1"/>
  <c r="H83" i="22"/>
  <c r="L83" i="22" s="1"/>
  <c r="L83" i="31" s="1"/>
  <c r="H84" i="22"/>
  <c r="L84" i="22" s="1"/>
  <c r="N84" i="22" s="1"/>
  <c r="N84" i="31" s="1"/>
  <c r="H85" i="22"/>
  <c r="L85" i="22" s="1"/>
  <c r="L85" i="31" s="1"/>
  <c r="H86" i="22"/>
  <c r="L86" i="22" s="1"/>
  <c r="N86" i="22" s="1"/>
  <c r="N86" i="31" s="1"/>
  <c r="H87" i="22"/>
  <c r="L87" i="22" s="1"/>
  <c r="N87" i="22" s="1"/>
  <c r="H89" i="22"/>
  <c r="L89" i="22" s="1"/>
  <c r="L89" i="31" s="1"/>
  <c r="H90" i="22"/>
  <c r="L90" i="22" s="1"/>
  <c r="H92" i="22"/>
  <c r="L92" i="22" s="1"/>
  <c r="H93" i="22"/>
  <c r="L93" i="22" s="1"/>
  <c r="L93" i="31" s="1"/>
  <c r="H94" i="22"/>
  <c r="L94" i="22" s="1"/>
  <c r="L95" i="31" s="1"/>
  <c r="AH95" i="31" s="1"/>
  <c r="H96" i="22"/>
  <c r="L96" i="22" s="1"/>
  <c r="H97" i="22"/>
  <c r="L97" i="22" s="1"/>
  <c r="L97" i="31" s="1"/>
  <c r="H98" i="22"/>
  <c r="L98" i="22" s="1"/>
  <c r="N98" i="22" s="1"/>
  <c r="N98" i="31" s="1"/>
  <c r="H99" i="22"/>
  <c r="L99" i="22" s="1"/>
  <c r="N99" i="22" s="1"/>
  <c r="H100" i="22"/>
  <c r="L100" i="22" s="1"/>
  <c r="H101" i="22"/>
  <c r="L101" i="22" s="1"/>
  <c r="H105" i="22"/>
  <c r="L105" i="22" s="1"/>
  <c r="H106" i="22"/>
  <c r="L106" i="22" s="1"/>
  <c r="H107" i="22"/>
  <c r="N107" i="22" s="1"/>
  <c r="T107" i="22" s="1"/>
  <c r="H108" i="22"/>
  <c r="H109" i="22"/>
  <c r="L109" i="22" s="1"/>
  <c r="H110" i="22"/>
  <c r="L110" i="22" s="1"/>
  <c r="N110" i="22" s="1"/>
  <c r="N110" i="31" s="1"/>
  <c r="H111" i="22"/>
  <c r="L111" i="22" s="1"/>
  <c r="N111" i="22" s="1"/>
  <c r="H112" i="22"/>
  <c r="L112" i="22" s="1"/>
  <c r="L112" i="31" s="1"/>
  <c r="H113" i="22"/>
  <c r="L113" i="22" s="1"/>
  <c r="L113" i="31" s="1"/>
  <c r="H114" i="22"/>
  <c r="L114" i="22" s="1"/>
  <c r="H118" i="22"/>
  <c r="L118" i="22" s="1"/>
  <c r="E119" i="22"/>
  <c r="F119" i="22"/>
  <c r="E120" i="22"/>
  <c r="F120" i="22"/>
  <c r="H121" i="22"/>
  <c r="L121" i="22" s="1"/>
  <c r="L121" i="31" s="1"/>
  <c r="H122" i="22"/>
  <c r="L122" i="22" s="1"/>
  <c r="H123" i="22"/>
  <c r="L123" i="22" s="1"/>
  <c r="N123" i="22" s="1"/>
  <c r="H124" i="22"/>
  <c r="L124" i="22" s="1"/>
  <c r="L124" i="31" s="1"/>
  <c r="H125" i="22"/>
  <c r="L125" i="22" s="1"/>
  <c r="H126" i="22"/>
  <c r="L126" i="22" s="1"/>
  <c r="H127" i="22"/>
  <c r="L127" i="22" s="1"/>
  <c r="N127" i="22" s="1"/>
  <c r="H131" i="22"/>
  <c r="L131" i="22" s="1"/>
  <c r="H132" i="22"/>
  <c r="L132" i="22" s="1"/>
  <c r="H134" i="22"/>
  <c r="L134" i="22" s="1"/>
  <c r="H135" i="22"/>
  <c r="L135" i="22" s="1"/>
  <c r="H136" i="22"/>
  <c r="L136" i="22" s="1"/>
  <c r="L136" i="31" s="1"/>
  <c r="H137" i="22"/>
  <c r="L137" i="22" s="1"/>
  <c r="H138" i="22"/>
  <c r="L138" i="22" s="1"/>
  <c r="L138" i="31" s="1"/>
  <c r="H139" i="22"/>
  <c r="L139" i="22" s="1"/>
  <c r="H140" i="22"/>
  <c r="L140" i="22" s="1"/>
  <c r="H141" i="22"/>
  <c r="L141" i="22" s="1"/>
  <c r="L141" i="31" s="1"/>
  <c r="H142" i="22"/>
  <c r="L142" i="22" s="1"/>
  <c r="H143" i="22"/>
  <c r="L143" i="22" s="1"/>
  <c r="L143" i="31" s="1"/>
  <c r="H147" i="22"/>
  <c r="L147" i="22" s="1"/>
  <c r="H148" i="22"/>
  <c r="L148" i="22" s="1"/>
  <c r="H149" i="22"/>
  <c r="L149" i="22" s="1"/>
  <c r="H150" i="22"/>
  <c r="L150" i="22" s="1"/>
  <c r="N150" i="22" s="1"/>
  <c r="H151" i="22"/>
  <c r="L151" i="22" s="1"/>
  <c r="N151" i="22" s="1"/>
  <c r="N151" i="31" s="1"/>
  <c r="H152" i="22"/>
  <c r="L152" i="22" s="1"/>
  <c r="H153" i="22"/>
  <c r="L153" i="22" s="1"/>
  <c r="L153" i="31" s="1"/>
  <c r="H154" i="22"/>
  <c r="L154" i="22" s="1"/>
  <c r="H155" i="22"/>
  <c r="L155" i="22" s="1"/>
  <c r="L155" i="31" s="1"/>
  <c r="H156" i="22"/>
  <c r="L156" i="22" s="1"/>
  <c r="H157" i="22"/>
  <c r="L157" i="22" s="1"/>
  <c r="L157" i="31" s="1"/>
  <c r="H158" i="22"/>
  <c r="L158" i="22" s="1"/>
  <c r="H159" i="22"/>
  <c r="L159" i="22" s="1"/>
  <c r="N159" i="22" s="1"/>
  <c r="H160" i="22"/>
  <c r="L160" i="22" s="1"/>
  <c r="H161" i="22"/>
  <c r="L161" i="22" s="1"/>
  <c r="H162" i="22"/>
  <c r="L162" i="22" s="1"/>
  <c r="L162" i="31" s="1"/>
  <c r="H163" i="22"/>
  <c r="L163" i="22" s="1"/>
  <c r="H164" i="22"/>
  <c r="L164" i="22" s="1"/>
  <c r="H165" i="22"/>
  <c r="L165" i="22" s="1"/>
  <c r="H166" i="22"/>
  <c r="L166" i="22" s="1"/>
  <c r="H169" i="22"/>
  <c r="L169" i="22" s="1"/>
  <c r="N169" i="22" s="1"/>
  <c r="T169" i="22" s="1"/>
  <c r="T169" i="31" s="1"/>
  <c r="H170" i="22"/>
  <c r="L170" i="22" s="1"/>
  <c r="L170" i="31" s="1"/>
  <c r="H171" i="22"/>
  <c r="L171" i="22" s="1"/>
  <c r="H172" i="22"/>
  <c r="L172" i="22" s="1"/>
  <c r="L172" i="31" s="1"/>
  <c r="H173" i="22"/>
  <c r="L173" i="22" s="1"/>
  <c r="H174" i="22"/>
  <c r="L174" i="22" s="1"/>
  <c r="L174" i="31" s="1"/>
  <c r="H175" i="22"/>
  <c r="L175" i="22" s="1"/>
  <c r="H176" i="22"/>
  <c r="L176" i="22" s="1"/>
  <c r="H177" i="22"/>
  <c r="L177" i="22" s="1"/>
  <c r="H178" i="22"/>
  <c r="L178" i="22" s="1"/>
  <c r="H182" i="22"/>
  <c r="L182" i="22" s="1"/>
  <c r="H183" i="22"/>
  <c r="L183" i="22" s="1"/>
  <c r="N183" i="22" s="1"/>
  <c r="H184" i="22"/>
  <c r="L184" i="22" s="1"/>
  <c r="H185" i="22"/>
  <c r="L185" i="22" s="1"/>
  <c r="N185" i="22" s="1"/>
  <c r="S185" i="22" s="1"/>
  <c r="H186" i="22"/>
  <c r="L186" i="22" s="1"/>
  <c r="N186" i="22" s="1"/>
  <c r="H187" i="22"/>
  <c r="L187" i="22" s="1"/>
  <c r="L187" i="31" s="1"/>
  <c r="H188" i="22"/>
  <c r="L188" i="22" s="1"/>
  <c r="N188" i="22" s="1"/>
  <c r="F192" i="22"/>
  <c r="G192" i="22"/>
  <c r="F193" i="22"/>
  <c r="G193" i="22"/>
  <c r="F194" i="22"/>
  <c r="G194" i="22"/>
  <c r="F195" i="22"/>
  <c r="F196" i="22"/>
  <c r="F197" i="22"/>
  <c r="G197" i="22"/>
  <c r="E198" i="22"/>
  <c r="F198" i="22"/>
  <c r="H199" i="22"/>
  <c r="L199" i="22" s="1"/>
  <c r="E200" i="22"/>
  <c r="F200" i="22"/>
  <c r="F201" i="22"/>
  <c r="H201" i="22" s="1"/>
  <c r="L201" i="22" s="1"/>
  <c r="L201" i="31" s="1"/>
  <c r="F202" i="22"/>
  <c r="H202" i="22" s="1"/>
  <c r="L202" i="22" s="1"/>
  <c r="E203" i="22"/>
  <c r="F203" i="22"/>
  <c r="H204" i="22"/>
  <c r="L204" i="22" s="1"/>
  <c r="H205" i="22"/>
  <c r="L205" i="22" s="1"/>
  <c r="H206" i="22"/>
  <c r="L206" i="22" s="1"/>
  <c r="E207" i="22"/>
  <c r="F207" i="22"/>
  <c r="H208" i="22"/>
  <c r="L208" i="22" s="1"/>
  <c r="L208" i="31" s="1"/>
  <c r="F209" i="22"/>
  <c r="H209" i="22" s="1"/>
  <c r="L209" i="22" s="1"/>
  <c r="H210" i="22"/>
  <c r="L210" i="22" s="1"/>
  <c r="H211" i="22"/>
  <c r="L211" i="22" s="1"/>
  <c r="H212" i="22"/>
  <c r="L212" i="22" s="1"/>
  <c r="F213" i="22"/>
  <c r="H213" i="22" s="1"/>
  <c r="L213" i="22" s="1"/>
  <c r="H214" i="22"/>
  <c r="L214" i="22" s="1"/>
  <c r="E215" i="22"/>
  <c r="F215" i="22"/>
  <c r="G215" i="22"/>
  <c r="H216" i="22"/>
  <c r="L216" i="22" s="1"/>
  <c r="L216" i="31" s="1"/>
  <c r="H217" i="22"/>
  <c r="L217" i="22" s="1"/>
  <c r="L217" i="31" s="1"/>
  <c r="H222" i="22"/>
  <c r="L222" i="22" s="1"/>
  <c r="L222" i="31" s="1"/>
  <c r="F223" i="22"/>
  <c r="H223" i="22" s="1"/>
  <c r="L223" i="22" s="1"/>
  <c r="N223" i="22" s="1"/>
  <c r="N223" i="31" s="1"/>
  <c r="F224" i="22"/>
  <c r="H224" i="22" s="1"/>
  <c r="L224" i="22" s="1"/>
  <c r="H225" i="22"/>
  <c r="L225" i="22" s="1"/>
  <c r="N225" i="22" s="1"/>
  <c r="S225" i="22" s="1"/>
  <c r="F226" i="22"/>
  <c r="H226" i="22" s="1"/>
  <c r="F227" i="22"/>
  <c r="H227" i="22" s="1"/>
  <c r="L227" i="22" s="1"/>
  <c r="L227" i="31" s="1"/>
  <c r="H228" i="22"/>
  <c r="L228" i="22" s="1"/>
  <c r="H229" i="22"/>
  <c r="L229" i="22" s="1"/>
  <c r="L229" i="31" s="1"/>
  <c r="H230" i="22"/>
  <c r="L230" i="22" s="1"/>
  <c r="L230" i="31" s="1"/>
  <c r="H231" i="22"/>
  <c r="L231" i="22" s="1"/>
  <c r="E235" i="22"/>
  <c r="F235" i="22"/>
  <c r="G235" i="22"/>
  <c r="H236" i="22"/>
  <c r="L236" i="22" s="1"/>
  <c r="H237" i="22"/>
  <c r="L237" i="22" s="1"/>
  <c r="L237" i="31" s="1"/>
  <c r="E238" i="22"/>
  <c r="F238" i="22"/>
  <c r="F239" i="22"/>
  <c r="H239" i="22" s="1"/>
  <c r="L239" i="22" s="1"/>
  <c r="N239" i="22" s="1"/>
  <c r="H240" i="22"/>
  <c r="L240" i="22" s="1"/>
  <c r="H241" i="22"/>
  <c r="L241" i="22" s="1"/>
  <c r="L241" i="31" s="1"/>
  <c r="H242" i="22"/>
  <c r="L242" i="22" s="1"/>
  <c r="H243" i="22"/>
  <c r="L243" i="22" s="1"/>
  <c r="L243" i="31" s="1"/>
  <c r="F244" i="22"/>
  <c r="H244" i="22" s="1"/>
  <c r="L244" i="22" s="1"/>
  <c r="N244" i="22" s="1"/>
  <c r="T244" i="22" s="1"/>
  <c r="T244" i="31" s="1"/>
  <c r="H245" i="22"/>
  <c r="L245" i="22" s="1"/>
  <c r="H246" i="22"/>
  <c r="L246" i="22" s="1"/>
  <c r="H247" i="22"/>
  <c r="L247" i="22" s="1"/>
  <c r="L247" i="31" s="1"/>
  <c r="H251" i="22"/>
  <c r="L251" i="22" s="1"/>
  <c r="N251" i="22" s="1"/>
  <c r="T251" i="22" s="1"/>
  <c r="T251" i="31" s="1"/>
  <c r="H252" i="22"/>
  <c r="L252" i="22" s="1"/>
  <c r="N252" i="22" s="1"/>
  <c r="H253" i="22"/>
  <c r="L253" i="22" s="1"/>
  <c r="N253" i="22" s="1"/>
  <c r="H254" i="22"/>
  <c r="L254" i="22" s="1"/>
  <c r="H255" i="22"/>
  <c r="L255" i="22" s="1"/>
  <c r="H256" i="22"/>
  <c r="L256" i="22" s="1"/>
  <c r="L256" i="31" s="1"/>
  <c r="H257" i="22"/>
  <c r="L257" i="22" s="1"/>
  <c r="L257" i="31" s="1"/>
  <c r="H258" i="22"/>
  <c r="L258" i="22" s="1"/>
  <c r="L258" i="31" s="1"/>
  <c r="H259" i="22"/>
  <c r="L259" i="22" s="1"/>
  <c r="H260" i="22"/>
  <c r="L260" i="22" s="1"/>
  <c r="L260" i="31" s="1"/>
  <c r="H261" i="22"/>
  <c r="L261" i="22" s="1"/>
  <c r="L261" i="31" s="1"/>
  <c r="H262" i="22"/>
  <c r="L262" i="22" s="1"/>
  <c r="L262" i="31" s="1"/>
  <c r="H263" i="22"/>
  <c r="L263" i="22" s="1"/>
  <c r="L263" i="31" s="1"/>
  <c r="H264" i="22"/>
  <c r="L264" i="22" s="1"/>
  <c r="E265" i="22"/>
  <c r="F265" i="22"/>
  <c r="H266" i="22"/>
  <c r="L266" i="22" s="1"/>
  <c r="H267" i="22"/>
  <c r="L267" i="22" s="1"/>
  <c r="L267" i="31" s="1"/>
  <c r="H271" i="22"/>
  <c r="L271" i="22" s="1"/>
  <c r="L271" i="31" s="1"/>
  <c r="H272" i="22"/>
  <c r="L272" i="22" s="1"/>
  <c r="N272" i="22" s="1"/>
  <c r="T272" i="22" s="1"/>
  <c r="T272" i="31" s="1"/>
  <c r="F273" i="22"/>
  <c r="H273" i="22" s="1"/>
  <c r="L273" i="22" s="1"/>
  <c r="E274" i="22"/>
  <c r="F274" i="22"/>
  <c r="H275" i="22"/>
  <c r="L275" i="22" s="1"/>
  <c r="H276" i="22"/>
  <c r="L276" i="22" s="1"/>
  <c r="F277" i="22"/>
  <c r="E277" i="22" s="1"/>
  <c r="H277" i="22" s="1"/>
  <c r="L277" i="22" s="1"/>
  <c r="L277" i="31" s="1"/>
  <c r="F278" i="22"/>
  <c r="H278" i="22" s="1"/>
  <c r="L278" i="22" s="1"/>
  <c r="H279" i="22"/>
  <c r="L279" i="22" s="1"/>
  <c r="L279" i="31" s="1"/>
  <c r="H280" i="22"/>
  <c r="L280" i="22" s="1"/>
  <c r="N280" i="22" s="1"/>
  <c r="T280" i="22" s="1"/>
  <c r="T280" i="31" s="1"/>
  <c r="H281" i="22"/>
  <c r="L281" i="22" s="1"/>
  <c r="H282" i="22"/>
  <c r="L282" i="22" s="1"/>
  <c r="L282" i="31" s="1"/>
  <c r="H283" i="22"/>
  <c r="L283" i="22" s="1"/>
  <c r="N283" i="22" s="1"/>
  <c r="T283" i="22" s="1"/>
  <c r="T283" i="31" s="1"/>
  <c r="H284" i="22"/>
  <c r="L284" i="22" s="1"/>
  <c r="L284" i="31" s="1"/>
  <c r="H285" i="22"/>
  <c r="L285" i="22" s="1"/>
  <c r="L285" i="31" s="1"/>
  <c r="H286" i="22"/>
  <c r="L286" i="22" s="1"/>
  <c r="L286" i="31" s="1"/>
  <c r="H287" i="22"/>
  <c r="L287" i="22" s="1"/>
  <c r="L287" i="31" s="1"/>
  <c r="H288" i="22"/>
  <c r="L288" i="22" s="1"/>
  <c r="H289" i="22"/>
  <c r="L289" i="22" s="1"/>
  <c r="L289" i="31" s="1"/>
  <c r="H290" i="22"/>
  <c r="L290" i="22" s="1"/>
  <c r="H291" i="22"/>
  <c r="L291" i="22" s="1"/>
  <c r="L291" i="31" s="1"/>
  <c r="H292" i="22"/>
  <c r="L292" i="22" s="1"/>
  <c r="N292" i="22" s="1"/>
  <c r="E293" i="22"/>
  <c r="F293" i="22"/>
  <c r="H294" i="22"/>
  <c r="L294" i="22" s="1"/>
  <c r="H298" i="22"/>
  <c r="L298" i="22" s="1"/>
  <c r="H299" i="22"/>
  <c r="L299" i="22" s="1"/>
  <c r="H300" i="22"/>
  <c r="L300" i="22" s="1"/>
  <c r="L300" i="31" s="1"/>
  <c r="H301" i="22"/>
  <c r="L301" i="22" s="1"/>
  <c r="L301" i="31" s="1"/>
  <c r="H302" i="22"/>
  <c r="L302" i="22" s="1"/>
  <c r="H303" i="22"/>
  <c r="L303" i="22" s="1"/>
  <c r="H304" i="22"/>
  <c r="L304" i="22" s="1"/>
  <c r="H305" i="22"/>
  <c r="L305" i="22" s="1"/>
  <c r="L305" i="31" s="1"/>
  <c r="H306" i="22"/>
  <c r="L306" i="22" s="1"/>
  <c r="H307" i="22"/>
  <c r="L307" i="22" s="1"/>
  <c r="N307" i="22" s="1"/>
  <c r="H311" i="22"/>
  <c r="L311" i="22" s="1"/>
  <c r="H312" i="22"/>
  <c r="L312" i="22" s="1"/>
  <c r="H313" i="22"/>
  <c r="L313" i="22" s="1"/>
  <c r="L313" i="31" s="1"/>
  <c r="H314" i="22"/>
  <c r="L314" i="22" s="1"/>
  <c r="L314" i="31" s="1"/>
  <c r="H315" i="22"/>
  <c r="L315" i="22" s="1"/>
  <c r="L315" i="31" s="1"/>
  <c r="H316" i="22"/>
  <c r="L316" i="22" s="1"/>
  <c r="H317" i="22"/>
  <c r="L317" i="22" s="1"/>
  <c r="L317" i="31" s="1"/>
  <c r="F318" i="22"/>
  <c r="H318" i="22" s="1"/>
  <c r="L318" i="22" s="1"/>
  <c r="F319" i="22"/>
  <c r="H319" i="22" s="1"/>
  <c r="L319" i="22" s="1"/>
  <c r="N319" i="22" s="1"/>
  <c r="H320" i="22"/>
  <c r="L320" i="22" s="1"/>
  <c r="L320" i="31" s="1"/>
  <c r="H321" i="22"/>
  <c r="L321" i="22" s="1"/>
  <c r="L321" i="31" s="1"/>
  <c r="H322" i="22"/>
  <c r="L322" i="22" s="1"/>
  <c r="H323" i="22"/>
  <c r="L323" i="22" s="1"/>
  <c r="H324" i="22"/>
  <c r="L324" i="22" s="1"/>
  <c r="H325" i="22"/>
  <c r="L325" i="22" s="1"/>
  <c r="E329" i="22"/>
  <c r="F329" i="22"/>
  <c r="E330" i="22"/>
  <c r="F330" i="22"/>
  <c r="E331" i="22"/>
  <c r="F331" i="22"/>
  <c r="H332" i="22"/>
  <c r="L332" i="22" s="1"/>
  <c r="H333" i="22"/>
  <c r="L333" i="22" s="1"/>
  <c r="F334" i="22"/>
  <c r="H334" i="22" s="1"/>
  <c r="L334" i="22" s="1"/>
  <c r="N334" i="22" s="1"/>
  <c r="N334" i="31" s="1"/>
  <c r="H335" i="22"/>
  <c r="L335" i="22" s="1"/>
  <c r="H336" i="22"/>
  <c r="L336" i="22" s="1"/>
  <c r="N336" i="22" s="1"/>
  <c r="H337" i="22"/>
  <c r="L337" i="22" s="1"/>
  <c r="H338" i="22"/>
  <c r="L338" i="22" s="1"/>
  <c r="H339" i="22"/>
  <c r="L339" i="22" s="1"/>
  <c r="F340" i="22"/>
  <c r="H340" i="22" s="1"/>
  <c r="L340" i="22" s="1"/>
  <c r="L340" i="31" s="1"/>
  <c r="F341" i="22"/>
  <c r="H341" i="22" s="1"/>
  <c r="L341" i="22" s="1"/>
  <c r="L341" i="31" s="1"/>
  <c r="H342" i="22"/>
  <c r="L342" i="22" s="1"/>
  <c r="E346" i="22"/>
  <c r="F346" i="22"/>
  <c r="H347" i="22"/>
  <c r="L347" i="22" s="1"/>
  <c r="E348" i="22"/>
  <c r="F348" i="22"/>
  <c r="H349" i="22"/>
  <c r="L349" i="22" s="1"/>
  <c r="N349" i="22" s="1"/>
  <c r="T349" i="22" s="1"/>
  <c r="T349" i="31" s="1"/>
  <c r="H350" i="22"/>
  <c r="L350" i="22" s="1"/>
  <c r="H351" i="22"/>
  <c r="L351" i="22" s="1"/>
  <c r="L351" i="31" s="1"/>
  <c r="H352" i="22"/>
  <c r="L352" i="22" s="1"/>
  <c r="L352" i="31" s="1"/>
  <c r="H353" i="22"/>
  <c r="L353" i="22" s="1"/>
  <c r="L353" i="31" s="1"/>
  <c r="H354" i="22"/>
  <c r="L354" i="22" s="1"/>
  <c r="F355" i="22"/>
  <c r="H355" i="22" s="1"/>
  <c r="L355" i="22" s="1"/>
  <c r="F356" i="22"/>
  <c r="H356" i="22" s="1"/>
  <c r="L356" i="22" s="1"/>
  <c r="H357" i="22"/>
  <c r="L357" i="22" s="1"/>
  <c r="L357" i="31" s="1"/>
  <c r="H358" i="22"/>
  <c r="L358" i="22" s="1"/>
  <c r="L358" i="31" s="1"/>
  <c r="F359" i="22"/>
  <c r="H359" i="22" s="1"/>
  <c r="L359" i="22" s="1"/>
  <c r="H360" i="22"/>
  <c r="L360" i="22" s="1"/>
  <c r="F364" i="22"/>
  <c r="E364" i="22" s="1"/>
  <c r="H364" i="22" s="1"/>
  <c r="L364" i="22" s="1"/>
  <c r="F365" i="22"/>
  <c r="H365" i="22" s="1"/>
  <c r="L365" i="22" s="1"/>
  <c r="L365" i="31" s="1"/>
  <c r="E366" i="22"/>
  <c r="F366" i="22"/>
  <c r="F367" i="22"/>
  <c r="H367" i="22" s="1"/>
  <c r="L367" i="22" s="1"/>
  <c r="F368" i="22"/>
  <c r="H368" i="22" s="1"/>
  <c r="L368" i="22" s="1"/>
  <c r="F369" i="22"/>
  <c r="H369" i="22" s="1"/>
  <c r="L369" i="22" s="1"/>
  <c r="F370" i="22"/>
  <c r="H370" i="22" s="1"/>
  <c r="L370" i="22" s="1"/>
  <c r="N370" i="22" s="1"/>
  <c r="N370" i="31" s="1"/>
  <c r="F371" i="22"/>
  <c r="H371" i="22" s="1"/>
  <c r="L371" i="22" s="1"/>
  <c r="L371" i="31" s="1"/>
  <c r="F372" i="22"/>
  <c r="H372" i="22" s="1"/>
  <c r="L372" i="22" s="1"/>
  <c r="N372" i="22" s="1"/>
  <c r="F373" i="22"/>
  <c r="H373" i="22" s="1"/>
  <c r="L373" i="22" s="1"/>
  <c r="L373" i="31" s="1"/>
  <c r="F374" i="22"/>
  <c r="H374" i="22" s="1"/>
  <c r="L374" i="22" s="1"/>
  <c r="H375" i="22"/>
  <c r="L375" i="22" s="1"/>
  <c r="L375" i="31" s="1"/>
  <c r="F376" i="22"/>
  <c r="H376" i="22" s="1"/>
  <c r="L376" i="22" s="1"/>
  <c r="L376" i="31" s="1"/>
  <c r="H377" i="22"/>
  <c r="L377" i="22" s="1"/>
  <c r="H378" i="22"/>
  <c r="L378" i="22" s="1"/>
  <c r="L378" i="31" s="1"/>
  <c r="H379" i="22"/>
  <c r="L379" i="22" s="1"/>
  <c r="L379" i="31" s="1"/>
  <c r="H380" i="22"/>
  <c r="L380" i="22" s="1"/>
  <c r="H381" i="22"/>
  <c r="L381" i="22" s="1"/>
  <c r="L381" i="31" s="1"/>
  <c r="H382" i="22"/>
  <c r="L382" i="22" s="1"/>
  <c r="N382" i="22" s="1"/>
  <c r="T382" i="22" s="1"/>
  <c r="T382" i="31" s="1"/>
  <c r="H383" i="22"/>
  <c r="L383" i="22" s="1"/>
  <c r="L383" i="31" s="1"/>
  <c r="H384" i="22"/>
  <c r="L384" i="22" s="1"/>
  <c r="L384" i="31" s="1"/>
  <c r="E389" i="22"/>
  <c r="F389" i="22"/>
  <c r="E390" i="22"/>
  <c r="F390" i="22"/>
  <c r="F391" i="22"/>
  <c r="H391" i="22" s="1"/>
  <c r="L391" i="22" s="1"/>
  <c r="N391" i="22" s="1"/>
  <c r="T391" i="22" s="1"/>
  <c r="T391" i="31" s="1"/>
  <c r="F392" i="22"/>
  <c r="H392" i="22" s="1"/>
  <c r="L392" i="22" s="1"/>
  <c r="L392" i="31" s="1"/>
  <c r="F393" i="22"/>
  <c r="H393" i="22" s="1"/>
  <c r="L393" i="22" s="1"/>
  <c r="H394" i="22"/>
  <c r="L394" i="22" s="1"/>
  <c r="H395" i="22"/>
  <c r="L395" i="22" s="1"/>
  <c r="L395" i="31" s="1"/>
  <c r="F396" i="22"/>
  <c r="H396" i="22" s="1"/>
  <c r="L396" i="22" s="1"/>
  <c r="L396" i="31" s="1"/>
  <c r="F397" i="22"/>
  <c r="H397" i="22" s="1"/>
  <c r="L397" i="22" s="1"/>
  <c r="H398" i="22"/>
  <c r="L398" i="22" s="1"/>
  <c r="N398" i="22" s="1"/>
  <c r="H399" i="22"/>
  <c r="L399" i="22" s="1"/>
  <c r="H400" i="22"/>
  <c r="L400" i="22" s="1"/>
  <c r="L400" i="31" s="1"/>
  <c r="F401" i="22"/>
  <c r="H401" i="22" s="1"/>
  <c r="L401" i="22" s="1"/>
  <c r="L401" i="31" s="1"/>
  <c r="H402" i="22"/>
  <c r="L402" i="22" s="1"/>
  <c r="H403" i="22"/>
  <c r="L403" i="22" s="1"/>
  <c r="L403" i="31" s="1"/>
  <c r="H404" i="22"/>
  <c r="L404" i="22" s="1"/>
  <c r="L404" i="31" s="1"/>
  <c r="H406" i="22"/>
  <c r="L406" i="22" s="1"/>
  <c r="N406" i="22" s="1"/>
  <c r="N406" i="31" s="1"/>
  <c r="E410" i="22"/>
  <c r="F410" i="22"/>
  <c r="F411" i="22"/>
  <c r="H411" i="22" s="1"/>
  <c r="L411" i="22" s="1"/>
  <c r="L411" i="31" s="1"/>
  <c r="F412" i="22"/>
  <c r="H412" i="22" s="1"/>
  <c r="L412" i="22" s="1"/>
  <c r="H413" i="22"/>
  <c r="L413" i="22" s="1"/>
  <c r="H414" i="22"/>
  <c r="L414" i="22" s="1"/>
  <c r="N414" i="22" s="1"/>
  <c r="N414" i="31" s="1"/>
  <c r="H415" i="22"/>
  <c r="L415" i="22" s="1"/>
  <c r="N415" i="22" s="1"/>
  <c r="N415" i="31" s="1"/>
  <c r="F416" i="22"/>
  <c r="H416" i="22" s="1"/>
  <c r="L416" i="22" s="1"/>
  <c r="H417" i="22"/>
  <c r="L417" i="22" s="1"/>
  <c r="H418" i="22"/>
  <c r="L418" i="22" s="1"/>
  <c r="N418" i="22" s="1"/>
  <c r="N418" i="31" s="1"/>
  <c r="H419" i="22"/>
  <c r="L419" i="22" s="1"/>
  <c r="L419" i="31" s="1"/>
  <c r="H420" i="22"/>
  <c r="L420" i="22" s="1"/>
  <c r="H421" i="22"/>
  <c r="L421" i="22" s="1"/>
  <c r="N421" i="22" s="1"/>
  <c r="N421" i="31" s="1"/>
  <c r="H422" i="22"/>
  <c r="L422" i="22" s="1"/>
  <c r="N422" i="22" s="1"/>
  <c r="H423" i="22"/>
  <c r="L423" i="22" s="1"/>
  <c r="H424" i="22"/>
  <c r="L424" i="22" s="1"/>
  <c r="H425" i="22"/>
  <c r="L425" i="22" s="1"/>
  <c r="L425" i="31" s="1"/>
  <c r="F429" i="22"/>
  <c r="H429" i="22" s="1"/>
  <c r="L429" i="22" s="1"/>
  <c r="F430" i="22"/>
  <c r="H430" i="22" s="1"/>
  <c r="L430" i="22" s="1"/>
  <c r="N430" i="22" s="1"/>
  <c r="N430" i="31" s="1"/>
  <c r="H431" i="22"/>
  <c r="L431" i="22" s="1"/>
  <c r="L431" i="31" s="1"/>
  <c r="H432" i="22"/>
  <c r="L432" i="22" s="1"/>
  <c r="L432" i="31" s="1"/>
  <c r="F433" i="22"/>
  <c r="H433" i="22" s="1"/>
  <c r="L433" i="22" s="1"/>
  <c r="F434" i="22"/>
  <c r="H434" i="22" s="1"/>
  <c r="L434" i="22" s="1"/>
  <c r="H435" i="22"/>
  <c r="L435" i="22" s="1"/>
  <c r="N435" i="22" s="1"/>
  <c r="S435" i="22" s="1"/>
  <c r="H436" i="22"/>
  <c r="L436" i="22" s="1"/>
  <c r="F439" i="22"/>
  <c r="H439" i="22" s="1"/>
  <c r="L439" i="22" s="1"/>
  <c r="H444" i="22"/>
  <c r="L444" i="22" s="1"/>
  <c r="H445" i="22"/>
  <c r="L445" i="22" s="1"/>
  <c r="N445" i="22" s="1"/>
  <c r="H446" i="22"/>
  <c r="L446" i="22" s="1"/>
  <c r="L446" i="31" s="1"/>
  <c r="H447" i="22"/>
  <c r="L447" i="22" s="1"/>
  <c r="L447" i="31" s="1"/>
  <c r="H448" i="22"/>
  <c r="L448" i="22" s="1"/>
  <c r="L448" i="31" s="1"/>
  <c r="H449" i="22"/>
  <c r="L449" i="22" s="1"/>
  <c r="H450" i="22"/>
  <c r="L450" i="22" s="1"/>
  <c r="H451" i="22"/>
  <c r="L451" i="22" s="1"/>
  <c r="H452" i="22"/>
  <c r="L452" i="22" s="1"/>
  <c r="N452" i="22" s="1"/>
  <c r="N452" i="31" s="1"/>
  <c r="H453" i="22"/>
  <c r="L453" i="22" s="1"/>
  <c r="N453" i="22" s="1"/>
  <c r="N453" i="31" s="1"/>
  <c r="H454" i="22"/>
  <c r="L454" i="22" s="1"/>
  <c r="H455" i="22"/>
  <c r="L455" i="22" s="1"/>
  <c r="L455" i="31" s="1"/>
  <c r="H456" i="22"/>
  <c r="L456" i="22" s="1"/>
  <c r="L456" i="31" s="1"/>
  <c r="H457" i="22"/>
  <c r="L457" i="22" s="1"/>
  <c r="L457" i="31" s="1"/>
  <c r="H458" i="22"/>
  <c r="L458" i="22" s="1"/>
  <c r="N458" i="22" s="1"/>
  <c r="N458" i="31" s="1"/>
  <c r="H459" i="22"/>
  <c r="L459" i="22" s="1"/>
  <c r="H460" i="22"/>
  <c r="L460" i="22" s="1"/>
  <c r="H461" i="22"/>
  <c r="L461" i="22" s="1"/>
  <c r="L461" i="31" s="1"/>
  <c r="H462" i="22"/>
  <c r="L462" i="22" s="1"/>
  <c r="L462" i="31" s="1"/>
  <c r="F466" i="22"/>
  <c r="H466" i="22" s="1"/>
  <c r="L466" i="22" s="1"/>
  <c r="N466" i="22" s="1"/>
  <c r="H467" i="22"/>
  <c r="L467" i="22" s="1"/>
  <c r="L467" i="31" s="1"/>
  <c r="F468" i="22"/>
  <c r="E468" i="22" s="1"/>
  <c r="H468" i="22" s="1"/>
  <c r="L468" i="22" s="1"/>
  <c r="H469" i="22"/>
  <c r="L469" i="22" s="1"/>
  <c r="N469" i="22" s="1"/>
  <c r="H470" i="22"/>
  <c r="L470" i="22" s="1"/>
  <c r="H471" i="22"/>
  <c r="L471" i="22" s="1"/>
  <c r="F472" i="22"/>
  <c r="H472" i="22" s="1"/>
  <c r="L472" i="22" s="1"/>
  <c r="H473" i="22"/>
  <c r="L473" i="22" s="1"/>
  <c r="N473" i="22" s="1"/>
  <c r="N473" i="31" s="1"/>
  <c r="F474" i="22"/>
  <c r="H474" i="22" s="1"/>
  <c r="L474" i="22" s="1"/>
  <c r="N474" i="22" s="1"/>
  <c r="H475" i="22"/>
  <c r="L475" i="22" s="1"/>
  <c r="H476" i="22"/>
  <c r="L476" i="22" s="1"/>
  <c r="L476" i="31" s="1"/>
  <c r="H477" i="22"/>
  <c r="L477" i="22" s="1"/>
  <c r="H478" i="22"/>
  <c r="L478" i="22" s="1"/>
  <c r="L478" i="31" s="1"/>
  <c r="H479" i="22"/>
  <c r="L479" i="22" s="1"/>
  <c r="F480" i="22"/>
  <c r="H480" i="22" s="1"/>
  <c r="L480" i="22" s="1"/>
  <c r="L480" i="31" s="1"/>
  <c r="H484" i="22"/>
  <c r="L484" i="22" s="1"/>
  <c r="H485" i="22"/>
  <c r="L485" i="22" s="1"/>
  <c r="L485" i="31" s="1"/>
  <c r="F486" i="22"/>
  <c r="H487" i="22"/>
  <c r="L487" i="22" s="1"/>
  <c r="L487" i="31" s="1"/>
  <c r="G488" i="22"/>
  <c r="H489" i="22"/>
  <c r="L489" i="22" s="1"/>
  <c r="H490" i="22"/>
  <c r="L490" i="22" s="1"/>
  <c r="N490" i="22" s="1"/>
  <c r="N490" i="31" s="1"/>
  <c r="H491" i="22"/>
  <c r="L491" i="22" s="1"/>
  <c r="F495" i="22"/>
  <c r="E495" i="22" s="1"/>
  <c r="H495" i="22" s="1"/>
  <c r="L495" i="22" s="1"/>
  <c r="N495" i="22" s="1"/>
  <c r="S495" i="22" s="1"/>
  <c r="F496" i="22"/>
  <c r="H496" i="22" s="1"/>
  <c r="L496" i="22" s="1"/>
  <c r="L496" i="31" s="1"/>
  <c r="H497" i="22"/>
  <c r="L497" i="22" s="1"/>
  <c r="L497" i="31" s="1"/>
  <c r="F498" i="22"/>
  <c r="H498" i="22" s="1"/>
  <c r="L498" i="22" s="1"/>
  <c r="H499" i="22"/>
  <c r="L499" i="22" s="1"/>
  <c r="H500" i="22"/>
  <c r="L500" i="22" s="1"/>
  <c r="F501" i="22"/>
  <c r="H501" i="22" s="1"/>
  <c r="L501" i="22" s="1"/>
  <c r="F502" i="22"/>
  <c r="H502" i="22" s="1"/>
  <c r="L502" i="22" s="1"/>
  <c r="E503" i="22"/>
  <c r="F503" i="22"/>
  <c r="G503" i="22"/>
  <c r="E504" i="22"/>
  <c r="F504" i="22"/>
  <c r="G504" i="22"/>
  <c r="F505" i="22"/>
  <c r="H505" i="22" s="1"/>
  <c r="L505" i="22" s="1"/>
  <c r="L505" i="31" s="1"/>
  <c r="F506" i="22"/>
  <c r="H506" i="22" s="1"/>
  <c r="L506" i="22" s="1"/>
  <c r="E507" i="22"/>
  <c r="F507" i="22"/>
  <c r="G507" i="22"/>
  <c r="H508" i="22"/>
  <c r="L508" i="22" s="1"/>
  <c r="L508" i="31" s="1"/>
  <c r="F509" i="22"/>
  <c r="H509" i="22" s="1"/>
  <c r="L509" i="22" s="1"/>
  <c r="F513" i="22"/>
  <c r="H513" i="22" s="1"/>
  <c r="L513" i="22" s="1"/>
  <c r="L513" i="31" s="1"/>
  <c r="F514" i="22"/>
  <c r="H514" i="22" s="1"/>
  <c r="L514" i="22" s="1"/>
  <c r="F515" i="22"/>
  <c r="H515" i="22" s="1"/>
  <c r="L515" i="22" s="1"/>
  <c r="F516" i="22"/>
  <c r="H516" i="22" s="1"/>
  <c r="L516" i="22" s="1"/>
  <c r="F517" i="22"/>
  <c r="H517" i="22" s="1"/>
  <c r="L517" i="22" s="1"/>
  <c r="F518" i="22"/>
  <c r="H518" i="22" s="1"/>
  <c r="L518" i="22" s="1"/>
  <c r="E531" i="22"/>
  <c r="F531" i="22"/>
  <c r="G531" i="22"/>
  <c r="E532" i="22"/>
  <c r="F532" i="22"/>
  <c r="G532" i="22"/>
  <c r="H533" i="22"/>
  <c r="L533" i="22" s="1"/>
  <c r="L533" i="31" s="1"/>
  <c r="F534" i="22"/>
  <c r="H534" i="22" s="1"/>
  <c r="L534" i="22" s="1"/>
  <c r="N534" i="22" s="1"/>
  <c r="H535" i="22"/>
  <c r="L535" i="22" s="1"/>
  <c r="L535" i="31" s="1"/>
  <c r="H536" i="22"/>
  <c r="L536" i="22" s="1"/>
  <c r="N536" i="22" s="1"/>
  <c r="N536" i="31" s="1"/>
  <c r="H537" i="22"/>
  <c r="L537" i="22" s="1"/>
  <c r="N537" i="22" s="1"/>
  <c r="N537" i="31" s="1"/>
  <c r="F538" i="22"/>
  <c r="H538" i="22" s="1"/>
  <c r="L538" i="22" s="1"/>
  <c r="F539" i="22"/>
  <c r="H539" i="22" s="1"/>
  <c r="L539" i="22" s="1"/>
  <c r="L539" i="31" s="1"/>
  <c r="E540" i="22"/>
  <c r="F540" i="22"/>
  <c r="E541" i="22"/>
  <c r="F541" i="22"/>
  <c r="H542" i="22"/>
  <c r="L542" i="22" s="1"/>
  <c r="L542" i="31" s="1"/>
  <c r="H543" i="22"/>
  <c r="L543" i="22" s="1"/>
  <c r="L543" i="31" s="1"/>
  <c r="H544" i="22"/>
  <c r="L544" i="22" s="1"/>
  <c r="L544" i="31" s="1"/>
  <c r="H794" i="22"/>
  <c r="L794" i="22" s="1"/>
  <c r="H795" i="22"/>
  <c r="L795" i="22" s="1"/>
  <c r="H796" i="22"/>
  <c r="L796" i="22" s="1"/>
  <c r="N796" i="22" s="1"/>
  <c r="N796" i="31" s="1"/>
  <c r="H797" i="22"/>
  <c r="L797" i="22" s="1"/>
  <c r="H798" i="22"/>
  <c r="L798" i="22" s="1"/>
  <c r="L798" i="31" s="1"/>
  <c r="H799" i="22"/>
  <c r="L799" i="22" s="1"/>
  <c r="L799" i="31" s="1"/>
  <c r="H800" i="22"/>
  <c r="L800" i="22" s="1"/>
  <c r="L800" i="31" s="1"/>
  <c r="H801" i="22"/>
  <c r="L801" i="22" s="1"/>
  <c r="H802" i="22"/>
  <c r="L802" i="22" s="1"/>
  <c r="H803" i="22"/>
  <c r="L803" i="22" s="1"/>
  <c r="H804" i="22"/>
  <c r="L804" i="22" s="1"/>
  <c r="H805" i="22"/>
  <c r="L805" i="22" s="1"/>
  <c r="H806" i="22"/>
  <c r="L806" i="22" s="1"/>
  <c r="N806" i="22" s="1"/>
  <c r="H807" i="22"/>
  <c r="L807" i="22" s="1"/>
  <c r="H808" i="22"/>
  <c r="L808" i="22" s="1"/>
  <c r="N808" i="22" s="1"/>
  <c r="H809" i="22"/>
  <c r="L809" i="22" s="1"/>
  <c r="L809" i="31" s="1"/>
  <c r="H810" i="22"/>
  <c r="L810" i="22" s="1"/>
  <c r="H811" i="22"/>
  <c r="L811" i="22" s="1"/>
  <c r="H812" i="22"/>
  <c r="L812" i="22" s="1"/>
  <c r="H813" i="22"/>
  <c r="L813" i="22" s="1"/>
  <c r="L813" i="31" s="1"/>
  <c r="H814" i="22"/>
  <c r="L814" i="22" s="1"/>
  <c r="L814" i="31" s="1"/>
  <c r="F818" i="22"/>
  <c r="H818" i="22" s="1"/>
  <c r="L818" i="22" s="1"/>
  <c r="L818" i="31" s="1"/>
  <c r="H819" i="22"/>
  <c r="L819" i="22" s="1"/>
  <c r="H820" i="22"/>
  <c r="F821" i="22"/>
  <c r="H821" i="22" s="1"/>
  <c r="L821" i="22" s="1"/>
  <c r="L821" i="31" s="1"/>
  <c r="H822" i="22"/>
  <c r="L822" i="22" s="1"/>
  <c r="H133" i="22"/>
  <c r="L133" i="22" s="1"/>
  <c r="L133" i="31" s="1"/>
  <c r="H167" i="22"/>
  <c r="L167" i="22" s="1"/>
  <c r="L167" i="31" s="1"/>
  <c r="H168" i="22"/>
  <c r="L168" i="22" s="1"/>
  <c r="E192" i="22"/>
  <c r="E193" i="22"/>
  <c r="E194" i="22"/>
  <c r="E195" i="22"/>
  <c r="E196" i="22"/>
  <c r="E197" i="22"/>
  <c r="H438" i="22"/>
  <c r="L438" i="22" s="1"/>
  <c r="H440" i="22"/>
  <c r="L440" i="22" s="1"/>
  <c r="H523" i="22"/>
  <c r="L523" i="22" s="1"/>
  <c r="N823" i="22"/>
  <c r="H824" i="22"/>
  <c r="L824" i="22" s="1"/>
  <c r="H825" i="22"/>
  <c r="L825" i="22" s="1"/>
  <c r="L825" i="31" s="1"/>
  <c r="H826" i="22"/>
  <c r="L826" i="22" s="1"/>
  <c r="L826" i="31" s="1"/>
  <c r="H827" i="22"/>
  <c r="L827" i="22" s="1"/>
  <c r="L827" i="31" s="1"/>
  <c r="H828" i="22"/>
  <c r="L828" i="22" s="1"/>
  <c r="L828" i="31" s="1"/>
  <c r="H832" i="22"/>
  <c r="L832" i="22" s="1"/>
  <c r="L832" i="31" s="1"/>
  <c r="H833" i="22"/>
  <c r="L833" i="22" s="1"/>
  <c r="H834" i="22"/>
  <c r="H835" i="22"/>
  <c r="L835" i="22" s="1"/>
  <c r="H836" i="22"/>
  <c r="L836" i="22" s="1"/>
  <c r="H837" i="22"/>
  <c r="L837" i="22" s="1"/>
  <c r="L837" i="31" s="1"/>
  <c r="H838" i="22"/>
  <c r="L838" i="22" s="1"/>
  <c r="F842" i="22"/>
  <c r="H842" i="22" s="1"/>
  <c r="L842" i="22" s="1"/>
  <c r="L842" i="31" s="1"/>
  <c r="H843" i="22"/>
  <c r="L843" i="22" s="1"/>
  <c r="H844" i="22"/>
  <c r="L844" i="22" s="1"/>
  <c r="L844" i="31" s="1"/>
  <c r="H845" i="22"/>
  <c r="L845" i="22" s="1"/>
  <c r="H846" i="22"/>
  <c r="L846" i="22" s="1"/>
  <c r="H847" i="22"/>
  <c r="L847" i="22" s="1"/>
  <c r="L847" i="31" s="1"/>
  <c r="H848" i="22"/>
  <c r="L848" i="22" s="1"/>
  <c r="L848" i="31" s="1"/>
  <c r="F849" i="22"/>
  <c r="H849" i="22" s="1"/>
  <c r="L849" i="22" s="1"/>
  <c r="H851" i="22"/>
  <c r="L851" i="22" s="1"/>
  <c r="L851" i="31" s="1"/>
  <c r="H852" i="22"/>
  <c r="L852" i="22" s="1"/>
  <c r="H853" i="22"/>
  <c r="L853" i="22" s="1"/>
  <c r="H854" i="22"/>
  <c r="L854" i="22" s="1"/>
  <c r="L854" i="31" s="1"/>
  <c r="H855" i="22"/>
  <c r="L855" i="22" s="1"/>
  <c r="N855" i="22" s="1"/>
  <c r="S855" i="22" s="1"/>
  <c r="H856" i="22"/>
  <c r="L856" i="22" s="1"/>
  <c r="L856" i="31" s="1"/>
  <c r="H857" i="22"/>
  <c r="L857" i="22" s="1"/>
  <c r="N857" i="22" s="1"/>
  <c r="H858" i="22"/>
  <c r="L858" i="22" s="1"/>
  <c r="H860" i="22"/>
  <c r="L860" i="22" s="1"/>
  <c r="H862" i="22"/>
  <c r="L862" i="22" s="1"/>
  <c r="L862" i="31" s="1"/>
  <c r="H863" i="22"/>
  <c r="L863" i="22" s="1"/>
  <c r="F864" i="22"/>
  <c r="H864" i="22" s="1"/>
  <c r="L864" i="22" s="1"/>
  <c r="H865" i="22"/>
  <c r="L865" i="22" s="1"/>
  <c r="L865" i="31" s="1"/>
  <c r="H869" i="22"/>
  <c r="L869" i="22" s="1"/>
  <c r="N869" i="22" s="1"/>
  <c r="N869" i="31" s="1"/>
  <c r="H870" i="22"/>
  <c r="L870" i="22" s="1"/>
  <c r="H871" i="22"/>
  <c r="L871" i="22" s="1"/>
  <c r="L871" i="31" s="1"/>
  <c r="H875" i="22"/>
  <c r="L875" i="22" s="1"/>
  <c r="H876" i="22"/>
  <c r="L876" i="22" s="1"/>
  <c r="L876" i="31" s="1"/>
  <c r="H877" i="22"/>
  <c r="L877" i="22" s="1"/>
  <c r="H878" i="22"/>
  <c r="L878" i="22" s="1"/>
  <c r="L878" i="31" s="1"/>
  <c r="H882" i="22"/>
  <c r="L882" i="22" s="1"/>
  <c r="H884" i="22"/>
  <c r="L884" i="22" s="1"/>
  <c r="L884" i="31" s="1"/>
  <c r="H888" i="22"/>
  <c r="L888" i="22" s="1"/>
  <c r="H889" i="22"/>
  <c r="L889" i="22" s="1"/>
  <c r="H890" i="22"/>
  <c r="L890" i="22" s="1"/>
  <c r="L890" i="31" s="1"/>
  <c r="H891" i="22"/>
  <c r="L891" i="22" s="1"/>
  <c r="H892" i="22"/>
  <c r="L892" i="22" s="1"/>
  <c r="H893" i="22"/>
  <c r="L893" i="22" s="1"/>
  <c r="H894" i="22"/>
  <c r="L894" i="22" s="1"/>
  <c r="H895" i="22"/>
  <c r="L895" i="22" s="1"/>
  <c r="H896" i="22"/>
  <c r="L896" i="22" s="1"/>
  <c r="N896" i="22" s="1"/>
  <c r="H897" i="22"/>
  <c r="L897" i="22" s="1"/>
  <c r="L897" i="31" s="1"/>
  <c r="H898" i="22"/>
  <c r="L898" i="22" s="1"/>
  <c r="H899" i="22"/>
  <c r="L899" i="22" s="1"/>
  <c r="H900" i="22"/>
  <c r="L900" i="22" s="1"/>
  <c r="H901" i="22"/>
  <c r="H902" i="22"/>
  <c r="L902" i="22" s="1"/>
  <c r="L902" i="31" s="1"/>
  <c r="H903" i="22"/>
  <c r="L903" i="22" s="1"/>
  <c r="H905" i="22"/>
  <c r="L905" i="22" s="1"/>
  <c r="H906" i="22"/>
  <c r="L906" i="22" s="1"/>
  <c r="L906" i="31" s="1"/>
  <c r="H907" i="22"/>
  <c r="L907" i="22" s="1"/>
  <c r="H908" i="22"/>
  <c r="L908" i="22" s="1"/>
  <c r="N908" i="22" s="1"/>
  <c r="N908" i="31" s="1"/>
  <c r="H909" i="22"/>
  <c r="L909" i="22" s="1"/>
  <c r="N909" i="22" s="1"/>
  <c r="N909" i="31" s="1"/>
  <c r="H910" i="22"/>
  <c r="L910" i="22" s="1"/>
  <c r="H911" i="22"/>
  <c r="L911" i="22" s="1"/>
  <c r="H912" i="22"/>
  <c r="L912" i="22" s="1"/>
  <c r="L912" i="31" s="1"/>
  <c r="H913" i="22"/>
  <c r="L913" i="22" s="1"/>
  <c r="H914" i="22"/>
  <c r="L914" i="22" s="1"/>
  <c r="H917" i="22"/>
  <c r="L917" i="22" s="1"/>
  <c r="N917" i="22" s="1"/>
  <c r="H918" i="22"/>
  <c r="L918" i="22" s="1"/>
  <c r="L918" i="31" s="1"/>
  <c r="H922" i="22"/>
  <c r="L922" i="22" s="1"/>
  <c r="H924" i="22"/>
  <c r="L924" i="22" s="1"/>
  <c r="L924" i="31" s="1"/>
  <c r="H925" i="22"/>
  <c r="L925" i="22" s="1"/>
  <c r="H926" i="22"/>
  <c r="L926" i="22" s="1"/>
  <c r="H927" i="22"/>
  <c r="L927" i="22" s="1"/>
  <c r="L927" i="31" s="1"/>
  <c r="H928" i="22"/>
  <c r="L928" i="22" s="1"/>
  <c r="L928" i="31" s="1"/>
  <c r="H929" i="22"/>
  <c r="L929" i="22" s="1"/>
  <c r="H930" i="22"/>
  <c r="L930" i="22" s="1"/>
  <c r="H931" i="22"/>
  <c r="L931" i="22" s="1"/>
  <c r="L931" i="31" s="1"/>
  <c r="H935" i="22"/>
  <c r="L935" i="22" s="1"/>
  <c r="H936" i="22"/>
  <c r="L936" i="22" s="1"/>
  <c r="H937" i="22"/>
  <c r="H938" i="22"/>
  <c r="H939" i="22"/>
  <c r="L939" i="22" s="1"/>
  <c r="L939" i="31" s="1"/>
  <c r="H940" i="22"/>
  <c r="L940" i="22" s="1"/>
  <c r="N940" i="22" s="1"/>
  <c r="N940" i="31" s="1"/>
  <c r="H941" i="22"/>
  <c r="L941" i="22" s="1"/>
  <c r="N941" i="22" s="1"/>
  <c r="N941" i="31" s="1"/>
  <c r="H942" i="22"/>
  <c r="L942" i="22" s="1"/>
  <c r="H943" i="22"/>
  <c r="L943" i="22" s="1"/>
  <c r="H947" i="22"/>
  <c r="L947" i="22" s="1"/>
  <c r="H948" i="22"/>
  <c r="L948" i="22" s="1"/>
  <c r="H949" i="22"/>
  <c r="L949" i="22" s="1"/>
  <c r="L949" i="31" s="1"/>
  <c r="H964" i="22"/>
  <c r="K937" i="22"/>
  <c r="C21" i="17"/>
  <c r="O965" i="22"/>
  <c r="O74" i="22" s="1"/>
  <c r="O964" i="31" s="1"/>
  <c r="G10" i="26"/>
  <c r="G11" i="26"/>
  <c r="G12" i="26"/>
  <c r="M879" i="22"/>
  <c r="M50" i="22" s="1"/>
  <c r="M868" i="31" s="1"/>
  <c r="T950" i="22"/>
  <c r="T58" i="22" s="1"/>
  <c r="T102" i="22"/>
  <c r="T4" i="22" s="1"/>
  <c r="B2" i="22"/>
  <c r="Q545" i="22"/>
  <c r="Q519" i="22"/>
  <c r="Q29" i="22" s="1"/>
  <c r="Q492" i="22"/>
  <c r="Q27" i="22" s="1"/>
  <c r="Q441" i="22"/>
  <c r="Q24" i="22" s="1"/>
  <c r="Q22" i="22"/>
  <c r="Q21" i="22"/>
  <c r="M919" i="22"/>
  <c r="P919" i="22"/>
  <c r="P55" i="22" s="1"/>
  <c r="Q919" i="22"/>
  <c r="Q55" i="22" s="1"/>
  <c r="R919" i="22"/>
  <c r="R55" i="22" s="1"/>
  <c r="O879" i="22"/>
  <c r="O50" i="22" s="1"/>
  <c r="O868" i="31" s="1"/>
  <c r="P879" i="22"/>
  <c r="P50" i="22" s="1"/>
  <c r="P868" i="31" s="1"/>
  <c r="Q879" i="22"/>
  <c r="Q50" i="22" s="1"/>
  <c r="Q868" i="31" s="1"/>
  <c r="R879" i="22"/>
  <c r="R50" i="22" s="1"/>
  <c r="R868" i="31" s="1"/>
  <c r="Q144" i="22"/>
  <c r="Q7" i="22" s="1"/>
  <c r="R144" i="22"/>
  <c r="R7" i="22" s="1"/>
  <c r="Q128" i="22"/>
  <c r="Q6" i="22" s="1"/>
  <c r="R128" i="22"/>
  <c r="R6" i="22" s="1"/>
  <c r="Q115" i="22"/>
  <c r="Q5" i="22" s="1"/>
  <c r="Q102" i="22"/>
  <c r="Q179" i="22"/>
  <c r="Q8" i="22" s="1"/>
  <c r="Q189" i="22"/>
  <c r="Q9" i="22" s="1"/>
  <c r="Q524" i="22"/>
  <c r="Q30" i="22" s="1"/>
  <c r="Q528" i="22"/>
  <c r="Q510" i="22"/>
  <c r="Q28" i="22" s="1"/>
  <c r="Q481" i="22"/>
  <c r="Q26" i="22" s="1"/>
  <c r="Q463" i="22"/>
  <c r="Q25" i="22" s="1"/>
  <c r="Q426" i="22"/>
  <c r="Q23" i="22" s="1"/>
  <c r="Q361" i="22"/>
  <c r="Q20" i="22" s="1"/>
  <c r="Q343" i="22"/>
  <c r="Q19" i="22" s="1"/>
  <c r="Q326" i="22"/>
  <c r="Q18" i="22" s="1"/>
  <c r="Q308" i="22"/>
  <c r="Q17" i="22" s="1"/>
  <c r="Q295" i="22"/>
  <c r="Q16" i="22" s="1"/>
  <c r="Q268" i="22"/>
  <c r="Q15" i="22" s="1"/>
  <c r="Q248" i="22"/>
  <c r="Q14" i="22" s="1"/>
  <c r="Q232" i="22"/>
  <c r="Q13" i="22" s="1"/>
  <c r="Q12" i="22"/>
  <c r="Q885" i="22"/>
  <c r="Q51" i="22" s="1"/>
  <c r="Q866" i="22"/>
  <c r="Q49" i="22" s="1"/>
  <c r="Q839" i="22"/>
  <c r="Q48" i="22" s="1"/>
  <c r="Q831" i="31" s="1"/>
  <c r="Q829" i="22"/>
  <c r="Q47" i="22" s="1"/>
  <c r="Q817" i="31" s="1"/>
  <c r="Q815" i="22"/>
  <c r="Q46" i="22" s="1"/>
  <c r="Q944" i="22"/>
  <c r="Q57" i="22" s="1"/>
  <c r="Q932" i="22"/>
  <c r="Q950" i="22"/>
  <c r="Q58" i="22" s="1"/>
  <c r="Q965" i="22"/>
  <c r="Q973" i="22" s="1"/>
  <c r="Q31" i="22"/>
  <c r="R115" i="22"/>
  <c r="R5" i="22" s="1"/>
  <c r="R102" i="22"/>
  <c r="R179" i="22"/>
  <c r="R189" i="22"/>
  <c r="R9" i="22" s="1"/>
  <c r="R12" i="22"/>
  <c r="R232" i="22"/>
  <c r="R13" i="22" s="1"/>
  <c r="R248" i="22"/>
  <c r="R14" i="22" s="1"/>
  <c r="R268" i="22"/>
  <c r="R15" i="22" s="1"/>
  <c r="R295" i="22"/>
  <c r="R16" i="22" s="1"/>
  <c r="R308" i="22"/>
  <c r="R17" i="22" s="1"/>
  <c r="R326" i="22"/>
  <c r="R18" i="22" s="1"/>
  <c r="R343" i="22"/>
  <c r="R19" i="22" s="1"/>
  <c r="R361" i="22"/>
  <c r="R20" i="22" s="1"/>
  <c r="R21" i="22"/>
  <c r="R426" i="22"/>
  <c r="R23" i="22" s="1"/>
  <c r="R441" i="22"/>
  <c r="R24" i="22" s="1"/>
  <c r="R463" i="22"/>
  <c r="R25" i="22" s="1"/>
  <c r="R481" i="22"/>
  <c r="R26" i="22" s="1"/>
  <c r="R492" i="22"/>
  <c r="R27" i="22" s="1"/>
  <c r="R510" i="22"/>
  <c r="R28" i="22" s="1"/>
  <c r="R519" i="22"/>
  <c r="R29" i="22" s="1"/>
  <c r="R524" i="22"/>
  <c r="R30" i="22" s="1"/>
  <c r="R31" i="22"/>
  <c r="R545" i="22"/>
  <c r="R32" i="22" s="1"/>
  <c r="R815" i="22"/>
  <c r="R829" i="22"/>
  <c r="R47" i="22" s="1"/>
  <c r="R817" i="31" s="1"/>
  <c r="R839" i="22"/>
  <c r="R48" i="22" s="1"/>
  <c r="R831" i="31" s="1"/>
  <c r="R866" i="22"/>
  <c r="R49" i="22" s="1"/>
  <c r="R841" i="31" s="1"/>
  <c r="R885" i="22"/>
  <c r="R51" i="22" s="1"/>
  <c r="R932" i="22"/>
  <c r="R56" i="22" s="1"/>
  <c r="R944" i="22"/>
  <c r="R57" i="22" s="1"/>
  <c r="R950" i="22"/>
  <c r="R58" i="22" s="1"/>
  <c r="R965" i="22"/>
  <c r="R74" i="22" s="1"/>
  <c r="R964" i="31" s="1"/>
  <c r="R965" i="31" s="1"/>
  <c r="M179" i="22"/>
  <c r="M8" i="22" s="1"/>
  <c r="O829" i="22"/>
  <c r="O47" i="22" s="1"/>
  <c r="O817" i="31" s="1"/>
  <c r="O839" i="22"/>
  <c r="O48" i="22" s="1"/>
  <c r="O831" i="31" s="1"/>
  <c r="O815" i="22"/>
  <c r="O46" i="22" s="1"/>
  <c r="O866" i="22"/>
  <c r="O49" i="22" s="1"/>
  <c r="O841" i="31" s="1"/>
  <c r="O885" i="22"/>
  <c r="O932" i="22"/>
  <c r="O56" i="22" s="1"/>
  <c r="O944" i="22"/>
  <c r="O57" i="22" s="1"/>
  <c r="O950" i="22"/>
  <c r="O58" i="22" s="1"/>
  <c r="O102" i="22"/>
  <c r="O115" i="22"/>
  <c r="O5" i="22" s="1"/>
  <c r="O128" i="22"/>
  <c r="O6" i="22" s="1"/>
  <c r="O144" i="22"/>
  <c r="O179" i="22"/>
  <c r="O8" i="22" s="1"/>
  <c r="O189" i="22"/>
  <c r="O9" i="22" s="1"/>
  <c r="O12" i="22"/>
  <c r="O232" i="22"/>
  <c r="O13" i="22" s="1"/>
  <c r="O248" i="22"/>
  <c r="O268" i="22"/>
  <c r="O15" i="22" s="1"/>
  <c r="O295" i="22"/>
  <c r="O16" i="22" s="1"/>
  <c r="O308" i="22"/>
  <c r="O17" i="22" s="1"/>
  <c r="O326" i="22"/>
  <c r="O18" i="22" s="1"/>
  <c r="O343" i="22"/>
  <c r="O19" i="22" s="1"/>
  <c r="O361" i="22"/>
  <c r="O20" i="22" s="1"/>
  <c r="O21" i="22"/>
  <c r="O22" i="22"/>
  <c r="O426" i="22"/>
  <c r="O23" i="22" s="1"/>
  <c r="O441" i="22"/>
  <c r="O24" i="22" s="1"/>
  <c r="O463" i="22"/>
  <c r="O25" i="22" s="1"/>
  <c r="O481" i="22"/>
  <c r="O26" i="22" s="1"/>
  <c r="O492" i="22"/>
  <c r="O27" i="22" s="1"/>
  <c r="O510" i="22"/>
  <c r="O28" i="22" s="1"/>
  <c r="O519" i="22"/>
  <c r="O29" i="22" s="1"/>
  <c r="O524" i="22"/>
  <c r="O30" i="22" s="1"/>
  <c r="O31" i="22"/>
  <c r="O545" i="22"/>
  <c r="O32" i="22" s="1"/>
  <c r="P102" i="22"/>
  <c r="P115" i="22"/>
  <c r="P5" i="22" s="1"/>
  <c r="P128" i="22"/>
  <c r="P6" i="22" s="1"/>
  <c r="P144" i="22"/>
  <c r="P7" i="22" s="1"/>
  <c r="P179" i="22"/>
  <c r="P8" i="22" s="1"/>
  <c r="P189" i="22"/>
  <c r="P9" i="22" s="1"/>
  <c r="P12" i="22"/>
  <c r="P232" i="22"/>
  <c r="P13" i="22" s="1"/>
  <c r="P248" i="22"/>
  <c r="P14" i="22" s="1"/>
  <c r="P268" i="22"/>
  <c r="P15" i="22" s="1"/>
  <c r="P295" i="22"/>
  <c r="P16" i="22" s="1"/>
  <c r="P308" i="22"/>
  <c r="P17" i="22" s="1"/>
  <c r="P326" i="22"/>
  <c r="P18" i="22" s="1"/>
  <c r="P343" i="22"/>
  <c r="P19" i="22" s="1"/>
  <c r="P361" i="22"/>
  <c r="P20" i="22" s="1"/>
  <c r="P21" i="22"/>
  <c r="P22" i="22"/>
  <c r="P426" i="22"/>
  <c r="P23" i="22" s="1"/>
  <c r="P441" i="22"/>
  <c r="P463" i="22"/>
  <c r="P25" i="22" s="1"/>
  <c r="P481" i="22"/>
  <c r="P26" i="22" s="1"/>
  <c r="P492" i="22"/>
  <c r="P27" i="22" s="1"/>
  <c r="P510" i="22"/>
  <c r="P28" i="22" s="1"/>
  <c r="P519" i="22"/>
  <c r="P29" i="22" s="1"/>
  <c r="P524" i="22"/>
  <c r="P30" i="22" s="1"/>
  <c r="P31" i="22"/>
  <c r="P545" i="22"/>
  <c r="P32" i="22" s="1"/>
  <c r="P815" i="22"/>
  <c r="P829" i="22"/>
  <c r="P47" i="22" s="1"/>
  <c r="P817" i="31" s="1"/>
  <c r="P839" i="22"/>
  <c r="P48" i="22" s="1"/>
  <c r="P831" i="31" s="1"/>
  <c r="P866" i="22"/>
  <c r="P49" i="22" s="1"/>
  <c r="P841" i="31" s="1"/>
  <c r="P885" i="22"/>
  <c r="P51" i="22" s="1"/>
  <c r="P932" i="22"/>
  <c r="P56" i="22" s="1"/>
  <c r="P944" i="22"/>
  <c r="P57" i="22" s="1"/>
  <c r="P950" i="22"/>
  <c r="P58" i="22" s="1"/>
  <c r="P965" i="22"/>
  <c r="M932" i="22"/>
  <c r="M56" i="22" s="1"/>
  <c r="M944" i="22"/>
  <c r="M57" i="22" s="1"/>
  <c r="M950" i="22"/>
  <c r="M58" i="22" s="1"/>
  <c r="M102" i="22"/>
  <c r="M115" i="22"/>
  <c r="M128" i="22"/>
  <c r="M6" i="22" s="1"/>
  <c r="M144" i="22"/>
  <c r="M7" i="22" s="1"/>
  <c r="M189" i="22"/>
  <c r="M9" i="22" s="1"/>
  <c r="M12" i="22"/>
  <c r="M232" i="22"/>
  <c r="M13" i="22" s="1"/>
  <c r="M248" i="22"/>
  <c r="M14" i="22" s="1"/>
  <c r="M268" i="22"/>
  <c r="M15" i="22" s="1"/>
  <c r="M295" i="22"/>
  <c r="M16" i="22" s="1"/>
  <c r="M308" i="22"/>
  <c r="M17" i="22" s="1"/>
  <c r="M326" i="22"/>
  <c r="M18" i="22" s="1"/>
  <c r="M343" i="22"/>
  <c r="M19" i="22" s="1"/>
  <c r="M361" i="22"/>
  <c r="M20" i="22" s="1"/>
  <c r="M21" i="22"/>
  <c r="M22" i="22"/>
  <c r="M426" i="22"/>
  <c r="M23" i="22" s="1"/>
  <c r="M441" i="22"/>
  <c r="M24" i="22" s="1"/>
  <c r="M463" i="22"/>
  <c r="M481" i="22"/>
  <c r="M26" i="22" s="1"/>
  <c r="M492" i="22"/>
  <c r="M27" i="22" s="1"/>
  <c r="M510" i="22"/>
  <c r="M28" i="22" s="1"/>
  <c r="M519" i="22"/>
  <c r="M29" i="22" s="1"/>
  <c r="M524" i="22"/>
  <c r="M30" i="22" s="1"/>
  <c r="M31" i="22"/>
  <c r="M545" i="22"/>
  <c r="M32" i="22" s="1"/>
  <c r="M815" i="22"/>
  <c r="M46" i="22" s="1"/>
  <c r="M829" i="22"/>
  <c r="M47" i="22" s="1"/>
  <c r="M817" i="31" s="1"/>
  <c r="M839" i="22"/>
  <c r="M866" i="22"/>
  <c r="M49" i="22" s="1"/>
  <c r="M841" i="31" s="1"/>
  <c r="M885" i="22"/>
  <c r="M51" i="22" s="1"/>
  <c r="M965" i="22"/>
  <c r="M973" i="22" s="1"/>
  <c r="M528" i="22"/>
  <c r="O528" i="22"/>
  <c r="P528" i="22"/>
  <c r="R528" i="22"/>
  <c r="S269" i="22"/>
  <c r="S270" i="22"/>
  <c r="AB545" i="29"/>
  <c r="AB32" i="29" s="1"/>
  <c r="Y553" i="29"/>
  <c r="Y691" i="29"/>
  <c r="V295" i="29"/>
  <c r="V16" i="29" s="1"/>
  <c r="Y308" i="29"/>
  <c r="Y17" i="29" s="1"/>
  <c r="AB879" i="29"/>
  <c r="AB50" i="29" s="1"/>
  <c r="V879" i="29"/>
  <c r="Y723" i="29"/>
  <c r="X595" i="29"/>
  <c r="AA407" i="29"/>
  <c r="AA22" i="29" s="1"/>
  <c r="Z407" i="29"/>
  <c r="Z22" i="29" s="1"/>
  <c r="Y326" i="29"/>
  <c r="Y18" i="29" s="1"/>
  <c r="X144" i="29"/>
  <c r="X7" i="29" s="1"/>
  <c r="Y524" i="29"/>
  <c r="Y30" i="29" s="1"/>
  <c r="V604" i="29"/>
  <c r="V248" i="29"/>
  <c r="V14" i="29" s="1"/>
  <c r="X944" i="29"/>
  <c r="X57" i="29" s="1"/>
  <c r="V670" i="29"/>
  <c r="Y567" i="29"/>
  <c r="Y12" i="29"/>
  <c r="Y128" i="29"/>
  <c r="Y6" i="29" s="1"/>
  <c r="Y950" i="29"/>
  <c r="Y58" i="29" s="1"/>
  <c r="X31" i="29"/>
  <c r="X528" i="29"/>
  <c r="Y647" i="29"/>
  <c r="V704" i="29"/>
  <c r="Y361" i="29"/>
  <c r="Y20" i="29" s="1"/>
  <c r="V659" i="29"/>
  <c r="V932" i="29"/>
  <c r="V56" i="29" s="1"/>
  <c r="X268" i="29"/>
  <c r="X15" i="29" s="1"/>
  <c r="Y426" i="29"/>
  <c r="Y23" i="29" s="1"/>
  <c r="V839" i="29"/>
  <c r="V48" i="29" s="1"/>
  <c r="Y519" i="29"/>
  <c r="Y29" i="29" s="1"/>
  <c r="Y919" i="29"/>
  <c r="Y55" i="29" s="1"/>
  <c r="V780" i="29"/>
  <c r="V640" i="29"/>
  <c r="Y343" i="29"/>
  <c r="Y19" i="29" s="1"/>
  <c r="AB579" i="29"/>
  <c r="V579" i="29"/>
  <c r="X510" i="29"/>
  <c r="X28" i="29" s="1"/>
  <c r="Y815" i="29"/>
  <c r="Y46" i="29" s="1"/>
  <c r="X612" i="29"/>
  <c r="X232" i="29"/>
  <c r="X13" i="29" s="1"/>
  <c r="V717" i="29"/>
  <c r="Y829" i="29"/>
  <c r="Y47" i="29" s="1"/>
  <c r="X764" i="29"/>
  <c r="Y625" i="29"/>
  <c r="X737" i="29"/>
  <c r="AB750" i="29"/>
  <c r="AB751" i="29" s="1"/>
  <c r="AB41" i="29" s="1"/>
  <c r="V750" i="29"/>
  <c r="V751" i="29" s="1"/>
  <c r="V41" i="29" s="1"/>
  <c r="X189" i="29"/>
  <c r="X9" i="29" s="1"/>
  <c r="Y590" i="29"/>
  <c r="Y790" i="29"/>
  <c r="V481" i="29"/>
  <c r="V26" i="29" s="1"/>
  <c r="V492" i="29"/>
  <c r="V27" i="29" s="1"/>
  <c r="X866" i="29"/>
  <c r="X49" i="29" s="1"/>
  <c r="Y545" i="29"/>
  <c r="Y32" i="29" s="1"/>
  <c r="Y441" i="29"/>
  <c r="Y24" i="29" s="1"/>
  <c r="V463" i="29"/>
  <c r="V25" i="29" s="1"/>
  <c r="V885" i="29"/>
  <c r="V51" i="29" s="1"/>
  <c r="AB21" i="29"/>
  <c r="V21" i="29"/>
  <c r="G13" i="26"/>
  <c r="F14" i="26"/>
  <c r="F873" i="22"/>
  <c r="H873" i="22" s="1"/>
  <c r="L873" i="22" s="1"/>
  <c r="N873" i="22" s="1"/>
  <c r="N873" i="31" s="1"/>
  <c r="H511" i="22"/>
  <c r="F874" i="22" s="1"/>
  <c r="H874" i="22" s="1"/>
  <c r="L874" i="22" s="1"/>
  <c r="W295" i="29"/>
  <c r="W16" i="29" s="1"/>
  <c r="W670" i="29"/>
  <c r="AB492" i="29"/>
  <c r="AB27" i="29" s="1"/>
  <c r="W750" i="29"/>
  <c r="W751" i="29" s="1"/>
  <c r="W41" i="29" s="1"/>
  <c r="Y764" i="29"/>
  <c r="W717" i="29"/>
  <c r="Y510" i="29"/>
  <c r="Y28" i="29" s="1"/>
  <c r="AB780" i="29"/>
  <c r="W659" i="29"/>
  <c r="AB704" i="29"/>
  <c r="AA12" i="29"/>
  <c r="Z12" i="29"/>
  <c r="Y944" i="29"/>
  <c r="Y57" i="29" s="1"/>
  <c r="Y595" i="29"/>
  <c r="W839" i="29"/>
  <c r="W48" i="29" s="1"/>
  <c r="AB604" i="29"/>
  <c r="AA308" i="29"/>
  <c r="AA17" i="29" s="1"/>
  <c r="Z308" i="29"/>
  <c r="Z17" i="29" s="1"/>
  <c r="W248" i="29"/>
  <c r="W14" i="29" s="1"/>
  <c r="W21" i="29"/>
  <c r="AA519" i="29"/>
  <c r="AA29" i="29" s="1"/>
  <c r="Z519" i="29"/>
  <c r="Z29" i="29" s="1"/>
  <c r="Y528" i="29"/>
  <c r="Y31" i="29"/>
  <c r="Z128" i="29"/>
  <c r="Z6" i="29" s="1"/>
  <c r="AA128" i="29"/>
  <c r="AA6" i="29" s="1"/>
  <c r="W604" i="29"/>
  <c r="Y232" i="29"/>
  <c r="Y13" i="29" s="1"/>
  <c r="AA553" i="29"/>
  <c r="Z553" i="29"/>
  <c r="Y866" i="29"/>
  <c r="Y49" i="29" s="1"/>
  <c r="Z919" i="29"/>
  <c r="Z55" i="29" s="1"/>
  <c r="AA919" i="29"/>
  <c r="AA55" i="29" s="1"/>
  <c r="AB481" i="29"/>
  <c r="AB26" i="29" s="1"/>
  <c r="Z790" i="29"/>
  <c r="AA790" i="29"/>
  <c r="Z590" i="29"/>
  <c r="AA590" i="29"/>
  <c r="V179" i="29"/>
  <c r="V8" i="29" s="1"/>
  <c r="W579" i="29"/>
  <c r="AB839" i="29"/>
  <c r="AB48" i="29" s="1"/>
  <c r="AB295" i="29"/>
  <c r="AB16" i="29" s="1"/>
  <c r="W481" i="29"/>
  <c r="W26" i="29" s="1"/>
  <c r="Z426" i="29"/>
  <c r="Z23" i="29" s="1"/>
  <c r="AA426" i="29"/>
  <c r="AA23" i="29" s="1"/>
  <c r="Z691" i="29"/>
  <c r="AA691" i="29"/>
  <c r="W885" i="29"/>
  <c r="W51" i="29" s="1"/>
  <c r="AA441" i="29"/>
  <c r="AA24" i="29" s="1"/>
  <c r="Z441" i="29"/>
  <c r="Z24" i="29" s="1"/>
  <c r="AA829" i="29"/>
  <c r="AA47" i="29" s="1"/>
  <c r="Z829" i="29"/>
  <c r="Z47" i="29" s="1"/>
  <c r="Y612" i="29"/>
  <c r="AB640" i="29"/>
  <c r="AA361" i="29"/>
  <c r="AA20" i="29" s="1"/>
  <c r="Z361" i="29"/>
  <c r="Z20" i="29" s="1"/>
  <c r="AB670" i="29"/>
  <c r="AA524" i="29"/>
  <c r="AA30" i="29" s="1"/>
  <c r="Z524" i="29"/>
  <c r="Z30" i="29" s="1"/>
  <c r="AA723" i="29"/>
  <c r="Z723" i="29"/>
  <c r="AA343" i="29"/>
  <c r="AA19" i="29" s="1"/>
  <c r="Z343" i="29"/>
  <c r="Z19" i="29" s="1"/>
  <c r="Y189" i="29"/>
  <c r="Y9" i="29" s="1"/>
  <c r="W640" i="29"/>
  <c r="Z326" i="29"/>
  <c r="Z18" i="29" s="1"/>
  <c r="AA326" i="29"/>
  <c r="AA18" i="29" s="1"/>
  <c r="AB885" i="29"/>
  <c r="W492" i="29"/>
  <c r="W27" i="29" s="1"/>
  <c r="AA815" i="29"/>
  <c r="AA46" i="29" s="1"/>
  <c r="Z815" i="29"/>
  <c r="Z46" i="29" s="1"/>
  <c r="Y268" i="29"/>
  <c r="Y15" i="29" s="1"/>
  <c r="W704" i="29"/>
  <c r="AA647" i="29"/>
  <c r="Z647" i="29"/>
  <c r="Z567" i="29"/>
  <c r="AA567" i="29"/>
  <c r="Y144" i="29"/>
  <c r="Y7" i="29" s="1"/>
  <c r="Y737" i="29"/>
  <c r="AB659" i="29"/>
  <c r="W463" i="29"/>
  <c r="W25" i="29" s="1"/>
  <c r="Z545" i="29"/>
  <c r="AA545" i="29"/>
  <c r="AA32" i="29" s="1"/>
  <c r="Z625" i="29"/>
  <c r="AA625" i="29"/>
  <c r="AB717" i="29"/>
  <c r="W780" i="29"/>
  <c r="W932" i="29"/>
  <c r="W56" i="29" s="1"/>
  <c r="Z950" i="29"/>
  <c r="Z58" i="29" s="1"/>
  <c r="AA950" i="29"/>
  <c r="AA58" i="29" s="1"/>
  <c r="W879" i="29"/>
  <c r="W50" i="29" s="1"/>
  <c r="T944" i="22"/>
  <c r="T57" i="22" s="1"/>
  <c r="Z144" i="29"/>
  <c r="Z7" i="29" s="1"/>
  <c r="AA144" i="29"/>
  <c r="AA7" i="29" s="1"/>
  <c r="X481" i="29"/>
  <c r="X26" i="29" s="1"/>
  <c r="AA595" i="29"/>
  <c r="Z595" i="29"/>
  <c r="X780" i="29"/>
  <c r="X492" i="29"/>
  <c r="X27" i="29" s="1"/>
  <c r="X640" i="29"/>
  <c r="X579" i="29"/>
  <c r="X248" i="29"/>
  <c r="X14" i="29" s="1"/>
  <c r="AA944" i="29"/>
  <c r="AA57" i="29" s="1"/>
  <c r="Z944" i="29"/>
  <c r="Z57" i="29" s="1"/>
  <c r="X659" i="29"/>
  <c r="X717" i="29"/>
  <c r="X295" i="29"/>
  <c r="X16" i="29" s="1"/>
  <c r="X932" i="29"/>
  <c r="X56" i="29" s="1"/>
  <c r="AA612" i="29"/>
  <c r="Z612" i="29"/>
  <c r="X879" i="29"/>
  <c r="X50" i="29" s="1"/>
  <c r="W179" i="29"/>
  <c r="W8" i="29" s="1"/>
  <c r="AA764" i="29"/>
  <c r="Z764" i="29"/>
  <c r="AA737" i="29"/>
  <c r="Z737" i="29"/>
  <c r="X670" i="29"/>
  <c r="X704" i="29"/>
  <c r="Z268" i="29"/>
  <c r="Z15" i="29" s="1"/>
  <c r="AA268" i="29"/>
  <c r="AA15" i="29" s="1"/>
  <c r="X885" i="29"/>
  <c r="X51" i="29" s="1"/>
  <c r="AA866" i="29"/>
  <c r="AA49" i="29" s="1"/>
  <c r="Z866" i="29"/>
  <c r="Z49" i="29" s="1"/>
  <c r="Z31" i="29"/>
  <c r="Z528" i="29"/>
  <c r="X839" i="29"/>
  <c r="X48" i="29" s="1"/>
  <c r="Z189" i="29"/>
  <c r="Z9" i="29" s="1"/>
  <c r="AA189" i="29"/>
  <c r="AA9" i="29" s="1"/>
  <c r="AB179" i="29"/>
  <c r="AB8" i="29" s="1"/>
  <c r="X604" i="29"/>
  <c r="X463" i="29"/>
  <c r="X25" i="29" s="1"/>
  <c r="Z232" i="29"/>
  <c r="Z13" i="29" s="1"/>
  <c r="AA232" i="29"/>
  <c r="AA13" i="29" s="1"/>
  <c r="AA510" i="29"/>
  <c r="AA28" i="29" s="1"/>
  <c r="Z510" i="29"/>
  <c r="Z28" i="29" s="1"/>
  <c r="X750" i="29"/>
  <c r="X751" i="29" s="1"/>
  <c r="X41" i="29" s="1"/>
  <c r="X21" i="29"/>
  <c r="Y879" i="29"/>
  <c r="Y704" i="29"/>
  <c r="Y932" i="29"/>
  <c r="Y56" i="29" s="1"/>
  <c r="Y885" i="29"/>
  <c r="Y51" i="29" s="1"/>
  <c r="Y21" i="29"/>
  <c r="Y839" i="29"/>
  <c r="Y48" i="29" s="1"/>
  <c r="Y640" i="29"/>
  <c r="Y659" i="29"/>
  <c r="Y492" i="29"/>
  <c r="Y27" i="29" s="1"/>
  <c r="AA528" i="29"/>
  <c r="AA31" i="29"/>
  <c r="Y295" i="29"/>
  <c r="Y16" i="29" s="1"/>
  <c r="Y481" i="29"/>
  <c r="Y26" i="29" s="1"/>
  <c r="Y717" i="29"/>
  <c r="Y579" i="29"/>
  <c r="Y750" i="29"/>
  <c r="Y751" i="29" s="1"/>
  <c r="Y41" i="29" s="1"/>
  <c r="Y670" i="29"/>
  <c r="Y463" i="29"/>
  <c r="Y25" i="29" s="1"/>
  <c r="Y604" i="29"/>
  <c r="X179" i="29"/>
  <c r="X8" i="29" s="1"/>
  <c r="Y248" i="29"/>
  <c r="Y14" i="29" s="1"/>
  <c r="Y780" i="29"/>
  <c r="AA295" i="29"/>
  <c r="AA16" i="29" s="1"/>
  <c r="Z295" i="29"/>
  <c r="Z16" i="29" s="1"/>
  <c r="AA885" i="29"/>
  <c r="AA51" i="29" s="1"/>
  <c r="Z885" i="29"/>
  <c r="Z51" i="29" s="1"/>
  <c r="Z604" i="29"/>
  <c r="AA604" i="29"/>
  <c r="Y179" i="29"/>
  <c r="Y8" i="29" s="1"/>
  <c r="AA659" i="29"/>
  <c r="Z659" i="29"/>
  <c r="Z879" i="29"/>
  <c r="Z750" i="29"/>
  <c r="Z751" i="29" s="1"/>
  <c r="Z41" i="29" s="1"/>
  <c r="Z21" i="29"/>
  <c r="AA717" i="29"/>
  <c r="Z717" i="29"/>
  <c r="Z492" i="29"/>
  <c r="Z27" i="29" s="1"/>
  <c r="AA492" i="29"/>
  <c r="AA27" i="29" s="1"/>
  <c r="AA640" i="29"/>
  <c r="Z640" i="29"/>
  <c r="AA780" i="29"/>
  <c r="Z780" i="29"/>
  <c r="AA670" i="29"/>
  <c r="Z670" i="29"/>
  <c r="Z932" i="29"/>
  <c r="Z56" i="29" s="1"/>
  <c r="Z248" i="29"/>
  <c r="Z14" i="29" s="1"/>
  <c r="Z463" i="29"/>
  <c r="Z25" i="29" s="1"/>
  <c r="Z579" i="29"/>
  <c r="AA481" i="29"/>
  <c r="AA26" i="29" s="1"/>
  <c r="Z481" i="29"/>
  <c r="Z26" i="29" s="1"/>
  <c r="AA839" i="29"/>
  <c r="AA48" i="29" s="1"/>
  <c r="Z839" i="29"/>
  <c r="Z48" i="29" s="1"/>
  <c r="AA704" i="29"/>
  <c r="Z704" i="29"/>
  <c r="AA248" i="29"/>
  <c r="AA14" i="29" s="1"/>
  <c r="AA579" i="29"/>
  <c r="AA463" i="29"/>
  <c r="AA25" i="29" s="1"/>
  <c r="AA932" i="29"/>
  <c r="AA56" i="29" s="1"/>
  <c r="AA750" i="29"/>
  <c r="AA751" i="29" s="1"/>
  <c r="AA41" i="29" s="1"/>
  <c r="Z179" i="29"/>
  <c r="Z8" i="29" s="1"/>
  <c r="AA179" i="29"/>
  <c r="AA8" i="29" s="1"/>
  <c r="AA21" i="29"/>
  <c r="AA879" i="29"/>
  <c r="AA50" i="29" s="1"/>
  <c r="AB5" i="29"/>
  <c r="V115" i="29"/>
  <c r="V5" i="29" s="1"/>
  <c r="W115" i="29"/>
  <c r="W5" i="29" s="1"/>
  <c r="X115" i="29"/>
  <c r="X5" i="29" s="1"/>
  <c r="Y115" i="29"/>
  <c r="Y5" i="29" s="1"/>
  <c r="AA115" i="29"/>
  <c r="AA5" i="29" s="1"/>
  <c r="Z115" i="29"/>
  <c r="Z5" i="29" s="1"/>
  <c r="W102" i="29"/>
  <c r="W4" i="29" s="1"/>
  <c r="X102" i="29"/>
  <c r="X4" i="29" s="1"/>
  <c r="Y102" i="29"/>
  <c r="Y4" i="29" s="1"/>
  <c r="AA102" i="29"/>
  <c r="AA4" i="29" s="1"/>
  <c r="Z102" i="29"/>
  <c r="V102" i="29"/>
  <c r="AB6" i="31" l="1"/>
  <c r="AB952" i="31"/>
  <c r="L106" i="31"/>
  <c r="N106" i="22"/>
  <c r="L627" i="31"/>
  <c r="L640" i="22"/>
  <c r="M612" i="31"/>
  <c r="M612" i="29"/>
  <c r="L90" i="31"/>
  <c r="L91" i="31"/>
  <c r="AC386" i="31"/>
  <c r="AC21" i="31" s="1"/>
  <c r="R407" i="29"/>
  <c r="R22" i="29" s="1"/>
  <c r="L885" i="22"/>
  <c r="Q407" i="29"/>
  <c r="Q22" i="29" s="1"/>
  <c r="L888" i="31"/>
  <c r="P407" i="31"/>
  <c r="P22" i="31" s="1"/>
  <c r="M407" i="31"/>
  <c r="M22" i="31" s="1"/>
  <c r="O407" i="31"/>
  <c r="O22" i="31" s="1"/>
  <c r="Q407" i="31"/>
  <c r="Q22" i="31" s="1"/>
  <c r="R407" i="31"/>
  <c r="R22" i="31" s="1"/>
  <c r="M407" i="29"/>
  <c r="M22" i="29" s="1"/>
  <c r="O407" i="29"/>
  <c r="O22" i="29" s="1"/>
  <c r="P407" i="29"/>
  <c r="P22" i="29" s="1"/>
  <c r="Z65" i="31"/>
  <c r="Z71" i="31" s="1"/>
  <c r="AE71" i="31"/>
  <c r="O386" i="29"/>
  <c r="O21" i="29" s="1"/>
  <c r="Q386" i="31"/>
  <c r="Q21" i="31" s="1"/>
  <c r="R386" i="29"/>
  <c r="R21" i="29" s="1"/>
  <c r="AG364" i="29"/>
  <c r="AC386" i="29"/>
  <c r="AC21" i="29" s="1"/>
  <c r="O386" i="31"/>
  <c r="O21" i="31" s="1"/>
  <c r="P386" i="31"/>
  <c r="P21" i="31" s="1"/>
  <c r="M386" i="29"/>
  <c r="M21" i="29" s="1"/>
  <c r="Q386" i="29"/>
  <c r="Q21" i="29" s="1"/>
  <c r="P386" i="29"/>
  <c r="P21" i="29" s="1"/>
  <c r="R386" i="31"/>
  <c r="R21" i="31" s="1"/>
  <c r="M386" i="31"/>
  <c r="M21" i="31" s="1"/>
  <c r="L959" i="24" a="1"/>
  <c r="L959" i="24" s="1"/>
  <c r="L68" i="24" s="1"/>
  <c r="L144" i="22"/>
  <c r="L7" i="22" s="1"/>
  <c r="L79" i="31"/>
  <c r="N147" i="22"/>
  <c r="N147" i="31" s="1"/>
  <c r="L179" i="22"/>
  <c r="N315" i="22"/>
  <c r="T315" i="22" s="1"/>
  <c r="T315" i="31" s="1"/>
  <c r="L182" i="31"/>
  <c r="L189" i="22"/>
  <c r="L9" i="22" s="1"/>
  <c r="N105" i="22"/>
  <c r="N105" i="31" s="1"/>
  <c r="T4" i="29"/>
  <c r="T4" i="24"/>
  <c r="M4" i="24"/>
  <c r="M10" i="24" s="1"/>
  <c r="P4" i="24"/>
  <c r="Q4" i="24"/>
  <c r="Q10" i="24" s="1"/>
  <c r="L80" i="22"/>
  <c r="N80" i="22" s="1"/>
  <c r="O4" i="22"/>
  <c r="N679" i="22"/>
  <c r="S679" i="22" s="1"/>
  <c r="R4" i="22"/>
  <c r="L938" i="22"/>
  <c r="N938" i="22" s="1"/>
  <c r="N938" i="31" s="1"/>
  <c r="N118" i="22"/>
  <c r="M4" i="22"/>
  <c r="V74" i="31"/>
  <c r="AC962" i="29"/>
  <c r="AC71" i="29" s="1"/>
  <c r="AC73" i="29" s="1"/>
  <c r="AC962" i="31"/>
  <c r="AC71" i="31" s="1"/>
  <c r="Q962" i="29"/>
  <c r="Q71" i="29" s="1"/>
  <c r="L820" i="22"/>
  <c r="L820" i="31" s="1"/>
  <c r="L901" i="22"/>
  <c r="L901" i="31" s="1"/>
  <c r="L834" i="22"/>
  <c r="N834" i="22" s="1"/>
  <c r="L108" i="22"/>
  <c r="L108" i="31" s="1"/>
  <c r="H330" i="22"/>
  <c r="L330" i="22" s="1"/>
  <c r="L330" i="31" s="1"/>
  <c r="L226" i="22"/>
  <c r="L226" i="31" s="1"/>
  <c r="H238" i="22"/>
  <c r="L238" i="22" s="1"/>
  <c r="N238" i="22" s="1"/>
  <c r="T238" i="22" s="1"/>
  <c r="T238" i="31" s="1"/>
  <c r="N457" i="22"/>
  <c r="N457" i="31" s="1"/>
  <c r="S457" i="31" s="1"/>
  <c r="M962" i="31"/>
  <c r="M71" i="31" s="1"/>
  <c r="N935" i="22"/>
  <c r="N935" i="31" s="1"/>
  <c r="Q962" i="31"/>
  <c r="Q71" i="31" s="1"/>
  <c r="R962" i="29"/>
  <c r="R71" i="29" s="1"/>
  <c r="P962" i="29"/>
  <c r="P71" i="29" s="1"/>
  <c r="P962" i="31"/>
  <c r="P71" i="31" s="1"/>
  <c r="R962" i="31"/>
  <c r="R71" i="31" s="1"/>
  <c r="O962" i="29"/>
  <c r="O71" i="29" s="1"/>
  <c r="O962" i="31"/>
  <c r="O71" i="31" s="1"/>
  <c r="N787" i="22"/>
  <c r="N787" i="31" s="1"/>
  <c r="S787" i="31" s="1"/>
  <c r="H119" i="22"/>
  <c r="L119" i="22" s="1"/>
  <c r="L119" i="31" s="1"/>
  <c r="N508" i="22"/>
  <c r="N508" i="31" s="1"/>
  <c r="S508" i="31" s="1"/>
  <c r="AD74" i="31"/>
  <c r="N373" i="22"/>
  <c r="T373" i="22" s="1"/>
  <c r="T373" i="31" s="1"/>
  <c r="H196" i="22"/>
  <c r="L196" i="22" s="1"/>
  <c r="L196" i="31" s="1"/>
  <c r="N313" i="22"/>
  <c r="T313" i="22" s="1"/>
  <c r="T313" i="31" s="1"/>
  <c r="N241" i="22"/>
  <c r="S241" i="22" s="1"/>
  <c r="H195" i="22"/>
  <c r="L195" i="22" s="1"/>
  <c r="N195" i="22" s="1"/>
  <c r="H203" i="22"/>
  <c r="L203" i="22" s="1"/>
  <c r="L203" i="31" s="1"/>
  <c r="H348" i="22"/>
  <c r="L348" i="22" s="1"/>
  <c r="L348" i="31" s="1"/>
  <c r="P74" i="24"/>
  <c r="P964" i="29" s="1"/>
  <c r="P965" i="29" s="1"/>
  <c r="P973" i="29" s="1"/>
  <c r="N382" i="31"/>
  <c r="S382" i="22"/>
  <c r="L225" i="31"/>
  <c r="N392" i="22"/>
  <c r="T392" i="22" s="1"/>
  <c r="T392" i="31" s="1"/>
  <c r="S915" i="29"/>
  <c r="T218" i="24"/>
  <c r="T218" i="29" s="1"/>
  <c r="N218" i="29"/>
  <c r="S218" i="29" s="1"/>
  <c r="AC885" i="31"/>
  <c r="AC51" i="31" s="1"/>
  <c r="O74" i="24"/>
  <c r="O964" i="29" s="1"/>
  <c r="L937" i="24"/>
  <c r="L939" i="24"/>
  <c r="L939" i="29" s="1"/>
  <c r="AH939" i="29" s="1"/>
  <c r="L925" i="24"/>
  <c r="N925" i="24" s="1"/>
  <c r="L929" i="24"/>
  <c r="N929" i="24" s="1"/>
  <c r="N929" i="29" s="1"/>
  <c r="N182" i="22"/>
  <c r="S182" i="22" s="1"/>
  <c r="N112" i="22"/>
  <c r="S112" i="22" s="1"/>
  <c r="L253" i="31"/>
  <c r="N768" i="22"/>
  <c r="N768" i="31" s="1"/>
  <c r="S768" i="31" s="1"/>
  <c r="N113" i="22"/>
  <c r="N113" i="31" s="1"/>
  <c r="S113" i="31" s="1"/>
  <c r="N639" i="22"/>
  <c r="N639" i="31" s="1"/>
  <c r="S639" i="31" s="1"/>
  <c r="N630" i="22"/>
  <c r="N630" i="31" s="1"/>
  <c r="S630" i="31" s="1"/>
  <c r="N379" i="22"/>
  <c r="N379" i="31" s="1"/>
  <c r="S379" i="31" s="1"/>
  <c r="N562" i="22"/>
  <c r="T562" i="22" s="1"/>
  <c r="T562" i="31" s="1"/>
  <c r="N859" i="22"/>
  <c r="N859" i="31" s="1"/>
  <c r="S859" i="31" s="1"/>
  <c r="N736" i="22"/>
  <c r="S736" i="22" s="1"/>
  <c r="N121" i="22"/>
  <c r="N121" i="31" s="1"/>
  <c r="S121" i="31" s="1"/>
  <c r="N818" i="22"/>
  <c r="N818" i="31" s="1"/>
  <c r="S818" i="31" s="1"/>
  <c r="N729" i="22"/>
  <c r="S729" i="22" s="1"/>
  <c r="N876" i="22"/>
  <c r="N876" i="31" s="1"/>
  <c r="S876" i="31" s="1"/>
  <c r="N620" i="22"/>
  <c r="T620" i="22" s="1"/>
  <c r="T620" i="31" s="1"/>
  <c r="S908" i="22"/>
  <c r="L389" i="24"/>
  <c r="L870" i="24"/>
  <c r="L870" i="29" s="1"/>
  <c r="AH870" i="29" s="1"/>
  <c r="L457" i="24"/>
  <c r="N457" i="24" s="1"/>
  <c r="N457" i="29" s="1"/>
  <c r="L924" i="24"/>
  <c r="N924" i="24" s="1"/>
  <c r="S924" i="24" s="1"/>
  <c r="L938" i="24"/>
  <c r="L938" i="29" s="1"/>
  <c r="L942" i="24"/>
  <c r="L942" i="29" s="1"/>
  <c r="AH942" i="29" s="1"/>
  <c r="L844" i="24"/>
  <c r="L844" i="29" s="1"/>
  <c r="AH844" i="29" s="1"/>
  <c r="L254" i="24"/>
  <c r="N254" i="24" s="1"/>
  <c r="L161" i="24"/>
  <c r="L161" i="29" s="1"/>
  <c r="AH161" i="29" s="1"/>
  <c r="L157" i="24"/>
  <c r="L157" i="29" s="1"/>
  <c r="L393" i="24"/>
  <c r="L393" i="29" s="1"/>
  <c r="L827" i="24"/>
  <c r="N827" i="24" s="1"/>
  <c r="N827" i="29" s="1"/>
  <c r="N517" i="24"/>
  <c r="S517" i="24" s="1"/>
  <c r="L843" i="24"/>
  <c r="L843" i="29" s="1"/>
  <c r="AH843" i="29" s="1"/>
  <c r="L864" i="24"/>
  <c r="N864" i="24" s="1"/>
  <c r="L848" i="24"/>
  <c r="L848" i="29" s="1"/>
  <c r="L853" i="24"/>
  <c r="L853" i="29" s="1"/>
  <c r="L861" i="24"/>
  <c r="N861" i="24" s="1"/>
  <c r="S861" i="24" s="1"/>
  <c r="L394" i="24"/>
  <c r="N394" i="24" s="1"/>
  <c r="S394" i="24" s="1"/>
  <c r="L398" i="24"/>
  <c r="L398" i="29" s="1"/>
  <c r="L402" i="24"/>
  <c r="N402" i="24" s="1"/>
  <c r="L432" i="24"/>
  <c r="N432" i="24" s="1"/>
  <c r="L473" i="24"/>
  <c r="N473" i="24" s="1"/>
  <c r="L680" i="24"/>
  <c r="L680" i="29" s="1"/>
  <c r="AH680" i="29" s="1"/>
  <c r="L762" i="24"/>
  <c r="N762" i="24" s="1"/>
  <c r="N762" i="29" s="1"/>
  <c r="L782" i="24"/>
  <c r="L782" i="29" s="1"/>
  <c r="L849" i="24"/>
  <c r="N849" i="24" s="1"/>
  <c r="N849" i="29" s="1"/>
  <c r="L854" i="24"/>
  <c r="L854" i="29" s="1"/>
  <c r="L858" i="24"/>
  <c r="N858" i="24" s="1"/>
  <c r="N858" i="29" s="1"/>
  <c r="L862" i="24"/>
  <c r="N862" i="24" s="1"/>
  <c r="S862" i="24" s="1"/>
  <c r="L467" i="24"/>
  <c r="L467" i="29" s="1"/>
  <c r="AH467" i="29" s="1"/>
  <c r="L940" i="24"/>
  <c r="L940" i="29" s="1"/>
  <c r="AH940" i="29" s="1"/>
  <c r="L120" i="24"/>
  <c r="L120" i="29" s="1"/>
  <c r="AH120" i="29" s="1"/>
  <c r="L211" i="24"/>
  <c r="N211" i="24" s="1"/>
  <c r="N211" i="29" s="1"/>
  <c r="L215" i="24"/>
  <c r="L215" i="29" s="1"/>
  <c r="O738" i="24"/>
  <c r="O40" i="24" s="1"/>
  <c r="L747" i="24"/>
  <c r="N747" i="24" s="1"/>
  <c r="L773" i="24"/>
  <c r="L773" i="29" s="1"/>
  <c r="L466" i="24"/>
  <c r="N466" i="24" s="1"/>
  <c r="N466" i="29" s="1"/>
  <c r="L470" i="24"/>
  <c r="N470" i="24" s="1"/>
  <c r="S470" i="24" s="1"/>
  <c r="L474" i="24"/>
  <c r="N474" i="24" s="1"/>
  <c r="L478" i="24"/>
  <c r="N478" i="24" s="1"/>
  <c r="S478" i="24" s="1"/>
  <c r="L855" i="24"/>
  <c r="L855" i="29" s="1"/>
  <c r="L863" i="24"/>
  <c r="N863" i="24" s="1"/>
  <c r="S863" i="24" s="1"/>
  <c r="N527" i="22"/>
  <c r="N528" i="22" s="1"/>
  <c r="L876" i="29"/>
  <c r="AH876" i="29" s="1"/>
  <c r="L239" i="24"/>
  <c r="L239" i="29" s="1"/>
  <c r="AH239" i="29" s="1"/>
  <c r="L243" i="24"/>
  <c r="L243" i="29" s="1"/>
  <c r="L247" i="24"/>
  <c r="L247" i="29" s="1"/>
  <c r="AH247" i="29" s="1"/>
  <c r="L251" i="24"/>
  <c r="N251" i="24" s="1"/>
  <c r="L255" i="24"/>
  <c r="L255" i="29" s="1"/>
  <c r="L315" i="24"/>
  <c r="L315" i="29" s="1"/>
  <c r="L319" i="24"/>
  <c r="N319" i="24" s="1"/>
  <c r="L348" i="24"/>
  <c r="N348" i="24" s="1"/>
  <c r="T348" i="24" s="1"/>
  <c r="T348" i="29" s="1"/>
  <c r="L352" i="24"/>
  <c r="N352" i="24" s="1"/>
  <c r="L356" i="24"/>
  <c r="N356" i="24" s="1"/>
  <c r="N356" i="29" s="1"/>
  <c r="L360" i="24"/>
  <c r="N360" i="24" s="1"/>
  <c r="N360" i="29" s="1"/>
  <c r="L364" i="24"/>
  <c r="L368" i="24"/>
  <c r="L368" i="29" s="1"/>
  <c r="AH368" i="29" s="1"/>
  <c r="L372" i="24"/>
  <c r="L372" i="29" s="1"/>
  <c r="AH372" i="29" s="1"/>
  <c r="L376" i="24"/>
  <c r="L376" i="29" s="1"/>
  <c r="AH376" i="29" s="1"/>
  <c r="L380" i="24"/>
  <c r="N380" i="24" s="1"/>
  <c r="S380" i="24" s="1"/>
  <c r="L384" i="24"/>
  <c r="N384" i="24" s="1"/>
  <c r="L895" i="24"/>
  <c r="N895" i="24" s="1"/>
  <c r="S895" i="24" s="1"/>
  <c r="L903" i="24"/>
  <c r="L903" i="29" s="1"/>
  <c r="AH903" i="29" s="1"/>
  <c r="L907" i="24"/>
  <c r="L907" i="29" s="1"/>
  <c r="AH907" i="29" s="1"/>
  <c r="P971" i="24"/>
  <c r="L165" i="24"/>
  <c r="N165" i="24" s="1"/>
  <c r="L169" i="24"/>
  <c r="N169" i="24" s="1"/>
  <c r="S169" i="24" s="1"/>
  <c r="L173" i="24"/>
  <c r="L173" i="29" s="1"/>
  <c r="AH173" i="29" s="1"/>
  <c r="L177" i="24"/>
  <c r="N177" i="24" s="1"/>
  <c r="L210" i="24"/>
  <c r="N210" i="24" s="1"/>
  <c r="S210" i="24" s="1"/>
  <c r="L228" i="24"/>
  <c r="N228" i="24" s="1"/>
  <c r="L365" i="24"/>
  <c r="N365" i="24" s="1"/>
  <c r="S365" i="24" s="1"/>
  <c r="L381" i="24"/>
  <c r="N381" i="24" s="1"/>
  <c r="N381" i="29" s="1"/>
  <c r="L449" i="24"/>
  <c r="N449" i="24" s="1"/>
  <c r="T449" i="24" s="1"/>
  <c r="T449" i="29" s="1"/>
  <c r="L558" i="24"/>
  <c r="L558" i="29" s="1"/>
  <c r="AH558" i="29" s="1"/>
  <c r="L562" i="24"/>
  <c r="L562" i="29" s="1"/>
  <c r="AH562" i="29" s="1"/>
  <c r="L566" i="24"/>
  <c r="N566" i="24" s="1"/>
  <c r="L581" i="24"/>
  <c r="L581" i="29" s="1"/>
  <c r="L585" i="24"/>
  <c r="N585" i="24" s="1"/>
  <c r="N585" i="29" s="1"/>
  <c r="L622" i="24"/>
  <c r="N622" i="24" s="1"/>
  <c r="N622" i="29" s="1"/>
  <c r="L669" i="24"/>
  <c r="L669" i="29" s="1"/>
  <c r="AH669" i="29" s="1"/>
  <c r="L699" i="24"/>
  <c r="L699" i="29" s="1"/>
  <c r="L703" i="24"/>
  <c r="N703" i="24" s="1"/>
  <c r="S703" i="24" s="1"/>
  <c r="L722" i="24"/>
  <c r="L722" i="29" s="1"/>
  <c r="AH722" i="29" s="1"/>
  <c r="L744" i="24"/>
  <c r="L744" i="29" s="1"/>
  <c r="AH744" i="29" s="1"/>
  <c r="L748" i="24"/>
  <c r="L748" i="29" s="1"/>
  <c r="L766" i="24"/>
  <c r="N766" i="24" s="1"/>
  <c r="L770" i="24"/>
  <c r="L770" i="29" s="1"/>
  <c r="L774" i="24"/>
  <c r="L774" i="29" s="1"/>
  <c r="L779" i="24"/>
  <c r="L779" i="29" s="1"/>
  <c r="P791" i="24"/>
  <c r="P42" i="24" s="1"/>
  <c r="L796" i="24"/>
  <c r="N796" i="24" s="1"/>
  <c r="S796" i="24" s="1"/>
  <c r="L800" i="24"/>
  <c r="L800" i="29" s="1"/>
  <c r="L804" i="24"/>
  <c r="N804" i="24" s="1"/>
  <c r="S804" i="24" s="1"/>
  <c r="L808" i="24"/>
  <c r="N808" i="24" s="1"/>
  <c r="L812" i="24"/>
  <c r="N812" i="24" s="1"/>
  <c r="L875" i="24"/>
  <c r="N875" i="24" s="1"/>
  <c r="N875" i="29" s="1"/>
  <c r="L884" i="24"/>
  <c r="N884" i="24" s="1"/>
  <c r="T884" i="24" s="1"/>
  <c r="T884" i="29" s="1"/>
  <c r="L552" i="24"/>
  <c r="N552" i="24" s="1"/>
  <c r="T552" i="24" s="1"/>
  <c r="T552" i="29" s="1"/>
  <c r="L847" i="24"/>
  <c r="N847" i="24" s="1"/>
  <c r="L852" i="24"/>
  <c r="N852" i="24" s="1"/>
  <c r="S852" i="24" s="1"/>
  <c r="L860" i="24"/>
  <c r="L860" i="29" s="1"/>
  <c r="AH860" i="29" s="1"/>
  <c r="V692" i="29"/>
  <c r="V39" i="29" s="1"/>
  <c r="X613" i="29"/>
  <c r="X37" i="29" s="1"/>
  <c r="X692" i="29"/>
  <c r="X39" i="29" s="1"/>
  <c r="W613" i="29"/>
  <c r="W37" i="29" s="1"/>
  <c r="W74" i="31"/>
  <c r="AF791" i="31"/>
  <c r="AF42" i="31" s="1"/>
  <c r="N505" i="22"/>
  <c r="S505" i="22" s="1"/>
  <c r="M613" i="24"/>
  <c r="M37" i="24" s="1"/>
  <c r="T916" i="24"/>
  <c r="T916" i="29" s="1"/>
  <c r="O692" i="24"/>
  <c r="O39" i="24" s="1"/>
  <c r="L767" i="24"/>
  <c r="L767" i="29" s="1"/>
  <c r="L805" i="24"/>
  <c r="L805" i="29" s="1"/>
  <c r="AH805" i="29" s="1"/>
  <c r="L809" i="24"/>
  <c r="N809" i="24" s="1"/>
  <c r="L813" i="24"/>
  <c r="L813" i="29" s="1"/>
  <c r="S916" i="24"/>
  <c r="R613" i="24"/>
  <c r="R37" i="24" s="1"/>
  <c r="Q692" i="24"/>
  <c r="Q39" i="24" s="1"/>
  <c r="L687" i="24"/>
  <c r="N687" i="24" s="1"/>
  <c r="S687" i="24" s="1"/>
  <c r="M692" i="24"/>
  <c r="M39" i="24" s="1"/>
  <c r="L697" i="24"/>
  <c r="L697" i="29" s="1"/>
  <c r="AH697" i="29" s="1"/>
  <c r="L701" i="24"/>
  <c r="L701" i="29" s="1"/>
  <c r="AH701" i="29" s="1"/>
  <c r="L709" i="24"/>
  <c r="L709" i="29" s="1"/>
  <c r="L713" i="24"/>
  <c r="L713" i="29" s="1"/>
  <c r="L720" i="24"/>
  <c r="L720" i="29" s="1"/>
  <c r="L742" i="24"/>
  <c r="L742" i="29" s="1"/>
  <c r="L746" i="24"/>
  <c r="L746" i="29" s="1"/>
  <c r="L794" i="24"/>
  <c r="L794" i="29" s="1"/>
  <c r="L802" i="24"/>
  <c r="L802" i="29" s="1"/>
  <c r="AH802" i="29" s="1"/>
  <c r="L806" i="24"/>
  <c r="N806" i="24" s="1"/>
  <c r="S806" i="24" s="1"/>
  <c r="L810" i="24"/>
  <c r="L810" i="29" s="1"/>
  <c r="AH810" i="29" s="1"/>
  <c r="L814" i="24"/>
  <c r="N814" i="24" s="1"/>
  <c r="N814" i="29" s="1"/>
  <c r="L902" i="24"/>
  <c r="L902" i="29" s="1"/>
  <c r="L914" i="24"/>
  <c r="N914" i="24" s="1"/>
  <c r="L873" i="24"/>
  <c r="L873" i="29" s="1"/>
  <c r="L411" i="24"/>
  <c r="N411" i="24" s="1"/>
  <c r="L588" i="24"/>
  <c r="N588" i="24" s="1"/>
  <c r="N588" i="29" s="1"/>
  <c r="L698" i="24"/>
  <c r="L698" i="29" s="1"/>
  <c r="L769" i="24"/>
  <c r="N769" i="24" s="1"/>
  <c r="N769" i="29" s="1"/>
  <c r="L777" i="24"/>
  <c r="N777" i="24" s="1"/>
  <c r="N777" i="29" s="1"/>
  <c r="L795" i="24"/>
  <c r="L795" i="29" s="1"/>
  <c r="AH795" i="29" s="1"/>
  <c r="L799" i="24"/>
  <c r="N799" i="24" s="1"/>
  <c r="L807" i="24"/>
  <c r="N807" i="24" s="1"/>
  <c r="T807" i="24" s="1"/>
  <c r="T807" i="29" s="1"/>
  <c r="L811" i="24"/>
  <c r="N811" i="24" s="1"/>
  <c r="S811" i="24" s="1"/>
  <c r="L832" i="24"/>
  <c r="N832" i="24" s="1"/>
  <c r="L911" i="24"/>
  <c r="N911" i="24" s="1"/>
  <c r="S911" i="24" s="1"/>
  <c r="L917" i="24"/>
  <c r="L917" i="29" s="1"/>
  <c r="AH917" i="29" s="1"/>
  <c r="L922" i="24"/>
  <c r="N922" i="24" s="1"/>
  <c r="L646" i="24"/>
  <c r="N646" i="24" s="1"/>
  <c r="T646" i="24" s="1"/>
  <c r="T646" i="29" s="1"/>
  <c r="L755" i="24"/>
  <c r="N755" i="24" s="1"/>
  <c r="S755" i="24" s="1"/>
  <c r="L555" i="24"/>
  <c r="L555" i="29" s="1"/>
  <c r="L600" i="24"/>
  <c r="L600" i="29" s="1"/>
  <c r="AH600" i="29" s="1"/>
  <c r="O613" i="24"/>
  <c r="O37" i="24" s="1"/>
  <c r="L623" i="24"/>
  <c r="N623" i="24" s="1"/>
  <c r="S623" i="24" s="1"/>
  <c r="M660" i="24"/>
  <c r="M38" i="24" s="1"/>
  <c r="L643" i="24"/>
  <c r="N643" i="24" s="1"/>
  <c r="L666" i="24"/>
  <c r="N666" i="24" s="1"/>
  <c r="S666" i="24" s="1"/>
  <c r="O791" i="24"/>
  <c r="O42" i="24" s="1"/>
  <c r="L556" i="24"/>
  <c r="N556" i="24" s="1"/>
  <c r="L583" i="24"/>
  <c r="N583" i="24" s="1"/>
  <c r="T583" i="24" s="1"/>
  <c r="T583" i="29" s="1"/>
  <c r="L560" i="24"/>
  <c r="N560" i="24" s="1"/>
  <c r="L587" i="24"/>
  <c r="L587" i="29" s="1"/>
  <c r="L564" i="24"/>
  <c r="N564" i="24" s="1"/>
  <c r="S564" i="24" s="1"/>
  <c r="Q596" i="24"/>
  <c r="Q36" i="24" s="1"/>
  <c r="Q547" i="29" s="1"/>
  <c r="P596" i="24"/>
  <c r="P36" i="24" s="1"/>
  <c r="P547" i="29" s="1"/>
  <c r="N890" i="22"/>
  <c r="T890" i="22" s="1"/>
  <c r="T890" i="31" s="1"/>
  <c r="N814" i="22"/>
  <c r="N814" i="31" s="1"/>
  <c r="S814" i="31" s="1"/>
  <c r="L251" i="31"/>
  <c r="N565" i="22"/>
  <c r="S565" i="22" s="1"/>
  <c r="N321" i="22"/>
  <c r="N321" i="31" s="1"/>
  <c r="S321" i="31" s="1"/>
  <c r="L435" i="31"/>
  <c r="N217" i="22"/>
  <c r="N217" i="31" s="1"/>
  <c r="S217" i="31" s="1"/>
  <c r="T796" i="22"/>
  <c r="T796" i="31" s="1"/>
  <c r="N550" i="22"/>
  <c r="N550" i="31" s="1"/>
  <c r="S550" i="31" s="1"/>
  <c r="N906" i="22"/>
  <c r="N906" i="31" s="1"/>
  <c r="S906" i="31" s="1"/>
  <c r="N558" i="22"/>
  <c r="T558" i="22" s="1"/>
  <c r="T558" i="31" s="1"/>
  <c r="N730" i="22"/>
  <c r="N730" i="31" s="1"/>
  <c r="S730" i="31" s="1"/>
  <c r="L711" i="31"/>
  <c r="S711" i="31" s="1"/>
  <c r="N813" i="22"/>
  <c r="T813" i="22" s="1"/>
  <c r="T813" i="31" s="1"/>
  <c r="N289" i="22"/>
  <c r="N289" i="31" s="1"/>
  <c r="S289" i="31" s="1"/>
  <c r="L683" i="31"/>
  <c r="S683" i="31" s="1"/>
  <c r="N674" i="22"/>
  <c r="N674" i="31" s="1"/>
  <c r="S674" i="31" s="1"/>
  <c r="S645" i="22"/>
  <c r="L118" i="31"/>
  <c r="N258" i="22"/>
  <c r="T258" i="22" s="1"/>
  <c r="T258" i="31" s="1"/>
  <c r="L709" i="31"/>
  <c r="N825" i="22"/>
  <c r="N825" i="31" s="1"/>
  <c r="S825" i="31" s="1"/>
  <c r="N927" i="22"/>
  <c r="S927" i="22" s="1"/>
  <c r="L336" i="31"/>
  <c r="P738" i="22"/>
  <c r="P40" i="22" s="1"/>
  <c r="N446" i="22"/>
  <c r="N446" i="31" s="1"/>
  <c r="S446" i="31" s="1"/>
  <c r="N777" i="22"/>
  <c r="S777" i="22" s="1"/>
  <c r="T334" i="22"/>
  <c r="T334" i="31" s="1"/>
  <c r="N588" i="22"/>
  <c r="T588" i="22" s="1"/>
  <c r="T588" i="31" s="1"/>
  <c r="N761" i="22"/>
  <c r="T761" i="22" s="1"/>
  <c r="T761" i="31" s="1"/>
  <c r="N769" i="22"/>
  <c r="N769" i="31" s="1"/>
  <c r="S769" i="31" s="1"/>
  <c r="L759" i="31"/>
  <c r="S84" i="22"/>
  <c r="S611" i="22"/>
  <c r="S709" i="22"/>
  <c r="T370" i="22"/>
  <c r="T370" i="31" s="1"/>
  <c r="R613" i="22"/>
  <c r="R37" i="22" s="1"/>
  <c r="Q692" i="22"/>
  <c r="Q39" i="22" s="1"/>
  <c r="N396" i="22"/>
  <c r="T396" i="22" s="1"/>
  <c r="T396" i="31" s="1"/>
  <c r="S370" i="22"/>
  <c r="N623" i="22"/>
  <c r="N623" i="31" s="1"/>
  <c r="S623" i="31" s="1"/>
  <c r="N456" i="22"/>
  <c r="N456" i="31" s="1"/>
  <c r="S456" i="31" s="1"/>
  <c r="N167" i="22"/>
  <c r="T167" i="22" s="1"/>
  <c r="T167" i="31" s="1"/>
  <c r="T421" i="22"/>
  <c r="T421" i="31" s="1"/>
  <c r="N320" i="22"/>
  <c r="S320" i="22" s="1"/>
  <c r="N432" i="22"/>
  <c r="N432" i="31" s="1"/>
  <c r="S432" i="31" s="1"/>
  <c r="L292" i="31"/>
  <c r="T415" i="22"/>
  <c r="T415" i="31" s="1"/>
  <c r="N256" i="22"/>
  <c r="N256" i="31" s="1"/>
  <c r="S256" i="31" s="1"/>
  <c r="L272" i="31"/>
  <c r="L421" i="31"/>
  <c r="S421" i="31" s="1"/>
  <c r="S415" i="22"/>
  <c r="N227" i="22"/>
  <c r="S227" i="22" s="1"/>
  <c r="L415" i="31"/>
  <c r="S415" i="31" s="1"/>
  <c r="N188" i="31"/>
  <c r="T188" i="22"/>
  <c r="T188" i="31" s="1"/>
  <c r="S188" i="22"/>
  <c r="N602" i="22"/>
  <c r="S602" i="22" s="1"/>
  <c r="N762" i="22"/>
  <c r="T762" i="22" s="1"/>
  <c r="T762" i="31" s="1"/>
  <c r="N727" i="22"/>
  <c r="N727" i="31" s="1"/>
  <c r="S727" i="31" s="1"/>
  <c r="N285" i="22"/>
  <c r="T285" i="22" s="1"/>
  <c r="T285" i="31" s="1"/>
  <c r="N93" i="22"/>
  <c r="N93" i="31" s="1"/>
  <c r="S93" i="31" s="1"/>
  <c r="N314" i="22"/>
  <c r="N314" i="31" s="1"/>
  <c r="S314" i="31" s="1"/>
  <c r="N277" i="22"/>
  <c r="T277" i="22" s="1"/>
  <c r="T277" i="31" s="1"/>
  <c r="N763" i="22"/>
  <c r="S763" i="22" s="1"/>
  <c r="N884" i="22"/>
  <c r="N884" i="31" s="1"/>
  <c r="S884" i="31" s="1"/>
  <c r="N789" i="22"/>
  <c r="S789" i="22" s="1"/>
  <c r="L789" i="31"/>
  <c r="N710" i="22"/>
  <c r="S710" i="22" s="1"/>
  <c r="N689" i="22"/>
  <c r="S689" i="22" s="1"/>
  <c r="N949" i="22"/>
  <c r="N949" i="31" s="1"/>
  <c r="S949" i="31" s="1"/>
  <c r="Q791" i="22"/>
  <c r="Q42" i="22" s="1"/>
  <c r="N632" i="22"/>
  <c r="T632" i="22" s="1"/>
  <c r="T632" i="31" s="1"/>
  <c r="N586" i="22"/>
  <c r="T586" i="22" s="1"/>
  <c r="T586" i="31" s="1"/>
  <c r="N747" i="22"/>
  <c r="T747" i="22" s="1"/>
  <c r="T747" i="31" s="1"/>
  <c r="N561" i="22"/>
  <c r="N561" i="31" s="1"/>
  <c r="S561" i="31" s="1"/>
  <c r="O692" i="22"/>
  <c r="O39" i="22" s="1"/>
  <c r="N624" i="22"/>
  <c r="N624" i="31" s="1"/>
  <c r="S624" i="31" s="1"/>
  <c r="N713" i="22"/>
  <c r="N713" i="31" s="1"/>
  <c r="S713" i="31" s="1"/>
  <c r="N365" i="22"/>
  <c r="N365" i="31" s="1"/>
  <c r="S365" i="31" s="1"/>
  <c r="N279" i="22"/>
  <c r="N279" i="31" s="1"/>
  <c r="S279" i="31" s="1"/>
  <c r="S159" i="22"/>
  <c r="N400" i="22"/>
  <c r="T400" i="22" s="1"/>
  <c r="T400" i="31" s="1"/>
  <c r="L382" i="31"/>
  <c r="P791" i="22"/>
  <c r="P42" i="22" s="1"/>
  <c r="M791" i="22"/>
  <c r="M42" i="22" s="1"/>
  <c r="N634" i="22"/>
  <c r="N634" i="31" s="1"/>
  <c r="S634" i="31" s="1"/>
  <c r="N665" i="22"/>
  <c r="N665" i="31" s="1"/>
  <c r="S665" i="31" s="1"/>
  <c r="N627" i="22"/>
  <c r="N627" i="31" s="1"/>
  <c r="N305" i="22"/>
  <c r="T305" i="22" s="1"/>
  <c r="T305" i="31" s="1"/>
  <c r="N262" i="22"/>
  <c r="N262" i="31" s="1"/>
  <c r="S262" i="31" s="1"/>
  <c r="R973" i="22"/>
  <c r="N542" i="22"/>
  <c r="N542" i="31" s="1"/>
  <c r="S542" i="31" s="1"/>
  <c r="N260" i="22"/>
  <c r="S260" i="22" s="1"/>
  <c r="N431" i="22"/>
  <c r="T431" i="22" s="1"/>
  <c r="T431" i="31" s="1"/>
  <c r="S110" i="22"/>
  <c r="S683" i="22"/>
  <c r="N571" i="22"/>
  <c r="S571" i="22" s="1"/>
  <c r="N357" i="22"/>
  <c r="T357" i="22" s="1"/>
  <c r="T357" i="31" s="1"/>
  <c r="L635" i="31"/>
  <c r="S635" i="31" s="1"/>
  <c r="M692" i="22"/>
  <c r="M39" i="22" s="1"/>
  <c r="R950" i="31"/>
  <c r="R58" i="31" s="1"/>
  <c r="L609" i="24"/>
  <c r="N609" i="24" s="1"/>
  <c r="S609" i="24" s="1"/>
  <c r="L628" i="24"/>
  <c r="N628" i="24" s="1"/>
  <c r="S628" i="24" s="1"/>
  <c r="L636" i="24"/>
  <c r="L636" i="29" s="1"/>
  <c r="AH636" i="29" s="1"/>
  <c r="L656" i="24"/>
  <c r="N656" i="24" s="1"/>
  <c r="L675" i="24"/>
  <c r="N675" i="24" s="1"/>
  <c r="L679" i="24"/>
  <c r="N679" i="24" s="1"/>
  <c r="M31" i="31"/>
  <c r="L279" i="24"/>
  <c r="L279" i="29" s="1"/>
  <c r="L299" i="24"/>
  <c r="N299" i="24" s="1"/>
  <c r="S299" i="24" s="1"/>
  <c r="L336" i="24"/>
  <c r="L336" i="29" s="1"/>
  <c r="AH336" i="29" s="1"/>
  <c r="L444" i="24"/>
  <c r="L444" i="29" s="1"/>
  <c r="AH444" i="29" s="1"/>
  <c r="L276" i="24"/>
  <c r="L276" i="29" s="1"/>
  <c r="L412" i="24"/>
  <c r="N412" i="24" s="1"/>
  <c r="L533" i="24"/>
  <c r="N533" i="24" s="1"/>
  <c r="N533" i="29" s="1"/>
  <c r="L571" i="24"/>
  <c r="L571" i="29" s="1"/>
  <c r="L575" i="24"/>
  <c r="L575" i="29" s="1"/>
  <c r="AH575" i="29" s="1"/>
  <c r="L298" i="24"/>
  <c r="L298" i="29" s="1"/>
  <c r="AH298" i="29" s="1"/>
  <c r="L890" i="24"/>
  <c r="L890" i="29" s="1"/>
  <c r="AH890" i="29" s="1"/>
  <c r="L898" i="24"/>
  <c r="L898" i="29" s="1"/>
  <c r="L906" i="24"/>
  <c r="N906" i="24" s="1"/>
  <c r="S906" i="24" s="1"/>
  <c r="L706" i="24"/>
  <c r="N706" i="24" s="1"/>
  <c r="L908" i="24"/>
  <c r="N908" i="24" s="1"/>
  <c r="L578" i="24"/>
  <c r="N578" i="24" s="1"/>
  <c r="S578" i="24" s="1"/>
  <c r="L593" i="24"/>
  <c r="L593" i="29" s="1"/>
  <c r="L607" i="24"/>
  <c r="N607" i="24" s="1"/>
  <c r="L630" i="24"/>
  <c r="N630" i="24" s="1"/>
  <c r="T630" i="24" s="1"/>
  <c r="T630" i="29" s="1"/>
  <c r="L634" i="24"/>
  <c r="N634" i="24" s="1"/>
  <c r="L639" i="24"/>
  <c r="L639" i="29" s="1"/>
  <c r="L650" i="24"/>
  <c r="N650" i="24" s="1"/>
  <c r="T650" i="24" s="1"/>
  <c r="T650" i="29" s="1"/>
  <c r="L658" i="24"/>
  <c r="N658" i="24" s="1"/>
  <c r="L673" i="24"/>
  <c r="N673" i="24" s="1"/>
  <c r="L677" i="24"/>
  <c r="N677" i="24" s="1"/>
  <c r="L681" i="24"/>
  <c r="N681" i="24" s="1"/>
  <c r="T681" i="24" s="1"/>
  <c r="T681" i="29" s="1"/>
  <c r="L685" i="24"/>
  <c r="N685" i="24" s="1"/>
  <c r="T685" i="24" s="1"/>
  <c r="T685" i="29" s="1"/>
  <c r="L707" i="24"/>
  <c r="L707" i="29" s="1"/>
  <c r="AH707" i="29" s="1"/>
  <c r="L711" i="24"/>
  <c r="N711" i="24" s="1"/>
  <c r="L715" i="24"/>
  <c r="N715" i="24" s="1"/>
  <c r="S715" i="24" s="1"/>
  <c r="L730" i="24"/>
  <c r="L730" i="29" s="1"/>
  <c r="AH730" i="29" s="1"/>
  <c r="L734" i="24"/>
  <c r="N734" i="24" s="1"/>
  <c r="L759" i="24"/>
  <c r="N759" i="24" s="1"/>
  <c r="L763" i="24"/>
  <c r="N763" i="24" s="1"/>
  <c r="L516" i="24"/>
  <c r="L516" i="29" s="1"/>
  <c r="AH516" i="29" s="1"/>
  <c r="M885" i="29"/>
  <c r="M51" i="29" s="1"/>
  <c r="Q612" i="29"/>
  <c r="T292" i="22"/>
  <c r="T292" i="31" s="1"/>
  <c r="N292" i="31"/>
  <c r="S292" i="22"/>
  <c r="L913" i="31"/>
  <c r="O913" i="22"/>
  <c r="O919" i="22" s="1"/>
  <c r="O55" i="22" s="1"/>
  <c r="O59" i="22" s="1"/>
  <c r="N585" i="31"/>
  <c r="T585" i="22"/>
  <c r="T585" i="31" s="1"/>
  <c r="N307" i="31"/>
  <c r="S307" i="22"/>
  <c r="T307" i="22"/>
  <c r="T307" i="31" s="1"/>
  <c r="T644" i="22"/>
  <c r="T644" i="31" s="1"/>
  <c r="S644" i="22"/>
  <c r="N445" i="31"/>
  <c r="T445" i="22"/>
  <c r="T445" i="31" s="1"/>
  <c r="N147" i="29"/>
  <c r="T147" i="24"/>
  <c r="T147" i="29" s="1"/>
  <c r="S823" i="22"/>
  <c r="N823" i="31"/>
  <c r="S372" i="22"/>
  <c r="N685" i="22"/>
  <c r="T685" i="22" s="1"/>
  <c r="T685" i="31" s="1"/>
  <c r="T683" i="22"/>
  <c r="T683" i="31" s="1"/>
  <c r="N552" i="22"/>
  <c r="N552" i="31" s="1"/>
  <c r="S552" i="31" s="1"/>
  <c r="N756" i="22"/>
  <c r="N756" i="31" s="1"/>
  <c r="S756" i="31" s="1"/>
  <c r="N771" i="22"/>
  <c r="T771" i="22" s="1"/>
  <c r="T771" i="31" s="1"/>
  <c r="N378" i="22"/>
  <c r="N378" i="31" s="1"/>
  <c r="S378" i="31" s="1"/>
  <c r="N725" i="22"/>
  <c r="T725" i="22" s="1"/>
  <c r="T725" i="31" s="1"/>
  <c r="N106" i="31"/>
  <c r="N381" i="22"/>
  <c r="T381" i="22" s="1"/>
  <c r="T381" i="31" s="1"/>
  <c r="N187" i="22"/>
  <c r="S187" i="22" s="1"/>
  <c r="N83" i="22"/>
  <c r="N83" i="31" s="1"/>
  <c r="S83" i="31" s="1"/>
  <c r="N878" i="22"/>
  <c r="N878" i="31" s="1"/>
  <c r="S878" i="31" s="1"/>
  <c r="N85" i="22"/>
  <c r="S85" i="22" s="1"/>
  <c r="N646" i="22"/>
  <c r="S646" i="22" s="1"/>
  <c r="N404" i="22"/>
  <c r="S404" i="22" s="1"/>
  <c r="N155" i="22"/>
  <c r="L307" i="31"/>
  <c r="L406" i="31"/>
  <c r="S406" i="31" s="1"/>
  <c r="L716" i="31"/>
  <c r="L305" i="24"/>
  <c r="N305" i="24" s="1"/>
  <c r="S305" i="24" s="1"/>
  <c r="L330" i="24"/>
  <c r="N330" i="24" s="1"/>
  <c r="N330" i="29" s="1"/>
  <c r="L334" i="24"/>
  <c r="N334" i="24" s="1"/>
  <c r="L404" i="24"/>
  <c r="L404" i="29" s="1"/>
  <c r="L417" i="24"/>
  <c r="N417" i="24" s="1"/>
  <c r="S417" i="24" s="1"/>
  <c r="L421" i="24"/>
  <c r="N421" i="24" s="1"/>
  <c r="S421" i="24" s="1"/>
  <c r="L446" i="24"/>
  <c r="N446" i="24" s="1"/>
  <c r="T446" i="24" s="1"/>
  <c r="T446" i="29" s="1"/>
  <c r="L458" i="24"/>
  <c r="L458" i="29" s="1"/>
  <c r="L821" i="24"/>
  <c r="L821" i="29" s="1"/>
  <c r="AH821" i="29" s="1"/>
  <c r="L842" i="24"/>
  <c r="L842" i="29" s="1"/>
  <c r="AH842" i="29" s="1"/>
  <c r="L888" i="24"/>
  <c r="L888" i="29" s="1"/>
  <c r="L892" i="24"/>
  <c r="N892" i="24" s="1"/>
  <c r="N892" i="29" s="1"/>
  <c r="L896" i="24"/>
  <c r="L896" i="29" s="1"/>
  <c r="L904" i="24"/>
  <c r="N904" i="24" s="1"/>
  <c r="L823" i="31"/>
  <c r="O31" i="31"/>
  <c r="N776" i="22"/>
  <c r="N776" i="31" s="1"/>
  <c r="S776" i="31" s="1"/>
  <c r="N726" i="22"/>
  <c r="N726" i="31" s="1"/>
  <c r="S726" i="31" s="1"/>
  <c r="N939" i="22"/>
  <c r="N939" i="31" s="1"/>
  <c r="S939" i="31" s="1"/>
  <c r="N609" i="22"/>
  <c r="N609" i="31" s="1"/>
  <c r="S609" i="31" s="1"/>
  <c r="N141" i="22"/>
  <c r="N141" i="31" s="1"/>
  <c r="S141" i="31" s="1"/>
  <c r="N918" i="22"/>
  <c r="S918" i="22" s="1"/>
  <c r="AF972" i="29"/>
  <c r="L414" i="31"/>
  <c r="S414" i="31" s="1"/>
  <c r="N666" i="22"/>
  <c r="T666" i="22" s="1"/>
  <c r="T666" i="31" s="1"/>
  <c r="L644" i="31"/>
  <c r="L654" i="31"/>
  <c r="L184" i="24"/>
  <c r="L184" i="29" s="1"/>
  <c r="AH184" i="29" s="1"/>
  <c r="L188" i="24"/>
  <c r="L188" i="29" s="1"/>
  <c r="AH188" i="29" s="1"/>
  <c r="L197" i="24"/>
  <c r="N197" i="24" s="1"/>
  <c r="S197" i="24" s="1"/>
  <c r="L302" i="24"/>
  <c r="L306" i="24"/>
  <c r="L410" i="24"/>
  <c r="L414" i="24"/>
  <c r="N414" i="24" s="1"/>
  <c r="L418" i="24"/>
  <c r="L418" i="29" s="1"/>
  <c r="L422" i="24"/>
  <c r="L422" i="29" s="1"/>
  <c r="AH422" i="29" s="1"/>
  <c r="L447" i="24"/>
  <c r="L451" i="24"/>
  <c r="L451" i="29" s="1"/>
  <c r="L455" i="24"/>
  <c r="L459" i="24"/>
  <c r="N459" i="24" s="1"/>
  <c r="L488" i="24"/>
  <c r="N488" i="24" s="1"/>
  <c r="L501" i="24"/>
  <c r="N501" i="24" s="1"/>
  <c r="L509" i="24"/>
  <c r="N509" i="24" s="1"/>
  <c r="T509" i="24" s="1"/>
  <c r="T509" i="29" s="1"/>
  <c r="L513" i="24"/>
  <c r="L518" i="24"/>
  <c r="L522" i="24"/>
  <c r="L531" i="24"/>
  <c r="L531" i="29" s="1"/>
  <c r="L539" i="24"/>
  <c r="L543" i="24"/>
  <c r="N543" i="24" s="1"/>
  <c r="L856" i="24"/>
  <c r="L872" i="24"/>
  <c r="N872" i="24" s="1"/>
  <c r="S872" i="24" s="1"/>
  <c r="N774" i="22"/>
  <c r="T774" i="22" s="1"/>
  <c r="T774" i="31" s="1"/>
  <c r="M74" i="22"/>
  <c r="M964" i="31" s="1"/>
  <c r="M965" i="31" s="1"/>
  <c r="M973" i="31" s="1"/>
  <c r="N593" i="22"/>
  <c r="N593" i="31" s="1"/>
  <c r="S593" i="31" s="1"/>
  <c r="N513" i="22"/>
  <c r="S513" i="22" s="1"/>
  <c r="L349" i="31"/>
  <c r="AH133" i="31"/>
  <c r="Q660" i="24"/>
  <c r="Q38" i="24" s="1"/>
  <c r="AE791" i="29"/>
  <c r="AE42" i="29" s="1"/>
  <c r="Q723" i="29"/>
  <c r="R944" i="29"/>
  <c r="R57" i="29" s="1"/>
  <c r="AC219" i="31"/>
  <c r="AC12" i="31" s="1"/>
  <c r="R219" i="31"/>
  <c r="R12" i="31" s="1"/>
  <c r="L912" i="29"/>
  <c r="N701" i="22"/>
  <c r="T701" i="22" s="1"/>
  <c r="T701" i="31" s="1"/>
  <c r="N697" i="22"/>
  <c r="S697" i="22" s="1"/>
  <c r="N621" i="22"/>
  <c r="N897" i="22"/>
  <c r="N897" i="31" s="1"/>
  <c r="S897" i="31" s="1"/>
  <c r="L577" i="31"/>
  <c r="S334" i="22"/>
  <c r="N652" i="22"/>
  <c r="N652" i="31" s="1"/>
  <c r="S652" i="31" s="1"/>
  <c r="N619" i="22"/>
  <c r="S619" i="22" s="1"/>
  <c r="N772" i="22"/>
  <c r="T772" i="22" s="1"/>
  <c r="T772" i="31" s="1"/>
  <c r="N788" i="22"/>
  <c r="S788" i="22" s="1"/>
  <c r="N560" i="22"/>
  <c r="N560" i="31" s="1"/>
  <c r="S560" i="31" s="1"/>
  <c r="S421" i="22"/>
  <c r="N669" i="22"/>
  <c r="S669" i="22" s="1"/>
  <c r="N358" i="22"/>
  <c r="N358" i="31" s="1"/>
  <c r="S358" i="31" s="1"/>
  <c r="N798" i="22"/>
  <c r="N798" i="31" s="1"/>
  <c r="S798" i="31" s="1"/>
  <c r="N136" i="22"/>
  <c r="N136" i="31" s="1"/>
  <c r="S136" i="31" s="1"/>
  <c r="N300" i="22"/>
  <c r="S300" i="22" s="1"/>
  <c r="N384" i="22"/>
  <c r="T384" i="22" s="1"/>
  <c r="T384" i="31" s="1"/>
  <c r="N821" i="22"/>
  <c r="N229" i="22"/>
  <c r="T229" i="22" s="1"/>
  <c r="T229" i="31" s="1"/>
  <c r="E488" i="22"/>
  <c r="H488" i="22" s="1"/>
  <c r="L488" i="22" s="1"/>
  <c r="N353" i="22"/>
  <c r="S353" i="22" s="1"/>
  <c r="L418" i="31"/>
  <c r="S418" i="31" s="1"/>
  <c r="L589" i="31"/>
  <c r="H200" i="22"/>
  <c r="L200" i="22" s="1"/>
  <c r="N200" i="22" s="1"/>
  <c r="S200" i="22" s="1"/>
  <c r="H120" i="22"/>
  <c r="L120" i="22" s="1"/>
  <c r="L120" i="31" s="1"/>
  <c r="Q613" i="22"/>
  <c r="Q37" i="22" s="1"/>
  <c r="L565" i="24"/>
  <c r="L565" i="29" s="1"/>
  <c r="AH565" i="29" s="1"/>
  <c r="L721" i="24"/>
  <c r="N721" i="24" s="1"/>
  <c r="T721" i="24" s="1"/>
  <c r="T721" i="29" s="1"/>
  <c r="L803" i="24"/>
  <c r="L420" i="24"/>
  <c r="L420" i="29" s="1"/>
  <c r="AH420" i="29" s="1"/>
  <c r="L453" i="24"/>
  <c r="N642" i="22"/>
  <c r="T642" i="22" s="1"/>
  <c r="T642" i="31" s="1"/>
  <c r="N714" i="22"/>
  <c r="N714" i="31" s="1"/>
  <c r="S714" i="31" s="1"/>
  <c r="N757" i="22"/>
  <c r="T757" i="22" s="1"/>
  <c r="T757" i="31" s="1"/>
  <c r="N228" i="22"/>
  <c r="S228" i="22" s="1"/>
  <c r="Q74" i="22"/>
  <c r="Q964" i="31" s="1"/>
  <c r="Q965" i="31" s="1"/>
  <c r="Q973" i="31" s="1"/>
  <c r="N854" i="22"/>
  <c r="N854" i="31" s="1"/>
  <c r="S854" i="31" s="1"/>
  <c r="N928" i="22"/>
  <c r="S928" i="22" s="1"/>
  <c r="N827" i="22"/>
  <c r="N827" i="31" s="1"/>
  <c r="S827" i="31" s="1"/>
  <c r="O791" i="22"/>
  <c r="O42" i="22" s="1"/>
  <c r="L124" i="24"/>
  <c r="L124" i="29" s="1"/>
  <c r="L132" i="24"/>
  <c r="N132" i="24" s="1"/>
  <c r="L265" i="24"/>
  <c r="L265" i="29" s="1"/>
  <c r="L495" i="24"/>
  <c r="N495" i="24" s="1"/>
  <c r="L499" i="24"/>
  <c r="L503" i="24"/>
  <c r="N503" i="24" s="1"/>
  <c r="N503" i="29" s="1"/>
  <c r="L820" i="24"/>
  <c r="N820" i="24" s="1"/>
  <c r="L824" i="24"/>
  <c r="L824" i="29" s="1"/>
  <c r="L828" i="24"/>
  <c r="N828" i="24" s="1"/>
  <c r="N828" i="29" s="1"/>
  <c r="T398" i="22"/>
  <c r="T398" i="31" s="1"/>
  <c r="N398" i="31"/>
  <c r="L364" i="31"/>
  <c r="N364" i="22"/>
  <c r="N422" i="31"/>
  <c r="T422" i="22"/>
  <c r="T422" i="31" s="1"/>
  <c r="T658" i="22"/>
  <c r="T658" i="31" s="1"/>
  <c r="N658" i="31"/>
  <c r="N437" i="22"/>
  <c r="T437" i="22" s="1"/>
  <c r="T437" i="31" s="1"/>
  <c r="L437" i="31"/>
  <c r="Q969" i="24"/>
  <c r="Q32" i="24"/>
  <c r="Q33" i="24" s="1"/>
  <c r="N143" i="22"/>
  <c r="N143" i="31" s="1"/>
  <c r="S143" i="31" s="1"/>
  <c r="N263" i="22"/>
  <c r="T263" i="22" s="1"/>
  <c r="T263" i="31" s="1"/>
  <c r="L244" i="31"/>
  <c r="N629" i="22"/>
  <c r="S629" i="22" s="1"/>
  <c r="L629" i="31"/>
  <c r="N783" i="22"/>
  <c r="S783" i="22" s="1"/>
  <c r="L783" i="31"/>
  <c r="T570" i="22"/>
  <c r="T570" i="31" s="1"/>
  <c r="N556" i="22"/>
  <c r="T556" i="22" s="1"/>
  <c r="T556" i="31" s="1"/>
  <c r="N636" i="22"/>
  <c r="T636" i="22" s="1"/>
  <c r="T636" i="31" s="1"/>
  <c r="N301" i="22"/>
  <c r="S301" i="22" s="1"/>
  <c r="N257" i="22"/>
  <c r="N715" i="22"/>
  <c r="S715" i="22" s="1"/>
  <c r="L715" i="31"/>
  <c r="N876" i="29"/>
  <c r="T876" i="24"/>
  <c r="T876" i="29" s="1"/>
  <c r="S876" i="24"/>
  <c r="O51" i="24"/>
  <c r="O881" i="29" s="1"/>
  <c r="O971" i="24"/>
  <c r="S349" i="22"/>
  <c r="N349" i="31"/>
  <c r="S183" i="22"/>
  <c r="N555" i="22"/>
  <c r="N237" i="22"/>
  <c r="N237" i="31" s="1"/>
  <c r="S237" i="31" s="1"/>
  <c r="N291" i="22"/>
  <c r="N291" i="31" s="1"/>
  <c r="S291" i="31" s="1"/>
  <c r="N286" i="22"/>
  <c r="N286" i="31" s="1"/>
  <c r="S286" i="31" s="1"/>
  <c r="L370" i="31"/>
  <c r="S370" i="31" s="1"/>
  <c r="N684" i="22"/>
  <c r="S684" i="22" s="1"/>
  <c r="T873" i="22"/>
  <c r="T873" i="31" s="1"/>
  <c r="N628" i="22"/>
  <c r="S628" i="22" s="1"/>
  <c r="P972" i="22"/>
  <c r="T650" i="22"/>
  <c r="T650" i="31" s="1"/>
  <c r="S414" i="22"/>
  <c r="S869" i="22"/>
  <c r="T414" i="22"/>
  <c r="T414" i="31" s="1"/>
  <c r="N582" i="22"/>
  <c r="T582" i="22" s="1"/>
  <c r="T582" i="31" s="1"/>
  <c r="N480" i="22"/>
  <c r="N480" i="31" s="1"/>
  <c r="S480" i="31" s="1"/>
  <c r="N786" i="22"/>
  <c r="N786" i="31" s="1"/>
  <c r="S786" i="31" s="1"/>
  <c r="N800" i="22"/>
  <c r="N800" i="31" s="1"/>
  <c r="S800" i="31" s="1"/>
  <c r="N888" i="22"/>
  <c r="N888" i="31" s="1"/>
  <c r="N535" i="22"/>
  <c r="N535" i="31" s="1"/>
  <c r="S535" i="31" s="1"/>
  <c r="N826" i="22"/>
  <c r="N826" i="31" s="1"/>
  <c r="S826" i="31" s="1"/>
  <c r="N247" i="22"/>
  <c r="T247" i="22" s="1"/>
  <c r="T247" i="31" s="1"/>
  <c r="N462" i="22"/>
  <c r="N462" i="31" s="1"/>
  <c r="S462" i="31" s="1"/>
  <c r="L207" i="24"/>
  <c r="L207" i="29" s="1"/>
  <c r="N138" i="22"/>
  <c r="N138" i="31" s="1"/>
  <c r="S138" i="31" s="1"/>
  <c r="N419" i="22"/>
  <c r="S419" i="22" s="1"/>
  <c r="N461" i="22"/>
  <c r="N461" i="31" s="1"/>
  <c r="S461" i="31" s="1"/>
  <c r="Z660" i="29"/>
  <c r="Z38" i="29" s="1"/>
  <c r="L873" i="31"/>
  <c r="S873" i="31" s="1"/>
  <c r="S635" i="22"/>
  <c r="N618" i="22"/>
  <c r="T618" i="22" s="1"/>
  <c r="T618" i="31" s="1"/>
  <c r="N222" i="22"/>
  <c r="S222" i="22" s="1"/>
  <c r="N649" i="22"/>
  <c r="T649" i="22" s="1"/>
  <c r="T649" i="31" s="1"/>
  <c r="N847" i="22"/>
  <c r="N847" i="31" s="1"/>
  <c r="S847" i="31" s="1"/>
  <c r="N216" i="22"/>
  <c r="S216" i="22" s="1"/>
  <c r="N403" i="22"/>
  <c r="N403" i="31" s="1"/>
  <c r="S403" i="31" s="1"/>
  <c r="N837" i="22"/>
  <c r="S837" i="22" s="1"/>
  <c r="Y692" i="29"/>
  <c r="Y39" i="29" s="1"/>
  <c r="L259" i="31"/>
  <c r="N259" i="22"/>
  <c r="S259" i="22" s="1"/>
  <c r="P613" i="22"/>
  <c r="P37" i="22" s="1"/>
  <c r="L142" i="24"/>
  <c r="L142" i="29" s="1"/>
  <c r="AH142" i="29" s="1"/>
  <c r="L245" i="24"/>
  <c r="N245" i="24" s="1"/>
  <c r="L257" i="24"/>
  <c r="N257" i="24" s="1"/>
  <c r="L261" i="24"/>
  <c r="N261" i="24" s="1"/>
  <c r="L280" i="24"/>
  <c r="L280" i="29" s="1"/>
  <c r="AH280" i="29" s="1"/>
  <c r="L284" i="24"/>
  <c r="N284" i="24" s="1"/>
  <c r="S284" i="24" s="1"/>
  <c r="L300" i="24"/>
  <c r="N300" i="24" s="1"/>
  <c r="S300" i="24" s="1"/>
  <c r="L304" i="24"/>
  <c r="L304" i="29" s="1"/>
  <c r="L416" i="24"/>
  <c r="L416" i="29" s="1"/>
  <c r="AH416" i="29" s="1"/>
  <c r="L445" i="24"/>
  <c r="L445" i="29" s="1"/>
  <c r="L461" i="24"/>
  <c r="L469" i="24"/>
  <c r="L502" i="24"/>
  <c r="L502" i="29" s="1"/>
  <c r="AH502" i="29" s="1"/>
  <c r="L506" i="24"/>
  <c r="L506" i="29" s="1"/>
  <c r="L532" i="24"/>
  <c r="L532" i="29" s="1"/>
  <c r="L536" i="24"/>
  <c r="L540" i="24"/>
  <c r="N540" i="24" s="1"/>
  <c r="L544" i="24"/>
  <c r="L544" i="29" s="1"/>
  <c r="O596" i="24"/>
  <c r="O36" i="24" s="1"/>
  <c r="O547" i="29" s="1"/>
  <c r="R596" i="24"/>
  <c r="R36" i="24" s="1"/>
  <c r="R547" i="29" s="1"/>
  <c r="L732" i="24"/>
  <c r="N732" i="24" s="1"/>
  <c r="S732" i="24" s="1"/>
  <c r="L757" i="24"/>
  <c r="L761" i="24"/>
  <c r="L147" i="29"/>
  <c r="L89" i="24"/>
  <c r="L89" i="29" s="1"/>
  <c r="L118" i="24"/>
  <c r="N118" i="24" s="1"/>
  <c r="S118" i="24" s="1"/>
  <c r="L122" i="24"/>
  <c r="N122" i="24" s="1"/>
  <c r="S122" i="24" s="1"/>
  <c r="L126" i="24"/>
  <c r="L126" i="29" s="1"/>
  <c r="L196" i="24"/>
  <c r="N196" i="24" s="1"/>
  <c r="S196" i="24" s="1"/>
  <c r="L222" i="24"/>
  <c r="L222" i="29" s="1"/>
  <c r="AH222" i="29" s="1"/>
  <c r="L313" i="24"/>
  <c r="N313" i="24" s="1"/>
  <c r="L317" i="24"/>
  <c r="N317" i="24" s="1"/>
  <c r="L321" i="24"/>
  <c r="N321" i="24" s="1"/>
  <c r="L325" i="24"/>
  <c r="L346" i="24"/>
  <c r="N346" i="24" s="1"/>
  <c r="L350" i="24"/>
  <c r="L350" i="29" s="1"/>
  <c r="L354" i="24"/>
  <c r="L354" i="29" s="1"/>
  <c r="L358" i="24"/>
  <c r="N358" i="24" s="1"/>
  <c r="T358" i="24" s="1"/>
  <c r="T358" i="29" s="1"/>
  <c r="L366" i="24"/>
  <c r="L374" i="24"/>
  <c r="L374" i="29" s="1"/>
  <c r="L378" i="24"/>
  <c r="N378" i="24" s="1"/>
  <c r="N378" i="29" s="1"/>
  <c r="L382" i="24"/>
  <c r="N382" i="24" s="1"/>
  <c r="L395" i="24"/>
  <c r="L399" i="24"/>
  <c r="L399" i="29" s="1"/>
  <c r="L429" i="24"/>
  <c r="L429" i="29" s="1"/>
  <c r="AH429" i="29" s="1"/>
  <c r="L433" i="24"/>
  <c r="N433" i="24" s="1"/>
  <c r="L486" i="24"/>
  <c r="N486" i="24" s="1"/>
  <c r="N486" i="29" s="1"/>
  <c r="L515" i="24"/>
  <c r="N515" i="24" s="1"/>
  <c r="L602" i="24"/>
  <c r="N602" i="24" s="1"/>
  <c r="L617" i="24"/>
  <c r="L621" i="24"/>
  <c r="L668" i="24"/>
  <c r="H540" i="22"/>
  <c r="L540" i="22" s="1"/>
  <c r="L540" i="31" s="1"/>
  <c r="H389" i="22"/>
  <c r="L389" i="22" s="1"/>
  <c r="H346" i="22"/>
  <c r="L346" i="22" s="1"/>
  <c r="N346" i="22" s="1"/>
  <c r="S346" i="22" s="1"/>
  <c r="H331" i="22"/>
  <c r="L331" i="22" s="1"/>
  <c r="L331" i="31" s="1"/>
  <c r="H293" i="22"/>
  <c r="L293" i="22" s="1"/>
  <c r="L293" i="31" s="1"/>
  <c r="P692" i="22"/>
  <c r="P39" i="22" s="1"/>
  <c r="L90" i="24"/>
  <c r="Q52" i="24"/>
  <c r="L894" i="24"/>
  <c r="H197" i="22"/>
  <c r="L197" i="22" s="1"/>
  <c r="N197" i="22" s="1"/>
  <c r="T197" i="22" s="1"/>
  <c r="T197" i="31" s="1"/>
  <c r="N153" i="24"/>
  <c r="S153" i="24" s="1"/>
  <c r="L496" i="24"/>
  <c r="N496" i="24" s="1"/>
  <c r="S496" i="24" s="1"/>
  <c r="L500" i="24"/>
  <c r="L504" i="24"/>
  <c r="L504" i="29" s="1"/>
  <c r="L508" i="24"/>
  <c r="L538" i="24"/>
  <c r="N538" i="24" s="1"/>
  <c r="N538" i="29" s="1"/>
  <c r="L542" i="24"/>
  <c r="L542" i="29" s="1"/>
  <c r="L559" i="24"/>
  <c r="L559" i="29" s="1"/>
  <c r="L563" i="24"/>
  <c r="L563" i="29" s="1"/>
  <c r="AH563" i="29" s="1"/>
  <c r="L570" i="24"/>
  <c r="L574" i="24"/>
  <c r="L574" i="29" s="1"/>
  <c r="L582" i="24"/>
  <c r="N582" i="24" s="1"/>
  <c r="L586" i="24"/>
  <c r="L586" i="29" s="1"/>
  <c r="R660" i="24"/>
  <c r="R38" i="24" s="1"/>
  <c r="L654" i="24"/>
  <c r="L689" i="24"/>
  <c r="N689" i="24" s="1"/>
  <c r="M738" i="24"/>
  <c r="M40" i="24" s="1"/>
  <c r="Q738" i="24"/>
  <c r="Q40" i="24" s="1"/>
  <c r="M791" i="24"/>
  <c r="M42" i="24" s="1"/>
  <c r="L783" i="24"/>
  <c r="L783" i="29" s="1"/>
  <c r="AH783" i="29" s="1"/>
  <c r="L787" i="24"/>
  <c r="N787" i="24" s="1"/>
  <c r="S787" i="24" s="1"/>
  <c r="Q791" i="24"/>
  <c r="Q42" i="24" s="1"/>
  <c r="H507" i="22"/>
  <c r="L507" i="22" s="1"/>
  <c r="L507" i="31" s="1"/>
  <c r="H235" i="22"/>
  <c r="L235" i="22" s="1"/>
  <c r="L235" i="31" s="1"/>
  <c r="R791" i="22"/>
  <c r="R42" i="22" s="1"/>
  <c r="L109" i="24"/>
  <c r="L109" i="29" s="1"/>
  <c r="AH109" i="29" s="1"/>
  <c r="L113" i="24"/>
  <c r="L137" i="24"/>
  <c r="N137" i="24" s="1"/>
  <c r="S137" i="24" s="1"/>
  <c r="L141" i="24"/>
  <c r="L141" i="29" s="1"/>
  <c r="AH141" i="29" s="1"/>
  <c r="L236" i="24"/>
  <c r="L236" i="29" s="1"/>
  <c r="L240" i="24"/>
  <c r="L244" i="24"/>
  <c r="N244" i="24" s="1"/>
  <c r="L252" i="24"/>
  <c r="L252" i="29" s="1"/>
  <c r="L283" i="24"/>
  <c r="L283" i="29" s="1"/>
  <c r="L332" i="24"/>
  <c r="N332" i="24" s="1"/>
  <c r="L340" i="24"/>
  <c r="L340" i="29" s="1"/>
  <c r="AH340" i="29" s="1"/>
  <c r="L419" i="24"/>
  <c r="N419" i="24" s="1"/>
  <c r="N419" i="29" s="1"/>
  <c r="L460" i="24"/>
  <c r="L460" i="29" s="1"/>
  <c r="AH460" i="29" s="1"/>
  <c r="L468" i="24"/>
  <c r="L472" i="24"/>
  <c r="L476" i="24"/>
  <c r="L480" i="24"/>
  <c r="L480" i="29" s="1"/>
  <c r="L514" i="24"/>
  <c r="L514" i="29" s="1"/>
  <c r="L594" i="24"/>
  <c r="L594" i="29" s="1"/>
  <c r="L601" i="24"/>
  <c r="N601" i="24" s="1"/>
  <c r="Q613" i="24"/>
  <c r="Q37" i="24" s="1"/>
  <c r="L620" i="24"/>
  <c r="N620" i="24" s="1"/>
  <c r="S620" i="24" s="1"/>
  <c r="L624" i="24"/>
  <c r="L624" i="29" s="1"/>
  <c r="P660" i="24"/>
  <c r="P38" i="24" s="1"/>
  <c r="L667" i="24"/>
  <c r="N667" i="24" s="1"/>
  <c r="S667" i="24" s="1"/>
  <c r="P692" i="24"/>
  <c r="P39" i="24" s="1"/>
  <c r="L708" i="24"/>
  <c r="N708" i="24" s="1"/>
  <c r="L712" i="24"/>
  <c r="L712" i="29" s="1"/>
  <c r="AH712" i="29" s="1"/>
  <c r="L716" i="24"/>
  <c r="L716" i="29" s="1"/>
  <c r="AH716" i="29" s="1"/>
  <c r="L727" i="24"/>
  <c r="N727" i="24" s="1"/>
  <c r="N727" i="29" s="1"/>
  <c r="L731" i="24"/>
  <c r="N731" i="24" s="1"/>
  <c r="T731" i="24" s="1"/>
  <c r="T731" i="29" s="1"/>
  <c r="L756" i="24"/>
  <c r="L756" i="29" s="1"/>
  <c r="AH756" i="29" s="1"/>
  <c r="L760" i="24"/>
  <c r="N760" i="24" s="1"/>
  <c r="L788" i="24"/>
  <c r="N788" i="24" s="1"/>
  <c r="N788" i="29" s="1"/>
  <c r="L798" i="24"/>
  <c r="L826" i="24"/>
  <c r="L826" i="29" s="1"/>
  <c r="L834" i="24"/>
  <c r="N834" i="24" s="1"/>
  <c r="S834" i="24" s="1"/>
  <c r="L838" i="24"/>
  <c r="L838" i="29" s="1"/>
  <c r="L846" i="24"/>
  <c r="N846" i="24" s="1"/>
  <c r="L851" i="24"/>
  <c r="L851" i="29" s="1"/>
  <c r="L859" i="24"/>
  <c r="L859" i="29" s="1"/>
  <c r="M971" i="24"/>
  <c r="L900" i="24"/>
  <c r="N900" i="24" s="1"/>
  <c r="L927" i="24"/>
  <c r="L927" i="29" s="1"/>
  <c r="L931" i="24"/>
  <c r="L931" i="29" s="1"/>
  <c r="AH931" i="29" s="1"/>
  <c r="AC219" i="29"/>
  <c r="AC12" i="29" s="1"/>
  <c r="P219" i="31"/>
  <c r="P12" i="31" s="1"/>
  <c r="L874" i="24"/>
  <c r="L874" i="29" s="1"/>
  <c r="AH874" i="29" s="1"/>
  <c r="L878" i="24"/>
  <c r="L930" i="24"/>
  <c r="N930" i="24" s="1"/>
  <c r="Q595" i="29"/>
  <c r="Q647" i="29"/>
  <c r="Q219" i="31"/>
  <c r="Q12" i="31" s="1"/>
  <c r="L935" i="24"/>
  <c r="L949" i="24"/>
  <c r="N949" i="24" s="1"/>
  <c r="N949" i="29" s="1"/>
  <c r="O219" i="29"/>
  <c r="O12" i="29" s="1"/>
  <c r="O670" i="29"/>
  <c r="O723" i="29"/>
  <c r="P219" i="29"/>
  <c r="P12" i="29" s="1"/>
  <c r="P343" i="29"/>
  <c r="P19" i="29" s="1"/>
  <c r="P481" i="29"/>
  <c r="P26" i="29" s="1"/>
  <c r="Q944" i="29"/>
  <c r="Q57" i="29" s="1"/>
  <c r="L119" i="24"/>
  <c r="N119" i="24" s="1"/>
  <c r="L131" i="24"/>
  <c r="N131" i="24" s="1"/>
  <c r="L156" i="24"/>
  <c r="L160" i="24"/>
  <c r="L160" i="29" s="1"/>
  <c r="AH160" i="29" s="1"/>
  <c r="L164" i="24"/>
  <c r="L164" i="29" s="1"/>
  <c r="L168" i="24"/>
  <c r="L168" i="29" s="1"/>
  <c r="AH168" i="29" s="1"/>
  <c r="L223" i="24"/>
  <c r="L223" i="29" s="1"/>
  <c r="AH223" i="29" s="1"/>
  <c r="L314" i="24"/>
  <c r="L314" i="29" s="1"/>
  <c r="L318" i="24"/>
  <c r="L318" i="29" s="1"/>
  <c r="L322" i="24"/>
  <c r="N322" i="24" s="1"/>
  <c r="L371" i="24"/>
  <c r="L371" i="29" s="1"/>
  <c r="L375" i="24"/>
  <c r="N375" i="24" s="1"/>
  <c r="S375" i="24" s="1"/>
  <c r="L379" i="24"/>
  <c r="L379" i="29" s="1"/>
  <c r="L383" i="24"/>
  <c r="L383" i="29" s="1"/>
  <c r="L392" i="24"/>
  <c r="N392" i="24" s="1"/>
  <c r="L396" i="24"/>
  <c r="N396" i="24" s="1"/>
  <c r="L400" i="24"/>
  <c r="L430" i="24"/>
  <c r="L430" i="29" s="1"/>
  <c r="L434" i="24"/>
  <c r="L592" i="24"/>
  <c r="L603" i="24"/>
  <c r="L603" i="29" s="1"/>
  <c r="L606" i="24"/>
  <c r="L611" i="24"/>
  <c r="L611" i="29" s="1"/>
  <c r="AH611" i="29" s="1"/>
  <c r="L618" i="24"/>
  <c r="N618" i="24" s="1"/>
  <c r="L637" i="24"/>
  <c r="L649" i="24"/>
  <c r="N649" i="24" s="1"/>
  <c r="L657" i="24"/>
  <c r="L684" i="24"/>
  <c r="L688" i="24"/>
  <c r="N688" i="24" s="1"/>
  <c r="L710" i="24"/>
  <c r="N710" i="24" s="1"/>
  <c r="L714" i="24"/>
  <c r="L714" i="29" s="1"/>
  <c r="L725" i="24"/>
  <c r="N725" i="24" s="1"/>
  <c r="L729" i="24"/>
  <c r="L733" i="24"/>
  <c r="N733" i="24" s="1"/>
  <c r="L758" i="24"/>
  <c r="L786" i="24"/>
  <c r="L836" i="24"/>
  <c r="AE692" i="29"/>
  <c r="AE39" i="29" s="1"/>
  <c r="M219" i="31"/>
  <c r="M12" i="31" s="1"/>
  <c r="O219" i="31"/>
  <c r="O12" i="31" s="1"/>
  <c r="R219" i="29"/>
  <c r="R12" i="29" s="1"/>
  <c r="R950" i="29"/>
  <c r="R58" i="29" s="1"/>
  <c r="Q219" i="29"/>
  <c r="Q12" i="29" s="1"/>
  <c r="M219" i="29"/>
  <c r="M12" i="29" s="1"/>
  <c r="Q463" i="29"/>
  <c r="Q25" i="29" s="1"/>
  <c r="R932" i="29"/>
  <c r="R56" i="29" s="1"/>
  <c r="Q248" i="29"/>
  <c r="Q14" i="29" s="1"/>
  <c r="Q590" i="29"/>
  <c r="Q625" i="29"/>
  <c r="Q691" i="29"/>
  <c r="Q704" i="29"/>
  <c r="Q717" i="29"/>
  <c r="Q879" i="29"/>
  <c r="Q50" i="29" s="1"/>
  <c r="Q885" i="29"/>
  <c r="Q51" i="29" s="1"/>
  <c r="N672" i="24"/>
  <c r="T672" i="24" s="1"/>
  <c r="T672" i="29" s="1"/>
  <c r="L672" i="29"/>
  <c r="L462" i="24"/>
  <c r="L557" i="24"/>
  <c r="N557" i="24" s="1"/>
  <c r="N557" i="29" s="1"/>
  <c r="L561" i="24"/>
  <c r="N561" i="24" s="1"/>
  <c r="S561" i="24" s="1"/>
  <c r="L584" i="24"/>
  <c r="N584" i="24" s="1"/>
  <c r="S584" i="24" s="1"/>
  <c r="L81" i="24"/>
  <c r="L81" i="29" s="1"/>
  <c r="AH81" i="29" s="1"/>
  <c r="L85" i="24"/>
  <c r="L85" i="29" s="1"/>
  <c r="L96" i="24"/>
  <c r="L96" i="29" s="1"/>
  <c r="L100" i="24"/>
  <c r="L100" i="29" s="1"/>
  <c r="L135" i="24"/>
  <c r="N135" i="24" s="1"/>
  <c r="L139" i="24"/>
  <c r="N139" i="24" s="1"/>
  <c r="L272" i="24"/>
  <c r="L272" i="29" s="1"/>
  <c r="L333" i="24"/>
  <c r="L333" i="29" s="1"/>
  <c r="L337" i="24"/>
  <c r="N337" i="24" s="1"/>
  <c r="L341" i="24"/>
  <c r="L948" i="24"/>
  <c r="L948" i="29" s="1"/>
  <c r="L152" i="24"/>
  <c r="L172" i="24"/>
  <c r="L172" i="29" s="1"/>
  <c r="AH172" i="29" s="1"/>
  <c r="L176" i="24"/>
  <c r="L176" i="29" s="1"/>
  <c r="AH176" i="29" s="1"/>
  <c r="L193" i="24"/>
  <c r="L193" i="29" s="1"/>
  <c r="L205" i="24"/>
  <c r="N205" i="24" s="1"/>
  <c r="L217" i="24"/>
  <c r="N217" i="24" s="1"/>
  <c r="S217" i="24" s="1"/>
  <c r="L238" i="24"/>
  <c r="N238" i="24" s="1"/>
  <c r="L242" i="24"/>
  <c r="N242" i="24" s="1"/>
  <c r="T242" i="24" s="1"/>
  <c r="T242" i="29" s="1"/>
  <c r="L246" i="24"/>
  <c r="N246" i="24" s="1"/>
  <c r="N246" i="29" s="1"/>
  <c r="L391" i="24"/>
  <c r="N391" i="24" s="1"/>
  <c r="T391" i="24" s="1"/>
  <c r="T391" i="29" s="1"/>
  <c r="L437" i="24"/>
  <c r="N437" i="24" s="1"/>
  <c r="L549" i="24"/>
  <c r="N549" i="24" s="1"/>
  <c r="S549" i="24" s="1"/>
  <c r="L572" i="24"/>
  <c r="L572" i="29" s="1"/>
  <c r="AH572" i="29" s="1"/>
  <c r="L576" i="24"/>
  <c r="N576" i="24" s="1"/>
  <c r="L608" i="24"/>
  <c r="L608" i="29" s="1"/>
  <c r="AH608" i="29" s="1"/>
  <c r="L627" i="24"/>
  <c r="L631" i="24"/>
  <c r="L631" i="29" s="1"/>
  <c r="L635" i="24"/>
  <c r="N635" i="24" s="1"/>
  <c r="S635" i="24" s="1"/>
  <c r="L651" i="24"/>
  <c r="L651" i="29" s="1"/>
  <c r="L655" i="24"/>
  <c r="N655" i="24" s="1"/>
  <c r="L674" i="24"/>
  <c r="N674" i="24" s="1"/>
  <c r="S674" i="24" s="1"/>
  <c r="L678" i="24"/>
  <c r="L678" i="29" s="1"/>
  <c r="L682" i="24"/>
  <c r="N682" i="24" s="1"/>
  <c r="L686" i="24"/>
  <c r="L686" i="29" s="1"/>
  <c r="L690" i="24"/>
  <c r="L690" i="29" s="1"/>
  <c r="L182" i="24"/>
  <c r="N182" i="24" s="1"/>
  <c r="L224" i="24"/>
  <c r="N224" i="24" s="1"/>
  <c r="S224" i="24" s="1"/>
  <c r="L259" i="24"/>
  <c r="L259" i="29" s="1"/>
  <c r="L263" i="24"/>
  <c r="N263" i="24" s="1"/>
  <c r="L267" i="24"/>
  <c r="L274" i="24"/>
  <c r="L274" i="29" s="1"/>
  <c r="L278" i="24"/>
  <c r="N278" i="24" s="1"/>
  <c r="L282" i="24"/>
  <c r="L282" i="29" s="1"/>
  <c r="L286" i="24"/>
  <c r="L286" i="29" s="1"/>
  <c r="L290" i="24"/>
  <c r="L290" i="29" s="1"/>
  <c r="L294" i="24"/>
  <c r="L294" i="29" s="1"/>
  <c r="L331" i="24"/>
  <c r="L331" i="29" s="1"/>
  <c r="L335" i="24"/>
  <c r="L335" i="29" s="1"/>
  <c r="L339" i="24"/>
  <c r="N339" i="24" s="1"/>
  <c r="O950" i="29"/>
  <c r="O58" i="29" s="1"/>
  <c r="L642" i="24"/>
  <c r="L665" i="24"/>
  <c r="L424" i="29"/>
  <c r="N424" i="24"/>
  <c r="N424" i="29" s="1"/>
  <c r="L105" i="24"/>
  <c r="L105" i="29" s="1"/>
  <c r="L80" i="24"/>
  <c r="N80" i="24" s="1"/>
  <c r="N80" i="29" s="1"/>
  <c r="L84" i="24"/>
  <c r="L94" i="24"/>
  <c r="L95" i="29" s="1"/>
  <c r="L99" i="24"/>
  <c r="L99" i="29" s="1"/>
  <c r="L183" i="24"/>
  <c r="L187" i="24"/>
  <c r="L271" i="24"/>
  <c r="L291" i="24"/>
  <c r="L303" i="24"/>
  <c r="L307" i="24"/>
  <c r="L415" i="24"/>
  <c r="L423" i="24"/>
  <c r="L448" i="24"/>
  <c r="L452" i="24"/>
  <c r="L456" i="24"/>
  <c r="L456" i="29" s="1"/>
  <c r="AH456" i="29" s="1"/>
  <c r="L702" i="24"/>
  <c r="L743" i="24"/>
  <c r="L155" i="24"/>
  <c r="L159" i="24"/>
  <c r="L163" i="24"/>
  <c r="L167" i="24"/>
  <c r="L167" i="29" s="1"/>
  <c r="L175" i="24"/>
  <c r="L192" i="24"/>
  <c r="L200" i="24"/>
  <c r="L200" i="29" s="1"/>
  <c r="L204" i="24"/>
  <c r="L208" i="24"/>
  <c r="L216" i="24"/>
  <c r="N216" i="24" s="1"/>
  <c r="L237" i="24"/>
  <c r="L241" i="24"/>
  <c r="L241" i="29" s="1"/>
  <c r="L253" i="24"/>
  <c r="L357" i="24"/>
  <c r="L373" i="24"/>
  <c r="N373" i="24" s="1"/>
  <c r="S373" i="24" s="1"/>
  <c r="L390" i="24"/>
  <c r="L436" i="24"/>
  <c r="L440" i="24"/>
  <c r="L440" i="29" s="1"/>
  <c r="L534" i="24"/>
  <c r="L889" i="24"/>
  <c r="L889" i="29" s="1"/>
  <c r="AH889" i="29" s="1"/>
  <c r="L893" i="24"/>
  <c r="N893" i="24" s="1"/>
  <c r="L897" i="24"/>
  <c r="L897" i="29" s="1"/>
  <c r="L901" i="24"/>
  <c r="N901" i="24" s="1"/>
  <c r="N901" i="29" s="1"/>
  <c r="L905" i="24"/>
  <c r="L905" i="29" s="1"/>
  <c r="L909" i="24"/>
  <c r="N909" i="24" s="1"/>
  <c r="N909" i="29" s="1"/>
  <c r="L913" i="24"/>
  <c r="O913" i="24" s="1"/>
  <c r="O913" i="29" s="1"/>
  <c r="O919" i="29" s="1"/>
  <c r="O55" i="29" s="1"/>
  <c r="L833" i="24"/>
  <c r="N833" i="24" s="1"/>
  <c r="S833" i="24" s="1"/>
  <c r="L136" i="24"/>
  <c r="N136" i="24" s="1"/>
  <c r="N136" i="29" s="1"/>
  <c r="L227" i="24"/>
  <c r="L227" i="29" s="1"/>
  <c r="AH227" i="29" s="1"/>
  <c r="L231" i="24"/>
  <c r="N231" i="24" s="1"/>
  <c r="L258" i="24"/>
  <c r="L258" i="29" s="1"/>
  <c r="L262" i="24"/>
  <c r="L262" i="29" s="1"/>
  <c r="L266" i="24"/>
  <c r="L266" i="29" s="1"/>
  <c r="L273" i="24"/>
  <c r="L277" i="24"/>
  <c r="N277" i="24" s="1"/>
  <c r="L281" i="24"/>
  <c r="L281" i="29" s="1"/>
  <c r="L285" i="24"/>
  <c r="N285" i="24" s="1"/>
  <c r="L289" i="24"/>
  <c r="L289" i="29" s="1"/>
  <c r="AH289" i="29" s="1"/>
  <c r="L293" i="24"/>
  <c r="N293" i="24" s="1"/>
  <c r="S293" i="24" s="1"/>
  <c r="L338" i="24"/>
  <c r="L342" i="24"/>
  <c r="L342" i="29" s="1"/>
  <c r="L413" i="24"/>
  <c r="L425" i="24"/>
  <c r="L450" i="24"/>
  <c r="L498" i="24"/>
  <c r="L527" i="24"/>
  <c r="L696" i="24"/>
  <c r="L696" i="29" s="1"/>
  <c r="L700" i="24"/>
  <c r="L700" i="29" s="1"/>
  <c r="L719" i="24"/>
  <c r="L745" i="24"/>
  <c r="L745" i="29" s="1"/>
  <c r="AH745" i="29" s="1"/>
  <c r="L749" i="24"/>
  <c r="L749" i="29" s="1"/>
  <c r="AH749" i="29" s="1"/>
  <c r="L771" i="24"/>
  <c r="L771" i="29" s="1"/>
  <c r="AH771" i="29" s="1"/>
  <c r="L775" i="24"/>
  <c r="L775" i="29" s="1"/>
  <c r="L797" i="24"/>
  <c r="N797" i="24" s="1"/>
  <c r="L801" i="24"/>
  <c r="L926" i="24"/>
  <c r="L106" i="24"/>
  <c r="L110" i="24"/>
  <c r="N110" i="24" s="1"/>
  <c r="L121" i="24"/>
  <c r="L121" i="29" s="1"/>
  <c r="L125" i="24"/>
  <c r="L125" i="29" s="1"/>
  <c r="L154" i="24"/>
  <c r="L154" i="29" s="1"/>
  <c r="L158" i="24"/>
  <c r="L162" i="24"/>
  <c r="L162" i="29" s="1"/>
  <c r="L170" i="24"/>
  <c r="N170" i="24" s="1"/>
  <c r="L195" i="24"/>
  <c r="L199" i="24"/>
  <c r="L199" i="29" s="1"/>
  <c r="L203" i="24"/>
  <c r="N203" i="24" s="1"/>
  <c r="L311" i="24"/>
  <c r="L397" i="24"/>
  <c r="L406" i="24"/>
  <c r="L431" i="24"/>
  <c r="L435" i="24"/>
  <c r="L439" i="24"/>
  <c r="L471" i="24"/>
  <c r="L475" i="24"/>
  <c r="L479" i="24"/>
  <c r="N479" i="24" s="1"/>
  <c r="L491" i="24"/>
  <c r="L537" i="24"/>
  <c r="L537" i="29" s="1"/>
  <c r="L541" i="24"/>
  <c r="L541" i="29" s="1"/>
  <c r="L550" i="24"/>
  <c r="L550" i="29" s="1"/>
  <c r="L573" i="24"/>
  <c r="L577" i="24"/>
  <c r="N577" i="24" s="1"/>
  <c r="L785" i="24"/>
  <c r="L789" i="24"/>
  <c r="L835" i="24"/>
  <c r="Q885" i="31"/>
  <c r="Q51" i="31" s="1"/>
  <c r="P31" i="31"/>
  <c r="O950" i="31"/>
  <c r="O58" i="31" s="1"/>
  <c r="L372" i="31"/>
  <c r="P764" i="29"/>
  <c r="P879" i="29"/>
  <c r="P50" i="29" s="1"/>
  <c r="Q932" i="29"/>
  <c r="Q56" i="29" s="1"/>
  <c r="O128" i="29"/>
  <c r="O6" i="29" s="1"/>
  <c r="O481" i="29"/>
  <c r="O26" i="29" s="1"/>
  <c r="O590" i="29"/>
  <c r="O764" i="29"/>
  <c r="P950" i="29"/>
  <c r="P58" i="29" s="1"/>
  <c r="L835" i="31"/>
  <c r="N835" i="22"/>
  <c r="S835" i="22" s="1"/>
  <c r="L822" i="31"/>
  <c r="N822" i="22"/>
  <c r="N822" i="31" s="1"/>
  <c r="N644" i="31"/>
  <c r="N594" i="22"/>
  <c r="S594" i="22" s="1"/>
  <c r="N904" i="22"/>
  <c r="S904" i="22" s="1"/>
  <c r="L896" i="31"/>
  <c r="S896" i="22"/>
  <c r="L872" i="31"/>
  <c r="N872" i="22"/>
  <c r="S872" i="22" s="1"/>
  <c r="L860" i="31"/>
  <c r="N860" i="22"/>
  <c r="N860" i="31" s="1"/>
  <c r="L845" i="31"/>
  <c r="N845" i="22"/>
  <c r="T845" i="22" s="1"/>
  <c r="T845" i="31" s="1"/>
  <c r="L469" i="31"/>
  <c r="S469" i="22"/>
  <c r="L450" i="31"/>
  <c r="N450" i="22"/>
  <c r="N450" i="31" s="1"/>
  <c r="L420" i="31"/>
  <c r="N420" i="22"/>
  <c r="S420" i="22" s="1"/>
  <c r="S585" i="22"/>
  <c r="L585" i="31"/>
  <c r="L707" i="31"/>
  <c r="N707" i="22"/>
  <c r="S707" i="22" s="1"/>
  <c r="N469" i="31"/>
  <c r="T469" i="22"/>
  <c r="T469" i="31" s="1"/>
  <c r="T253" i="22"/>
  <c r="T253" i="31" s="1"/>
  <c r="S253" i="22"/>
  <c r="L802" i="31"/>
  <c r="N802" i="22"/>
  <c r="T802" i="22" s="1"/>
  <c r="T802" i="31" s="1"/>
  <c r="L794" i="31"/>
  <c r="N794" i="22"/>
  <c r="S794" i="22" s="1"/>
  <c r="L773" i="31"/>
  <c r="AG748" i="29"/>
  <c r="AG164" i="29"/>
  <c r="N402" i="22"/>
  <c r="N402" i="31" s="1"/>
  <c r="L402" i="31"/>
  <c r="L109" i="31"/>
  <c r="N109" i="22"/>
  <c r="S109" i="22" s="1"/>
  <c r="L893" i="31"/>
  <c r="N893" i="22"/>
  <c r="T893" i="22" s="1"/>
  <c r="T893" i="31" s="1"/>
  <c r="N842" i="22"/>
  <c r="S842" i="22" s="1"/>
  <c r="N399" i="22"/>
  <c r="S399" i="22" s="1"/>
  <c r="L399" i="31"/>
  <c r="L165" i="31"/>
  <c r="N165" i="22"/>
  <c r="T165" i="22" s="1"/>
  <c r="T165" i="31" s="1"/>
  <c r="N645" i="31"/>
  <c r="T645" i="22"/>
  <c r="T645" i="31" s="1"/>
  <c r="AB613" i="29"/>
  <c r="AB37" i="29" s="1"/>
  <c r="AB59" i="29"/>
  <c r="L824" i="31"/>
  <c r="N824" i="22"/>
  <c r="N824" i="31" s="1"/>
  <c r="Z791" i="29"/>
  <c r="Z42" i="29" s="1"/>
  <c r="N150" i="31"/>
  <c r="T150" i="22"/>
  <c r="T150" i="31" s="1"/>
  <c r="N391" i="31"/>
  <c r="L899" i="31"/>
  <c r="N899" i="22"/>
  <c r="N899" i="31" s="1"/>
  <c r="L807" i="31"/>
  <c r="N807" i="22"/>
  <c r="N807" i="31" s="1"/>
  <c r="L491" i="31"/>
  <c r="N491" i="22"/>
  <c r="N491" i="31" s="1"/>
  <c r="L454" i="31"/>
  <c r="N454" i="22"/>
  <c r="N454" i="31" s="1"/>
  <c r="N434" i="22"/>
  <c r="S434" i="22" s="1"/>
  <c r="L434" i="31"/>
  <c r="L424" i="31"/>
  <c r="N424" i="22"/>
  <c r="N416" i="22"/>
  <c r="L416" i="31"/>
  <c r="S406" i="22"/>
  <c r="L398" i="31"/>
  <c r="S398" i="22"/>
  <c r="L355" i="31"/>
  <c r="N355" i="22"/>
  <c r="S355" i="22" s="1"/>
  <c r="N288" i="22"/>
  <c r="T288" i="22" s="1"/>
  <c r="T288" i="31" s="1"/>
  <c r="L288" i="31"/>
  <c r="L273" i="31"/>
  <c r="N273" i="22"/>
  <c r="T273" i="22" s="1"/>
  <c r="T273" i="31" s="1"/>
  <c r="N205" i="22"/>
  <c r="S205" i="22" s="1"/>
  <c r="S759" i="22"/>
  <c r="N773" i="22"/>
  <c r="N811" i="22"/>
  <c r="S811" i="22" s="1"/>
  <c r="N862" i="22"/>
  <c r="L806" i="31"/>
  <c r="S806" i="22"/>
  <c r="L501" i="31"/>
  <c r="N501" i="22"/>
  <c r="S501" i="22" s="1"/>
  <c r="L490" i="31"/>
  <c r="S490" i="31" s="1"/>
  <c r="S490" i="22"/>
  <c r="H390" i="22"/>
  <c r="L390" i="22" s="1"/>
  <c r="L390" i="31" s="1"/>
  <c r="L731" i="31"/>
  <c r="N731" i="22"/>
  <c r="N731" i="31" s="1"/>
  <c r="L760" i="31"/>
  <c r="N760" i="22"/>
  <c r="T760" i="22" s="1"/>
  <c r="T760" i="31" s="1"/>
  <c r="N896" i="31"/>
  <c r="T896" i="22"/>
  <c r="T896" i="31" s="1"/>
  <c r="N395" i="22"/>
  <c r="S395" i="22" s="1"/>
  <c r="L150" i="31"/>
  <c r="S150" i="22"/>
  <c r="T635" i="22"/>
  <c r="T635" i="31" s="1"/>
  <c r="S391" i="22"/>
  <c r="N608" i="22"/>
  <c r="S608" i="22" s="1"/>
  <c r="L780" i="22"/>
  <c r="L805" i="31"/>
  <c r="N805" i="22"/>
  <c r="N805" i="31" s="1"/>
  <c r="L797" i="31"/>
  <c r="N797" i="22"/>
  <c r="S797" i="22" s="1"/>
  <c r="H541" i="22"/>
  <c r="L541" i="22" s="1"/>
  <c r="N541" i="22" s="1"/>
  <c r="N541" i="31" s="1"/>
  <c r="H531" i="22"/>
  <c r="L531" i="22" s="1"/>
  <c r="N531" i="22" s="1"/>
  <c r="S422" i="22"/>
  <c r="L323" i="31"/>
  <c r="N323" i="22"/>
  <c r="N637" i="22"/>
  <c r="L637" i="31"/>
  <c r="L650" i="31"/>
  <c r="S650" i="22"/>
  <c r="L677" i="31"/>
  <c r="N677" i="22"/>
  <c r="T677" i="22" s="1"/>
  <c r="T677" i="31" s="1"/>
  <c r="L703" i="31"/>
  <c r="S703" i="22"/>
  <c r="L535" i="29"/>
  <c r="N535" i="24"/>
  <c r="N535" i="29" s="1"/>
  <c r="AH701" i="31"/>
  <c r="V596" i="29"/>
  <c r="V36" i="29" s="1"/>
  <c r="T823" i="22"/>
  <c r="T823" i="31" s="1"/>
  <c r="N770" i="22"/>
  <c r="N770" i="31" s="1"/>
  <c r="S770" i="31" s="1"/>
  <c r="N748" i="22"/>
  <c r="S748" i="22" s="1"/>
  <c r="N583" i="22"/>
  <c r="S583" i="22" s="1"/>
  <c r="N157" i="22"/>
  <c r="S157" i="22" s="1"/>
  <c r="N871" i="22"/>
  <c r="S871" i="22" s="1"/>
  <c r="T151" i="22"/>
  <c r="T151" i="31" s="1"/>
  <c r="L422" i="31"/>
  <c r="N722" i="22"/>
  <c r="S722" i="22" s="1"/>
  <c r="L937" i="22"/>
  <c r="L937" i="31" s="1"/>
  <c r="H194" i="22"/>
  <c r="L194" i="22" s="1"/>
  <c r="N194" i="22" s="1"/>
  <c r="U691" i="29"/>
  <c r="U692" i="29" s="1"/>
  <c r="U39" i="29" s="1"/>
  <c r="V613" i="29"/>
  <c r="V37" i="29" s="1"/>
  <c r="T912" i="24"/>
  <c r="T912" i="29" s="1"/>
  <c r="N912" i="29"/>
  <c r="Q971" i="24"/>
  <c r="L82" i="24"/>
  <c r="L86" i="24"/>
  <c r="L92" i="24"/>
  <c r="L92" i="29" s="1"/>
  <c r="AH92" i="29" s="1"/>
  <c r="L97" i="24"/>
  <c r="L101" i="24"/>
  <c r="L201" i="24"/>
  <c r="L209" i="24"/>
  <c r="N209" i="24" s="1"/>
  <c r="S209" i="24" s="1"/>
  <c r="AG325" i="29"/>
  <c r="L726" i="24"/>
  <c r="P613" i="24"/>
  <c r="P37" i="24" s="1"/>
  <c r="AA613" i="29"/>
  <c r="AA37" i="29" s="1"/>
  <c r="W791" i="29"/>
  <c r="W42" i="29" s="1"/>
  <c r="N576" i="22"/>
  <c r="N576" i="31" s="1"/>
  <c r="S576" i="31" s="1"/>
  <c r="N766" i="22"/>
  <c r="S766" i="22" s="1"/>
  <c r="N702" i="22"/>
  <c r="S702" i="22" s="1"/>
  <c r="N657" i="22"/>
  <c r="T657" i="22" s="1"/>
  <c r="T657" i="31" s="1"/>
  <c r="N487" i="22"/>
  <c r="T487" i="22" s="1"/>
  <c r="T487" i="31" s="1"/>
  <c r="N82" i="22"/>
  <c r="N82" i="31" s="1"/>
  <c r="S82" i="31" s="1"/>
  <c r="N688" i="22"/>
  <c r="S688" i="22" s="1"/>
  <c r="N476" i="22"/>
  <c r="S476" i="22" s="1"/>
  <c r="N317" i="22"/>
  <c r="N340" i="22"/>
  <c r="N153" i="22"/>
  <c r="N667" i="22"/>
  <c r="S667" i="22" s="1"/>
  <c r="L655" i="31"/>
  <c r="S655" i="31" s="1"/>
  <c r="R660" i="22"/>
  <c r="R38" i="22" s="1"/>
  <c r="AG622" i="29"/>
  <c r="N918" i="24"/>
  <c r="L918" i="29"/>
  <c r="S223" i="22"/>
  <c r="T223" i="22"/>
  <c r="T223" i="31" s="1"/>
  <c r="N572" i="22"/>
  <c r="N572" i="31" s="1"/>
  <c r="S572" i="31" s="1"/>
  <c r="N779" i="22"/>
  <c r="N690" i="22"/>
  <c r="N732" i="22"/>
  <c r="T732" i="22" s="1"/>
  <c r="T732" i="31" s="1"/>
  <c r="N478" i="22"/>
  <c r="N90" i="22"/>
  <c r="N851" i="22"/>
  <c r="S851" i="22" s="1"/>
  <c r="N124" i="22"/>
  <c r="N124" i="31" s="1"/>
  <c r="S124" i="31" s="1"/>
  <c r="N497" i="22"/>
  <c r="S497" i="22" s="1"/>
  <c r="N708" i="22"/>
  <c r="N201" i="22"/>
  <c r="T201" i="22" s="1"/>
  <c r="T201" i="31" s="1"/>
  <c r="N607" i="22"/>
  <c r="N607" i="31" s="1"/>
  <c r="S607" i="31" s="1"/>
  <c r="H410" i="22"/>
  <c r="L410" i="22" s="1"/>
  <c r="L410" i="31" s="1"/>
  <c r="M613" i="22"/>
  <c r="M37" i="22" s="1"/>
  <c r="P660" i="22"/>
  <c r="P38" i="22" s="1"/>
  <c r="H192" i="22"/>
  <c r="L192" i="22" s="1"/>
  <c r="Q596" i="22"/>
  <c r="Q36" i="22" s="1"/>
  <c r="Q547" i="31" s="1"/>
  <c r="O596" i="22"/>
  <c r="O36" i="22" s="1"/>
  <c r="O547" i="31" s="1"/>
  <c r="O613" i="22"/>
  <c r="O37" i="22" s="1"/>
  <c r="M738" i="22"/>
  <c r="M40" i="22" s="1"/>
  <c r="H329" i="22"/>
  <c r="L329" i="22" s="1"/>
  <c r="H207" i="22"/>
  <c r="L207" i="22" s="1"/>
  <c r="N207" i="22" s="1"/>
  <c r="T207" i="22" s="1"/>
  <c r="T207" i="31" s="1"/>
  <c r="AG859" i="29"/>
  <c r="M52" i="24"/>
  <c r="P56" i="24"/>
  <c r="P59" i="24" s="1"/>
  <c r="P972" i="24"/>
  <c r="AG720" i="29"/>
  <c r="O4" i="24"/>
  <c r="O10" i="24" s="1"/>
  <c r="O968" i="24"/>
  <c r="L114" i="24"/>
  <c r="L114" i="29" s="1"/>
  <c r="L150" i="24"/>
  <c r="R59" i="24"/>
  <c r="AG531" i="29"/>
  <c r="AG573" i="29"/>
  <c r="L401" i="24"/>
  <c r="M969" i="24"/>
  <c r="L225" i="24"/>
  <c r="L256" i="24"/>
  <c r="L256" i="29" s="1"/>
  <c r="L287" i="24"/>
  <c r="R51" i="24"/>
  <c r="R881" i="29" s="1"/>
  <c r="R971" i="24"/>
  <c r="Q74" i="24"/>
  <c r="Q964" i="29" s="1"/>
  <c r="Q973" i="24"/>
  <c r="L108" i="24"/>
  <c r="N108" i="24" s="1"/>
  <c r="L123" i="24"/>
  <c r="L127" i="24"/>
  <c r="L143" i="24"/>
  <c r="L403" i="24"/>
  <c r="L477" i="24"/>
  <c r="M596" i="24"/>
  <c r="M36" i="24" s="1"/>
  <c r="R738" i="24"/>
  <c r="R40" i="24" s="1"/>
  <c r="R972" i="24"/>
  <c r="O31" i="29"/>
  <c r="O528" i="29"/>
  <c r="AG813" i="29"/>
  <c r="L347" i="24"/>
  <c r="L351" i="24"/>
  <c r="L355" i="24"/>
  <c r="L359" i="24"/>
  <c r="L367" i="24"/>
  <c r="L857" i="24"/>
  <c r="L865" i="24"/>
  <c r="L869" i="24"/>
  <c r="L877" i="24"/>
  <c r="L454" i="24"/>
  <c r="R791" i="24"/>
  <c r="R42" i="24" s="1"/>
  <c r="L837" i="24"/>
  <c r="M968" i="24"/>
  <c r="L149" i="24"/>
  <c r="N149" i="24" s="1"/>
  <c r="S149" i="24" s="1"/>
  <c r="L212" i="24"/>
  <c r="L226" i="24"/>
  <c r="L323" i="24"/>
  <c r="L490" i="24"/>
  <c r="L589" i="24"/>
  <c r="O660" i="24"/>
  <c r="O38" i="24" s="1"/>
  <c r="L629" i="24"/>
  <c r="L633" i="24"/>
  <c r="L653" i="24"/>
  <c r="L676" i="24"/>
  <c r="L728" i="24"/>
  <c r="L736" i="24"/>
  <c r="L768" i="24"/>
  <c r="L891" i="24"/>
  <c r="L899" i="24"/>
  <c r="L818" i="24"/>
  <c r="L822" i="24"/>
  <c r="L871" i="24"/>
  <c r="L107" i="24"/>
  <c r="L134" i="24"/>
  <c r="L134" i="29" s="1"/>
  <c r="L138" i="24"/>
  <c r="L151" i="24"/>
  <c r="L151" i="29" s="1"/>
  <c r="L174" i="24"/>
  <c r="L178" i="24"/>
  <c r="L186" i="24"/>
  <c r="L194" i="24"/>
  <c r="L198" i="24"/>
  <c r="L202" i="24"/>
  <c r="L206" i="24"/>
  <c r="L214" i="24"/>
  <c r="L301" i="24"/>
  <c r="L329" i="24"/>
  <c r="L349" i="24"/>
  <c r="L353" i="24"/>
  <c r="L369" i="24"/>
  <c r="L377" i="24"/>
  <c r="L523" i="24"/>
  <c r="L619" i="24"/>
  <c r="L928" i="24"/>
  <c r="L928" i="29" s="1"/>
  <c r="L936" i="24"/>
  <c r="L941" i="24"/>
  <c r="N941" i="24" s="1"/>
  <c r="L292" i="24"/>
  <c r="M33" i="24"/>
  <c r="L312" i="24"/>
  <c r="L316" i="24"/>
  <c r="L320" i="24"/>
  <c r="L324" i="24"/>
  <c r="L438" i="24"/>
  <c r="L489" i="24"/>
  <c r="L505" i="24"/>
  <c r="L772" i="24"/>
  <c r="L776" i="24"/>
  <c r="L784" i="24"/>
  <c r="L825" i="24"/>
  <c r="AF613" i="29"/>
  <c r="AF37" i="29" s="1"/>
  <c r="AC950" i="31"/>
  <c r="AC58" i="31" s="1"/>
  <c r="R885" i="31"/>
  <c r="R51" i="31" s="1"/>
  <c r="M944" i="31"/>
  <c r="M57" i="31" s="1"/>
  <c r="Q308" i="29"/>
  <c r="Q17" i="29" s="1"/>
  <c r="Q343" i="29"/>
  <c r="Q19" i="29" s="1"/>
  <c r="Q553" i="29"/>
  <c r="Q567" i="29"/>
  <c r="Q670" i="29"/>
  <c r="Q790" i="29"/>
  <c r="Q839" i="29"/>
  <c r="Q48" i="29" s="1"/>
  <c r="W692" i="31"/>
  <c r="W39" i="31" s="1"/>
  <c r="U691" i="31"/>
  <c r="AC704" i="31"/>
  <c r="V791" i="31"/>
  <c r="V42" i="31" s="1"/>
  <c r="P52" i="24"/>
  <c r="L79" i="24"/>
  <c r="L83" i="24"/>
  <c r="L148" i="24"/>
  <c r="L171" i="24"/>
  <c r="L569" i="24"/>
  <c r="L632" i="24"/>
  <c r="L644" i="24"/>
  <c r="L652" i="24"/>
  <c r="L819" i="24"/>
  <c r="L823" i="24"/>
  <c r="AE738" i="29"/>
  <c r="AE40" i="29" s="1"/>
  <c r="Z596" i="31"/>
  <c r="Z36" i="31" s="1"/>
  <c r="AD738" i="31"/>
  <c r="AD40" i="31" s="1"/>
  <c r="R692" i="24"/>
  <c r="R39" i="24" s="1"/>
  <c r="P738" i="24"/>
  <c r="P40" i="24" s="1"/>
  <c r="AF692" i="29"/>
  <c r="AF39" i="29" s="1"/>
  <c r="AG731" i="31"/>
  <c r="AB692" i="29"/>
  <c r="AB39" i="29" s="1"/>
  <c r="AA10" i="29"/>
  <c r="AA660" i="29"/>
  <c r="AA38" i="29" s="1"/>
  <c r="V972" i="29"/>
  <c r="AB660" i="29"/>
  <c r="AB38" i="29" s="1"/>
  <c r="AA52" i="29"/>
  <c r="AA596" i="29"/>
  <c r="AA36" i="29" s="1"/>
  <c r="X791" i="29"/>
  <c r="X42" i="29" s="1"/>
  <c r="W692" i="29"/>
  <c r="W39" i="29" s="1"/>
  <c r="AG627" i="29"/>
  <c r="Q31" i="29"/>
  <c r="AG85" i="29"/>
  <c r="AG118" i="29"/>
  <c r="AC179" i="29"/>
  <c r="AC8" i="29" s="1"/>
  <c r="AC189" i="29"/>
  <c r="AC9" i="29" s="1"/>
  <c r="AG257" i="29"/>
  <c r="AG265" i="29"/>
  <c r="AG276" i="29"/>
  <c r="AG303" i="29"/>
  <c r="AG371" i="29"/>
  <c r="AG438" i="29"/>
  <c r="AG476" i="29"/>
  <c r="AG561" i="29"/>
  <c r="AG606" i="29"/>
  <c r="AG714" i="29"/>
  <c r="AG726" i="29"/>
  <c r="AG809" i="29"/>
  <c r="AG818" i="29"/>
  <c r="AG871" i="29"/>
  <c r="AC932" i="29"/>
  <c r="AC56" i="29" s="1"/>
  <c r="AG949" i="29"/>
  <c r="M670" i="29"/>
  <c r="M829" i="29"/>
  <c r="M47" i="29" s="1"/>
  <c r="M879" i="29"/>
  <c r="M50" i="29" s="1"/>
  <c r="M919" i="29"/>
  <c r="M55" i="29" s="1"/>
  <c r="AF59" i="29"/>
  <c r="AF791" i="29"/>
  <c r="AF42" i="29" s="1"/>
  <c r="AC885" i="29"/>
  <c r="AC51" i="29" s="1"/>
  <c r="AG686" i="29"/>
  <c r="AC723" i="29"/>
  <c r="AC31" i="29"/>
  <c r="Z692" i="29"/>
  <c r="Z39" i="29" s="1"/>
  <c r="Y738" i="29"/>
  <c r="Y40" i="29" s="1"/>
  <c r="W738" i="29"/>
  <c r="W40" i="29" s="1"/>
  <c r="AG757" i="29"/>
  <c r="AG814" i="29"/>
  <c r="AG212" i="29"/>
  <c r="AG338" i="29"/>
  <c r="AG927" i="29"/>
  <c r="AG798" i="29"/>
  <c r="AG404" i="29"/>
  <c r="AG898" i="29"/>
  <c r="AG262" i="29"/>
  <c r="AG594" i="29"/>
  <c r="AA692" i="29"/>
  <c r="AA39" i="29" s="1"/>
  <c r="Y613" i="29"/>
  <c r="Y37" i="29" s="1"/>
  <c r="W10" i="29"/>
  <c r="X738" i="29"/>
  <c r="X40" i="29" s="1"/>
  <c r="Z596" i="29"/>
  <c r="Z36" i="29" s="1"/>
  <c r="AB596" i="29"/>
  <c r="AB36" i="29" s="1"/>
  <c r="M595" i="29"/>
  <c r="AG644" i="29"/>
  <c r="P308" i="29"/>
  <c r="P17" i="29" s="1"/>
  <c r="P640" i="29"/>
  <c r="AG107" i="29"/>
  <c r="Z971" i="29"/>
  <c r="AG468" i="29"/>
  <c r="W32" i="29"/>
  <c r="W33" i="29" s="1"/>
  <c r="W969" i="29"/>
  <c r="P829" i="29"/>
  <c r="P47" i="29" s="1"/>
  <c r="AG620" i="29"/>
  <c r="AG853" i="29"/>
  <c r="AG922" i="29"/>
  <c r="AC919" i="29"/>
  <c r="AC55" i="29" s="1"/>
  <c r="AG893" i="29"/>
  <c r="AG379" i="29"/>
  <c r="AA59" i="29"/>
  <c r="Y50" i="29"/>
  <c r="Y52" i="29" s="1"/>
  <c r="Y970" i="29"/>
  <c r="X596" i="29"/>
  <c r="X36" i="29" s="1"/>
  <c r="AB791" i="29"/>
  <c r="AB42" i="29" s="1"/>
  <c r="V50" i="29"/>
  <c r="V52" i="29" s="1"/>
  <c r="V971" i="29"/>
  <c r="AG341" i="29"/>
  <c r="V791" i="29"/>
  <c r="V42" i="29" s="1"/>
  <c r="AG706" i="29"/>
  <c r="Y59" i="29"/>
  <c r="V660" i="29"/>
  <c r="V38" i="29" s="1"/>
  <c r="X660" i="29"/>
  <c r="X38" i="29" s="1"/>
  <c r="V738" i="29"/>
  <c r="V40" i="29" s="1"/>
  <c r="Z968" i="29"/>
  <c r="AG314" i="29"/>
  <c r="AG665" i="29"/>
  <c r="AG517" i="29"/>
  <c r="AH517" i="29" s="1"/>
  <c r="Z967" i="29"/>
  <c r="Z738" i="29"/>
  <c r="Z40" i="29" s="1"/>
  <c r="Z59" i="29"/>
  <c r="Z613" i="29"/>
  <c r="Z37" i="29" s="1"/>
  <c r="W660" i="29"/>
  <c r="W38" i="29" s="1"/>
  <c r="AG571" i="29"/>
  <c r="AG498" i="29"/>
  <c r="AG779" i="29"/>
  <c r="AG734" i="29"/>
  <c r="AG801" i="29"/>
  <c r="AG506" i="29"/>
  <c r="AA967" i="29"/>
  <c r="AA33" i="29"/>
  <c r="AG747" i="29"/>
  <c r="AG352" i="29"/>
  <c r="AA738" i="29"/>
  <c r="AA40" i="29" s="1"/>
  <c r="Y791" i="29"/>
  <c r="Y42" i="29" s="1"/>
  <c r="AG533" i="29"/>
  <c r="AG760" i="29"/>
  <c r="AG770" i="29"/>
  <c r="AA970" i="29"/>
  <c r="Z32" i="29"/>
  <c r="Z33" i="29" s="1"/>
  <c r="W596" i="29"/>
  <c r="W36" i="29" s="1"/>
  <c r="V59" i="29"/>
  <c r="AG399" i="29"/>
  <c r="AG559" i="29"/>
  <c r="Y596" i="29"/>
  <c r="Y36" i="29" s="1"/>
  <c r="AB10" i="29"/>
  <c r="AG419" i="29"/>
  <c r="AG96" i="29"/>
  <c r="AC764" i="29"/>
  <c r="AC780" i="29"/>
  <c r="AC950" i="29"/>
  <c r="AC58" i="29" s="1"/>
  <c r="Y660" i="29"/>
  <c r="Y38" i="29" s="1"/>
  <c r="AG789" i="29"/>
  <c r="AG457" i="29"/>
  <c r="AG630" i="29"/>
  <c r="AG449" i="29"/>
  <c r="AG360" i="29"/>
  <c r="AG215" i="29"/>
  <c r="AG322" i="29"/>
  <c r="AF596" i="29"/>
  <c r="AF36" i="29" s="1"/>
  <c r="AD10" i="29"/>
  <c r="AC128" i="29"/>
  <c r="AC6" i="29" s="1"/>
  <c r="AC879" i="29"/>
  <c r="AC50" i="29" s="1"/>
  <c r="AG581" i="29"/>
  <c r="AF738" i="29"/>
  <c r="AF40" i="29" s="1"/>
  <c r="AD972" i="29"/>
  <c r="AD57" i="29"/>
  <c r="AD59" i="29" s="1"/>
  <c r="AE660" i="29"/>
  <c r="AE38" i="29" s="1"/>
  <c r="AC144" i="29"/>
  <c r="AC7" i="29" s="1"/>
  <c r="AC248" i="29"/>
  <c r="AC14" i="29" s="1"/>
  <c r="AC268" i="29"/>
  <c r="AC15" i="29" s="1"/>
  <c r="AC308" i="29"/>
  <c r="AC17" i="29" s="1"/>
  <c r="AC361" i="29"/>
  <c r="AC20" i="29" s="1"/>
  <c r="AC426" i="29"/>
  <c r="AC23" i="29" s="1"/>
  <c r="AC441" i="29"/>
  <c r="AC24" i="29" s="1"/>
  <c r="AC481" i="29"/>
  <c r="AC26" i="29" s="1"/>
  <c r="AC492" i="29"/>
  <c r="AC27" i="29" s="1"/>
  <c r="AC524" i="29"/>
  <c r="AC30" i="29" s="1"/>
  <c r="AC567" i="29"/>
  <c r="AC590" i="29"/>
  <c r="AC595" i="29"/>
  <c r="AC625" i="29"/>
  <c r="AC640" i="29"/>
  <c r="AC647" i="29"/>
  <c r="AC659" i="29"/>
  <c r="AC670" i="29"/>
  <c r="AC691" i="29"/>
  <c r="AC704" i="29"/>
  <c r="AC717" i="29"/>
  <c r="AC790" i="29"/>
  <c r="AC815" i="29"/>
  <c r="AC46" i="29" s="1"/>
  <c r="AC829" i="29"/>
  <c r="AC47" i="29" s="1"/>
  <c r="AC944" i="29"/>
  <c r="AC57" i="29" s="1"/>
  <c r="M553" i="29"/>
  <c r="M579" i="29"/>
  <c r="M704" i="29"/>
  <c r="M723" i="29"/>
  <c r="AG729" i="29"/>
  <c r="M950" i="29"/>
  <c r="M58" i="29" s="1"/>
  <c r="P102" i="29"/>
  <c r="R102" i="29"/>
  <c r="AE596" i="29"/>
  <c r="AE36" i="29" s="1"/>
  <c r="AD52" i="29"/>
  <c r="AD660" i="29"/>
  <c r="AD38" i="29" s="1"/>
  <c r="AC102" i="29"/>
  <c r="AC4" i="29" s="1"/>
  <c r="AC232" i="29"/>
  <c r="AC13" i="29" s="1"/>
  <c r="AC295" i="29"/>
  <c r="AC16" i="29" s="1"/>
  <c r="AC463" i="29"/>
  <c r="AC25" i="29" s="1"/>
  <c r="AC750" i="29"/>
  <c r="AC751" i="29" s="1"/>
  <c r="AC41" i="29" s="1"/>
  <c r="M604" i="29"/>
  <c r="M625" i="29"/>
  <c r="M640" i="29"/>
  <c r="M750" i="29"/>
  <c r="M751" i="29" s="1"/>
  <c r="M41" i="29" s="1"/>
  <c r="M764" i="29"/>
  <c r="AG763" i="29"/>
  <c r="O102" i="29"/>
  <c r="O144" i="29"/>
  <c r="O7" i="29" s="1"/>
  <c r="O179" i="29"/>
  <c r="O8" i="29" s="1"/>
  <c r="O189" i="29"/>
  <c r="O9" i="29" s="1"/>
  <c r="O248" i="29"/>
  <c r="O14" i="29" s="1"/>
  <c r="O268" i="29"/>
  <c r="O15" i="29" s="1"/>
  <c r="O326" i="29"/>
  <c r="O18" i="29" s="1"/>
  <c r="AF52" i="29"/>
  <c r="AD738" i="29"/>
  <c r="AD40" i="29" s="1"/>
  <c r="AE968" i="29"/>
  <c r="AF660" i="29"/>
  <c r="AF38" i="29" s="1"/>
  <c r="AE52" i="29"/>
  <c r="AD791" i="29"/>
  <c r="AD42" i="29" s="1"/>
  <c r="AD692" i="29"/>
  <c r="AD39" i="29" s="1"/>
  <c r="AC115" i="29"/>
  <c r="AC5" i="29" s="1"/>
  <c r="AC407" i="29"/>
  <c r="AC22" i="29" s="1"/>
  <c r="AC545" i="29"/>
  <c r="AC32" i="29" s="1"/>
  <c r="AC579" i="29"/>
  <c r="AC839" i="29"/>
  <c r="AC48" i="29" s="1"/>
  <c r="AC866" i="29"/>
  <c r="AC49" i="29" s="1"/>
  <c r="M567" i="29"/>
  <c r="M590" i="29"/>
  <c r="M737" i="29"/>
  <c r="AG651" i="29"/>
  <c r="AF971" i="29"/>
  <c r="AD971" i="29"/>
  <c r="R128" i="29"/>
  <c r="R6" i="29" s="1"/>
  <c r="R248" i="29"/>
  <c r="R14" i="29" s="1"/>
  <c r="R295" i="29"/>
  <c r="R16" i="29" s="1"/>
  <c r="R308" i="29"/>
  <c r="R17" i="29" s="1"/>
  <c r="R492" i="29"/>
  <c r="R27" i="29" s="1"/>
  <c r="R519" i="29"/>
  <c r="R29" i="29" s="1"/>
  <c r="R524" i="29"/>
  <c r="R30" i="29" s="1"/>
  <c r="R545" i="29"/>
  <c r="R32" i="29" s="1"/>
  <c r="R553" i="29"/>
  <c r="R567" i="29"/>
  <c r="R579" i="29"/>
  <c r="R590" i="29"/>
  <c r="R604" i="29"/>
  <c r="R612" i="29"/>
  <c r="R625" i="29"/>
  <c r="R659" i="29"/>
  <c r="R670" i="29"/>
  <c r="R704" i="29"/>
  <c r="R717" i="29"/>
  <c r="R723" i="29"/>
  <c r="R750" i="29"/>
  <c r="R751" i="29" s="1"/>
  <c r="R41" i="29" s="1"/>
  <c r="R780" i="29"/>
  <c r="R790" i="29"/>
  <c r="R829" i="29"/>
  <c r="R47" i="29" s="1"/>
  <c r="R866" i="29"/>
  <c r="R49" i="29" s="1"/>
  <c r="R879" i="29"/>
  <c r="R50" i="29" s="1"/>
  <c r="R885" i="29"/>
  <c r="R51" i="29" s="1"/>
  <c r="R919" i="29"/>
  <c r="R55" i="29" s="1"/>
  <c r="O343" i="29"/>
  <c r="O19" i="29" s="1"/>
  <c r="O361" i="29"/>
  <c r="O20" i="29" s="1"/>
  <c r="O441" i="29"/>
  <c r="O24" i="29" s="1"/>
  <c r="O463" i="29"/>
  <c r="O25" i="29" s="1"/>
  <c r="O492" i="29"/>
  <c r="O27" i="29" s="1"/>
  <c r="O510" i="29"/>
  <c r="O28" i="29" s="1"/>
  <c r="O519" i="29"/>
  <c r="O29" i="29" s="1"/>
  <c r="O524" i="29"/>
  <c r="O30" i="29" s="1"/>
  <c r="O545" i="29"/>
  <c r="O32" i="29" s="1"/>
  <c r="O553" i="29"/>
  <c r="O579" i="29"/>
  <c r="O595" i="29"/>
  <c r="O604" i="29"/>
  <c r="O612" i="29"/>
  <c r="O625" i="29"/>
  <c r="O640" i="29"/>
  <c r="O647" i="29"/>
  <c r="O659" i="29"/>
  <c r="O691" i="29"/>
  <c r="O704" i="29"/>
  <c r="O717" i="29"/>
  <c r="O737" i="29"/>
  <c r="O750" i="29"/>
  <c r="O751" i="29" s="1"/>
  <c r="O41" i="29" s="1"/>
  <c r="O780" i="29"/>
  <c r="O790" i="29"/>
  <c r="O815" i="29"/>
  <c r="O46" i="29" s="1"/>
  <c r="O839" i="29"/>
  <c r="O48" i="29" s="1"/>
  <c r="O866" i="29"/>
  <c r="O49" i="29" s="1"/>
  <c r="O879" i="29"/>
  <c r="O50" i="29" s="1"/>
  <c r="O885" i="29"/>
  <c r="O51" i="29" s="1"/>
  <c r="P932" i="29"/>
  <c r="P56" i="29" s="1"/>
  <c r="P944" i="29"/>
  <c r="P57" i="29" s="1"/>
  <c r="AD33" i="29"/>
  <c r="AC343" i="29"/>
  <c r="AC19" i="29" s="1"/>
  <c r="AC519" i="29"/>
  <c r="AC29" i="29" s="1"/>
  <c r="AC604" i="29"/>
  <c r="AC613" i="29" s="1"/>
  <c r="AC37" i="29" s="1"/>
  <c r="M659" i="29"/>
  <c r="AG674" i="29"/>
  <c r="M790" i="29"/>
  <c r="M815" i="29"/>
  <c r="M46" i="29" s="1"/>
  <c r="M839" i="29"/>
  <c r="M48" i="29" s="1"/>
  <c r="AG896" i="29"/>
  <c r="P115" i="29"/>
  <c r="P5" i="29" s="1"/>
  <c r="P128" i="29"/>
  <c r="P6" i="29" s="1"/>
  <c r="P144" i="29"/>
  <c r="P7" i="29" s="1"/>
  <c r="P179" i="29"/>
  <c r="P8" i="29" s="1"/>
  <c r="P189" i="29"/>
  <c r="P9" i="29" s="1"/>
  <c r="P232" i="29"/>
  <c r="P13" i="29" s="1"/>
  <c r="P248" i="29"/>
  <c r="P14" i="29" s="1"/>
  <c r="P268" i="29"/>
  <c r="P15" i="29" s="1"/>
  <c r="P295" i="29"/>
  <c r="P16" i="29" s="1"/>
  <c r="P326" i="29"/>
  <c r="P18" i="29" s="1"/>
  <c r="P361" i="29"/>
  <c r="P20" i="29" s="1"/>
  <c r="P426" i="29"/>
  <c r="P23" i="29" s="1"/>
  <c r="P441" i="29"/>
  <c r="P24" i="29" s="1"/>
  <c r="P463" i="29"/>
  <c r="P25" i="29" s="1"/>
  <c r="P510" i="29"/>
  <c r="P28" i="29" s="1"/>
  <c r="P519" i="29"/>
  <c r="P29" i="29" s="1"/>
  <c r="P524" i="29"/>
  <c r="P30" i="29" s="1"/>
  <c r="P545" i="29"/>
  <c r="P32" i="29" s="1"/>
  <c r="P553" i="29"/>
  <c r="P567" i="29"/>
  <c r="P579" i="29"/>
  <c r="P595" i="29"/>
  <c r="P604" i="29"/>
  <c r="P612" i="29"/>
  <c r="P625" i="29"/>
  <c r="P647" i="29"/>
  <c r="P659" i="29"/>
  <c r="P691" i="29"/>
  <c r="P704" i="29"/>
  <c r="P717" i="29"/>
  <c r="P723" i="29"/>
  <c r="P737" i="29"/>
  <c r="P750" i="29"/>
  <c r="P751" i="29" s="1"/>
  <c r="P41" i="29" s="1"/>
  <c r="P780" i="29"/>
  <c r="P790" i="29"/>
  <c r="P815" i="29"/>
  <c r="P46" i="29" s="1"/>
  <c r="P839" i="29"/>
  <c r="P48" i="29" s="1"/>
  <c r="P885" i="29"/>
  <c r="P51" i="29" s="1"/>
  <c r="AE972" i="29"/>
  <c r="AD969" i="29"/>
  <c r="AC326" i="29"/>
  <c r="AC18" i="29" s="1"/>
  <c r="AC510" i="29"/>
  <c r="AC28" i="29" s="1"/>
  <c r="AG534" i="29"/>
  <c r="M932" i="29"/>
  <c r="M56" i="29" s="1"/>
  <c r="M944" i="29"/>
  <c r="M57" i="29" s="1"/>
  <c r="Q102" i="29"/>
  <c r="Q115" i="29"/>
  <c r="Q5" i="29" s="1"/>
  <c r="Q128" i="29"/>
  <c r="Q6" i="29" s="1"/>
  <c r="Q144" i="29"/>
  <c r="Q7" i="29" s="1"/>
  <c r="Q179" i="29"/>
  <c r="Q8" i="29" s="1"/>
  <c r="Q189" i="29"/>
  <c r="Q9" i="29" s="1"/>
  <c r="Q232" i="29"/>
  <c r="Q13" i="29" s="1"/>
  <c r="Q268" i="29"/>
  <c r="Q15" i="29" s="1"/>
  <c r="Q295" i="29"/>
  <c r="Q16" i="29" s="1"/>
  <c r="Q326" i="29"/>
  <c r="Q18" i="29" s="1"/>
  <c r="Q361" i="29"/>
  <c r="Q20" i="29" s="1"/>
  <c r="Q426" i="29"/>
  <c r="Q23" i="29" s="1"/>
  <c r="Q441" i="29"/>
  <c r="Q24" i="29" s="1"/>
  <c r="Q481" i="29"/>
  <c r="Q26" i="29" s="1"/>
  <c r="Q492" i="29"/>
  <c r="Q27" i="29" s="1"/>
  <c r="Q510" i="29"/>
  <c r="Q28" i="29" s="1"/>
  <c r="Q519" i="29"/>
  <c r="Q29" i="29" s="1"/>
  <c r="Q524" i="29"/>
  <c r="Q30" i="29" s="1"/>
  <c r="Q545" i="29"/>
  <c r="Q32" i="29" s="1"/>
  <c r="Q579" i="29"/>
  <c r="Q604" i="29"/>
  <c r="Q640" i="29"/>
  <c r="Q659" i="29"/>
  <c r="Q737" i="29"/>
  <c r="Q750" i="29"/>
  <c r="Q751" i="29" s="1"/>
  <c r="Q41" i="29" s="1"/>
  <c r="Q764" i="29"/>
  <c r="Q780" i="29"/>
  <c r="Q815" i="29"/>
  <c r="Q46" i="29" s="1"/>
  <c r="Q829" i="29"/>
  <c r="Q47" i="29" s="1"/>
  <c r="Q866" i="29"/>
  <c r="Q49" i="29" s="1"/>
  <c r="Q919" i="29"/>
  <c r="Q55" i="29" s="1"/>
  <c r="L133" i="29"/>
  <c r="AH133" i="29" s="1"/>
  <c r="N133" i="24"/>
  <c r="S133" i="24" s="1"/>
  <c r="AG89" i="29"/>
  <c r="AG848" i="29"/>
  <c r="AG819" i="29"/>
  <c r="R144" i="29"/>
  <c r="R7" i="29" s="1"/>
  <c r="R441" i="29"/>
  <c r="R24" i="29" s="1"/>
  <c r="R481" i="29"/>
  <c r="R26" i="29" s="1"/>
  <c r="R510" i="29"/>
  <c r="R28" i="29" s="1"/>
  <c r="AG667" i="29"/>
  <c r="R426" i="29"/>
  <c r="R23" i="29" s="1"/>
  <c r="AG518" i="29"/>
  <c r="R326" i="29"/>
  <c r="R18" i="29" s="1"/>
  <c r="R343" i="29"/>
  <c r="R19" i="29" s="1"/>
  <c r="AG119" i="29"/>
  <c r="AG869" i="29"/>
  <c r="R115" i="29"/>
  <c r="R5" i="29" s="1"/>
  <c r="R232" i="29"/>
  <c r="R13" i="29" s="1"/>
  <c r="R463" i="29"/>
  <c r="R25" i="29" s="1"/>
  <c r="AG271" i="29"/>
  <c r="AG892" i="29"/>
  <c r="AG583" i="29"/>
  <c r="AG313" i="29"/>
  <c r="AG411" i="29"/>
  <c r="AG851" i="29"/>
  <c r="AG560" i="29"/>
  <c r="AG905" i="29"/>
  <c r="AG900" i="29"/>
  <c r="AG609" i="29"/>
  <c r="AG833" i="29"/>
  <c r="AG785" i="29"/>
  <c r="AG238" i="29"/>
  <c r="AG929" i="29"/>
  <c r="AG746" i="29"/>
  <c r="AG858" i="29"/>
  <c r="AG902" i="29"/>
  <c r="AG823" i="29"/>
  <c r="AG633" i="29"/>
  <c r="AG777" i="29"/>
  <c r="AG826" i="29"/>
  <c r="AG912" i="29"/>
  <c r="AG570" i="29"/>
  <c r="AG808" i="29"/>
  <c r="AG796" i="29"/>
  <c r="AG936" i="29"/>
  <c r="AG873" i="29"/>
  <c r="AG788" i="29"/>
  <c r="AG544" i="29"/>
  <c r="L943" i="29"/>
  <c r="N943" i="24"/>
  <c r="AG709" i="29"/>
  <c r="AG690" i="29"/>
  <c r="AG658" i="29"/>
  <c r="AG584" i="29"/>
  <c r="AG800" i="29"/>
  <c r="AG758" i="29"/>
  <c r="AG773" i="29"/>
  <c r="L166" i="24"/>
  <c r="P26" i="24"/>
  <c r="P33" i="24" s="1"/>
  <c r="P969" i="24"/>
  <c r="AG769" i="29"/>
  <c r="AG703" i="29"/>
  <c r="O969" i="24"/>
  <c r="AG619" i="29"/>
  <c r="AG574" i="29"/>
  <c r="P10" i="24"/>
  <c r="L87" i="24"/>
  <c r="L93" i="24"/>
  <c r="L98" i="24"/>
  <c r="L112" i="24"/>
  <c r="M528" i="29"/>
  <c r="AG629" i="29"/>
  <c r="S147" i="24"/>
  <c r="AG556" i="29"/>
  <c r="AG804" i="29"/>
  <c r="AG755" i="29"/>
  <c r="AG854" i="29"/>
  <c r="AG475" i="29"/>
  <c r="AG654" i="29"/>
  <c r="L260" i="24"/>
  <c r="L264" i="24"/>
  <c r="M56" i="24"/>
  <c r="M59" i="24" s="1"/>
  <c r="M972" i="24"/>
  <c r="L213" i="24"/>
  <c r="L230" i="24"/>
  <c r="R25" i="24"/>
  <c r="R33" i="24" s="1"/>
  <c r="R969" i="24"/>
  <c r="R74" i="24"/>
  <c r="R964" i="29" s="1"/>
  <c r="R965" i="29" s="1"/>
  <c r="R973" i="24"/>
  <c r="L683" i="24"/>
  <c r="M973" i="24"/>
  <c r="M74" i="24"/>
  <c r="M964" i="29" s="1"/>
  <c r="M965" i="29" s="1"/>
  <c r="M973" i="29" s="1"/>
  <c r="Q58" i="24"/>
  <c r="Q59" i="24" s="1"/>
  <c r="Q972" i="24"/>
  <c r="R4" i="24"/>
  <c r="R10" i="24" s="1"/>
  <c r="R968" i="24"/>
  <c r="L111" i="24"/>
  <c r="Q968" i="24"/>
  <c r="L185" i="24"/>
  <c r="L229" i="24"/>
  <c r="L485" i="24"/>
  <c r="L497" i="24"/>
  <c r="L140" i="24"/>
  <c r="O33" i="24"/>
  <c r="L370" i="24"/>
  <c r="L507" i="24"/>
  <c r="P31" i="29"/>
  <c r="M717" i="29"/>
  <c r="L845" i="24"/>
  <c r="L910" i="24"/>
  <c r="R179" i="29"/>
  <c r="R8" i="29" s="1"/>
  <c r="R189" i="29"/>
  <c r="R9" i="29" s="1"/>
  <c r="R268" i="29"/>
  <c r="R15" i="29" s="1"/>
  <c r="R361" i="29"/>
  <c r="R20" i="29" s="1"/>
  <c r="R647" i="29"/>
  <c r="P968" i="24"/>
  <c r="L551" i="24"/>
  <c r="L645" i="24"/>
  <c r="L735" i="24"/>
  <c r="AG834" i="29"/>
  <c r="L882" i="24"/>
  <c r="L947" i="24"/>
  <c r="M179" i="29"/>
  <c r="M8" i="29" s="1"/>
  <c r="L288" i="24"/>
  <c r="L484" i="24"/>
  <c r="P919" i="29"/>
  <c r="AD596" i="29"/>
  <c r="AD36" i="29" s="1"/>
  <c r="AE969" i="29"/>
  <c r="M545" i="29"/>
  <c r="M32" i="29" s="1"/>
  <c r="M780" i="29"/>
  <c r="M866" i="29"/>
  <c r="M49" i="29" s="1"/>
  <c r="R528" i="29"/>
  <c r="R31" i="29"/>
  <c r="R595" i="29"/>
  <c r="R640" i="29"/>
  <c r="R691" i="29"/>
  <c r="R737" i="29"/>
  <c r="R764" i="29"/>
  <c r="R815" i="29"/>
  <c r="R46" i="29" s="1"/>
  <c r="R839" i="29"/>
  <c r="R48" i="29" s="1"/>
  <c r="O932" i="29"/>
  <c r="O56" i="29" s="1"/>
  <c r="O944" i="29"/>
  <c r="L235" i="24"/>
  <c r="L275" i="24"/>
  <c r="AG135" i="29"/>
  <c r="AG162" i="29"/>
  <c r="AG196" i="29"/>
  <c r="AG281" i="29"/>
  <c r="AG285" i="29"/>
  <c r="AG293" i="29"/>
  <c r="AG319" i="29"/>
  <c r="AG353" i="29"/>
  <c r="AG392" i="29"/>
  <c r="AG400" i="29"/>
  <c r="M647" i="29"/>
  <c r="M691" i="29"/>
  <c r="O115" i="29"/>
  <c r="O232" i="29"/>
  <c r="O13" i="29" s="1"/>
  <c r="O308" i="29"/>
  <c r="O17" i="29" s="1"/>
  <c r="O567" i="29"/>
  <c r="AG86" i="29"/>
  <c r="M115" i="29"/>
  <c r="M5" i="29" s="1"/>
  <c r="M128" i="29"/>
  <c r="M6" i="29" s="1"/>
  <c r="M144" i="29"/>
  <c r="M7" i="29" s="1"/>
  <c r="M189" i="29"/>
  <c r="M9" i="29" s="1"/>
  <c r="M232" i="29"/>
  <c r="M13" i="29" s="1"/>
  <c r="M268" i="29"/>
  <c r="M15" i="29" s="1"/>
  <c r="M295" i="29"/>
  <c r="M16" i="29" s="1"/>
  <c r="M308" i="29"/>
  <c r="M17" i="29" s="1"/>
  <c r="M326" i="29"/>
  <c r="M18" i="29" s="1"/>
  <c r="M343" i="29"/>
  <c r="M19" i="29" s="1"/>
  <c r="M361" i="29"/>
  <c r="M20" i="29" s="1"/>
  <c r="M426" i="29"/>
  <c r="M23" i="29" s="1"/>
  <c r="M441" i="29"/>
  <c r="M24" i="29" s="1"/>
  <c r="M463" i="29"/>
  <c r="M25" i="29" s="1"/>
  <c r="M481" i="29"/>
  <c r="M26" i="29" s="1"/>
  <c r="M492" i="29"/>
  <c r="M27" i="29" s="1"/>
  <c r="M519" i="29"/>
  <c r="M29" i="29" s="1"/>
  <c r="M524" i="29"/>
  <c r="M30" i="29" s="1"/>
  <c r="O295" i="29"/>
  <c r="O16" i="29" s="1"/>
  <c r="O426" i="29"/>
  <c r="O23" i="29" s="1"/>
  <c r="O829" i="29"/>
  <c r="O47" i="29" s="1"/>
  <c r="L487" i="24"/>
  <c r="M102" i="29"/>
  <c r="AG114" i="29"/>
  <c r="AG125" i="29"/>
  <c r="AG155" i="29"/>
  <c r="AG159" i="29"/>
  <c r="AG167" i="29"/>
  <c r="AG171" i="29"/>
  <c r="AG175" i="29"/>
  <c r="AG193" i="29"/>
  <c r="AG197" i="29"/>
  <c r="AG201" i="29"/>
  <c r="AG209" i="29"/>
  <c r="AG244" i="29"/>
  <c r="AG255" i="29"/>
  <c r="AG267" i="29"/>
  <c r="AG335" i="29"/>
  <c r="AG369" i="29"/>
  <c r="AG413" i="29"/>
  <c r="AG421" i="29"/>
  <c r="AG425" i="29"/>
  <c r="AG474" i="29"/>
  <c r="AG500" i="29"/>
  <c r="P492" i="29"/>
  <c r="P27" i="29" s="1"/>
  <c r="P590" i="29"/>
  <c r="P670" i="29"/>
  <c r="P866" i="29"/>
  <c r="P49" i="29" s="1"/>
  <c r="Q950" i="29"/>
  <c r="AC553" i="29"/>
  <c r="AC764" i="31"/>
  <c r="AC492" i="31"/>
  <c r="AC27" i="31" s="1"/>
  <c r="Y791" i="31"/>
  <c r="Y42" i="31" s="1"/>
  <c r="O524" i="31"/>
  <c r="O30" i="31" s="1"/>
  <c r="Q764" i="31"/>
  <c r="W738" i="31"/>
  <c r="W40" i="31" s="1"/>
  <c r="AG558" i="31"/>
  <c r="AH558" i="31" s="1"/>
  <c r="AG619" i="31"/>
  <c r="AH619" i="31" s="1"/>
  <c r="AC31" i="31"/>
  <c r="AD692" i="31"/>
  <c r="AD39" i="31" s="1"/>
  <c r="AA692" i="31"/>
  <c r="AA39" i="31" s="1"/>
  <c r="AF692" i="31"/>
  <c r="AF39" i="31" s="1"/>
  <c r="AG151" i="29"/>
  <c r="AG278" i="29"/>
  <c r="Z970" i="29"/>
  <c r="AG163" i="29"/>
  <c r="AG186" i="29"/>
  <c r="AG259" i="29"/>
  <c r="AG282" i="29"/>
  <c r="AG436" i="29"/>
  <c r="AG459" i="29"/>
  <c r="V4" i="29"/>
  <c r="V10" i="29" s="1"/>
  <c r="V968" i="29"/>
  <c r="AG294" i="29"/>
  <c r="AG324" i="29"/>
  <c r="X10" i="29"/>
  <c r="Y967" i="29"/>
  <c r="Y10" i="29"/>
  <c r="AB968" i="29"/>
  <c r="Y971" i="29"/>
  <c r="X970" i="29"/>
  <c r="W971" i="29"/>
  <c r="AB971" i="29"/>
  <c r="AB51" i="29"/>
  <c r="AB52" i="29" s="1"/>
  <c r="W52" i="29"/>
  <c r="W59" i="29"/>
  <c r="Z4" i="29"/>
  <c r="Z10" i="29" s="1"/>
  <c r="AG240" i="29"/>
  <c r="AG286" i="29"/>
  <c r="AG331" i="29"/>
  <c r="AG381" i="29"/>
  <c r="AG451" i="29"/>
  <c r="W968" i="29"/>
  <c r="AA968" i="29"/>
  <c r="X52" i="29"/>
  <c r="AB738" i="29"/>
  <c r="AB40" i="29" s="1"/>
  <c r="AG136" i="29"/>
  <c r="AG320" i="29"/>
  <c r="AG508" i="29"/>
  <c r="AA791" i="29"/>
  <c r="AA42" i="29" s="1"/>
  <c r="X967" i="29"/>
  <c r="V33" i="29"/>
  <c r="X58" i="29"/>
  <c r="X59" i="29" s="1"/>
  <c r="X971" i="29"/>
  <c r="AG787" i="29"/>
  <c r="AA971" i="29"/>
  <c r="AG835" i="29"/>
  <c r="AF968" i="29"/>
  <c r="AF7" i="29"/>
  <c r="AF10" i="29" s="1"/>
  <c r="AG274" i="29"/>
  <c r="AG316" i="29"/>
  <c r="AG339" i="29"/>
  <c r="AG377" i="29"/>
  <c r="AG489" i="29"/>
  <c r="Y33" i="29"/>
  <c r="V969" i="29"/>
  <c r="X32" i="29"/>
  <c r="X33" i="29" s="1"/>
  <c r="X968" i="29"/>
  <c r="AB28" i="29"/>
  <c r="AB33" i="29" s="1"/>
  <c r="AB969" i="29"/>
  <c r="Z50" i="29"/>
  <c r="Z52" i="29" s="1"/>
  <c r="Y968" i="29"/>
  <c r="AG552" i="29"/>
  <c r="W972" i="29"/>
  <c r="AG924" i="29"/>
  <c r="AG774" i="29"/>
  <c r="AG378" i="29"/>
  <c r="AG390" i="29"/>
  <c r="AG382" i="29"/>
  <c r="AG318" i="29"/>
  <c r="AG333" i="29"/>
  <c r="AG423" i="29"/>
  <c r="AG323" i="29"/>
  <c r="AG124" i="29"/>
  <c r="AG126" i="29"/>
  <c r="AG668" i="29"/>
  <c r="AG938" i="29"/>
  <c r="AG682" i="29"/>
  <c r="AG424" i="29"/>
  <c r="AG458" i="29"/>
  <c r="AG252" i="29"/>
  <c r="AG587" i="29"/>
  <c r="AF33" i="29"/>
  <c r="AG875" i="29"/>
  <c r="AG775" i="29"/>
  <c r="M248" i="29"/>
  <c r="M14" i="29" s="1"/>
  <c r="M510" i="29"/>
  <c r="M28" i="29" s="1"/>
  <c r="AF969" i="29"/>
  <c r="AE59" i="29"/>
  <c r="AE33" i="29"/>
  <c r="AE5" i="29"/>
  <c r="AE10" i="29" s="1"/>
  <c r="AE971" i="29"/>
  <c r="AD968" i="29"/>
  <c r="V613" i="31"/>
  <c r="V37" i="31" s="1"/>
  <c r="Y613" i="31"/>
  <c r="Y37" i="31" s="1"/>
  <c r="Z738" i="31"/>
  <c r="Z40" i="31" s="1"/>
  <c r="AA738" i="31"/>
  <c r="AA40" i="31" s="1"/>
  <c r="V692" i="31"/>
  <c r="V39" i="31" s="1"/>
  <c r="AC545" i="31"/>
  <c r="AC32" i="31" s="1"/>
  <c r="AF596" i="31"/>
  <c r="AF36" i="31" s="1"/>
  <c r="AE596" i="31"/>
  <c r="AE36" i="31" s="1"/>
  <c r="AE660" i="31"/>
  <c r="AE38" i="31" s="1"/>
  <c r="AB660" i="31"/>
  <c r="AB38" i="31" s="1"/>
  <c r="M723" i="31"/>
  <c r="AF74" i="31"/>
  <c r="R441" i="31"/>
  <c r="R24" i="31" s="1"/>
  <c r="Q790" i="31"/>
  <c r="M885" i="31"/>
  <c r="M51" i="31" s="1"/>
  <c r="Q950" i="31"/>
  <c r="Q58" i="31" s="1"/>
  <c r="AD59" i="31"/>
  <c r="Y660" i="31"/>
  <c r="Y38" i="31" s="1"/>
  <c r="AD660" i="31"/>
  <c r="AD38" i="31" s="1"/>
  <c r="Z692" i="31"/>
  <c r="Z39" i="31" s="1"/>
  <c r="AF738" i="31"/>
  <c r="AF40" i="31" s="1"/>
  <c r="X738" i="31"/>
  <c r="X40" i="31" s="1"/>
  <c r="AC723" i="31"/>
  <c r="Y738" i="31"/>
  <c r="Y40" i="31" s="1"/>
  <c r="AC750" i="31"/>
  <c r="AC751" i="31" s="1"/>
  <c r="AC41" i="31" s="1"/>
  <c r="AE791" i="31"/>
  <c r="AE42" i="31" s="1"/>
  <c r="AB791" i="31"/>
  <c r="AB42" i="31" s="1"/>
  <c r="AC790" i="31"/>
  <c r="X791" i="31"/>
  <c r="X42" i="31" s="1"/>
  <c r="AC839" i="31"/>
  <c r="AC48" i="31" s="1"/>
  <c r="AG507" i="31"/>
  <c r="AG244" i="31"/>
  <c r="AG716" i="31"/>
  <c r="AG425" i="31"/>
  <c r="AH425" i="31" s="1"/>
  <c r="AG341" i="31"/>
  <c r="AH341" i="31" s="1"/>
  <c r="AG200" i="31"/>
  <c r="AG395" i="31"/>
  <c r="AH395" i="31" s="1"/>
  <c r="AG435" i="31"/>
  <c r="AG253" i="31"/>
  <c r="AG709" i="31"/>
  <c r="AG496" i="31"/>
  <c r="AH496" i="31" s="1"/>
  <c r="AG401" i="31"/>
  <c r="AH401" i="31" s="1"/>
  <c r="AG358" i="31"/>
  <c r="AH358" i="31" s="1"/>
  <c r="AG321" i="31"/>
  <c r="AH321" i="31" s="1"/>
  <c r="AG314" i="31"/>
  <c r="AH314" i="31" s="1"/>
  <c r="AG286" i="31"/>
  <c r="AH286" i="31" s="1"/>
  <c r="AG261" i="31"/>
  <c r="AH261" i="31" s="1"/>
  <c r="AG237" i="31"/>
  <c r="AH237" i="31" s="1"/>
  <c r="AG560" i="31"/>
  <c r="AH560" i="31" s="1"/>
  <c r="AG611" i="31"/>
  <c r="AH611" i="31" s="1"/>
  <c r="AG621" i="31"/>
  <c r="AH621" i="31" s="1"/>
  <c r="AG697" i="31"/>
  <c r="AH697" i="31" s="1"/>
  <c r="AG707" i="31"/>
  <c r="AG713" i="31"/>
  <c r="AH713" i="31" s="1"/>
  <c r="V596" i="31"/>
  <c r="V36" i="31" s="1"/>
  <c r="AF613" i="31"/>
  <c r="AF37" i="31" s="1"/>
  <c r="X660" i="31"/>
  <c r="X38" i="31" s="1"/>
  <c r="AF660" i="31"/>
  <c r="AF38" i="31" s="1"/>
  <c r="AC670" i="31"/>
  <c r="Y692" i="31"/>
  <c r="Y39" i="31" s="1"/>
  <c r="X692" i="31"/>
  <c r="X39" i="31" s="1"/>
  <c r="AE738" i="31"/>
  <c r="AE40" i="31" s="1"/>
  <c r="AB738" i="31"/>
  <c r="AB40" i="31" s="1"/>
  <c r="AD791" i="31"/>
  <c r="AD42" i="31" s="1"/>
  <c r="AA791" i="31"/>
  <c r="AA42" i="31" s="1"/>
  <c r="W791" i="31"/>
  <c r="W42" i="31" s="1"/>
  <c r="AC815" i="31"/>
  <c r="AC46" i="31" s="1"/>
  <c r="AC829" i="31"/>
  <c r="AC47" i="31" s="1"/>
  <c r="AA58" i="31"/>
  <c r="AA59" i="31" s="1"/>
  <c r="AG684" i="31"/>
  <c r="AH684" i="31" s="1"/>
  <c r="AG561" i="31"/>
  <c r="AH561" i="31" s="1"/>
  <c r="AG622" i="31"/>
  <c r="AH622" i="31" s="1"/>
  <c r="AG273" i="31"/>
  <c r="AG823" i="31"/>
  <c r="AG422" i="31"/>
  <c r="AG263" i="31"/>
  <c r="AH263" i="31" s="1"/>
  <c r="AG637" i="31"/>
  <c r="AG759" i="31"/>
  <c r="AG635" i="31"/>
  <c r="AG424" i="31"/>
  <c r="AG381" i="31"/>
  <c r="AH381" i="31" s="1"/>
  <c r="AG259" i="31"/>
  <c r="AG562" i="31"/>
  <c r="AH562" i="31" s="1"/>
  <c r="AG572" i="31"/>
  <c r="AH572" i="31" s="1"/>
  <c r="AG674" i="31"/>
  <c r="AH674" i="31" s="1"/>
  <c r="AG688" i="31"/>
  <c r="AH688" i="31" s="1"/>
  <c r="AG708" i="31"/>
  <c r="AH708" i="31" s="1"/>
  <c r="AG756" i="31"/>
  <c r="AH756" i="31" s="1"/>
  <c r="AF968" i="31"/>
  <c r="AA660" i="31"/>
  <c r="AA38" i="31" s="1"/>
  <c r="AF59" i="31"/>
  <c r="AG722" i="31"/>
  <c r="AH722" i="31" s="1"/>
  <c r="AG320" i="31"/>
  <c r="AH320" i="31" s="1"/>
  <c r="AG552" i="31"/>
  <c r="AH552" i="31" s="1"/>
  <c r="AG632" i="31"/>
  <c r="AH632" i="31" s="1"/>
  <c r="AG372" i="31"/>
  <c r="AG437" i="31"/>
  <c r="AG251" i="31"/>
  <c r="AG685" i="31"/>
  <c r="AH685" i="31" s="1"/>
  <c r="AG644" i="31"/>
  <c r="AG480" i="31"/>
  <c r="AH480" i="31" s="1"/>
  <c r="AG301" i="31"/>
  <c r="AH301" i="31" s="1"/>
  <c r="AG556" i="31"/>
  <c r="AH556" i="31" s="1"/>
  <c r="AG563" i="31"/>
  <c r="AH563" i="31" s="1"/>
  <c r="AG573" i="31"/>
  <c r="AH573" i="31" s="1"/>
  <c r="AG582" i="31"/>
  <c r="AH582" i="31" s="1"/>
  <c r="AG603" i="31"/>
  <c r="AH603" i="31" s="1"/>
  <c r="AG624" i="31"/>
  <c r="AH624" i="31" s="1"/>
  <c r="AG665" i="31"/>
  <c r="AH665" i="31" s="1"/>
  <c r="AG689" i="31"/>
  <c r="AH689" i="31" s="1"/>
  <c r="AG773" i="31"/>
  <c r="AG788" i="31"/>
  <c r="AH788" i="31" s="1"/>
  <c r="AA52" i="31"/>
  <c r="AG588" i="31"/>
  <c r="AH588" i="31" s="1"/>
  <c r="AG272" i="31"/>
  <c r="AG291" i="31"/>
  <c r="AH291" i="31" s="1"/>
  <c r="AG225" i="31"/>
  <c r="AG629" i="31"/>
  <c r="AG589" i="31"/>
  <c r="AG432" i="31"/>
  <c r="AH432" i="31" s="1"/>
  <c r="AG300" i="31"/>
  <c r="AH300" i="31" s="1"/>
  <c r="AG282" i="31"/>
  <c r="AH282" i="31" s="1"/>
  <c r="AG574" i="31"/>
  <c r="AH574" i="31" s="1"/>
  <c r="AG646" i="31"/>
  <c r="AH646" i="31" s="1"/>
  <c r="AG690" i="31"/>
  <c r="AH690" i="31" s="1"/>
  <c r="AG400" i="31"/>
  <c r="AH400" i="31" s="1"/>
  <c r="AG285" i="31"/>
  <c r="AH285" i="31" s="1"/>
  <c r="AG315" i="31"/>
  <c r="AH315" i="31" s="1"/>
  <c r="AG330" i="31"/>
  <c r="AG120" i="31"/>
  <c r="AG288" i="31"/>
  <c r="AG258" i="31"/>
  <c r="AH258" i="31" s="1"/>
  <c r="AG241" i="31"/>
  <c r="AH241" i="31" s="1"/>
  <c r="AG577" i="31"/>
  <c r="AG789" i="31"/>
  <c r="AG893" i="31"/>
  <c r="AG396" i="31"/>
  <c r="AH396" i="31" s="1"/>
  <c r="AG317" i="31"/>
  <c r="AH317" i="31" s="1"/>
  <c r="AG607" i="31"/>
  <c r="AH607" i="31" s="1"/>
  <c r="AG657" i="31"/>
  <c r="AH657" i="31" s="1"/>
  <c r="AG667" i="31"/>
  <c r="AH667" i="31" s="1"/>
  <c r="AG730" i="31"/>
  <c r="AH730" i="31" s="1"/>
  <c r="AG774" i="31"/>
  <c r="AH774" i="31" s="1"/>
  <c r="M510" i="31"/>
  <c r="M28" i="31" s="1"/>
  <c r="Q553" i="31"/>
  <c r="O717" i="31"/>
  <c r="O737" i="31"/>
  <c r="AG937" i="31"/>
  <c r="AG119" i="31"/>
  <c r="AG227" i="31"/>
  <c r="AH227" i="31" s="1"/>
  <c r="AG370" i="31"/>
  <c r="AG402" i="31"/>
  <c r="AG289" i="31"/>
  <c r="AH289" i="31" s="1"/>
  <c r="AG353" i="31"/>
  <c r="AH353" i="31" s="1"/>
  <c r="AG284" i="31"/>
  <c r="AH284" i="31" s="1"/>
  <c r="AG763" i="31"/>
  <c r="AH763" i="31" s="1"/>
  <c r="AG585" i="31"/>
  <c r="AG679" i="31"/>
  <c r="AH679" i="31" s="1"/>
  <c r="AG420" i="31"/>
  <c r="AG323" i="31"/>
  <c r="AG230" i="31"/>
  <c r="AH230" i="31" s="1"/>
  <c r="AG222" i="31"/>
  <c r="AH222" i="31" s="1"/>
  <c r="AG650" i="31"/>
  <c r="AG747" i="31"/>
  <c r="AH747" i="31" s="1"/>
  <c r="AG760" i="31"/>
  <c r="AA613" i="31"/>
  <c r="AA37" i="31" s="1"/>
  <c r="AB613" i="31"/>
  <c r="AB37" i="31" s="1"/>
  <c r="AC866" i="31"/>
  <c r="AC49" i="31" s="1"/>
  <c r="AF52" i="31"/>
  <c r="AC919" i="31"/>
  <c r="AC55" i="31" s="1"/>
  <c r="W59" i="31"/>
  <c r="AC932" i="31"/>
  <c r="AC56" i="31" s="1"/>
  <c r="AC944" i="31"/>
  <c r="AC57" i="31" s="1"/>
  <c r="AG715" i="31"/>
  <c r="AG313" i="31"/>
  <c r="AH313" i="31" s="1"/>
  <c r="AG243" i="31"/>
  <c r="AH243" i="31" s="1"/>
  <c r="AG226" i="31"/>
  <c r="AG434" i="31"/>
  <c r="AG415" i="31"/>
  <c r="AG406" i="31"/>
  <c r="AG639" i="31"/>
  <c r="AH639" i="31" s="1"/>
  <c r="AG262" i="31"/>
  <c r="AH262" i="31" s="1"/>
  <c r="AG229" i="31"/>
  <c r="AH229" i="31" s="1"/>
  <c r="AG550" i="31"/>
  <c r="AH550" i="31" s="1"/>
  <c r="AG576" i="31"/>
  <c r="AH576" i="31" s="1"/>
  <c r="AG586" i="31"/>
  <c r="AH586" i="31" s="1"/>
  <c r="AG620" i="31"/>
  <c r="AH620" i="31" s="1"/>
  <c r="AG630" i="31"/>
  <c r="AH630" i="31" s="1"/>
  <c r="AG732" i="31"/>
  <c r="AH732" i="31" s="1"/>
  <c r="AG776" i="31"/>
  <c r="AH776" i="31" s="1"/>
  <c r="AC407" i="31"/>
  <c r="AC22" i="31" s="1"/>
  <c r="AC463" i="31"/>
  <c r="AC25" i="31" s="1"/>
  <c r="V738" i="31"/>
  <c r="V40" i="31" s="1"/>
  <c r="AC780" i="31"/>
  <c r="AC879" i="31"/>
  <c r="AC50" i="31" s="1"/>
  <c r="Z10" i="31"/>
  <c r="Z791" i="31"/>
  <c r="Z42" i="31" s="1"/>
  <c r="Z52" i="31"/>
  <c r="Z967" i="31"/>
  <c r="AE74" i="31"/>
  <c r="AB10" i="31"/>
  <c r="AC179" i="31"/>
  <c r="AC8" i="31" s="1"/>
  <c r="AC268" i="31"/>
  <c r="AC15" i="31" s="1"/>
  <c r="AC426" i="31"/>
  <c r="AC23" i="31" s="1"/>
  <c r="AC524" i="31"/>
  <c r="AC30" i="31" s="1"/>
  <c r="AD968" i="31"/>
  <c r="AC232" i="31"/>
  <c r="AC13" i="31" s="1"/>
  <c r="AC519" i="31"/>
  <c r="AC29" i="31" s="1"/>
  <c r="Y59" i="31"/>
  <c r="AG725" i="31"/>
  <c r="AH725" i="31" s="1"/>
  <c r="AC248" i="31"/>
  <c r="AC14" i="31" s="1"/>
  <c r="AC295" i="31"/>
  <c r="AC16" i="31" s="1"/>
  <c r="AC326" i="31"/>
  <c r="AC18" i="31" s="1"/>
  <c r="AC510" i="31"/>
  <c r="AC28" i="31" s="1"/>
  <c r="AD596" i="31"/>
  <c r="AD36" i="31" s="1"/>
  <c r="AA596" i="31"/>
  <c r="AA36" i="31" s="1"/>
  <c r="AC567" i="31"/>
  <c r="Y596" i="31"/>
  <c r="Y36" i="31" s="1"/>
  <c r="AC579" i="31"/>
  <c r="X596" i="31"/>
  <c r="X36" i="31" s="1"/>
  <c r="AC590" i="31"/>
  <c r="W596" i="31"/>
  <c r="W36" i="31" s="1"/>
  <c r="AC595" i="31"/>
  <c r="AC604" i="31"/>
  <c r="AC613" i="31" s="1"/>
  <c r="AC37" i="31" s="1"/>
  <c r="Z613" i="31"/>
  <c r="Z37" i="31" s="1"/>
  <c r="AC625" i="31"/>
  <c r="V660" i="31"/>
  <c r="V38" i="31" s="1"/>
  <c r="AC647" i="31"/>
  <c r="Z660" i="31"/>
  <c r="Z38" i="31" s="1"/>
  <c r="AC659" i="31"/>
  <c r="AC691" i="31"/>
  <c r="AE692" i="31"/>
  <c r="AE39" i="31" s="1"/>
  <c r="AB692" i="31"/>
  <c r="AB39" i="31" s="1"/>
  <c r="AG256" i="31"/>
  <c r="AH256" i="31" s="1"/>
  <c r="AB596" i="31"/>
  <c r="AB36" i="31" s="1"/>
  <c r="AC640" i="31"/>
  <c r="AB59" i="31"/>
  <c r="AC441" i="31"/>
  <c r="AC24" i="31" s="1"/>
  <c r="AC115" i="31"/>
  <c r="AC5" i="31" s="1"/>
  <c r="AF10" i="31"/>
  <c r="AC343" i="31"/>
  <c r="AC19" i="31" s="1"/>
  <c r="AC481" i="31"/>
  <c r="AC26" i="31" s="1"/>
  <c r="AE52" i="31"/>
  <c r="AB52" i="31"/>
  <c r="X52" i="31"/>
  <c r="AF33" i="31"/>
  <c r="AE59" i="31"/>
  <c r="AC74" i="31"/>
  <c r="W33" i="31"/>
  <c r="AB33" i="31"/>
  <c r="AC128" i="31"/>
  <c r="AC6" i="31" s="1"/>
  <c r="X10" i="31"/>
  <c r="Y33" i="31"/>
  <c r="AA32" i="31"/>
  <c r="W52" i="31"/>
  <c r="V59" i="31"/>
  <c r="W968" i="31"/>
  <c r="X968" i="31"/>
  <c r="AC189" i="31"/>
  <c r="AC9" i="31" s="1"/>
  <c r="AC361" i="31"/>
  <c r="AC20" i="31" s="1"/>
  <c r="Z968" i="31"/>
  <c r="X967" i="31"/>
  <c r="AC553" i="31"/>
  <c r="AE33" i="31"/>
  <c r="AD52" i="31"/>
  <c r="X59" i="31"/>
  <c r="AC102" i="31"/>
  <c r="AC4" i="31" s="1"/>
  <c r="AE10" i="31"/>
  <c r="AC144" i="31"/>
  <c r="AC7" i="31" s="1"/>
  <c r="AC717" i="31"/>
  <c r="R839" i="31"/>
  <c r="R48" i="31" s="1"/>
  <c r="P839" i="31"/>
  <c r="P48" i="31" s="1"/>
  <c r="AA967" i="31"/>
  <c r="Z33" i="31"/>
  <c r="Z59" i="31"/>
  <c r="AE968" i="31"/>
  <c r="AD33" i="31"/>
  <c r="AC308" i="31"/>
  <c r="AC17" i="31" s="1"/>
  <c r="W613" i="31"/>
  <c r="W37" i="31" s="1"/>
  <c r="X613" i="31"/>
  <c r="X37" i="31" s="1"/>
  <c r="W660" i="31"/>
  <c r="W38" i="31" s="1"/>
  <c r="AD10" i="31"/>
  <c r="R519" i="31"/>
  <c r="R29" i="31" s="1"/>
  <c r="P519" i="31"/>
  <c r="P29" i="31" s="1"/>
  <c r="P524" i="31"/>
  <c r="P30" i="31" s="1"/>
  <c r="X33" i="31"/>
  <c r="M950" i="31"/>
  <c r="M58" i="31" s="1"/>
  <c r="Y10" i="31"/>
  <c r="AA10" i="31"/>
  <c r="V10" i="31"/>
  <c r="V24" i="31"/>
  <c r="V33" i="31" s="1"/>
  <c r="V968" i="31"/>
  <c r="AB968" i="31"/>
  <c r="Y968" i="31"/>
  <c r="W6" i="31"/>
  <c r="W10" i="31" s="1"/>
  <c r="V52" i="31"/>
  <c r="Y52" i="31"/>
  <c r="Y967" i="31"/>
  <c r="R647" i="31"/>
  <c r="M553" i="31"/>
  <c r="L339" i="31"/>
  <c r="N339" i="22"/>
  <c r="S339" i="22" s="1"/>
  <c r="L557" i="31"/>
  <c r="N557" i="22"/>
  <c r="S557" i="22" s="1"/>
  <c r="L719" i="31"/>
  <c r="N719" i="22"/>
  <c r="S719" i="22" s="1"/>
  <c r="T703" i="22"/>
  <c r="T703" i="31" s="1"/>
  <c r="N703" i="31"/>
  <c r="N239" i="31"/>
  <c r="T239" i="22"/>
  <c r="T239" i="31" s="1"/>
  <c r="N213" i="22"/>
  <c r="L213" i="31"/>
  <c r="L360" i="31"/>
  <c r="N360" i="22"/>
  <c r="N360" i="31" s="1"/>
  <c r="N306" i="22"/>
  <c r="S306" i="22" s="1"/>
  <c r="L306" i="31"/>
  <c r="L575" i="31"/>
  <c r="N575" i="22"/>
  <c r="S575" i="22" s="1"/>
  <c r="L322" i="31"/>
  <c r="N322" i="22"/>
  <c r="N678" i="22"/>
  <c r="S678" i="22" s="1"/>
  <c r="L678" i="31"/>
  <c r="L393" i="31"/>
  <c r="N393" i="22"/>
  <c r="S393" i="22" s="1"/>
  <c r="L278" i="31"/>
  <c r="N278" i="22"/>
  <c r="S278" i="22" s="1"/>
  <c r="N733" i="22"/>
  <c r="T733" i="22" s="1"/>
  <c r="T733" i="31" s="1"/>
  <c r="L733" i="31"/>
  <c r="N808" i="31"/>
  <c r="T808" i="22"/>
  <c r="T808" i="31" s="1"/>
  <c r="S808" i="22"/>
  <c r="T466" i="22"/>
  <c r="T466" i="31" s="1"/>
  <c r="N466" i="31"/>
  <c r="L861" i="31"/>
  <c r="N861" i="22"/>
  <c r="N861" i="31" s="1"/>
  <c r="N242" i="22"/>
  <c r="S242" i="22" s="1"/>
  <c r="L242" i="31"/>
  <c r="N743" i="31"/>
  <c r="T743" i="22"/>
  <c r="T743" i="31" s="1"/>
  <c r="S743" i="22"/>
  <c r="S534" i="22"/>
  <c r="N534" i="31"/>
  <c r="L142" i="31"/>
  <c r="N142" i="22"/>
  <c r="N142" i="31" s="1"/>
  <c r="S728" i="22"/>
  <c r="T728" i="22"/>
  <c r="T728" i="31" s="1"/>
  <c r="N728" i="31"/>
  <c r="N744" i="22"/>
  <c r="S744" i="22" s="1"/>
  <c r="L744" i="31"/>
  <c r="R524" i="31"/>
  <c r="R30" i="31" s="1"/>
  <c r="M879" i="31"/>
  <c r="M50" i="31" s="1"/>
  <c r="P950" i="31"/>
  <c r="P58" i="31" s="1"/>
  <c r="S651" i="22"/>
  <c r="S873" i="22"/>
  <c r="S272" i="22"/>
  <c r="N97" i="22"/>
  <c r="N97" i="31" s="1"/>
  <c r="S97" i="31" s="1"/>
  <c r="N383" i="22"/>
  <c r="T383" i="22" s="1"/>
  <c r="T383" i="31" s="1"/>
  <c r="N573" i="22"/>
  <c r="N601" i="22"/>
  <c r="N467" i="22"/>
  <c r="T467" i="22" s="1"/>
  <c r="T467" i="31" s="1"/>
  <c r="N533" i="22"/>
  <c r="N533" i="31" s="1"/>
  <c r="S533" i="31" s="1"/>
  <c r="N271" i="22"/>
  <c r="L466" i="31"/>
  <c r="L672" i="31"/>
  <c r="N589" i="31"/>
  <c r="H366" i="22"/>
  <c r="L366" i="22" s="1"/>
  <c r="L386" i="22" s="1"/>
  <c r="P596" i="22"/>
  <c r="P36" i="22" s="1"/>
  <c r="P547" i="31" s="1"/>
  <c r="M596" i="22"/>
  <c r="M36" i="22" s="1"/>
  <c r="M547" i="31" s="1"/>
  <c r="Q660" i="22"/>
  <c r="Q38" i="22" s="1"/>
  <c r="O660" i="22"/>
  <c r="O38" i="22" s="1"/>
  <c r="L717" i="22"/>
  <c r="R232" i="31"/>
  <c r="R13" i="31" s="1"/>
  <c r="Q524" i="31"/>
  <c r="Q30" i="31" s="1"/>
  <c r="M866" i="31"/>
  <c r="M49" i="31" s="1"/>
  <c r="Q932" i="31"/>
  <c r="Q56" i="31" s="1"/>
  <c r="O944" i="31"/>
  <c r="O57" i="31" s="1"/>
  <c r="T430" i="22"/>
  <c r="T430" i="31" s="1"/>
  <c r="S466" i="22"/>
  <c r="N272" i="31"/>
  <c r="N253" i="31"/>
  <c r="N283" i="31"/>
  <c r="N280" i="31"/>
  <c r="S589" i="22"/>
  <c r="N574" i="22"/>
  <c r="S574" i="22" s="1"/>
  <c r="N622" i="22"/>
  <c r="S239" i="22"/>
  <c r="N447" i="22"/>
  <c r="S447" i="22" s="1"/>
  <c r="N563" i="22"/>
  <c r="N563" i="31" s="1"/>
  <c r="S563" i="31" s="1"/>
  <c r="N448" i="22"/>
  <c r="S448" i="22" s="1"/>
  <c r="N79" i="22"/>
  <c r="N79" i="31" s="1"/>
  <c r="N230" i="22"/>
  <c r="N401" i="22"/>
  <c r="N411" i="22"/>
  <c r="T411" i="22" s="1"/>
  <c r="T411" i="31" s="1"/>
  <c r="N352" i="22"/>
  <c r="N376" i="22"/>
  <c r="L653" i="31"/>
  <c r="L728" i="31"/>
  <c r="H532" i="22"/>
  <c r="L532" i="22" s="1"/>
  <c r="L532" i="31" s="1"/>
  <c r="R692" i="22"/>
  <c r="R39" i="22" s="1"/>
  <c r="Q839" i="31"/>
  <c r="Q48" i="31" s="1"/>
  <c r="R866" i="31"/>
  <c r="R49" i="31" s="1"/>
  <c r="S430" i="22"/>
  <c r="N755" i="22"/>
  <c r="N696" i="22"/>
  <c r="R972" i="22"/>
  <c r="N902" i="22"/>
  <c r="T902" i="22" s="1"/>
  <c r="T902" i="31" s="1"/>
  <c r="N848" i="22"/>
  <c r="S848" i="22" s="1"/>
  <c r="L223" i="31"/>
  <c r="S223" i="31" s="1"/>
  <c r="L474" i="31"/>
  <c r="P59" i="22"/>
  <c r="N543" i="22"/>
  <c r="N543" i="31" s="1"/>
  <c r="S543" i="31" s="1"/>
  <c r="L553" i="22"/>
  <c r="N651" i="31"/>
  <c r="N455" i="22"/>
  <c r="S455" i="22" s="1"/>
  <c r="N856" i="22"/>
  <c r="S856" i="22" s="1"/>
  <c r="N375" i="22"/>
  <c r="N485" i="22"/>
  <c r="S485" i="22" s="1"/>
  <c r="N931" i="22"/>
  <c r="S931" i="22" s="1"/>
  <c r="N924" i="22"/>
  <c r="N924" i="31" s="1"/>
  <c r="S924" i="31" s="1"/>
  <c r="N172" i="22"/>
  <c r="N172" i="31" s="1"/>
  <c r="S172" i="31" s="1"/>
  <c r="S418" i="22"/>
  <c r="L239" i="31"/>
  <c r="T418" i="22"/>
  <c r="T418" i="31" s="1"/>
  <c r="P723" i="31"/>
  <c r="O885" i="31"/>
  <c r="O51" i="31" s="1"/>
  <c r="S711" i="22"/>
  <c r="L866" i="22"/>
  <c r="L49" i="22" s="1"/>
  <c r="L841" i="31" s="1"/>
  <c r="N261" i="22"/>
  <c r="O973" i="22"/>
  <c r="L534" i="31"/>
  <c r="L743" i="31"/>
  <c r="H503" i="22"/>
  <c r="L503" i="22" s="1"/>
  <c r="H274" i="22"/>
  <c r="L274" i="22" s="1"/>
  <c r="M660" i="22"/>
  <c r="M38" i="22" s="1"/>
  <c r="P441" i="31"/>
  <c r="P24" i="31" s="1"/>
  <c r="Q492" i="31"/>
  <c r="Q27" i="31" s="1"/>
  <c r="M519" i="31"/>
  <c r="M29" i="31" s="1"/>
  <c r="O519" i="31"/>
  <c r="O29" i="31" s="1"/>
  <c r="R579" i="31"/>
  <c r="Q604" i="31"/>
  <c r="M604" i="31"/>
  <c r="O604" i="31"/>
  <c r="O625" i="31"/>
  <c r="P670" i="31"/>
  <c r="O704" i="31"/>
  <c r="Q704" i="31"/>
  <c r="M717" i="31"/>
  <c r="S577" i="22"/>
  <c r="N496" i="22"/>
  <c r="S496" i="22" s="1"/>
  <c r="S474" i="22"/>
  <c r="N208" i="22"/>
  <c r="N89" i="22"/>
  <c r="N89" i="31" s="1"/>
  <c r="S89" i="31" s="1"/>
  <c r="N865" i="22"/>
  <c r="S865" i="22" s="1"/>
  <c r="H215" i="22"/>
  <c r="L215" i="22" s="1"/>
  <c r="L519" i="22"/>
  <c r="L29" i="22" s="1"/>
  <c r="S633" i="22"/>
  <c r="N672" i="31"/>
  <c r="T672" i="22"/>
  <c r="T672" i="31" s="1"/>
  <c r="L836" i="31"/>
  <c r="N836" i="22"/>
  <c r="N836" i="31" s="1"/>
  <c r="N539" i="22"/>
  <c r="N539" i="31" s="1"/>
  <c r="S539" i="31" s="1"/>
  <c r="N509" i="22"/>
  <c r="L509" i="31"/>
  <c r="L500" i="31"/>
  <c r="N500" i="22"/>
  <c r="N500" i="31" s="1"/>
  <c r="L433" i="31"/>
  <c r="N433" i="22"/>
  <c r="S433" i="22" s="1"/>
  <c r="N341" i="22"/>
  <c r="S341" i="22" s="1"/>
  <c r="L337" i="31"/>
  <c r="N337" i="22"/>
  <c r="L283" i="31"/>
  <c r="S283" i="22"/>
  <c r="L276" i="31"/>
  <c r="N276" i="22"/>
  <c r="S276" i="22" s="1"/>
  <c r="N266" i="22"/>
  <c r="L266" i="31"/>
  <c r="T758" i="22"/>
  <c r="T758" i="31" s="1"/>
  <c r="N758" i="31"/>
  <c r="L570" i="31"/>
  <c r="S570" i="22"/>
  <c r="Q971" i="22"/>
  <c r="N244" i="31"/>
  <c r="S244" i="22"/>
  <c r="L658" i="31"/>
  <c r="S658" i="22"/>
  <c r="N668" i="22"/>
  <c r="S668" i="22" s="1"/>
  <c r="L670" i="22"/>
  <c r="N874" i="22"/>
  <c r="L874" i="31"/>
  <c r="N917" i="31"/>
  <c r="S917" i="22"/>
  <c r="L935" i="31"/>
  <c r="L898" i="31"/>
  <c r="N898" i="22"/>
  <c r="S898" i="22" s="1"/>
  <c r="L892" i="31"/>
  <c r="N892" i="22"/>
  <c r="L294" i="31"/>
  <c r="N294" i="22"/>
  <c r="N294" i="31" s="1"/>
  <c r="L246" i="31"/>
  <c r="N246" i="22"/>
  <c r="L240" i="31"/>
  <c r="N240" i="22"/>
  <c r="N209" i="22"/>
  <c r="S209" i="22" s="1"/>
  <c r="N183" i="31"/>
  <c r="T183" i="22"/>
  <c r="T183" i="31" s="1"/>
  <c r="L173" i="31"/>
  <c r="N173" i="22"/>
  <c r="L578" i="31"/>
  <c r="N578" i="22"/>
  <c r="L600" i="31"/>
  <c r="L604" i="22"/>
  <c r="N600" i="22"/>
  <c r="N631" i="22"/>
  <c r="S631" i="22" s="1"/>
  <c r="L631" i="31"/>
  <c r="L651" i="31"/>
  <c r="L659" i="22"/>
  <c r="T633" i="22"/>
  <c r="T633" i="31" s="1"/>
  <c r="N435" i="31"/>
  <c r="T435" i="22"/>
  <c r="T435" i="31" s="1"/>
  <c r="S251" i="22"/>
  <c r="N251" i="31"/>
  <c r="O971" i="22"/>
  <c r="O51" i="22"/>
  <c r="O52" i="22" s="1"/>
  <c r="M55" i="22"/>
  <c r="M59" i="22" s="1"/>
  <c r="M972" i="22"/>
  <c r="L857" i="31"/>
  <c r="S857" i="22"/>
  <c r="L523" i="31"/>
  <c r="N523" i="22"/>
  <c r="L803" i="31"/>
  <c r="N803" i="22"/>
  <c r="S803" i="22" s="1"/>
  <c r="L796" i="31"/>
  <c r="S796" i="22"/>
  <c r="G486" i="22"/>
  <c r="E486" i="22"/>
  <c r="L429" i="31"/>
  <c r="N429" i="22"/>
  <c r="L368" i="31"/>
  <c r="N368" i="22"/>
  <c r="L255" i="31"/>
  <c r="N255" i="22"/>
  <c r="N245" i="22"/>
  <c r="T245" i="22" s="1"/>
  <c r="T245" i="31" s="1"/>
  <c r="L245" i="31"/>
  <c r="L742" i="31"/>
  <c r="N742" i="22"/>
  <c r="L749" i="31"/>
  <c r="N749" i="22"/>
  <c r="L784" i="31"/>
  <c r="N784" i="22"/>
  <c r="S784" i="22" s="1"/>
  <c r="N169" i="31"/>
  <c r="S169" i="22"/>
  <c r="T495" i="22"/>
  <c r="T495" i="31" s="1"/>
  <c r="N495" i="31"/>
  <c r="N857" i="31"/>
  <c r="T857" i="22"/>
  <c r="T857" i="31" s="1"/>
  <c r="N474" i="31"/>
  <c r="T474" i="22"/>
  <c r="T474" i="31" s="1"/>
  <c r="L367" i="31"/>
  <c r="N367" i="22"/>
  <c r="L359" i="31"/>
  <c r="N359" i="22"/>
  <c r="L342" i="31"/>
  <c r="N342" i="22"/>
  <c r="N342" i="31" s="1"/>
  <c r="N318" i="22"/>
  <c r="S318" i="22" s="1"/>
  <c r="L318" i="31"/>
  <c r="L311" i="31"/>
  <c r="N311" i="22"/>
  <c r="T311" i="22" s="1"/>
  <c r="T311" i="31" s="1"/>
  <c r="L302" i="31"/>
  <c r="N302" i="22"/>
  <c r="S302" i="22" s="1"/>
  <c r="L254" i="31"/>
  <c r="N254" i="22"/>
  <c r="L156" i="31"/>
  <c r="N156" i="22"/>
  <c r="N721" i="22"/>
  <c r="S721" i="22" s="1"/>
  <c r="U866" i="31"/>
  <c r="U49" i="31" s="1"/>
  <c r="L350" i="31"/>
  <c r="N350" i="22"/>
  <c r="L324" i="31"/>
  <c r="N324" i="22"/>
  <c r="L673" i="31"/>
  <c r="N673" i="22"/>
  <c r="L686" i="31"/>
  <c r="N686" i="22"/>
  <c r="N686" i="31" s="1"/>
  <c r="N720" i="22"/>
  <c r="L720" i="31"/>
  <c r="L723" i="22"/>
  <c r="L735" i="31"/>
  <c r="N735" i="22"/>
  <c r="L566" i="31"/>
  <c r="N566" i="22"/>
  <c r="L592" i="31"/>
  <c r="L595" i="22"/>
  <c r="R596" i="22"/>
  <c r="R36" i="22" s="1"/>
  <c r="L617" i="31"/>
  <c r="N617" i="22"/>
  <c r="L625" i="22"/>
  <c r="P829" i="31"/>
  <c r="P47" i="31" s="1"/>
  <c r="N592" i="22"/>
  <c r="N592" i="31" s="1"/>
  <c r="N603" i="22"/>
  <c r="L853" i="31"/>
  <c r="N853" i="22"/>
  <c r="S853" i="22" s="1"/>
  <c r="L846" i="31"/>
  <c r="N846" i="22"/>
  <c r="N380" i="22"/>
  <c r="N380" i="31" s="1"/>
  <c r="L380" i="31"/>
  <c r="L212" i="31"/>
  <c r="N212" i="22"/>
  <c r="L199" i="31"/>
  <c r="N199" i="22"/>
  <c r="S199" i="22" s="1"/>
  <c r="S655" i="22"/>
  <c r="T655" i="22"/>
  <c r="T655" i="31" s="1"/>
  <c r="L681" i="31"/>
  <c r="N681" i="22"/>
  <c r="L527" i="31"/>
  <c r="L31" i="22"/>
  <c r="N680" i="22"/>
  <c r="S680" i="22" s="1"/>
  <c r="S252" i="22"/>
  <c r="L812" i="31"/>
  <c r="N812" i="22"/>
  <c r="T812" i="22" s="1"/>
  <c r="T812" i="31" s="1"/>
  <c r="H504" i="22"/>
  <c r="L504" i="22" s="1"/>
  <c r="L498" i="31"/>
  <c r="N498" i="22"/>
  <c r="L204" i="31"/>
  <c r="N204" i="22"/>
  <c r="L125" i="31"/>
  <c r="N125" i="22"/>
  <c r="L656" i="31"/>
  <c r="N656" i="22"/>
  <c r="L675" i="31"/>
  <c r="N675" i="22"/>
  <c r="L699" i="31"/>
  <c r="N699" i="22"/>
  <c r="N699" i="31" s="1"/>
  <c r="N654" i="31"/>
  <c r="S654" i="22"/>
  <c r="L858" i="31"/>
  <c r="N858" i="22"/>
  <c r="L516" i="31"/>
  <c r="N516" i="22"/>
  <c r="L413" i="31"/>
  <c r="N413" i="22"/>
  <c r="S413" i="22" s="1"/>
  <c r="L767" i="31"/>
  <c r="N767" i="22"/>
  <c r="N767" i="31" s="1"/>
  <c r="Q102" i="31"/>
  <c r="R879" i="31"/>
  <c r="R50" i="31" s="1"/>
  <c r="P879" i="31"/>
  <c r="P50" i="31" s="1"/>
  <c r="O879" i="31"/>
  <c r="O50" i="31" s="1"/>
  <c r="Q879" i="31"/>
  <c r="Q50" i="31" s="1"/>
  <c r="L869" i="31"/>
  <c r="S869" i="31" s="1"/>
  <c r="L879" i="22"/>
  <c r="AG260" i="31"/>
  <c r="AH260" i="31" s="1"/>
  <c r="AG757" i="31"/>
  <c r="AH757" i="31" s="1"/>
  <c r="O829" i="31"/>
  <c r="O47" i="31" s="1"/>
  <c r="Q829" i="31"/>
  <c r="Q47" i="31" s="1"/>
  <c r="L522" i="31"/>
  <c r="L524" i="22"/>
  <c r="L30" i="22" s="1"/>
  <c r="L495" i="31"/>
  <c r="N377" i="22"/>
  <c r="L377" i="31"/>
  <c r="P750" i="31"/>
  <c r="P751" i="31" s="1"/>
  <c r="P41" i="31" s="1"/>
  <c r="L950" i="22"/>
  <c r="L58" i="22" s="1"/>
  <c r="L914" i="31"/>
  <c r="N914" i="22"/>
  <c r="S914" i="22" s="1"/>
  <c r="AG818" i="31"/>
  <c r="AH818" i="31" s="1"/>
  <c r="L481" i="22"/>
  <c r="L26" i="22" s="1"/>
  <c r="AG748" i="31"/>
  <c r="AH748" i="31" s="1"/>
  <c r="AG416" i="31"/>
  <c r="AG196" i="31"/>
  <c r="AG375" i="31"/>
  <c r="AH375" i="31" s="1"/>
  <c r="AG287" i="31"/>
  <c r="AH287" i="31" s="1"/>
  <c r="AG593" i="31"/>
  <c r="AH593" i="31" s="1"/>
  <c r="AG761" i="31"/>
  <c r="AH761" i="31" s="1"/>
  <c r="Q659" i="31"/>
  <c r="M670" i="31"/>
  <c r="R723" i="31"/>
  <c r="AG360" i="31"/>
  <c r="M704" i="31"/>
  <c r="AG431" i="31"/>
  <c r="AH431" i="31" s="1"/>
  <c r="AG683" i="31"/>
  <c r="AG884" i="31"/>
  <c r="AH884" i="31" s="1"/>
  <c r="AG726" i="31"/>
  <c r="AH726" i="31" s="1"/>
  <c r="R268" i="31"/>
  <c r="R15" i="31" s="1"/>
  <c r="P780" i="31"/>
  <c r="M839" i="31"/>
  <c r="M48" i="31" s="1"/>
  <c r="O839" i="31"/>
  <c r="O48" i="31" s="1"/>
  <c r="O579" i="31"/>
  <c r="M579" i="31"/>
  <c r="P595" i="31"/>
  <c r="R595" i="31"/>
  <c r="M764" i="31"/>
  <c r="O764" i="31"/>
  <c r="O780" i="31"/>
  <c r="O750" i="31"/>
  <c r="O751" i="31" s="1"/>
  <c r="O41" i="31" s="1"/>
  <c r="Q750" i="31"/>
  <c r="Q751" i="31" s="1"/>
  <c r="Q41" i="31" s="1"/>
  <c r="R764" i="31"/>
  <c r="AG271" i="31"/>
  <c r="AH271" i="31" s="1"/>
  <c r="H265" i="22"/>
  <c r="L265" i="22" s="1"/>
  <c r="L265" i="31" s="1"/>
  <c r="H198" i="22"/>
  <c r="L198" i="22" s="1"/>
  <c r="L198" i="31" s="1"/>
  <c r="H193" i="22"/>
  <c r="L193" i="22" s="1"/>
  <c r="AG555" i="31"/>
  <c r="AH555" i="31" s="1"/>
  <c r="L579" i="22"/>
  <c r="AG602" i="31"/>
  <c r="AH602" i="31" s="1"/>
  <c r="Q738" i="22"/>
  <c r="Q40" i="22" s="1"/>
  <c r="O738" i="22"/>
  <c r="O40" i="22" s="1"/>
  <c r="R738" i="22"/>
  <c r="R40" i="22" s="1"/>
  <c r="Q717" i="31"/>
  <c r="O723" i="31"/>
  <c r="Q723" i="31"/>
  <c r="M737" i="31"/>
  <c r="AG755" i="31"/>
  <c r="AH755" i="31" s="1"/>
  <c r="AG307" i="31"/>
  <c r="AG696" i="31"/>
  <c r="AH696" i="31" s="1"/>
  <c r="AG719" i="31"/>
  <c r="L670" i="31"/>
  <c r="AG414" i="31"/>
  <c r="Q4" i="22"/>
  <c r="Q10" i="22" s="1"/>
  <c r="Q968" i="22"/>
  <c r="L94" i="31"/>
  <c r="N94" i="22"/>
  <c r="L643" i="31"/>
  <c r="N643" i="22"/>
  <c r="L647" i="22"/>
  <c r="N759" i="31"/>
  <c r="R46" i="22"/>
  <c r="R52" i="22" s="1"/>
  <c r="R971" i="22"/>
  <c r="L930" i="31"/>
  <c r="N930" i="22"/>
  <c r="L905" i="31"/>
  <c r="N905" i="22"/>
  <c r="P973" i="22"/>
  <c r="P74" i="22"/>
  <c r="P964" i="31" s="1"/>
  <c r="P965" i="31" s="1"/>
  <c r="L795" i="31"/>
  <c r="N795" i="22"/>
  <c r="T795" i="22" s="1"/>
  <c r="T795" i="31" s="1"/>
  <c r="L590" i="22"/>
  <c r="N584" i="22"/>
  <c r="L584" i="31"/>
  <c r="S473" i="22"/>
  <c r="M5" i="22"/>
  <c r="M968" i="22"/>
  <c r="P4" i="22"/>
  <c r="P10" i="22" s="1"/>
  <c r="P968" i="22"/>
  <c r="L929" i="31"/>
  <c r="N929" i="22"/>
  <c r="N929" i="31" s="1"/>
  <c r="L922" i="31"/>
  <c r="N922" i="22"/>
  <c r="L514" i="31"/>
  <c r="N514" i="22"/>
  <c r="S514" i="22" s="1"/>
  <c r="N502" i="22"/>
  <c r="L502" i="31"/>
  <c r="L472" i="31"/>
  <c r="N472" i="22"/>
  <c r="L449" i="31"/>
  <c r="N449" i="22"/>
  <c r="T449" i="22" s="1"/>
  <c r="T449" i="31" s="1"/>
  <c r="L549" i="31"/>
  <c r="N549" i="22"/>
  <c r="L354" i="31"/>
  <c r="N682" i="22"/>
  <c r="N682" i="31" s="1"/>
  <c r="L682" i="31"/>
  <c r="L903" i="31"/>
  <c r="N903" i="22"/>
  <c r="N517" i="22"/>
  <c r="S517" i="22" s="1"/>
  <c r="L517" i="31"/>
  <c r="L161" i="31"/>
  <c r="N161" i="22"/>
  <c r="L148" i="31"/>
  <c r="N148" i="22"/>
  <c r="S148" i="22" s="1"/>
  <c r="L139" i="31"/>
  <c r="N139" i="22"/>
  <c r="S139" i="22" s="1"/>
  <c r="L131" i="31"/>
  <c r="N131" i="22"/>
  <c r="D7" i="27"/>
  <c r="L122" i="31"/>
  <c r="N122" i="22"/>
  <c r="N122" i="31" s="1"/>
  <c r="L114" i="31"/>
  <c r="N114" i="22"/>
  <c r="S114" i="22" s="1"/>
  <c r="L564" i="31"/>
  <c r="N564" i="22"/>
  <c r="L606" i="31"/>
  <c r="N606" i="22"/>
  <c r="T319" i="22"/>
  <c r="T319" i="31" s="1"/>
  <c r="N319" i="31"/>
  <c r="M25" i="22"/>
  <c r="M33" i="22" s="1"/>
  <c r="M969" i="22"/>
  <c r="P24" i="22"/>
  <c r="P33" i="22" s="1"/>
  <c r="P969" i="22"/>
  <c r="Q56" i="22"/>
  <c r="Q59" i="22" s="1"/>
  <c r="Q972" i="22"/>
  <c r="L910" i="31"/>
  <c r="N910" i="22"/>
  <c r="L477" i="31"/>
  <c r="N477" i="22"/>
  <c r="L559" i="31"/>
  <c r="L567" i="22"/>
  <c r="N559" i="22"/>
  <c r="L745" i="31"/>
  <c r="L750" i="22"/>
  <c r="N745" i="22"/>
  <c r="S745" i="22" s="1"/>
  <c r="L900" i="31"/>
  <c r="N900" i="22"/>
  <c r="N900" i="31" s="1"/>
  <c r="L691" i="22"/>
  <c r="N676" i="22"/>
  <c r="S676" i="22" s="1"/>
  <c r="L676" i="31"/>
  <c r="AG541" i="31"/>
  <c r="N225" i="31"/>
  <c r="N107" i="31"/>
  <c r="T107" i="31" s="1"/>
  <c r="S107" i="22"/>
  <c r="N354" i="22"/>
  <c r="L819" i="31"/>
  <c r="N819" i="22"/>
  <c r="S819" i="22" s="1"/>
  <c r="N810" i="22"/>
  <c r="S810" i="22" s="1"/>
  <c r="L804" i="31"/>
  <c r="N804" i="22"/>
  <c r="L338" i="31"/>
  <c r="N338" i="22"/>
  <c r="L332" i="31"/>
  <c r="N332" i="22"/>
  <c r="L325" i="31"/>
  <c r="N325" i="22"/>
  <c r="L319" i="31"/>
  <c r="S319" i="22"/>
  <c r="L312" i="31"/>
  <c r="L326" i="22"/>
  <c r="L18" i="22" s="1"/>
  <c r="N312" i="22"/>
  <c r="L304" i="31"/>
  <c r="N304" i="22"/>
  <c r="L298" i="31"/>
  <c r="N298" i="22"/>
  <c r="N290" i="22"/>
  <c r="S290" i="22" s="1"/>
  <c r="L290" i="31"/>
  <c r="N231" i="22"/>
  <c r="S231" i="22" s="1"/>
  <c r="L231" i="31"/>
  <c r="L232" i="22"/>
  <c r="L13" i="22" s="1"/>
  <c r="N746" i="22"/>
  <c r="L746" i="31"/>
  <c r="L758" i="31"/>
  <c r="L764" i="22"/>
  <c r="L785" i="31"/>
  <c r="L790" i="22"/>
  <c r="N785" i="22"/>
  <c r="L489" i="31"/>
  <c r="N489" i="22"/>
  <c r="T473" i="22"/>
  <c r="T473" i="31" s="1"/>
  <c r="AG418" i="31"/>
  <c r="T225" i="22"/>
  <c r="T225" i="31" s="1"/>
  <c r="N99" i="31"/>
  <c r="S99" i="22"/>
  <c r="T716" i="22"/>
  <c r="T716" i="31" s="1"/>
  <c r="N716" i="31"/>
  <c r="S716" i="22"/>
  <c r="R8" i="22"/>
  <c r="R968" i="22"/>
  <c r="N438" i="22"/>
  <c r="S438" i="22" s="1"/>
  <c r="L438" i="31"/>
  <c r="L168" i="31"/>
  <c r="N168" i="22"/>
  <c r="L445" i="31"/>
  <c r="L463" i="22"/>
  <c r="L25" i="22" s="1"/>
  <c r="L417" i="31"/>
  <c r="N417" i="22"/>
  <c r="S417" i="22" s="1"/>
  <c r="L356" i="31"/>
  <c r="N356" i="22"/>
  <c r="AG710" i="31"/>
  <c r="AH710" i="31" s="1"/>
  <c r="O7" i="22"/>
  <c r="O968" i="22"/>
  <c r="L889" i="31"/>
  <c r="N889" i="22"/>
  <c r="L864" i="31"/>
  <c r="N864" i="22"/>
  <c r="L451" i="31"/>
  <c r="N451" i="22"/>
  <c r="N451" i="31" s="1"/>
  <c r="L164" i="31"/>
  <c r="N164" i="22"/>
  <c r="N164" i="31" s="1"/>
  <c r="L687" i="31"/>
  <c r="N687" i="22"/>
  <c r="L704" i="22"/>
  <c r="L698" i="31"/>
  <c r="N698" i="22"/>
  <c r="L712" i="31"/>
  <c r="N712" i="22"/>
  <c r="L734" i="31"/>
  <c r="N734" i="22"/>
  <c r="L737" i="22"/>
  <c r="L160" i="31"/>
  <c r="N160" i="22"/>
  <c r="T160" i="22" s="1"/>
  <c r="T160" i="31" s="1"/>
  <c r="R528" i="31"/>
  <c r="R31" i="31"/>
  <c r="N577" i="31"/>
  <c r="T711" i="22"/>
  <c r="T711" i="31" s="1"/>
  <c r="S86" i="22"/>
  <c r="S458" i="22"/>
  <c r="T908" i="22"/>
  <c r="T908" i="31" s="1"/>
  <c r="S941" i="22"/>
  <c r="N170" i="22"/>
  <c r="S170" i="22" s="1"/>
  <c r="P625" i="31"/>
  <c r="R59" i="22"/>
  <c r="T869" i="22"/>
  <c r="T869" i="31" s="1"/>
  <c r="S452" i="22"/>
  <c r="N844" i="22"/>
  <c r="S844" i="22" s="1"/>
  <c r="AG714" i="31"/>
  <c r="AH714" i="31" s="1"/>
  <c r="P579" i="31"/>
  <c r="P590" i="31"/>
  <c r="P553" i="31"/>
  <c r="P612" i="31"/>
  <c r="R737" i="31"/>
  <c r="R780" i="31"/>
  <c r="P885" i="31"/>
  <c r="P51" i="31" s="1"/>
  <c r="AG305" i="31"/>
  <c r="AH305" i="31" s="1"/>
  <c r="P567" i="31"/>
  <c r="R567" i="31"/>
  <c r="Q579" i="31"/>
  <c r="R704" i="31"/>
  <c r="R829" i="31"/>
  <c r="R47" i="31" s="1"/>
  <c r="O866" i="31"/>
  <c r="O49" i="31" s="1"/>
  <c r="P326" i="31"/>
  <c r="P18" i="31" s="1"/>
  <c r="Q441" i="31"/>
  <c r="Q24" i="31" s="1"/>
  <c r="M441" i="31"/>
  <c r="M24" i="31" s="1"/>
  <c r="O441" i="31"/>
  <c r="O24" i="31" s="1"/>
  <c r="P545" i="31"/>
  <c r="P32" i="31" s="1"/>
  <c r="O545" i="31"/>
  <c r="O32" i="31" s="1"/>
  <c r="Q545" i="31"/>
  <c r="Q32" i="31" s="1"/>
  <c r="M545" i="31"/>
  <c r="M32" i="31" s="1"/>
  <c r="R553" i="31"/>
  <c r="O553" i="31"/>
  <c r="Q567" i="31"/>
  <c r="M567" i="31"/>
  <c r="P704" i="31"/>
  <c r="P717" i="31"/>
  <c r="P815" i="31"/>
  <c r="P46" i="31" s="1"/>
  <c r="P944" i="31"/>
  <c r="P57" i="31" s="1"/>
  <c r="M492" i="31"/>
  <c r="M27" i="31" s="1"/>
  <c r="M524" i="31"/>
  <c r="M30" i="31" s="1"/>
  <c r="O932" i="31"/>
  <c r="O56" i="31" s="1"/>
  <c r="O248" i="31"/>
  <c r="O14" i="31" s="1"/>
  <c r="M248" i="31"/>
  <c r="M14" i="31" s="1"/>
  <c r="P295" i="31"/>
  <c r="P16" i="31" s="1"/>
  <c r="R343" i="31"/>
  <c r="R19" i="31" s="1"/>
  <c r="P361" i="31"/>
  <c r="P20" i="31" s="1"/>
  <c r="P492" i="31"/>
  <c r="P27" i="31" s="1"/>
  <c r="P640" i="31"/>
  <c r="M647" i="31"/>
  <c r="Q647" i="31"/>
  <c r="M659" i="31"/>
  <c r="P659" i="31"/>
  <c r="R659" i="31"/>
  <c r="O670" i="31"/>
  <c r="R670" i="31"/>
  <c r="Q691" i="31"/>
  <c r="R790" i="31"/>
  <c r="R919" i="31"/>
  <c r="R55" i="31" s="1"/>
  <c r="P919" i="31"/>
  <c r="P55" i="31" s="1"/>
  <c r="P932" i="31"/>
  <c r="P56" i="31" s="1"/>
  <c r="R944" i="31"/>
  <c r="R57" i="31" s="1"/>
  <c r="O189" i="31"/>
  <c r="O9" i="31" s="1"/>
  <c r="Q189" i="31"/>
  <c r="Q9" i="31" s="1"/>
  <c r="M189" i="31"/>
  <c r="M9" i="31" s="1"/>
  <c r="Q308" i="31"/>
  <c r="Q17" i="31" s="1"/>
  <c r="O343" i="31"/>
  <c r="O19" i="31" s="1"/>
  <c r="Q343" i="31"/>
  <c r="Q19" i="31" s="1"/>
  <c r="M343" i="31"/>
  <c r="M19" i="31" s="1"/>
  <c r="O492" i="31"/>
  <c r="O27" i="31" s="1"/>
  <c r="O612" i="31"/>
  <c r="R625" i="31"/>
  <c r="M625" i="31"/>
  <c r="Q625" i="31"/>
  <c r="AG421" i="31"/>
  <c r="AG399" i="31"/>
  <c r="AG340" i="31"/>
  <c r="AH340" i="31" s="1"/>
  <c r="AG403" i="31"/>
  <c r="AH403" i="31" s="1"/>
  <c r="Q670" i="31"/>
  <c r="AG279" i="31"/>
  <c r="AH279" i="31" s="1"/>
  <c r="R361" i="31"/>
  <c r="R20" i="31" s="1"/>
  <c r="AG352" i="31"/>
  <c r="AH352" i="31" s="1"/>
  <c r="AG404" i="31"/>
  <c r="AH404" i="31" s="1"/>
  <c r="P510" i="31"/>
  <c r="P28" i="31" s="1"/>
  <c r="AG627" i="31"/>
  <c r="AH627" i="31" s="1"/>
  <c r="AG658" i="31"/>
  <c r="AG779" i="31"/>
  <c r="AH779" i="31" s="1"/>
  <c r="AG654" i="31"/>
  <c r="AG378" i="31"/>
  <c r="AH378" i="31" s="1"/>
  <c r="AG786" i="31"/>
  <c r="AH786" i="31" s="1"/>
  <c r="AG351" i="31"/>
  <c r="AH351" i="31" s="1"/>
  <c r="AG628" i="31"/>
  <c r="AH628" i="31" s="1"/>
  <c r="AG669" i="31"/>
  <c r="AH669" i="31" s="1"/>
  <c r="AG668" i="31"/>
  <c r="AH668" i="31" s="1"/>
  <c r="AG505" i="31"/>
  <c r="AH505" i="31" s="1"/>
  <c r="AG680" i="31"/>
  <c r="AH680" i="31" s="1"/>
  <c r="AG498" i="31"/>
  <c r="AG336" i="31"/>
  <c r="AG501" i="31"/>
  <c r="Q115" i="31"/>
  <c r="Q5" i="31" s="1"/>
  <c r="O567" i="31"/>
  <c r="AG348" i="31"/>
  <c r="Q737" i="31"/>
  <c r="R115" i="31"/>
  <c r="R5" i="31" s="1"/>
  <c r="R492" i="31"/>
  <c r="R27" i="31" s="1"/>
  <c r="Q519" i="31"/>
  <c r="Q29" i="31" s="1"/>
  <c r="O815" i="31"/>
  <c r="O46" i="31" s="1"/>
  <c r="M815" i="31"/>
  <c r="M46" i="31" s="1"/>
  <c r="M295" i="31"/>
  <c r="M16" i="31" s="1"/>
  <c r="O481" i="31"/>
  <c r="O26" i="31" s="1"/>
  <c r="Q268" i="31"/>
  <c r="Q15" i="31" s="1"/>
  <c r="M268" i="31"/>
  <c r="M15" i="31" s="1"/>
  <c r="Q640" i="31"/>
  <c r="O647" i="31"/>
  <c r="O659" i="31"/>
  <c r="P764" i="31"/>
  <c r="O232" i="31"/>
  <c r="O13" i="31" s="1"/>
  <c r="Q481" i="31"/>
  <c r="Q26" i="31" s="1"/>
  <c r="M481" i="31"/>
  <c r="M26" i="31" s="1"/>
  <c r="Q612" i="31"/>
  <c r="O640" i="31"/>
  <c r="M919" i="31"/>
  <c r="M55" i="31" s="1"/>
  <c r="Q866" i="31"/>
  <c r="Q49" i="31" s="1"/>
  <c r="R481" i="31"/>
  <c r="R26" i="31" s="1"/>
  <c r="R815" i="31"/>
  <c r="R46" i="31" s="1"/>
  <c r="M128" i="31"/>
  <c r="M6" i="31" s="1"/>
  <c r="O144" i="31"/>
  <c r="O7" i="31" s="1"/>
  <c r="P268" i="31"/>
  <c r="P15" i="31" s="1"/>
  <c r="Q295" i="31"/>
  <c r="Q16" i="31" s="1"/>
  <c r="P343" i="31"/>
  <c r="P19" i="31" s="1"/>
  <c r="R426" i="31"/>
  <c r="R23" i="31" s="1"/>
  <c r="Q426" i="31"/>
  <c r="Q23" i="31" s="1"/>
  <c r="R545" i="31"/>
  <c r="R32" i="31" s="1"/>
  <c r="Q919" i="31"/>
  <c r="Q55" i="31" s="1"/>
  <c r="R128" i="31"/>
  <c r="R6" i="31" s="1"/>
  <c r="O590" i="31"/>
  <c r="Q590" i="31"/>
  <c r="M590" i="31"/>
  <c r="M595" i="31"/>
  <c r="O595" i="31"/>
  <c r="Q595" i="31"/>
  <c r="R604" i="31"/>
  <c r="P604" i="31"/>
  <c r="R612" i="31"/>
  <c r="Q248" i="31"/>
  <c r="Q14" i="31" s="1"/>
  <c r="O268" i="31"/>
  <c r="O15" i="31" s="1"/>
  <c r="P308" i="31"/>
  <c r="P17" i="31" s="1"/>
  <c r="M308" i="31"/>
  <c r="M17" i="31" s="1"/>
  <c r="O308" i="31"/>
  <c r="O17" i="31" s="1"/>
  <c r="R326" i="31"/>
  <c r="R18" i="31" s="1"/>
  <c r="M361" i="31"/>
  <c r="M20" i="31" s="1"/>
  <c r="O426" i="31"/>
  <c r="O23" i="31" s="1"/>
  <c r="Q815" i="31"/>
  <c r="Q46" i="31" s="1"/>
  <c r="AG873" i="31"/>
  <c r="N709" i="31"/>
  <c r="T709" i="22"/>
  <c r="T709" i="31" s="1"/>
  <c r="L202" i="31"/>
  <c r="N202" i="22"/>
  <c r="S202" i="22" s="1"/>
  <c r="L184" i="31"/>
  <c r="N184" i="22"/>
  <c r="AG384" i="31"/>
  <c r="AH384" i="31" s="1"/>
  <c r="N522" i="31"/>
  <c r="S522" i="22"/>
  <c r="N653" i="31"/>
  <c r="T653" i="22"/>
  <c r="N159" i="31"/>
  <c r="T159" i="22"/>
  <c r="T159" i="31" s="1"/>
  <c r="N186" i="31"/>
  <c r="T186" i="22"/>
  <c r="T186" i="31" s="1"/>
  <c r="L907" i="31"/>
  <c r="N907" i="22"/>
  <c r="N907" i="31" s="1"/>
  <c r="L870" i="31"/>
  <c r="N870" i="22"/>
  <c r="L863" i="31"/>
  <c r="N863" i="22"/>
  <c r="L852" i="31"/>
  <c r="N852" i="22"/>
  <c r="L838" i="31"/>
  <c r="N838" i="22"/>
  <c r="N838" i="31" s="1"/>
  <c r="L808" i="31"/>
  <c r="L815" i="22"/>
  <c r="L46" i="22" s="1"/>
  <c r="L518" i="31"/>
  <c r="N518" i="22"/>
  <c r="L515" i="31"/>
  <c r="N515" i="22"/>
  <c r="L479" i="31"/>
  <c r="N479" i="22"/>
  <c r="AG118" i="31"/>
  <c r="AG711" i="31"/>
  <c r="T782" i="22"/>
  <c r="S782" i="22"/>
  <c r="Q841" i="31"/>
  <c r="Q52" i="22"/>
  <c r="AG382" i="31"/>
  <c r="N123" i="31"/>
  <c r="S123" i="22"/>
  <c r="L911" i="31"/>
  <c r="N911" i="22"/>
  <c r="L891" i="31"/>
  <c r="N891" i="22"/>
  <c r="L849" i="31"/>
  <c r="N849" i="22"/>
  <c r="S849" i="22" s="1"/>
  <c r="L833" i="31"/>
  <c r="N833" i="22"/>
  <c r="N440" i="22"/>
  <c r="L440" i="31"/>
  <c r="L538" i="31"/>
  <c r="N538" i="22"/>
  <c r="L506" i="31"/>
  <c r="N506" i="22"/>
  <c r="L499" i="31"/>
  <c r="N499" i="22"/>
  <c r="S499" i="22" s="1"/>
  <c r="L484" i="31"/>
  <c r="N484" i="22"/>
  <c r="S484" i="22" s="1"/>
  <c r="L175" i="31"/>
  <c r="N175" i="22"/>
  <c r="N175" i="31" s="1"/>
  <c r="AG534" i="31"/>
  <c r="AG255" i="31"/>
  <c r="L475" i="31"/>
  <c r="N475" i="22"/>
  <c r="L470" i="31"/>
  <c r="N470" i="22"/>
  <c r="S470" i="22" s="1"/>
  <c r="L459" i="31"/>
  <c r="N459" i="22"/>
  <c r="N459" i="31" s="1"/>
  <c r="L453" i="31"/>
  <c r="L439" i="31"/>
  <c r="N439" i="22"/>
  <c r="L430" i="31"/>
  <c r="N423" i="22"/>
  <c r="L423" i="31"/>
  <c r="L412" i="31"/>
  <c r="N412" i="22"/>
  <c r="L391" i="31"/>
  <c r="L369" i="31"/>
  <c r="N369" i="22"/>
  <c r="N267" i="22"/>
  <c r="L228" i="31"/>
  <c r="N224" i="22"/>
  <c r="L224" i="31"/>
  <c r="S445" i="22"/>
  <c r="S453" i="22"/>
  <c r="N127" i="31"/>
  <c r="S127" i="22"/>
  <c r="AG787" i="31"/>
  <c r="AH787" i="31" s="1"/>
  <c r="N855" i="31"/>
  <c r="T855" i="22"/>
  <c r="T855" i="31" s="1"/>
  <c r="R22" i="22"/>
  <c r="R33" i="22" s="1"/>
  <c r="R969" i="22"/>
  <c r="Q32" i="22"/>
  <c r="Q33" i="22" s="1"/>
  <c r="Q969" i="22"/>
  <c r="L947" i="31"/>
  <c r="N947" i="22"/>
  <c r="AG939" i="31"/>
  <c r="AH939" i="31" s="1"/>
  <c r="L468" i="31"/>
  <c r="N468" i="22"/>
  <c r="AG447" i="31"/>
  <c r="AH447" i="31" s="1"/>
  <c r="L335" i="31"/>
  <c r="N335" i="22"/>
  <c r="S335" i="22" s="1"/>
  <c r="L316" i="31"/>
  <c r="N316" i="22"/>
  <c r="L280" i="31"/>
  <c r="S280" i="22"/>
  <c r="L152" i="31"/>
  <c r="N152" i="22"/>
  <c r="S152" i="22" s="1"/>
  <c r="L137" i="31"/>
  <c r="N137" i="22"/>
  <c r="L126" i="31"/>
  <c r="N126" i="22"/>
  <c r="N126" i="31" s="1"/>
  <c r="L100" i="31"/>
  <c r="N100" i="22"/>
  <c r="L81" i="31"/>
  <c r="S81" i="22"/>
  <c r="L569" i="31"/>
  <c r="N569" i="22"/>
  <c r="L581" i="31"/>
  <c r="N581" i="22"/>
  <c r="L587" i="31"/>
  <c r="N587" i="22"/>
  <c r="L633" i="31"/>
  <c r="L775" i="31"/>
  <c r="N775" i="22"/>
  <c r="L782" i="31"/>
  <c r="L925" i="31"/>
  <c r="N925" i="22"/>
  <c r="L166" i="31"/>
  <c r="N166" i="22"/>
  <c r="S166" i="22" s="1"/>
  <c r="N806" i="31"/>
  <c r="T806" i="22"/>
  <c r="T806" i="31" s="1"/>
  <c r="AG411" i="31"/>
  <c r="AH411" i="31" s="1"/>
  <c r="M48" i="22"/>
  <c r="M971" i="22"/>
  <c r="P46" i="22"/>
  <c r="P52" i="22" s="1"/>
  <c r="P971" i="22"/>
  <c r="L943" i="31"/>
  <c r="N943" i="22"/>
  <c r="N943" i="31" s="1"/>
  <c r="L936" i="31"/>
  <c r="N936" i="22"/>
  <c r="L209" i="31"/>
  <c r="L177" i="31"/>
  <c r="N177" i="22"/>
  <c r="S177" i="22" s="1"/>
  <c r="L149" i="31"/>
  <c r="N149" i="22"/>
  <c r="L140" i="31"/>
  <c r="N140" i="22"/>
  <c r="N140" i="31" s="1"/>
  <c r="L134" i="31"/>
  <c r="N134" i="22"/>
  <c r="L98" i="31"/>
  <c r="S98" i="22"/>
  <c r="L551" i="31"/>
  <c r="N551" i="22"/>
  <c r="AG571" i="31"/>
  <c r="AH571" i="31" s="1"/>
  <c r="L700" i="31"/>
  <c r="N700" i="22"/>
  <c r="L706" i="31"/>
  <c r="N706" i="22"/>
  <c r="S706" i="22" s="1"/>
  <c r="AG729" i="31"/>
  <c r="AH729" i="31" s="1"/>
  <c r="T490" i="22"/>
  <c r="T490" i="31" s="1"/>
  <c r="S909" i="22"/>
  <c r="S536" i="22"/>
  <c r="N111" i="31"/>
  <c r="S111" i="22"/>
  <c r="L940" i="31"/>
  <c r="L909" i="31"/>
  <c r="L894" i="31"/>
  <c r="N894" i="22"/>
  <c r="AG878" i="31"/>
  <c r="AH878" i="31" s="1"/>
  <c r="AG167" i="31"/>
  <c r="AH167" i="31" s="1"/>
  <c r="L188" i="31"/>
  <c r="L163" i="31"/>
  <c r="N163" i="22"/>
  <c r="L159" i="31"/>
  <c r="L154" i="31"/>
  <c r="N154" i="22"/>
  <c r="L147" i="31"/>
  <c r="L110" i="31"/>
  <c r="L645" i="31"/>
  <c r="AG201" i="31"/>
  <c r="AH201" i="31" s="1"/>
  <c r="L948" i="31"/>
  <c r="N948" i="22"/>
  <c r="N948" i="31" s="1"/>
  <c r="L908" i="31"/>
  <c r="L877" i="31"/>
  <c r="N877" i="22"/>
  <c r="AG800" i="31"/>
  <c r="AH800" i="31" s="1"/>
  <c r="L471" i="31"/>
  <c r="N471" i="22"/>
  <c r="L460" i="31"/>
  <c r="N460" i="22"/>
  <c r="AG454" i="31"/>
  <c r="L444" i="31"/>
  <c r="N444" i="22"/>
  <c r="N284" i="22"/>
  <c r="L178" i="31"/>
  <c r="N178" i="22"/>
  <c r="N178" i="31" s="1"/>
  <c r="L169" i="31"/>
  <c r="L158" i="31"/>
  <c r="N158" i="22"/>
  <c r="AG153" i="31"/>
  <c r="AH153" i="31" s="1"/>
  <c r="L127" i="31"/>
  <c r="L101" i="31"/>
  <c r="N101" i="22"/>
  <c r="L96" i="31"/>
  <c r="N96" i="22"/>
  <c r="AG906" i="31"/>
  <c r="AH906" i="31" s="1"/>
  <c r="AG901" i="31"/>
  <c r="AG897" i="31"/>
  <c r="AH897" i="31" s="1"/>
  <c r="AG856" i="31"/>
  <c r="AH856" i="31" s="1"/>
  <c r="AG845" i="31"/>
  <c r="L458" i="31"/>
  <c r="L452" i="31"/>
  <c r="L186" i="31"/>
  <c r="S186" i="22"/>
  <c r="L151" i="31"/>
  <c r="S151" i="22"/>
  <c r="AG136" i="31"/>
  <c r="AH136" i="31" s="1"/>
  <c r="AG121" i="31"/>
  <c r="AH121" i="31" s="1"/>
  <c r="AG113" i="31"/>
  <c r="AH113" i="31" s="1"/>
  <c r="L87" i="31"/>
  <c r="S87" i="22"/>
  <c r="AG767" i="31"/>
  <c r="L926" i="31"/>
  <c r="N926" i="22"/>
  <c r="S926" i="22" s="1"/>
  <c r="L917" i="31"/>
  <c r="L875" i="31"/>
  <c r="N875" i="22"/>
  <c r="L855" i="31"/>
  <c r="AG798" i="31"/>
  <c r="AH798" i="31" s="1"/>
  <c r="AG485" i="31"/>
  <c r="AH485" i="31" s="1"/>
  <c r="AG478" i="31"/>
  <c r="AH478" i="31" s="1"/>
  <c r="L473" i="31"/>
  <c r="L185" i="31"/>
  <c r="L176" i="31"/>
  <c r="N176" i="22"/>
  <c r="L171" i="31"/>
  <c r="N171" i="22"/>
  <c r="S171" i="22" s="1"/>
  <c r="AG150" i="31"/>
  <c r="AG141" i="31"/>
  <c r="AH141" i="31" s="1"/>
  <c r="L135" i="31"/>
  <c r="N135" i="22"/>
  <c r="L107" i="31"/>
  <c r="L99" i="31"/>
  <c r="L86" i="31"/>
  <c r="S537" i="22"/>
  <c r="S940" i="22"/>
  <c r="R973" i="31"/>
  <c r="R74" i="31"/>
  <c r="L942" i="31"/>
  <c r="N942" i="22"/>
  <c r="AG924" i="31"/>
  <c r="AH924" i="31" s="1"/>
  <c r="L895" i="31"/>
  <c r="N895" i="22"/>
  <c r="AG848" i="31"/>
  <c r="AH848" i="31" s="1"/>
  <c r="L811" i="31"/>
  <c r="AG806" i="31"/>
  <c r="L537" i="31"/>
  <c r="AG446" i="31"/>
  <c r="AH446" i="31" s="1"/>
  <c r="L211" i="31"/>
  <c r="N211" i="22"/>
  <c r="L206" i="31"/>
  <c r="AH206" i="31" s="1"/>
  <c r="N206" i="22"/>
  <c r="L183" i="31"/>
  <c r="N174" i="22"/>
  <c r="L132" i="31"/>
  <c r="N132" i="22"/>
  <c r="AG124" i="31"/>
  <c r="AH124" i="31" s="1"/>
  <c r="L92" i="31"/>
  <c r="N92" i="22"/>
  <c r="N92" i="31" s="1"/>
  <c r="L84" i="31"/>
  <c r="AG601" i="31"/>
  <c r="AH601" i="31" s="1"/>
  <c r="N185" i="31"/>
  <c r="T185" i="22"/>
  <c r="T185" i="31" s="1"/>
  <c r="L941" i="31"/>
  <c r="L882" i="31"/>
  <c r="N882" i="22"/>
  <c r="L843" i="31"/>
  <c r="N843" i="22"/>
  <c r="S843" i="22" s="1"/>
  <c r="AG825" i="31"/>
  <c r="AH825" i="31" s="1"/>
  <c r="L810" i="31"/>
  <c r="L801" i="31"/>
  <c r="N801" i="22"/>
  <c r="L536" i="31"/>
  <c r="T252" i="22"/>
  <c r="T252" i="31" s="1"/>
  <c r="N252" i="31"/>
  <c r="L214" i="31"/>
  <c r="N214" i="22"/>
  <c r="S214" i="22" s="1"/>
  <c r="L210" i="31"/>
  <c r="N210" i="22"/>
  <c r="L205" i="31"/>
  <c r="AH205" i="31" s="1"/>
  <c r="AG174" i="31"/>
  <c r="AH174" i="31" s="1"/>
  <c r="L123" i="31"/>
  <c r="AG927" i="31"/>
  <c r="AH927" i="31" s="1"/>
  <c r="AG912" i="31"/>
  <c r="AH912" i="31" s="1"/>
  <c r="AG902" i="31"/>
  <c r="AH902" i="31" s="1"/>
  <c r="AG899" i="31"/>
  <c r="AG828" i="31"/>
  <c r="AH828" i="31" s="1"/>
  <c r="AG822" i="31"/>
  <c r="AG814" i="31"/>
  <c r="AH814" i="31" s="1"/>
  <c r="AG809" i="31"/>
  <c r="AH809" i="31" s="1"/>
  <c r="AG802" i="31"/>
  <c r="AG799" i="31"/>
  <c r="AH799" i="31" s="1"/>
  <c r="AG544" i="31"/>
  <c r="AH544" i="31" s="1"/>
  <c r="AG497" i="31"/>
  <c r="AH497" i="31" s="1"/>
  <c r="AG450" i="31"/>
  <c r="AG212" i="31"/>
  <c r="AG162" i="31"/>
  <c r="AH162" i="31" s="1"/>
  <c r="AG93" i="31"/>
  <c r="AH93" i="31" s="1"/>
  <c r="AG89" i="31"/>
  <c r="AH89" i="31" s="1"/>
  <c r="AG949" i="31"/>
  <c r="AH949" i="31" s="1"/>
  <c r="AG914" i="31"/>
  <c r="AG847" i="31"/>
  <c r="AH847" i="31" s="1"/>
  <c r="AG844" i="31"/>
  <c r="AH844" i="31" s="1"/>
  <c r="AG491" i="31"/>
  <c r="AG456" i="31"/>
  <c r="AH456" i="31" s="1"/>
  <c r="N912" i="22"/>
  <c r="AG872" i="31"/>
  <c r="N832" i="22"/>
  <c r="N133" i="22"/>
  <c r="AG109" i="31"/>
  <c r="AG928" i="31"/>
  <c r="AH928" i="31" s="1"/>
  <c r="AG904" i="31"/>
  <c r="AH904" i="31" s="1"/>
  <c r="AG857" i="31"/>
  <c r="AG854" i="31"/>
  <c r="AH854" i="31" s="1"/>
  <c r="AG826" i="31"/>
  <c r="AH826" i="31" s="1"/>
  <c r="AG807" i="31"/>
  <c r="AG797" i="31"/>
  <c r="AG467" i="31"/>
  <c r="AH467" i="31" s="1"/>
  <c r="AG448" i="31"/>
  <c r="AH448" i="31" s="1"/>
  <c r="AG216" i="31"/>
  <c r="AH216" i="31" s="1"/>
  <c r="AG165" i="31"/>
  <c r="AG112" i="31"/>
  <c r="AH112" i="31" s="1"/>
  <c r="L105" i="31"/>
  <c r="X964" i="31"/>
  <c r="O965" i="31"/>
  <c r="AG913" i="31"/>
  <c r="AG896" i="31"/>
  <c r="AG876" i="31"/>
  <c r="AH876" i="31" s="1"/>
  <c r="AG871" i="31"/>
  <c r="AH871" i="31" s="1"/>
  <c r="AG837" i="31"/>
  <c r="AH837" i="31" s="1"/>
  <c r="AG834" i="31"/>
  <c r="AG812" i="31"/>
  <c r="AG542" i="31"/>
  <c r="AH542" i="31" s="1"/>
  <c r="AG533" i="31"/>
  <c r="AH533" i="31" s="1"/>
  <c r="AG508" i="31"/>
  <c r="AH508" i="31" s="1"/>
  <c r="AG187" i="31"/>
  <c r="AH187" i="31" s="1"/>
  <c r="AG82" i="31"/>
  <c r="AH82" i="31" s="1"/>
  <c r="N544" i="22"/>
  <c r="N828" i="22"/>
  <c r="S828" i="22" s="1"/>
  <c r="N809" i="22"/>
  <c r="N799" i="22"/>
  <c r="N162" i="22"/>
  <c r="L111" i="31"/>
  <c r="P179" i="31"/>
  <c r="P8" i="31" s="1"/>
  <c r="M102" i="31"/>
  <c r="P115" i="31"/>
  <c r="P5" i="31" s="1"/>
  <c r="O510" i="31"/>
  <c r="O28" i="31" s="1"/>
  <c r="R463" i="31"/>
  <c r="R25" i="31" s="1"/>
  <c r="P481" i="31"/>
  <c r="P26" i="31" s="1"/>
  <c r="Q528" i="31"/>
  <c r="Q31" i="31"/>
  <c r="O115" i="31"/>
  <c r="O5" i="31" s="1"/>
  <c r="P128" i="31"/>
  <c r="P6" i="31" s="1"/>
  <c r="Q128" i="31"/>
  <c r="Q6" i="31" s="1"/>
  <c r="M144" i="31"/>
  <c r="M7" i="31" s="1"/>
  <c r="R144" i="31"/>
  <c r="R7" i="31" s="1"/>
  <c r="O463" i="31"/>
  <c r="O25" i="31" s="1"/>
  <c r="P647" i="31"/>
  <c r="M115" i="31"/>
  <c r="O295" i="31"/>
  <c r="O16" i="31" s="1"/>
  <c r="P102" i="31"/>
  <c r="R189" i="31"/>
  <c r="R9" i="31" s="1"/>
  <c r="O128" i="31"/>
  <c r="O6" i="31" s="1"/>
  <c r="Q144" i="31"/>
  <c r="Q7" i="31" s="1"/>
  <c r="R295" i="31"/>
  <c r="R16" i="31" s="1"/>
  <c r="R510" i="31"/>
  <c r="R28" i="31" s="1"/>
  <c r="Q510" i="31"/>
  <c r="Q28" i="31" s="1"/>
  <c r="R750" i="31"/>
  <c r="R751" i="31" s="1"/>
  <c r="R41" i="31" s="1"/>
  <c r="M750" i="31"/>
  <c r="M751" i="31" s="1"/>
  <c r="M41" i="31" s="1"/>
  <c r="Q232" i="31"/>
  <c r="Q13" i="31" s="1"/>
  <c r="M232" i="31"/>
  <c r="M13" i="31" s="1"/>
  <c r="R248" i="31"/>
  <c r="R14" i="31" s="1"/>
  <c r="Q361" i="31"/>
  <c r="Q20" i="31" s="1"/>
  <c r="M426" i="31"/>
  <c r="M23" i="31" s="1"/>
  <c r="P426" i="31"/>
  <c r="P23" i="31" s="1"/>
  <c r="R590" i="31"/>
  <c r="P144" i="31"/>
  <c r="P7" i="31" s="1"/>
  <c r="M179" i="31"/>
  <c r="M8" i="31" s="1"/>
  <c r="R179" i="31"/>
  <c r="R8" i="31" s="1"/>
  <c r="Q179" i="31"/>
  <c r="Q8" i="31" s="1"/>
  <c r="P189" i="31"/>
  <c r="P9" i="31" s="1"/>
  <c r="P232" i="31"/>
  <c r="P13" i="31" s="1"/>
  <c r="M326" i="31"/>
  <c r="M18" i="31" s="1"/>
  <c r="O326" i="31"/>
  <c r="O18" i="31" s="1"/>
  <c r="Q463" i="31"/>
  <c r="Q25" i="31" s="1"/>
  <c r="P463" i="31"/>
  <c r="P25" i="31" s="1"/>
  <c r="R717" i="31"/>
  <c r="R640" i="31"/>
  <c r="M640" i="31"/>
  <c r="O691" i="31"/>
  <c r="P691" i="31"/>
  <c r="R691" i="31"/>
  <c r="M691" i="31"/>
  <c r="P737" i="31"/>
  <c r="Q780" i="31"/>
  <c r="M780" i="31"/>
  <c r="M790" i="31"/>
  <c r="O790" i="31"/>
  <c r="P790" i="31"/>
  <c r="M829" i="31"/>
  <c r="M47" i="31" s="1"/>
  <c r="P866" i="31"/>
  <c r="P49" i="31" s="1"/>
  <c r="M932" i="31"/>
  <c r="M56" i="31" s="1"/>
  <c r="R932" i="31"/>
  <c r="Q944" i="31"/>
  <c r="Q57" i="31" s="1"/>
  <c r="AG371" i="31"/>
  <c r="AH371" i="31" s="1"/>
  <c r="N299" i="22"/>
  <c r="S299" i="22" s="1"/>
  <c r="L299" i="31"/>
  <c r="L308" i="22"/>
  <c r="L17" i="22" s="1"/>
  <c r="AG346" i="31"/>
  <c r="L347" i="31"/>
  <c r="N347" i="22"/>
  <c r="S347" i="22" s="1"/>
  <c r="L303" i="31"/>
  <c r="N303" i="22"/>
  <c r="S303" i="22" s="1"/>
  <c r="AG257" i="31"/>
  <c r="AH257" i="31" s="1"/>
  <c r="AG653" i="31"/>
  <c r="T372" i="22"/>
  <c r="T372" i="31" s="1"/>
  <c r="N372" i="31"/>
  <c r="AG769" i="31"/>
  <c r="AH769" i="31" s="1"/>
  <c r="O14" i="22"/>
  <c r="O33" i="22" s="1"/>
  <c r="O969" i="22"/>
  <c r="L264" i="31"/>
  <c r="N264" i="22"/>
  <c r="S264" i="22" s="1"/>
  <c r="AG213" i="31"/>
  <c r="AG609" i="31"/>
  <c r="AH609" i="31" s="1"/>
  <c r="L333" i="31"/>
  <c r="N333" i="22"/>
  <c r="S333" i="22" s="1"/>
  <c r="N281" i="22"/>
  <c r="L281" i="31"/>
  <c r="L236" i="31"/>
  <c r="N236" i="22"/>
  <c r="AG842" i="31"/>
  <c r="AH842" i="31" s="1"/>
  <c r="AG539" i="31"/>
  <c r="AH539" i="31" s="1"/>
  <c r="AG655" i="31"/>
  <c r="AG355" i="31"/>
  <c r="AG376" i="31"/>
  <c r="AH376" i="31" s="1"/>
  <c r="AG771" i="31"/>
  <c r="AH771" i="31" s="1"/>
  <c r="AG292" i="31"/>
  <c r="AG631" i="31"/>
  <c r="S336" i="22"/>
  <c r="T336" i="22"/>
  <c r="T336" i="31" s="1"/>
  <c r="N336" i="31"/>
  <c r="AG383" i="31"/>
  <c r="AH383" i="31" s="1"/>
  <c r="AG777" i="31"/>
  <c r="AH777" i="31" s="1"/>
  <c r="N351" i="22"/>
  <c r="AG393" i="31"/>
  <c r="AG398" i="31"/>
  <c r="N394" i="22"/>
  <c r="L394" i="31"/>
  <c r="N374" i="22"/>
  <c r="S374" i="22" s="1"/>
  <c r="L374" i="31"/>
  <c r="AG712" i="31"/>
  <c r="AG821" i="31"/>
  <c r="AH821" i="31" s="1"/>
  <c r="AG357" i="31"/>
  <c r="AH357" i="31" s="1"/>
  <c r="AG772" i="31"/>
  <c r="AH772" i="31" s="1"/>
  <c r="L397" i="31"/>
  <c r="N397" i="22"/>
  <c r="AG365" i="31"/>
  <c r="AH365" i="31" s="1"/>
  <c r="AG247" i="31"/>
  <c r="AH247" i="31" s="1"/>
  <c r="L436" i="31"/>
  <c r="L441" i="22"/>
  <c r="N436" i="22"/>
  <c r="AG392" i="31"/>
  <c r="AH392" i="31" s="1"/>
  <c r="AG419" i="31"/>
  <c r="AH419" i="31" s="1"/>
  <c r="AG379" i="31"/>
  <c r="AH379" i="31" s="1"/>
  <c r="L334" i="31"/>
  <c r="AG762" i="31"/>
  <c r="AH762" i="31" s="1"/>
  <c r="N282" i="22"/>
  <c r="S282" i="22" s="1"/>
  <c r="N287" i="22"/>
  <c r="AG636" i="31"/>
  <c r="AH636" i="31" s="1"/>
  <c r="AG634" i="31"/>
  <c r="AH634" i="31" s="1"/>
  <c r="L252" i="31"/>
  <c r="N371" i="22"/>
  <c r="N243" i="22"/>
  <c r="AG783" i="31"/>
  <c r="AG736" i="31"/>
  <c r="AH736" i="31" s="1"/>
  <c r="N275" i="22"/>
  <c r="L275" i="31"/>
  <c r="N425" i="22"/>
  <c r="R102" i="31"/>
  <c r="O361" i="31"/>
  <c r="O20" i="31" s="1"/>
  <c r="M463" i="31"/>
  <c r="M25" i="31" s="1"/>
  <c r="O102" i="31"/>
  <c r="Q326" i="31"/>
  <c r="O179" i="31"/>
  <c r="O8" i="31" s="1"/>
  <c r="P248" i="31"/>
  <c r="P14" i="31" s="1"/>
  <c r="R308" i="31"/>
  <c r="R17" i="31" s="1"/>
  <c r="S106" i="31" l="1"/>
  <c r="O965" i="29"/>
  <c r="O74" i="29" s="1"/>
  <c r="X964" i="29"/>
  <c r="Y964" i="29" s="1"/>
  <c r="Z964" i="29" s="1"/>
  <c r="AA964" i="29" s="1"/>
  <c r="L219" i="22"/>
  <c r="L12" i="22" s="1"/>
  <c r="S118" i="22"/>
  <c r="T118" i="22"/>
  <c r="S627" i="31"/>
  <c r="L627" i="29"/>
  <c r="AH627" i="29" s="1"/>
  <c r="L640" i="24"/>
  <c r="L640" i="31"/>
  <c r="N890" i="31"/>
  <c r="S890" i="31" s="1"/>
  <c r="T736" i="22"/>
  <c r="T736" i="31" s="1"/>
  <c r="L478" i="29"/>
  <c r="S637" i="22"/>
  <c r="L211" i="29"/>
  <c r="S211" i="29" s="1"/>
  <c r="N637" i="24"/>
  <c r="N747" i="31"/>
  <c r="S747" i="31" s="1"/>
  <c r="N854" i="24"/>
  <c r="S854" i="24" s="1"/>
  <c r="L924" i="29"/>
  <c r="AH924" i="29" s="1"/>
  <c r="R10" i="22"/>
  <c r="S888" i="31"/>
  <c r="AH95" i="29"/>
  <c r="N94" i="31"/>
  <c r="S94" i="31" s="1"/>
  <c r="N95" i="31"/>
  <c r="S95" i="31" s="1"/>
  <c r="S105" i="22"/>
  <c r="AH91" i="31"/>
  <c r="L938" i="31"/>
  <c r="S938" i="31" s="1"/>
  <c r="L919" i="22"/>
  <c r="L55" i="22" s="1"/>
  <c r="N90" i="31"/>
  <c r="S90" i="31" s="1"/>
  <c r="N91" i="31"/>
  <c r="S91" i="31" s="1"/>
  <c r="N90" i="24"/>
  <c r="L91" i="29"/>
  <c r="N389" i="24"/>
  <c r="L407" i="24"/>
  <c r="L389" i="31"/>
  <c r="L407" i="31" s="1"/>
  <c r="L22" i="31" s="1"/>
  <c r="L407" i="22"/>
  <c r="S888" i="22"/>
  <c r="AH79" i="31"/>
  <c r="S138" i="22"/>
  <c r="N679" i="31"/>
  <c r="S679" i="31" s="1"/>
  <c r="T897" i="22"/>
  <c r="T897" i="31" s="1"/>
  <c r="L829" i="22"/>
  <c r="L47" i="22" s="1"/>
  <c r="L817" i="31" s="1"/>
  <c r="AH817" i="31" s="1"/>
  <c r="N729" i="31"/>
  <c r="S729" i="31" s="1"/>
  <c r="N820" i="22"/>
  <c r="N829" i="22" s="1"/>
  <c r="N47" i="22" s="1"/>
  <c r="N817" i="31" s="1"/>
  <c r="T729" i="22"/>
  <c r="T729" i="31" s="1"/>
  <c r="D14" i="27"/>
  <c r="S79" i="31"/>
  <c r="T432" i="22"/>
  <c r="T432" i="31" s="1"/>
  <c r="S364" i="22"/>
  <c r="T147" i="22"/>
  <c r="T147" i="31" s="1"/>
  <c r="N364" i="24"/>
  <c r="L386" i="24"/>
  <c r="L21" i="24" s="1"/>
  <c r="S93" i="22"/>
  <c r="L21" i="22"/>
  <c r="N746" i="24"/>
  <c r="N746" i="29" s="1"/>
  <c r="S746" i="29" s="1"/>
  <c r="N774" i="24"/>
  <c r="N774" i="29" s="1"/>
  <c r="S774" i="29" s="1"/>
  <c r="N255" i="24"/>
  <c r="N736" i="31"/>
  <c r="S736" i="31" s="1"/>
  <c r="N373" i="31"/>
  <c r="S373" i="31" s="1"/>
  <c r="S238" i="22"/>
  <c r="D9" i="27"/>
  <c r="S890" i="22"/>
  <c r="L238" i="31"/>
  <c r="L248" i="31" s="1"/>
  <c r="L14" i="31" s="1"/>
  <c r="S454" i="22"/>
  <c r="N238" i="31"/>
  <c r="N109" i="31"/>
  <c r="S109" i="31" s="1"/>
  <c r="S315" i="22"/>
  <c r="N315" i="31"/>
  <c r="S315" i="31" s="1"/>
  <c r="N636" i="31"/>
  <c r="S636" i="31" s="1"/>
  <c r="S552" i="22"/>
  <c r="S768" i="22"/>
  <c r="T768" i="22"/>
  <c r="T768" i="31" s="1"/>
  <c r="N393" i="24"/>
  <c r="S381" i="24"/>
  <c r="L687" i="29"/>
  <c r="AH687" i="29" s="1"/>
  <c r="N157" i="24"/>
  <c r="S157" i="24" s="1"/>
  <c r="T849" i="24"/>
  <c r="T849" i="29" s="1"/>
  <c r="T381" i="24"/>
  <c r="T381" i="29" s="1"/>
  <c r="L365" i="29"/>
  <c r="L807" i="29"/>
  <c r="AH807" i="29" s="1"/>
  <c r="N368" i="24"/>
  <c r="T368" i="24" s="1"/>
  <c r="T368" i="29" s="1"/>
  <c r="N669" i="24"/>
  <c r="T669" i="24" s="1"/>
  <c r="T669" i="29" s="1"/>
  <c r="L861" i="29"/>
  <c r="AH861" i="29" s="1"/>
  <c r="N873" i="24"/>
  <c r="N873" i="29" s="1"/>
  <c r="S873" i="29" s="1"/>
  <c r="L457" i="29"/>
  <c r="S457" i="29" s="1"/>
  <c r="L251" i="29"/>
  <c r="L812" i="29"/>
  <c r="N855" i="24"/>
  <c r="N855" i="29" s="1"/>
  <c r="S855" i="29" s="1"/>
  <c r="N215" i="24"/>
  <c r="S215" i="24" s="1"/>
  <c r="L711" i="29"/>
  <c r="AH711" i="29" s="1"/>
  <c r="S849" i="24"/>
  <c r="S875" i="24"/>
  <c r="L381" i="29"/>
  <c r="AH381" i="29" s="1"/>
  <c r="L394" i="29"/>
  <c r="AH394" i="29" s="1"/>
  <c r="L849" i="29"/>
  <c r="S849" i="29" s="1"/>
  <c r="L128" i="22"/>
  <c r="L6" i="22" s="1"/>
  <c r="S432" i="22"/>
  <c r="T679" i="22"/>
  <c r="T679" i="31" s="1"/>
  <c r="L102" i="22"/>
  <c r="L4" i="22" s="1"/>
  <c r="S556" i="22"/>
  <c r="S197" i="22"/>
  <c r="L755" i="29"/>
  <c r="AH755" i="29" s="1"/>
  <c r="N782" i="24"/>
  <c r="S782" i="24" s="1"/>
  <c r="N742" i="24"/>
  <c r="S742" i="24" s="1"/>
  <c r="AH770" i="29"/>
  <c r="L192" i="31"/>
  <c r="S147" i="22"/>
  <c r="N179" i="22"/>
  <c r="N8" i="22" s="1"/>
  <c r="L115" i="22"/>
  <c r="T289" i="22"/>
  <c r="T289" i="31" s="1"/>
  <c r="N330" i="22"/>
  <c r="N330" i="31" s="1"/>
  <c r="S330" i="31" s="1"/>
  <c r="O10" i="22"/>
  <c r="N112" i="31"/>
  <c r="S112" i="31" s="1"/>
  <c r="T927" i="22"/>
  <c r="T927" i="31" s="1"/>
  <c r="T505" i="22"/>
  <c r="T505" i="31" s="1"/>
  <c r="N182" i="31"/>
  <c r="S182" i="31" s="1"/>
  <c r="T859" i="22"/>
  <c r="T859" i="31" s="1"/>
  <c r="S859" i="22"/>
  <c r="N396" i="31"/>
  <c r="S396" i="31" s="1"/>
  <c r="T707" i="22"/>
  <c r="T707" i="31" s="1"/>
  <c r="S508" i="22"/>
  <c r="N245" i="31"/>
  <c r="S245" i="31" s="1"/>
  <c r="L80" i="31"/>
  <c r="L102" i="31" s="1"/>
  <c r="S396" i="22"/>
  <c r="M4" i="29"/>
  <c r="M10" i="29" s="1"/>
  <c r="R4" i="29"/>
  <c r="R10" i="29" s="1"/>
  <c r="O4" i="29"/>
  <c r="P4" i="29"/>
  <c r="P10" i="29" s="1"/>
  <c r="N725" i="31"/>
  <c r="S725" i="31" s="1"/>
  <c r="T413" i="22"/>
  <c r="T413" i="31" s="1"/>
  <c r="S725" i="22"/>
  <c r="N901" i="22"/>
  <c r="N901" i="31" s="1"/>
  <c r="S901" i="31" s="1"/>
  <c r="S935" i="22"/>
  <c r="S939" i="22"/>
  <c r="M10" i="22"/>
  <c r="N118" i="31"/>
  <c r="S118" i="31" s="1"/>
  <c r="N540" i="22"/>
  <c r="S540" i="22" s="1"/>
  <c r="T726" i="22"/>
  <c r="T726" i="31" s="1"/>
  <c r="T118" i="31"/>
  <c r="N346" i="31"/>
  <c r="T542" i="22"/>
  <c r="T542" i="31" s="1"/>
  <c r="T545" i="31" s="1"/>
  <c r="T32" i="31" s="1"/>
  <c r="T788" i="22"/>
  <c r="T788" i="31" s="1"/>
  <c r="N80" i="31"/>
  <c r="S80" i="22"/>
  <c r="S457" i="22"/>
  <c r="T286" i="22"/>
  <c r="T286" i="31" s="1"/>
  <c r="N196" i="22"/>
  <c r="S196" i="22" s="1"/>
  <c r="S593" i="22"/>
  <c r="N226" i="22"/>
  <c r="S226" i="22" s="1"/>
  <c r="N913" i="22"/>
  <c r="N913" i="31" s="1"/>
  <c r="S373" i="22"/>
  <c r="S113" i="22"/>
  <c r="S82" i="22"/>
  <c r="T187" i="22"/>
  <c r="T187" i="31" s="1"/>
  <c r="S121" i="22"/>
  <c r="O913" i="31"/>
  <c r="O919" i="31" s="1"/>
  <c r="O55" i="31" s="1"/>
  <c r="O59" i="31" s="1"/>
  <c r="N669" i="31"/>
  <c r="S669" i="31" s="1"/>
  <c r="S818" i="22"/>
  <c r="S938" i="22"/>
  <c r="N187" i="31"/>
  <c r="S187" i="31" s="1"/>
  <c r="O972" i="22"/>
  <c r="S685" i="22"/>
  <c r="T818" i="22"/>
  <c r="T818" i="31" s="1"/>
  <c r="T550" i="22"/>
  <c r="T550" i="31" s="1"/>
  <c r="T787" i="22"/>
  <c r="T787" i="31" s="1"/>
  <c r="S321" i="22"/>
  <c r="N789" i="31"/>
  <c r="S789" i="31" s="1"/>
  <c r="L195" i="31"/>
  <c r="S89" i="22"/>
  <c r="Q4" i="31"/>
  <c r="Q10" i="31" s="1"/>
  <c r="T321" i="22"/>
  <c r="T321" i="31" s="1"/>
  <c r="N263" i="31"/>
  <c r="S263" i="31" s="1"/>
  <c r="D6" i="27"/>
  <c r="P4" i="31"/>
  <c r="P10" i="31" s="1"/>
  <c r="S636" i="22"/>
  <c r="N400" i="31"/>
  <c r="S400" i="31" s="1"/>
  <c r="T854" i="22"/>
  <c r="T854" i="31" s="1"/>
  <c r="T789" i="22"/>
  <c r="T789" i="31" s="1"/>
  <c r="S787" i="22"/>
  <c r="L51" i="22"/>
  <c r="L885" i="31" s="1"/>
  <c r="S674" i="22"/>
  <c r="T593" i="22"/>
  <c r="T593" i="31" s="1"/>
  <c r="O973" i="29"/>
  <c r="L8" i="22"/>
  <c r="AH901" i="31"/>
  <c r="L564" i="29"/>
  <c r="N748" i="24"/>
  <c r="S748" i="24" s="1"/>
  <c r="L679" i="29"/>
  <c r="AH679" i="29" s="1"/>
  <c r="L578" i="29"/>
  <c r="T922" i="24"/>
  <c r="T922" i="29" s="1"/>
  <c r="L808" i="29"/>
  <c r="AH808" i="29" s="1"/>
  <c r="L734" i="29"/>
  <c r="AH734" i="29" s="1"/>
  <c r="S356" i="24"/>
  <c r="L804" i="29"/>
  <c r="AH804" i="29" s="1"/>
  <c r="N940" i="24"/>
  <c r="N940" i="29" s="1"/>
  <c r="S940" i="29" s="1"/>
  <c r="N581" i="24"/>
  <c r="T581" i="24" s="1"/>
  <c r="T581" i="29" s="1"/>
  <c r="N243" i="24"/>
  <c r="S243" i="24" s="1"/>
  <c r="N680" i="24"/>
  <c r="S680" i="24" s="1"/>
  <c r="L254" i="29"/>
  <c r="N848" i="24"/>
  <c r="N848" i="29" s="1"/>
  <c r="S848" i="29" s="1"/>
  <c r="T356" i="24"/>
  <c r="T356" i="29" s="1"/>
  <c r="L210" i="29"/>
  <c r="L356" i="29"/>
  <c r="AH356" i="29" s="1"/>
  <c r="N713" i="24"/>
  <c r="S713" i="24" s="1"/>
  <c r="L895" i="29"/>
  <c r="AH895" i="29" s="1"/>
  <c r="S777" i="24"/>
  <c r="N860" i="24"/>
  <c r="T860" i="24" s="1"/>
  <c r="T860" i="29" s="1"/>
  <c r="L935" i="29"/>
  <c r="L944" i="24"/>
  <c r="L57" i="24" s="1"/>
  <c r="N593" i="24"/>
  <c r="T593" i="24" s="1"/>
  <c r="AH330" i="31"/>
  <c r="N834" i="31"/>
  <c r="T834" i="22"/>
  <c r="T834" i="31" s="1"/>
  <c r="N108" i="22"/>
  <c r="S108" i="22" s="1"/>
  <c r="D15" i="27"/>
  <c r="S701" i="22"/>
  <c r="N203" i="22"/>
  <c r="N203" i="31" s="1"/>
  <c r="S203" i="31" s="1"/>
  <c r="S562" i="22"/>
  <c r="L834" i="31"/>
  <c r="S824" i="22"/>
  <c r="L839" i="22"/>
  <c r="L48" i="22" s="1"/>
  <c r="L831" i="31" s="1"/>
  <c r="AH831" i="31" s="1"/>
  <c r="S456" i="22"/>
  <c r="S124" i="22"/>
  <c r="N571" i="31"/>
  <c r="S571" i="31" s="1"/>
  <c r="S834" i="22"/>
  <c r="N928" i="31"/>
  <c r="S928" i="31" s="1"/>
  <c r="N701" i="31"/>
  <c r="S701" i="31" s="1"/>
  <c r="T807" i="22"/>
  <c r="T807" i="31" s="1"/>
  <c r="T571" i="22"/>
  <c r="T571" i="31" s="1"/>
  <c r="N766" i="31"/>
  <c r="S766" i="31" s="1"/>
  <c r="N688" i="31"/>
  <c r="S688" i="31" s="1"/>
  <c r="N119" i="22"/>
  <c r="S119" i="22" s="1"/>
  <c r="T182" i="22"/>
  <c r="T182" i="31" s="1"/>
  <c r="S726" i="22"/>
  <c r="S813" i="22"/>
  <c r="T688" i="22"/>
  <c r="T688" i="31" s="1"/>
  <c r="N562" i="31"/>
  <c r="S562" i="31" s="1"/>
  <c r="N455" i="31"/>
  <c r="S455" i="31" s="1"/>
  <c r="N505" i="31"/>
  <c r="S505" i="31" s="1"/>
  <c r="N348" i="22"/>
  <c r="N348" i="31" s="1"/>
  <c r="S348" i="31" s="1"/>
  <c r="AH226" i="31"/>
  <c r="N120" i="22"/>
  <c r="N120" i="31" s="1"/>
  <c r="S120" i="31" s="1"/>
  <c r="AH348" i="31"/>
  <c r="AH789" i="31"/>
  <c r="S550" i="22"/>
  <c r="L944" i="22"/>
  <c r="L57" i="22" s="1"/>
  <c r="S263" i="22"/>
  <c r="P74" i="29"/>
  <c r="AH415" i="31"/>
  <c r="S382" i="31"/>
  <c r="S253" i="31"/>
  <c r="AH253" i="31"/>
  <c r="AH774" i="29"/>
  <c r="AH196" i="31"/>
  <c r="AH215" i="29"/>
  <c r="S876" i="22"/>
  <c r="T228" i="22"/>
  <c r="T228" i="31" s="1"/>
  <c r="T241" i="22"/>
  <c r="T241" i="31" s="1"/>
  <c r="T611" i="22"/>
  <c r="T611" i="31" s="1"/>
  <c r="S639" i="22"/>
  <c r="N939" i="24"/>
  <c r="S939" i="24" s="1"/>
  <c r="L827" i="29"/>
  <c r="S827" i="29" s="1"/>
  <c r="S313" i="22"/>
  <c r="T552" i="22"/>
  <c r="T552" i="31" s="1"/>
  <c r="T876" i="22"/>
  <c r="T876" i="31" s="1"/>
  <c r="T770" i="22"/>
  <c r="T770" i="31" s="1"/>
  <c r="N611" i="31"/>
  <c r="S611" i="31" s="1"/>
  <c r="N201" i="31"/>
  <c r="S201" i="31" s="1"/>
  <c r="T639" i="22"/>
  <c r="T639" i="31" s="1"/>
  <c r="S897" i="22"/>
  <c r="S237" i="22"/>
  <c r="N313" i="31"/>
  <c r="S313" i="31" s="1"/>
  <c r="S450" i="22"/>
  <c r="N558" i="31"/>
  <c r="S558" i="31" s="1"/>
  <c r="S527" i="22"/>
  <c r="S528" i="22" s="1"/>
  <c r="S630" i="22"/>
  <c r="T480" i="22"/>
  <c r="T480" i="31" s="1"/>
  <c r="N139" i="31"/>
  <c r="S139" i="31" s="1"/>
  <c r="N241" i="31"/>
  <c r="S241" i="31" s="1"/>
  <c r="T748" i="22"/>
  <c r="T748" i="31" s="1"/>
  <c r="N31" i="22"/>
  <c r="N315" i="24"/>
  <c r="N315" i="29" s="1"/>
  <c r="N918" i="31"/>
  <c r="S918" i="31" s="1"/>
  <c r="T835" i="22"/>
  <c r="T835" i="31" s="1"/>
  <c r="S83" i="22"/>
  <c r="N748" i="31"/>
  <c r="S748" i="31" s="1"/>
  <c r="T527" i="22"/>
  <c r="T527" i="31" s="1"/>
  <c r="N835" i="31"/>
  <c r="S835" i="31" s="1"/>
  <c r="T450" i="22"/>
  <c r="T450" i="31" s="1"/>
  <c r="S392" i="22"/>
  <c r="T630" i="22"/>
  <c r="T630" i="31" s="1"/>
  <c r="L194" i="31"/>
  <c r="N527" i="31"/>
  <c r="S527" i="31" s="1"/>
  <c r="S528" i="31" s="1"/>
  <c r="N392" i="31"/>
  <c r="S392" i="31" s="1"/>
  <c r="S251" i="31"/>
  <c r="S225" i="31"/>
  <c r="AH225" i="31"/>
  <c r="T668" i="22"/>
  <c r="T668" i="31" s="1"/>
  <c r="S97" i="22"/>
  <c r="S558" i="22"/>
  <c r="L721" i="29"/>
  <c r="AH721" i="29" s="1"/>
  <c r="L875" i="29"/>
  <c r="S875" i="29" s="1"/>
  <c r="O919" i="24"/>
  <c r="O952" i="24" s="1"/>
  <c r="N913" i="24"/>
  <c r="N913" i="29" s="1"/>
  <c r="L863" i="29"/>
  <c r="AH863" i="29" s="1"/>
  <c r="N279" i="24"/>
  <c r="S279" i="24" s="1"/>
  <c r="S827" i="24"/>
  <c r="N440" i="24"/>
  <c r="T440" i="24" s="1"/>
  <c r="T440" i="29" s="1"/>
  <c r="S182" i="24"/>
  <c r="L470" i="29"/>
  <c r="L216" i="29"/>
  <c r="N559" i="24"/>
  <c r="T559" i="24" s="1"/>
  <c r="T559" i="29" s="1"/>
  <c r="L646" i="29"/>
  <c r="AH646" i="29" s="1"/>
  <c r="L321" i="29"/>
  <c r="AH321" i="29" s="1"/>
  <c r="N907" i="24"/>
  <c r="S907" i="24" s="1"/>
  <c r="L622" i="29"/>
  <c r="AH622" i="29" s="1"/>
  <c r="T378" i="24"/>
  <c r="T378" i="29" s="1"/>
  <c r="S622" i="24"/>
  <c r="L364" i="29"/>
  <c r="L602" i="29"/>
  <c r="L906" i="29"/>
  <c r="AH906" i="29" s="1"/>
  <c r="N870" i="24"/>
  <c r="S870" i="24" s="1"/>
  <c r="L666" i="29"/>
  <c r="AH666" i="29" s="1"/>
  <c r="L799" i="29"/>
  <c r="AH799" i="29" s="1"/>
  <c r="N770" i="24"/>
  <c r="S770" i="24" s="1"/>
  <c r="L658" i="29"/>
  <c r="AH658" i="29" s="1"/>
  <c r="T788" i="24"/>
  <c r="T788" i="29" s="1"/>
  <c r="L412" i="29"/>
  <c r="L132" i="29"/>
  <c r="L432" i="29"/>
  <c r="L872" i="29"/>
  <c r="N931" i="24"/>
  <c r="S931" i="24" s="1"/>
  <c r="L332" i="29"/>
  <c r="AH332" i="29" s="1"/>
  <c r="N722" i="24"/>
  <c r="T722" i="24" s="1"/>
  <c r="T722" i="29" s="1"/>
  <c r="N348" i="29"/>
  <c r="L929" i="29"/>
  <c r="AH929" i="29" s="1"/>
  <c r="S929" i="24"/>
  <c r="L348" i="29"/>
  <c r="AH348" i="29" s="1"/>
  <c r="L796" i="29"/>
  <c r="AH796" i="29" s="1"/>
  <c r="L806" i="29"/>
  <c r="AH806" i="29" s="1"/>
  <c r="S348" i="24"/>
  <c r="L847" i="29"/>
  <c r="AH847" i="29" s="1"/>
  <c r="N624" i="24"/>
  <c r="S624" i="24" s="1"/>
  <c r="S535" i="24"/>
  <c r="S446" i="24"/>
  <c r="L677" i="29"/>
  <c r="L373" i="29"/>
  <c r="L759" i="29"/>
  <c r="T517" i="24"/>
  <c r="T517" i="29" s="1"/>
  <c r="N938" i="24"/>
  <c r="N938" i="29" s="1"/>
  <c r="S938" i="29" s="1"/>
  <c r="L118" i="29"/>
  <c r="AH118" i="29" s="1"/>
  <c r="N517" i="29"/>
  <c r="S517" i="29" s="1"/>
  <c r="L299" i="29"/>
  <c r="AH299" i="29" s="1"/>
  <c r="T858" i="24"/>
  <c r="T858" i="29" s="1"/>
  <c r="N697" i="24"/>
  <c r="S697" i="24" s="1"/>
  <c r="L925" i="29"/>
  <c r="N430" i="24"/>
  <c r="S430" i="24" s="1"/>
  <c r="L402" i="29"/>
  <c r="AH402" i="29" s="1"/>
  <c r="S858" i="24"/>
  <c r="L747" i="29"/>
  <c r="AH747" i="29" s="1"/>
  <c r="S552" i="24"/>
  <c r="L858" i="29"/>
  <c r="S858" i="29" s="1"/>
  <c r="L501" i="29"/>
  <c r="S412" i="24"/>
  <c r="T412" i="24"/>
  <c r="T412" i="29" s="1"/>
  <c r="N506" i="24"/>
  <c r="N506" i="29" s="1"/>
  <c r="S506" i="29" s="1"/>
  <c r="L131" i="29"/>
  <c r="N844" i="24"/>
  <c r="S844" i="24" s="1"/>
  <c r="L914" i="29"/>
  <c r="AH914" i="29" s="1"/>
  <c r="L322" i="29"/>
  <c r="AH322" i="29" s="1"/>
  <c r="L261" i="29"/>
  <c r="N905" i="24"/>
  <c r="S905" i="24" s="1"/>
  <c r="L634" i="29"/>
  <c r="N906" i="29"/>
  <c r="N92" i="24"/>
  <c r="N92" i="29" s="1"/>
  <c r="S92" i="29" s="1"/>
  <c r="AH251" i="31"/>
  <c r="AH118" i="31"/>
  <c r="AH938" i="29"/>
  <c r="AH848" i="29"/>
  <c r="AH748" i="29"/>
  <c r="L681" i="29"/>
  <c r="AH681" i="29" s="1"/>
  <c r="N161" i="24"/>
  <c r="N853" i="24"/>
  <c r="S853" i="24" s="1"/>
  <c r="L334" i="29"/>
  <c r="L488" i="29"/>
  <c r="N276" i="24"/>
  <c r="N276" i="29" s="1"/>
  <c r="S276" i="29" s="1"/>
  <c r="N959" i="24"/>
  <c r="L360" i="29"/>
  <c r="S360" i="29" s="1"/>
  <c r="S585" i="24"/>
  <c r="N120" i="24"/>
  <c r="S120" i="24" s="1"/>
  <c r="L358" i="29"/>
  <c r="L474" i="29"/>
  <c r="AH474" i="29" s="1"/>
  <c r="N176" i="24"/>
  <c r="N176" i="29" s="1"/>
  <c r="S176" i="29" s="1"/>
  <c r="L643" i="29"/>
  <c r="T585" i="24"/>
  <c r="T585" i="29" s="1"/>
  <c r="L911" i="29"/>
  <c r="AH911" i="29" s="1"/>
  <c r="N720" i="24"/>
  <c r="S720" i="24" s="1"/>
  <c r="L922" i="29"/>
  <c r="AH922" i="29" s="1"/>
  <c r="L908" i="29"/>
  <c r="T875" i="24"/>
  <c r="T875" i="29" s="1"/>
  <c r="L228" i="29"/>
  <c r="AH228" i="29" s="1"/>
  <c r="T762" i="24"/>
  <c r="T762" i="29" s="1"/>
  <c r="N681" i="29"/>
  <c r="N795" i="24"/>
  <c r="S795" i="24" s="1"/>
  <c r="L389" i="29"/>
  <c r="L766" i="29"/>
  <c r="L543" i="29"/>
  <c r="AH853" i="29"/>
  <c r="N898" i="24"/>
  <c r="T898" i="24" s="1"/>
  <c r="T898" i="29" s="1"/>
  <c r="S814" i="24"/>
  <c r="N902" i="24"/>
  <c r="S902" i="24" s="1"/>
  <c r="N247" i="24"/>
  <c r="T247" i="24" s="1"/>
  <c r="T247" i="29" s="1"/>
  <c r="N937" i="24"/>
  <c r="L937" i="29"/>
  <c r="S762" i="24"/>
  <c r="L607" i="29"/>
  <c r="AH607" i="29" s="1"/>
  <c r="L913" i="29"/>
  <c r="N354" i="24"/>
  <c r="S354" i="24" s="1"/>
  <c r="L762" i="29"/>
  <c r="AH762" i="29" s="1"/>
  <c r="N903" i="24"/>
  <c r="N903" i="29" s="1"/>
  <c r="S903" i="29" s="1"/>
  <c r="T476" i="22"/>
  <c r="T476" i="31" s="1"/>
  <c r="S384" i="22"/>
  <c r="N247" i="31"/>
  <c r="S247" i="31" s="1"/>
  <c r="N476" i="31"/>
  <c r="S476" i="31" s="1"/>
  <c r="S411" i="22"/>
  <c r="S247" i="22"/>
  <c r="S747" i="22"/>
  <c r="S245" i="22"/>
  <c r="T576" i="22"/>
  <c r="T576" i="31" s="1"/>
  <c r="N384" i="31"/>
  <c r="S384" i="31" s="1"/>
  <c r="S686" i="22"/>
  <c r="N411" i="31"/>
  <c r="S411" i="31" s="1"/>
  <c r="S665" i="22"/>
  <c r="S620" i="22"/>
  <c r="T379" i="22"/>
  <c r="T379" i="31" s="1"/>
  <c r="S576" i="22"/>
  <c r="T837" i="22"/>
  <c r="T837" i="31" s="1"/>
  <c r="N762" i="31"/>
  <c r="S762" i="31" s="1"/>
  <c r="T291" i="22"/>
  <c r="T291" i="31" s="1"/>
  <c r="S379" i="22"/>
  <c r="N837" i="31"/>
  <c r="S837" i="31" s="1"/>
  <c r="N620" i="31"/>
  <c r="S620" i="31" s="1"/>
  <c r="T888" i="22"/>
  <c r="T888" i="31" s="1"/>
  <c r="N205" i="31"/>
  <c r="S205" i="31" s="1"/>
  <c r="T438" i="22"/>
  <c r="T438" i="31" s="1"/>
  <c r="S291" i="22"/>
  <c r="N707" i="31"/>
  <c r="S707" i="31" s="1"/>
  <c r="T205" i="22"/>
  <c r="T205" i="31" s="1"/>
  <c r="N851" i="31"/>
  <c r="S851" i="31" s="1"/>
  <c r="N85" i="31"/>
  <c r="S85" i="31" s="1"/>
  <c r="N788" i="31"/>
  <c r="S788" i="31" s="1"/>
  <c r="N438" i="31"/>
  <c r="S438" i="31" s="1"/>
  <c r="S201" i="22"/>
  <c r="N847" i="29"/>
  <c r="T847" i="24"/>
  <c r="T847" i="29" s="1"/>
  <c r="N821" i="24"/>
  <c r="S821" i="24" s="1"/>
  <c r="N531" i="24"/>
  <c r="S531" i="24" s="1"/>
  <c r="L941" i="29"/>
  <c r="L673" i="29"/>
  <c r="L503" i="29"/>
  <c r="S503" i="29" s="1"/>
  <c r="L584" i="29"/>
  <c r="AH584" i="29" s="1"/>
  <c r="L576" i="29"/>
  <c r="AH576" i="29" s="1"/>
  <c r="N168" i="24"/>
  <c r="S168" i="24" s="1"/>
  <c r="L197" i="29"/>
  <c r="AH197" i="29" s="1"/>
  <c r="L864" i="29"/>
  <c r="AH864" i="29" s="1"/>
  <c r="L809" i="29"/>
  <c r="AH809" i="29" s="1"/>
  <c r="L473" i="29"/>
  <c r="AH473" i="29" s="1"/>
  <c r="L380" i="29"/>
  <c r="AH380" i="29" s="1"/>
  <c r="L862" i="29"/>
  <c r="L560" i="29"/>
  <c r="AH560" i="29" s="1"/>
  <c r="N843" i="24"/>
  <c r="N843" i="29" s="1"/>
  <c r="S843" i="29" s="1"/>
  <c r="N562" i="24"/>
  <c r="S562" i="24" s="1"/>
  <c r="L496" i="29"/>
  <c r="N173" i="24"/>
  <c r="S173" i="24" s="1"/>
  <c r="L182" i="29"/>
  <c r="N286" i="24"/>
  <c r="S286" i="24" s="1"/>
  <c r="N444" i="24"/>
  <c r="S444" i="24" s="1"/>
  <c r="L628" i="29"/>
  <c r="AH628" i="29" s="1"/>
  <c r="N701" i="24"/>
  <c r="S701" i="24" s="1"/>
  <c r="L656" i="29"/>
  <c r="AH656" i="29" s="1"/>
  <c r="N942" i="24"/>
  <c r="S942" i="24" s="1"/>
  <c r="N922" i="29"/>
  <c r="T777" i="24"/>
  <c r="T777" i="29" s="1"/>
  <c r="L814" i="29"/>
  <c r="S814" i="29" s="1"/>
  <c r="L305" i="29"/>
  <c r="L834" i="29"/>
  <c r="AH834" i="29" s="1"/>
  <c r="L909" i="29"/>
  <c r="S909" i="29" s="1"/>
  <c r="N298" i="24"/>
  <c r="T298" i="24" s="1"/>
  <c r="T298" i="29" s="1"/>
  <c r="N467" i="24"/>
  <c r="T467" i="24" s="1"/>
  <c r="T467" i="29" s="1"/>
  <c r="L196" i="29"/>
  <c r="AH196" i="29" s="1"/>
  <c r="L777" i="29"/>
  <c r="AH777" i="29" s="1"/>
  <c r="AH773" i="29"/>
  <c r="N908" i="29"/>
  <c r="S908" i="24"/>
  <c r="T908" i="24"/>
  <c r="T908" i="29" s="1"/>
  <c r="N446" i="29"/>
  <c r="N730" i="24"/>
  <c r="S730" i="24" s="1"/>
  <c r="N239" i="24"/>
  <c r="T239" i="24" s="1"/>
  <c r="T239" i="29" s="1"/>
  <c r="N420" i="24"/>
  <c r="S420" i="24" s="1"/>
  <c r="L732" i="29"/>
  <c r="N690" i="24"/>
  <c r="T690" i="24" s="1"/>
  <c r="T690" i="29" s="1"/>
  <c r="N336" i="24"/>
  <c r="T336" i="24" s="1"/>
  <c r="T336" i="29" s="1"/>
  <c r="L446" i="29"/>
  <c r="AH446" i="29" s="1"/>
  <c r="N412" i="29"/>
  <c r="L655" i="29"/>
  <c r="L277" i="29"/>
  <c r="AH277" i="29" s="1"/>
  <c r="N188" i="24"/>
  <c r="N188" i="29" s="1"/>
  <c r="S188" i="29" s="1"/>
  <c r="N398" i="24"/>
  <c r="T398" i="24" s="1"/>
  <c r="T398" i="29" s="1"/>
  <c r="N767" i="24"/>
  <c r="T767" i="24" s="1"/>
  <c r="T767" i="29" s="1"/>
  <c r="L433" i="29"/>
  <c r="AH433" i="29" s="1"/>
  <c r="L411" i="29"/>
  <c r="AH411" i="29" s="1"/>
  <c r="N222" i="24"/>
  <c r="S222" i="24" s="1"/>
  <c r="N404" i="24"/>
  <c r="S404" i="24" s="1"/>
  <c r="AH581" i="29"/>
  <c r="S876" i="29"/>
  <c r="T656" i="24"/>
  <c r="T656" i="29" s="1"/>
  <c r="S656" i="24"/>
  <c r="S352" i="24"/>
  <c r="T352" i="24"/>
  <c r="T352" i="29" s="1"/>
  <c r="L901" i="29"/>
  <c r="S901" i="29" s="1"/>
  <c r="N416" i="24"/>
  <c r="T416" i="24" s="1"/>
  <c r="L930" i="29"/>
  <c r="L293" i="29"/>
  <c r="AH293" i="29" s="1"/>
  <c r="N200" i="24"/>
  <c r="T200" i="24" s="1"/>
  <c r="T200" i="29" s="1"/>
  <c r="N81" i="24"/>
  <c r="S81" i="24" s="1"/>
  <c r="N514" i="24"/>
  <c r="S514" i="24" s="1"/>
  <c r="N154" i="24"/>
  <c r="N154" i="29" s="1"/>
  <c r="S154" i="29" s="1"/>
  <c r="N265" i="24"/>
  <c r="N265" i="29" s="1"/>
  <c r="S265" i="29" s="1"/>
  <c r="T863" i="24"/>
  <c r="T863" i="29" s="1"/>
  <c r="L509" i="29"/>
  <c r="AH509" i="29" s="1"/>
  <c r="L549" i="29"/>
  <c r="N650" i="29"/>
  <c r="L566" i="29"/>
  <c r="AH566" i="29" s="1"/>
  <c r="L352" i="29"/>
  <c r="AH352" i="29" s="1"/>
  <c r="L119" i="29"/>
  <c r="AH119" i="29" s="1"/>
  <c r="N863" i="29"/>
  <c r="N586" i="24"/>
  <c r="N744" i="24"/>
  <c r="S744" i="24" s="1"/>
  <c r="L561" i="29"/>
  <c r="AH561" i="29" s="1"/>
  <c r="L787" i="29"/>
  <c r="AH787" i="29" s="1"/>
  <c r="L540" i="29"/>
  <c r="L466" i="29"/>
  <c r="S466" i="29" s="1"/>
  <c r="L384" i="29"/>
  <c r="AH384" i="29" s="1"/>
  <c r="N537" i="24"/>
  <c r="N537" i="29" s="1"/>
  <c r="S537" i="29" s="1"/>
  <c r="L417" i="29"/>
  <c r="N896" i="24"/>
  <c r="S896" i="24" s="1"/>
  <c r="L852" i="29"/>
  <c r="AH852" i="29" s="1"/>
  <c r="N193" i="24"/>
  <c r="S193" i="24" s="1"/>
  <c r="N696" i="24"/>
  <c r="N696" i="29" s="1"/>
  <c r="T466" i="24"/>
  <c r="T466" i="29" s="1"/>
  <c r="L650" i="29"/>
  <c r="N773" i="24"/>
  <c r="S788" i="24"/>
  <c r="N418" i="24"/>
  <c r="N418" i="29" s="1"/>
  <c r="S418" i="29" s="1"/>
  <c r="L637" i="29"/>
  <c r="S466" i="24"/>
  <c r="N207" i="24"/>
  <c r="T207" i="24" s="1"/>
  <c r="T207" i="29" s="1"/>
  <c r="N142" i="24"/>
  <c r="S142" i="24" s="1"/>
  <c r="L715" i="29"/>
  <c r="L177" i="29"/>
  <c r="AH177" i="29" s="1"/>
  <c r="N698" i="24"/>
  <c r="T698" i="24" s="1"/>
  <c r="T698" i="29" s="1"/>
  <c r="L585" i="29"/>
  <c r="S585" i="29" s="1"/>
  <c r="N480" i="24"/>
  <c r="S480" i="24" s="1"/>
  <c r="L674" i="29"/>
  <c r="AH674" i="29" s="1"/>
  <c r="N258" i="24"/>
  <c r="S258" i="24" s="1"/>
  <c r="N810" i="24"/>
  <c r="S810" i="24" s="1"/>
  <c r="S563" i="22"/>
  <c r="S949" i="22"/>
  <c r="S535" i="22"/>
  <c r="S217" i="22"/>
  <c r="S761" i="22"/>
  <c r="N927" i="31"/>
  <c r="S927" i="31" s="1"/>
  <c r="S814" i="22"/>
  <c r="T714" i="22"/>
  <c r="T714" i="31" s="1"/>
  <c r="T686" i="22"/>
  <c r="T686" i="31" s="1"/>
  <c r="N761" i="31"/>
  <c r="S761" i="31" s="1"/>
  <c r="S906" i="22"/>
  <c r="S714" i="22"/>
  <c r="T607" i="22"/>
  <c r="T607" i="31" s="1"/>
  <c r="T314" i="22"/>
  <c r="T314" i="31" s="1"/>
  <c r="N198" i="22"/>
  <c r="S198" i="22" s="1"/>
  <c r="T563" i="22"/>
  <c r="T563" i="31" s="1"/>
  <c r="N583" i="31"/>
  <c r="S583" i="31" s="1"/>
  <c r="N390" i="22"/>
  <c r="S390" i="22" s="1"/>
  <c r="N582" i="31"/>
  <c r="S582" i="31" s="1"/>
  <c r="T172" i="22"/>
  <c r="T172" i="31" s="1"/>
  <c r="S142" i="22"/>
  <c r="S822" i="22"/>
  <c r="T583" i="22"/>
  <c r="T583" i="31" s="1"/>
  <c r="N772" i="31"/>
  <c r="S772" i="31" s="1"/>
  <c r="T766" i="22"/>
  <c r="T766" i="31" s="1"/>
  <c r="L515" i="29"/>
  <c r="T622" i="24"/>
  <c r="T622" i="29" s="1"/>
  <c r="L618" i="29"/>
  <c r="AH618" i="29" s="1"/>
  <c r="N376" i="24"/>
  <c r="N376" i="29" s="1"/>
  <c r="S376" i="29" s="1"/>
  <c r="L396" i="29"/>
  <c r="AH396" i="29" s="1"/>
  <c r="L811" i="29"/>
  <c r="AH811" i="29" s="1"/>
  <c r="L169" i="29"/>
  <c r="AH169" i="29" s="1"/>
  <c r="L703" i="29"/>
  <c r="AH703" i="29" s="1"/>
  <c r="N262" i="24"/>
  <c r="T262" i="24" s="1"/>
  <c r="T262" i="29" s="1"/>
  <c r="L217" i="29"/>
  <c r="T330" i="24"/>
  <c r="T330" i="29" s="1"/>
  <c r="N656" i="29"/>
  <c r="N859" i="24"/>
  <c r="S859" i="24" s="1"/>
  <c r="L330" i="29"/>
  <c r="S330" i="29" s="1"/>
  <c r="N445" i="24"/>
  <c r="N445" i="29" s="1"/>
  <c r="S445" i="29" s="1"/>
  <c r="O970" i="24"/>
  <c r="L582" i="29"/>
  <c r="AH582" i="29" s="1"/>
  <c r="N779" i="24"/>
  <c r="S779" i="24" s="1"/>
  <c r="N552" i="29"/>
  <c r="N600" i="24"/>
  <c r="S600" i="24" s="1"/>
  <c r="L449" i="29"/>
  <c r="AH449" i="29" s="1"/>
  <c r="L319" i="29"/>
  <c r="AH319" i="29" s="1"/>
  <c r="N807" i="29"/>
  <c r="N372" i="24"/>
  <c r="S372" i="24" s="1"/>
  <c r="L609" i="29"/>
  <c r="AH609" i="29" s="1"/>
  <c r="N805" i="24"/>
  <c r="N805" i="29" s="1"/>
  <c r="S805" i="29" s="1"/>
  <c r="AH544" i="29"/>
  <c r="L760" i="29"/>
  <c r="AH760" i="29" s="1"/>
  <c r="N707" i="24"/>
  <c r="N707" i="29" s="1"/>
  <c r="S707" i="29" s="1"/>
  <c r="N283" i="24"/>
  <c r="S283" i="24" s="1"/>
  <c r="S486" i="24"/>
  <c r="L828" i="29"/>
  <c r="AH828" i="29" s="1"/>
  <c r="N699" i="24"/>
  <c r="T699" i="24" s="1"/>
  <c r="T699" i="29" s="1"/>
  <c r="L552" i="29"/>
  <c r="AH552" i="29" s="1"/>
  <c r="N109" i="24"/>
  <c r="S109" i="24" s="1"/>
  <c r="L556" i="29"/>
  <c r="AH556" i="29" s="1"/>
  <c r="N794" i="24"/>
  <c r="N124" i="24"/>
  <c r="N124" i="29" s="1"/>
  <c r="S124" i="29" s="1"/>
  <c r="N114" i="24"/>
  <c r="N114" i="29" s="1"/>
  <c r="S114" i="29" s="1"/>
  <c r="L832" i="29"/>
  <c r="L459" i="29"/>
  <c r="AH459" i="29" s="1"/>
  <c r="N888" i="24"/>
  <c r="N888" i="29" s="1"/>
  <c r="N555" i="24"/>
  <c r="S555" i="24" s="1"/>
  <c r="N96" i="24"/>
  <c r="S96" i="24" s="1"/>
  <c r="L170" i="29"/>
  <c r="L583" i="29"/>
  <c r="AH583" i="29" s="1"/>
  <c r="L165" i="29"/>
  <c r="AH165" i="29" s="1"/>
  <c r="L486" i="29"/>
  <c r="AH486" i="29" s="1"/>
  <c r="N583" i="29"/>
  <c r="L533" i="29"/>
  <c r="AH533" i="29" s="1"/>
  <c r="L245" i="29"/>
  <c r="AH245" i="29" s="1"/>
  <c r="L588" i="29"/>
  <c r="AH588" i="29" s="1"/>
  <c r="N884" i="29"/>
  <c r="N558" i="24"/>
  <c r="N558" i="29" s="1"/>
  <c r="S558" i="29" s="1"/>
  <c r="N544" i="24"/>
  <c r="N544" i="29" s="1"/>
  <c r="S544" i="29" s="1"/>
  <c r="N824" i="24"/>
  <c r="N824" i="29" s="1"/>
  <c r="S824" i="29" s="1"/>
  <c r="N504" i="24"/>
  <c r="N504" i="29" s="1"/>
  <c r="S504" i="29" s="1"/>
  <c r="O52" i="24"/>
  <c r="S884" i="24"/>
  <c r="N678" i="24"/>
  <c r="N678" i="29" s="1"/>
  <c r="S678" i="29" s="1"/>
  <c r="L313" i="29"/>
  <c r="AH313" i="29" s="1"/>
  <c r="N802" i="24"/>
  <c r="N802" i="29" s="1"/>
  <c r="S802" i="29" s="1"/>
  <c r="T486" i="24"/>
  <c r="T486" i="29" s="1"/>
  <c r="N800" i="24"/>
  <c r="S800" i="24" s="1"/>
  <c r="N550" i="24"/>
  <c r="T550" i="24" s="1"/>
  <c r="L884" i="29"/>
  <c r="AH884" i="29" s="1"/>
  <c r="L667" i="29"/>
  <c r="AH667" i="29" s="1"/>
  <c r="N783" i="24"/>
  <c r="S783" i="24" s="1"/>
  <c r="S583" i="24"/>
  <c r="L392" i="29"/>
  <c r="AH392" i="29" s="1"/>
  <c r="N842" i="24"/>
  <c r="N842" i="29" s="1"/>
  <c r="S842" i="29" s="1"/>
  <c r="AH711" i="31"/>
  <c r="AH709" i="31"/>
  <c r="S709" i="31"/>
  <c r="S272" i="31"/>
  <c r="AH272" i="31"/>
  <c r="AH96" i="29"/>
  <c r="Y969" i="29"/>
  <c r="X969" i="29"/>
  <c r="Z969" i="29"/>
  <c r="AG612" i="29"/>
  <c r="W970" i="29"/>
  <c r="AC971" i="29"/>
  <c r="V970" i="29"/>
  <c r="AF970" i="29"/>
  <c r="AH759" i="31"/>
  <c r="N865" i="31"/>
  <c r="S865" i="31" s="1"/>
  <c r="N763" i="31"/>
  <c r="S763" i="31" s="1"/>
  <c r="T665" i="22"/>
  <c r="T665" i="31" s="1"/>
  <c r="N565" i="31"/>
  <c r="S565" i="31" s="1"/>
  <c r="T623" i="22"/>
  <c r="T623" i="31" s="1"/>
  <c r="T763" i="22"/>
  <c r="T763" i="31" s="1"/>
  <c r="S632" i="22"/>
  <c r="S258" i="22"/>
  <c r="T730" i="22"/>
  <c r="T730" i="31" s="1"/>
  <c r="S172" i="22"/>
  <c r="N632" i="31"/>
  <c r="S632" i="31" s="1"/>
  <c r="N628" i="31"/>
  <c r="S628" i="31" s="1"/>
  <c r="N258" i="31"/>
  <c r="S258" i="31" s="1"/>
  <c r="S279" i="22"/>
  <c r="T279" i="22"/>
  <c r="T279" i="31" s="1"/>
  <c r="S730" i="22"/>
  <c r="S762" i="22"/>
  <c r="T572" i="22"/>
  <c r="T572" i="31" s="1"/>
  <c r="S572" i="22"/>
  <c r="S770" i="22"/>
  <c r="S623" i="22"/>
  <c r="N777" i="31"/>
  <c r="S777" i="31" s="1"/>
  <c r="N937" i="22"/>
  <c r="S937" i="22" s="1"/>
  <c r="T777" i="22"/>
  <c r="T777" i="31" s="1"/>
  <c r="T565" i="22"/>
  <c r="T565" i="31" s="1"/>
  <c r="S289" i="22"/>
  <c r="S435" i="31"/>
  <c r="S305" i="22"/>
  <c r="N305" i="31"/>
  <c r="S305" i="31" s="1"/>
  <c r="AH435" i="31"/>
  <c r="S400" i="22"/>
  <c r="S380" i="22"/>
  <c r="N132" i="29"/>
  <c r="S132" i="24"/>
  <c r="T132" i="24"/>
  <c r="T132" i="29" s="1"/>
  <c r="N914" i="29"/>
  <c r="S914" i="24"/>
  <c r="N352" i="29"/>
  <c r="L601" i="29"/>
  <c r="AH601" i="29" s="1"/>
  <c r="L623" i="29"/>
  <c r="L153" i="29"/>
  <c r="AH153" i="29" s="1"/>
  <c r="L595" i="24"/>
  <c r="R52" i="24"/>
  <c r="S769" i="24"/>
  <c r="T862" i="24"/>
  <c r="T862" i="29" s="1"/>
  <c r="N862" i="29"/>
  <c r="L630" i="29"/>
  <c r="AH630" i="29" s="1"/>
  <c r="N813" i="24"/>
  <c r="S813" i="24" s="1"/>
  <c r="T769" i="24"/>
  <c r="T769" i="29" s="1"/>
  <c r="AH709" i="29"/>
  <c r="N371" i="24"/>
  <c r="T371" i="24" s="1"/>
  <c r="T371" i="29" s="1"/>
  <c r="N451" i="24"/>
  <c r="N451" i="29" s="1"/>
  <c r="S451" i="29" s="1"/>
  <c r="AH813" i="29"/>
  <c r="N587" i="24"/>
  <c r="S587" i="24" s="1"/>
  <c r="N458" i="24"/>
  <c r="N458" i="29" s="1"/>
  <c r="S458" i="29" s="1"/>
  <c r="N709" i="24"/>
  <c r="T709" i="24" s="1"/>
  <c r="T709" i="29" s="1"/>
  <c r="N290" i="24"/>
  <c r="S290" i="24" s="1"/>
  <c r="L224" i="29"/>
  <c r="AH224" i="29" s="1"/>
  <c r="T419" i="24"/>
  <c r="T419" i="29" s="1"/>
  <c r="L708" i="29"/>
  <c r="AH708" i="29" s="1"/>
  <c r="P43" i="24"/>
  <c r="N141" i="24"/>
  <c r="T141" i="24" s="1"/>
  <c r="T141" i="29" s="1"/>
  <c r="N917" i="24"/>
  <c r="N917" i="29" s="1"/>
  <c r="S917" i="29" s="1"/>
  <c r="N927" i="24"/>
  <c r="T927" i="24" s="1"/>
  <c r="T927" i="29" s="1"/>
  <c r="L769" i="29"/>
  <c r="S769" i="29" s="1"/>
  <c r="S419" i="24"/>
  <c r="L706" i="29"/>
  <c r="AH706" i="29" s="1"/>
  <c r="AH571" i="29"/>
  <c r="R692" i="29"/>
  <c r="R39" i="29" s="1"/>
  <c r="N745" i="24"/>
  <c r="T745" i="24" s="1"/>
  <c r="T745" i="29" s="1"/>
  <c r="N565" i="24"/>
  <c r="S565" i="24" s="1"/>
  <c r="L731" i="29"/>
  <c r="AH731" i="29" s="1"/>
  <c r="S731" i="24"/>
  <c r="N571" i="24"/>
  <c r="N571" i="29" s="1"/>
  <c r="S571" i="29" s="1"/>
  <c r="L750" i="24"/>
  <c r="L751" i="24" s="1"/>
  <c r="L41" i="24" s="1"/>
  <c r="Q970" i="24"/>
  <c r="Q974" i="24" s="1"/>
  <c r="R43" i="24"/>
  <c r="S650" i="24"/>
  <c r="N636" i="24"/>
  <c r="N636" i="29" s="1"/>
  <c r="S636" i="29" s="1"/>
  <c r="P970" i="24"/>
  <c r="P974" i="24" s="1"/>
  <c r="N700" i="24"/>
  <c r="S700" i="24" s="1"/>
  <c r="L675" i="29"/>
  <c r="N575" i="24"/>
  <c r="S731" i="22"/>
  <c r="S560" i="22"/>
  <c r="S727" i="22"/>
  <c r="N227" i="31"/>
  <c r="S227" i="31" s="1"/>
  <c r="T769" i="22"/>
  <c r="T769" i="31" s="1"/>
  <c r="T227" i="22"/>
  <c r="T227" i="31" s="1"/>
  <c r="N794" i="31"/>
  <c r="S794" i="31" s="1"/>
  <c r="S769" i="22"/>
  <c r="S807" i="22"/>
  <c r="N229" i="31"/>
  <c r="S229" i="31" s="1"/>
  <c r="T560" i="22"/>
  <c r="T560" i="31" s="1"/>
  <c r="S461" i="22"/>
  <c r="L426" i="22"/>
  <c r="L23" i="22" s="1"/>
  <c r="T861" i="22"/>
  <c r="T861" i="31" s="1"/>
  <c r="AH683" i="31"/>
  <c r="N733" i="31"/>
  <c r="S733" i="31" s="1"/>
  <c r="T355" i="22"/>
  <c r="T355" i="31" s="1"/>
  <c r="S800" i="22"/>
  <c r="T727" i="22"/>
  <c r="T727" i="31" s="1"/>
  <c r="T320" i="22"/>
  <c r="T320" i="31" s="1"/>
  <c r="T461" i="22"/>
  <c r="T461" i="31" s="1"/>
  <c r="T860" i="22"/>
  <c r="T860" i="31" s="1"/>
  <c r="N320" i="31"/>
  <c r="S320" i="31" s="1"/>
  <c r="S666" i="22"/>
  <c r="N355" i="31"/>
  <c r="S355" i="31" s="1"/>
  <c r="S776" i="22"/>
  <c r="T800" i="22"/>
  <c r="T800" i="31" s="1"/>
  <c r="N668" i="31"/>
  <c r="S668" i="31" s="1"/>
  <c r="N803" i="31"/>
  <c r="S803" i="31" s="1"/>
  <c r="P970" i="22"/>
  <c r="P974" i="22" s="1"/>
  <c r="T794" i="22"/>
  <c r="T794" i="31" s="1"/>
  <c r="N666" i="31"/>
  <c r="S666" i="31" s="1"/>
  <c r="T776" i="22"/>
  <c r="T776" i="31" s="1"/>
  <c r="N715" i="31"/>
  <c r="S715" i="31" s="1"/>
  <c r="T619" i="22"/>
  <c r="T619" i="31" s="1"/>
  <c r="S459" i="22"/>
  <c r="N556" i="31"/>
  <c r="S556" i="31" s="1"/>
  <c r="AH421" i="31"/>
  <c r="S607" i="22"/>
  <c r="AH589" i="31"/>
  <c r="AH823" i="31"/>
  <c r="T602" i="22"/>
  <c r="T602" i="31" s="1"/>
  <c r="N228" i="31"/>
  <c r="S228" i="31" s="1"/>
  <c r="N813" i="31"/>
  <c r="S813" i="31" s="1"/>
  <c r="S627" i="22"/>
  <c r="S167" i="22"/>
  <c r="N608" i="31"/>
  <c r="S608" i="31" s="1"/>
  <c r="S141" i="22"/>
  <c r="S825" i="22"/>
  <c r="N602" i="31"/>
  <c r="S602" i="31" s="1"/>
  <c r="N619" i="31"/>
  <c r="S619" i="31" s="1"/>
  <c r="T803" i="22"/>
  <c r="T803" i="31" s="1"/>
  <c r="S143" i="22"/>
  <c r="N167" i="31"/>
  <c r="S167" i="31" s="1"/>
  <c r="T608" i="22"/>
  <c r="T608" i="31" s="1"/>
  <c r="T157" i="22"/>
  <c r="T157" i="31" s="1"/>
  <c r="N216" i="31"/>
  <c r="S216" i="31" s="1"/>
  <c r="T674" i="22"/>
  <c r="T674" i="31" s="1"/>
  <c r="T884" i="22"/>
  <c r="T884" i="31" s="1"/>
  <c r="T731" i="22"/>
  <c r="T731" i="31" s="1"/>
  <c r="S491" i="22"/>
  <c r="S732" i="22"/>
  <c r="S771" i="22"/>
  <c r="N157" i="31"/>
  <c r="S157" i="31" s="1"/>
  <c r="T627" i="22"/>
  <c r="T627" i="31" s="1"/>
  <c r="S588" i="22"/>
  <c r="T871" i="22"/>
  <c r="T871" i="31" s="1"/>
  <c r="N732" i="31"/>
  <c r="S732" i="31" s="1"/>
  <c r="N771" i="31"/>
  <c r="S771" i="31" s="1"/>
  <c r="T557" i="22"/>
  <c r="T557" i="31" s="1"/>
  <c r="S586" i="22"/>
  <c r="T141" i="22"/>
  <c r="T141" i="31" s="1"/>
  <c r="T500" i="22"/>
  <c r="T500" i="31" s="1"/>
  <c r="T448" i="22"/>
  <c r="T448" i="31" s="1"/>
  <c r="N288" i="31"/>
  <c r="S288" i="31" s="1"/>
  <c r="T148" i="22"/>
  <c r="T148" i="31" s="1"/>
  <c r="N871" i="31"/>
  <c r="S871" i="31" s="1"/>
  <c r="N557" i="31"/>
  <c r="S557" i="31" s="1"/>
  <c r="N586" i="31"/>
  <c r="S586" i="31" s="1"/>
  <c r="N588" i="31"/>
  <c r="S588" i="31" s="1"/>
  <c r="N448" i="31"/>
  <c r="S448" i="31" s="1"/>
  <c r="S805" i="22"/>
  <c r="S288" i="22"/>
  <c r="N148" i="31"/>
  <c r="S148" i="31" s="1"/>
  <c r="S884" i="22"/>
  <c r="L613" i="22"/>
  <c r="L37" i="22" s="1"/>
  <c r="R970" i="22"/>
  <c r="R974" i="22" s="1"/>
  <c r="S589" i="31"/>
  <c r="S798" i="22"/>
  <c r="S336" i="31"/>
  <c r="AH336" i="31"/>
  <c r="S450" i="31"/>
  <c r="S292" i="31"/>
  <c r="S759" i="31"/>
  <c r="AH635" i="31"/>
  <c r="S845" i="22"/>
  <c r="N845" i="31"/>
  <c r="S845" i="31" s="1"/>
  <c r="AH307" i="31"/>
  <c r="N684" i="31"/>
  <c r="S684" i="31" s="1"/>
  <c r="S924" i="22"/>
  <c r="L207" i="31"/>
  <c r="AH629" i="31"/>
  <c r="T669" i="22"/>
  <c r="T669" i="31" s="1"/>
  <c r="L361" i="22"/>
  <c r="L20" i="22" s="1"/>
  <c r="T628" i="22"/>
  <c r="T628" i="31" s="1"/>
  <c r="T684" i="22"/>
  <c r="T684" i="31" s="1"/>
  <c r="S542" i="22"/>
  <c r="T715" i="22"/>
  <c r="T715" i="31" s="1"/>
  <c r="AH292" i="31"/>
  <c r="S827" i="22"/>
  <c r="T346" i="22"/>
  <c r="T346" i="31" s="1"/>
  <c r="L268" i="22"/>
  <c r="L15" i="22" s="1"/>
  <c r="T797" i="22"/>
  <c r="T797" i="31" s="1"/>
  <c r="S90" i="22"/>
  <c r="T899" i="22"/>
  <c r="T899" i="31" s="1"/>
  <c r="N507" i="22"/>
  <c r="N507" i="31" s="1"/>
  <c r="S507" i="31" s="1"/>
  <c r="T848" i="22"/>
  <c r="T848" i="31" s="1"/>
  <c r="M970" i="22"/>
  <c r="M974" i="22" s="1"/>
  <c r="Q43" i="22"/>
  <c r="Q61" i="22" s="1"/>
  <c r="Q63" i="22" s="1"/>
  <c r="L343" i="22"/>
  <c r="L19" i="22" s="1"/>
  <c r="N797" i="31"/>
  <c r="S797" i="31" s="1"/>
  <c r="N618" i="31"/>
  <c r="S618" i="31" s="1"/>
  <c r="S786" i="22"/>
  <c r="N848" i="31"/>
  <c r="S848" i="31" s="1"/>
  <c r="S437" i="22"/>
  <c r="S899" i="22"/>
  <c r="N685" i="31"/>
  <c r="S685" i="31" s="1"/>
  <c r="S713" i="22"/>
  <c r="S480" i="22"/>
  <c r="T783" i="22"/>
  <c r="T783" i="31" s="1"/>
  <c r="S446" i="22"/>
  <c r="T446" i="22"/>
  <c r="T446" i="31" s="1"/>
  <c r="O970" i="22"/>
  <c r="T680" i="22"/>
  <c r="T680" i="31" s="1"/>
  <c r="S487" i="22"/>
  <c r="T822" i="22"/>
  <c r="T822" i="31" s="1"/>
  <c r="T851" i="22"/>
  <c r="T851" i="31" s="1"/>
  <c r="N383" i="31"/>
  <c r="S383" i="31" s="1"/>
  <c r="N680" i="31"/>
  <c r="S680" i="31" s="1"/>
  <c r="S642" i="22"/>
  <c r="N381" i="31"/>
  <c r="S381" i="31" s="1"/>
  <c r="T786" i="22"/>
  <c r="T786" i="31" s="1"/>
  <c r="N437" i="31"/>
  <c r="S437" i="31" s="1"/>
  <c r="T713" i="22"/>
  <c r="T713" i="31" s="1"/>
  <c r="N783" i="31"/>
  <c r="S783" i="31" s="1"/>
  <c r="T689" i="22"/>
  <c r="T689" i="31" s="1"/>
  <c r="T402" i="22"/>
  <c r="T402" i="31" s="1"/>
  <c r="T575" i="22"/>
  <c r="T575" i="31" s="1"/>
  <c r="N642" i="31"/>
  <c r="S642" i="31" s="1"/>
  <c r="S381" i="22"/>
  <c r="T924" i="22"/>
  <c r="T924" i="31" s="1"/>
  <c r="L346" i="31"/>
  <c r="L361" i="31" s="1"/>
  <c r="L20" i="31" s="1"/>
  <c r="N689" i="31"/>
  <c r="S689" i="31" s="1"/>
  <c r="S314" i="22"/>
  <c r="S716" i="31"/>
  <c r="AH913" i="31"/>
  <c r="N353" i="31"/>
  <c r="S353" i="31" s="1"/>
  <c r="N277" i="31"/>
  <c r="S277" i="31" s="1"/>
  <c r="N331" i="22"/>
  <c r="S331" i="22" s="1"/>
  <c r="S431" i="22"/>
  <c r="T353" i="22"/>
  <c r="T353" i="31" s="1"/>
  <c r="T365" i="22"/>
  <c r="T365" i="31" s="1"/>
  <c r="AH873" i="31"/>
  <c r="S365" i="22"/>
  <c r="T358" i="22"/>
  <c r="T358" i="31" s="1"/>
  <c r="S256" i="22"/>
  <c r="T256" i="22"/>
  <c r="T256" i="31" s="1"/>
  <c r="S358" i="22"/>
  <c r="S277" i="22"/>
  <c r="N431" i="31"/>
  <c r="S431" i="31" s="1"/>
  <c r="Q613" i="29"/>
  <c r="Q37" i="29" s="1"/>
  <c r="AH451" i="29"/>
  <c r="S577" i="31"/>
  <c r="AH120" i="31"/>
  <c r="AH577" i="31"/>
  <c r="T262" i="22"/>
  <c r="T262" i="31" s="1"/>
  <c r="S902" i="22"/>
  <c r="N410" i="22"/>
  <c r="S410" i="22" s="1"/>
  <c r="N357" i="31"/>
  <c r="S357" i="31" s="1"/>
  <c r="T300" i="22"/>
  <c r="T300" i="31" s="1"/>
  <c r="S285" i="22"/>
  <c r="T455" i="22"/>
  <c r="T455" i="31" s="1"/>
  <c r="S757" i="22"/>
  <c r="AH783" i="31"/>
  <c r="T447" i="22"/>
  <c r="T447" i="31" s="1"/>
  <c r="S826" i="22"/>
  <c r="N757" i="31"/>
  <c r="S757" i="31" s="1"/>
  <c r="N902" i="31"/>
  <c r="S902" i="31" s="1"/>
  <c r="N710" i="31"/>
  <c r="S710" i="31" s="1"/>
  <c r="S561" i="22"/>
  <c r="N667" i="31"/>
  <c r="S667" i="31" s="1"/>
  <c r="L541" i="31"/>
  <c r="S541" i="31" s="1"/>
  <c r="S861" i="22"/>
  <c r="T403" i="22"/>
  <c r="T403" i="31" s="1"/>
  <c r="N300" i="31"/>
  <c r="S300" i="31" s="1"/>
  <c r="T624" i="22"/>
  <c r="T624" i="31" s="1"/>
  <c r="N285" i="31"/>
  <c r="S285" i="31" s="1"/>
  <c r="N487" i="31"/>
  <c r="S487" i="31" s="1"/>
  <c r="L692" i="22"/>
  <c r="L39" i="22" s="1"/>
  <c r="T826" i="22"/>
  <c r="T826" i="31" s="1"/>
  <c r="N447" i="31"/>
  <c r="S447" i="31" s="1"/>
  <c r="AH382" i="31"/>
  <c r="N697" i="31"/>
  <c r="S697" i="31" s="1"/>
  <c r="T798" i="22"/>
  <c r="T798" i="31" s="1"/>
  <c r="T710" i="22"/>
  <c r="T710" i="31" s="1"/>
  <c r="T667" i="22"/>
  <c r="T667" i="31" s="1"/>
  <c r="S774" i="22"/>
  <c r="S262" i="22"/>
  <c r="N235" i="22"/>
  <c r="N248" i="22" s="1"/>
  <c r="N14" i="22" s="1"/>
  <c r="T380" i="22"/>
  <c r="T380" i="31" s="1"/>
  <c r="AH418" i="31"/>
  <c r="S383" i="22"/>
  <c r="T652" i="22"/>
  <c r="T652" i="31" s="1"/>
  <c r="T378" i="22"/>
  <c r="T378" i="31" s="1"/>
  <c r="S106" i="22"/>
  <c r="S624" i="22"/>
  <c r="S772" i="22"/>
  <c r="S634" i="22"/>
  <c r="T634" i="22"/>
  <c r="T634" i="31" s="1"/>
  <c r="D12" i="27"/>
  <c r="S533" i="22"/>
  <c r="Q970" i="22"/>
  <c r="Q974" i="22" s="1"/>
  <c r="T561" i="22"/>
  <c r="T561" i="31" s="1"/>
  <c r="N293" i="22"/>
  <c r="S652" i="22"/>
  <c r="S378" i="22"/>
  <c r="N260" i="31"/>
  <c r="S260" i="31" s="1"/>
  <c r="T260" i="22"/>
  <c r="T260" i="31" s="1"/>
  <c r="T697" i="22"/>
  <c r="T697" i="31" s="1"/>
  <c r="N413" i="31"/>
  <c r="S413" i="31" s="1"/>
  <c r="L248" i="22"/>
  <c r="L14" i="22" s="1"/>
  <c r="N649" i="31"/>
  <c r="S649" i="31" s="1"/>
  <c r="N774" i="31"/>
  <c r="S774" i="31" s="1"/>
  <c r="S286" i="22"/>
  <c r="AH715" i="31"/>
  <c r="N737" i="22"/>
  <c r="S733" i="22"/>
  <c r="S357" i="22"/>
  <c r="L295" i="22"/>
  <c r="L16" i="22" s="1"/>
  <c r="S422" i="31"/>
  <c r="Q74" i="31"/>
  <c r="S307" i="31"/>
  <c r="AH244" i="31"/>
  <c r="R972" i="29"/>
  <c r="AH265" i="29"/>
  <c r="M74" i="31"/>
  <c r="AH414" i="31"/>
  <c r="S466" i="31"/>
  <c r="S823" i="31"/>
  <c r="M692" i="31"/>
  <c r="M39" i="31" s="1"/>
  <c r="S147" i="29"/>
  <c r="AH531" i="29"/>
  <c r="N603" i="24"/>
  <c r="T603" i="24" s="1"/>
  <c r="T603" i="29" s="1"/>
  <c r="S509" i="24"/>
  <c r="N236" i="24"/>
  <c r="T236" i="24" s="1"/>
  <c r="T236" i="29" s="1"/>
  <c r="S847" i="24"/>
  <c r="N160" i="24"/>
  <c r="S160" i="24" s="1"/>
  <c r="S277" i="24"/>
  <c r="S246" i="24"/>
  <c r="N85" i="24"/>
  <c r="S85" i="24" s="1"/>
  <c r="N509" i="29"/>
  <c r="L203" i="29"/>
  <c r="AH203" i="29" s="1"/>
  <c r="S278" i="24"/>
  <c r="L375" i="29"/>
  <c r="AH375" i="29" s="1"/>
  <c r="N429" i="24"/>
  <c r="N429" i="29" s="1"/>
  <c r="S429" i="29" s="1"/>
  <c r="L419" i="29"/>
  <c r="AH419" i="29" s="1"/>
  <c r="N460" i="24"/>
  <c r="N460" i="29" s="1"/>
  <c r="S460" i="29" s="1"/>
  <c r="N164" i="24"/>
  <c r="T164" i="24" s="1"/>
  <c r="T164" i="29" s="1"/>
  <c r="T727" i="24"/>
  <c r="T727" i="29" s="1"/>
  <c r="AH318" i="29"/>
  <c r="N272" i="24"/>
  <c r="T272" i="24" s="1"/>
  <c r="N304" i="24"/>
  <c r="T304" i="24" s="1"/>
  <c r="S358" i="24"/>
  <c r="O692" i="29"/>
  <c r="O39" i="29" s="1"/>
  <c r="L80" i="29"/>
  <c r="S80" i="29" s="1"/>
  <c r="L725" i="29"/>
  <c r="S437" i="24"/>
  <c r="N314" i="24"/>
  <c r="N314" i="29" s="1"/>
  <c r="S314" i="29" s="1"/>
  <c r="N318" i="24"/>
  <c r="S318" i="24" s="1"/>
  <c r="L278" i="29"/>
  <c r="AH278" i="29" s="1"/>
  <c r="L682" i="29"/>
  <c r="AH682" i="29" s="1"/>
  <c r="L238" i="29"/>
  <c r="AH238" i="29" s="1"/>
  <c r="L788" i="29"/>
  <c r="S788" i="29" s="1"/>
  <c r="S727" i="24"/>
  <c r="N826" i="24"/>
  <c r="S826" i="24" s="1"/>
  <c r="S820" i="24"/>
  <c r="L519" i="24"/>
  <c r="L29" i="24" s="1"/>
  <c r="S807" i="24"/>
  <c r="L437" i="29"/>
  <c r="S682" i="24"/>
  <c r="N651" i="24"/>
  <c r="S651" i="24" s="1"/>
  <c r="N358" i="29"/>
  <c r="AH85" i="29"/>
  <c r="L620" i="29"/>
  <c r="AH620" i="29" s="1"/>
  <c r="N608" i="24"/>
  <c r="S608" i="24" s="1"/>
  <c r="L689" i="29"/>
  <c r="AH689" i="29" s="1"/>
  <c r="N712" i="24"/>
  <c r="L378" i="29"/>
  <c r="AH378" i="29" s="1"/>
  <c r="N716" i="24"/>
  <c r="S716" i="24" s="1"/>
  <c r="L612" i="24"/>
  <c r="N890" i="24"/>
  <c r="S890" i="24" s="1"/>
  <c r="S330" i="24"/>
  <c r="S846" i="24"/>
  <c r="T846" i="24"/>
  <c r="T846" i="29" s="1"/>
  <c r="N846" i="29"/>
  <c r="N763" i="29"/>
  <c r="T763" i="24"/>
  <c r="T763" i="29" s="1"/>
  <c r="S607" i="24"/>
  <c r="T607" i="24"/>
  <c r="T607" i="29" s="1"/>
  <c r="N607" i="29"/>
  <c r="N139" i="29"/>
  <c r="S139" i="24"/>
  <c r="N706" i="29"/>
  <c r="T706" i="24"/>
  <c r="T706" i="29" s="1"/>
  <c r="T339" i="24"/>
  <c r="T339" i="29" s="1"/>
  <c r="N339" i="29"/>
  <c r="L479" i="29"/>
  <c r="AH479" i="29" s="1"/>
  <c r="T557" i="24"/>
  <c r="T557" i="29" s="1"/>
  <c r="N532" i="24"/>
  <c r="L391" i="29"/>
  <c r="S339" i="24"/>
  <c r="N874" i="24"/>
  <c r="L246" i="29"/>
  <c r="S246" i="29" s="1"/>
  <c r="L635" i="29"/>
  <c r="AH635" i="29" s="1"/>
  <c r="N172" i="24"/>
  <c r="N172" i="29" s="1"/>
  <c r="S172" i="29" s="1"/>
  <c r="AH126" i="29"/>
  <c r="N685" i="29"/>
  <c r="L893" i="29"/>
  <c r="AH893" i="29" s="1"/>
  <c r="L122" i="29"/>
  <c r="AH122" i="29" s="1"/>
  <c r="L892" i="29"/>
  <c r="S892" i="29" s="1"/>
  <c r="N502" i="24"/>
  <c r="S502" i="24" s="1"/>
  <c r="S108" i="24"/>
  <c r="N383" i="24"/>
  <c r="N383" i="29" s="1"/>
  <c r="S383" i="29" s="1"/>
  <c r="N151" i="24"/>
  <c r="S151" i="24" s="1"/>
  <c r="S391" i="24"/>
  <c r="N256" i="24"/>
  <c r="S256" i="24" s="1"/>
  <c r="N167" i="24"/>
  <c r="S167" i="24" s="1"/>
  <c r="N121" i="24"/>
  <c r="S121" i="24" s="1"/>
  <c r="N335" i="24"/>
  <c r="N335" i="29" s="1"/>
  <c r="S335" i="29" s="1"/>
  <c r="N775" i="24"/>
  <c r="N775" i="29" s="1"/>
  <c r="S775" i="29" s="1"/>
  <c r="S922" i="24"/>
  <c r="N379" i="24"/>
  <c r="N379" i="29" s="1"/>
  <c r="S379" i="29" s="1"/>
  <c r="L339" i="29"/>
  <c r="AH339" i="29" s="1"/>
  <c r="L833" i="29"/>
  <c r="AH833" i="29" s="1"/>
  <c r="N631" i="24"/>
  <c r="S631" i="24" s="1"/>
  <c r="N227" i="24"/>
  <c r="T227" i="24" s="1"/>
  <c r="T227" i="29" s="1"/>
  <c r="L764" i="24"/>
  <c r="N672" i="29"/>
  <c r="S672" i="29" s="1"/>
  <c r="S672" i="24"/>
  <c r="T470" i="24"/>
  <c r="T470" i="29" s="1"/>
  <c r="N731" i="29"/>
  <c r="L325" i="29"/>
  <c r="L846" i="29"/>
  <c r="AH846" i="29" s="1"/>
  <c r="T914" i="24"/>
  <c r="T914" i="29" s="1"/>
  <c r="L820" i="29"/>
  <c r="AH820" i="29" s="1"/>
  <c r="S949" i="24"/>
  <c r="N756" i="24"/>
  <c r="L670" i="24"/>
  <c r="L727" i="29"/>
  <c r="AH727" i="29" s="1"/>
  <c r="N325" i="24"/>
  <c r="S325" i="24" s="1"/>
  <c r="N365" i="29"/>
  <c r="L710" i="29"/>
  <c r="N126" i="24"/>
  <c r="N126" i="29" s="1"/>
  <c r="S126" i="29" s="1"/>
  <c r="L135" i="29"/>
  <c r="AH135" i="29" s="1"/>
  <c r="L382" i="29"/>
  <c r="AH382" i="29" s="1"/>
  <c r="N516" i="24"/>
  <c r="S516" i="24" s="1"/>
  <c r="L414" i="29"/>
  <c r="AH414" i="29" s="1"/>
  <c r="N749" i="24"/>
  <c r="S749" i="24" s="1"/>
  <c r="L949" i="29"/>
  <c r="S949" i="29" s="1"/>
  <c r="L557" i="29"/>
  <c r="AH557" i="29" s="1"/>
  <c r="S285" i="24"/>
  <c r="N89" i="24"/>
  <c r="N89" i="29" s="1"/>
  <c r="S89" i="29" s="1"/>
  <c r="L723" i="24"/>
  <c r="N639" i="24"/>
  <c r="T639" i="24" s="1"/>
  <c r="T639" i="29" s="1"/>
  <c r="N280" i="24"/>
  <c r="S280" i="24" s="1"/>
  <c r="L284" i="29"/>
  <c r="N838" i="24"/>
  <c r="N838" i="29" s="1"/>
  <c r="S838" i="29" s="1"/>
  <c r="N470" i="29"/>
  <c r="S685" i="24"/>
  <c r="N252" i="24"/>
  <c r="S252" i="24" s="1"/>
  <c r="L300" i="29"/>
  <c r="L604" i="24"/>
  <c r="T365" i="24"/>
  <c r="T365" i="29" s="1"/>
  <c r="N99" i="24"/>
  <c r="N99" i="29" s="1"/>
  <c r="S99" i="29" s="1"/>
  <c r="N274" i="24"/>
  <c r="S274" i="24" s="1"/>
  <c r="S706" i="24"/>
  <c r="L139" i="29"/>
  <c r="N574" i="24"/>
  <c r="S574" i="24" s="1"/>
  <c r="L688" i="29"/>
  <c r="AH688" i="29" s="1"/>
  <c r="T424" i="24"/>
  <c r="T424" i="29" s="1"/>
  <c r="S557" i="24"/>
  <c r="N259" i="24"/>
  <c r="T259" i="24" s="1"/>
  <c r="T259" i="29" s="1"/>
  <c r="L346" i="29"/>
  <c r="L285" i="29"/>
  <c r="AH285" i="29" s="1"/>
  <c r="N646" i="29"/>
  <c r="N714" i="24"/>
  <c r="S714" i="24" s="1"/>
  <c r="N563" i="24"/>
  <c r="S563" i="24" s="1"/>
  <c r="N834" i="29"/>
  <c r="L685" i="29"/>
  <c r="AH685" i="29" s="1"/>
  <c r="S244" i="24"/>
  <c r="N935" i="24"/>
  <c r="N935" i="29" s="1"/>
  <c r="S763" i="24"/>
  <c r="N350" i="24"/>
  <c r="S350" i="24" s="1"/>
  <c r="N223" i="24"/>
  <c r="S223" i="24" s="1"/>
  <c r="N391" i="29"/>
  <c r="N199" i="24"/>
  <c r="N199" i="29" s="1"/>
  <c r="S199" i="29" s="1"/>
  <c r="AH851" i="29"/>
  <c r="AH399" i="29"/>
  <c r="S238" i="24"/>
  <c r="T588" i="24"/>
  <c r="T588" i="29" s="1"/>
  <c r="L797" i="29"/>
  <c r="AH797" i="29" s="1"/>
  <c r="L763" i="29"/>
  <c r="AH763" i="29" s="1"/>
  <c r="T834" i="24"/>
  <c r="T834" i="29" s="1"/>
  <c r="L90" i="29"/>
  <c r="AH90" i="29" s="1"/>
  <c r="N611" i="24"/>
  <c r="N611" i="29" s="1"/>
  <c r="S611" i="29" s="1"/>
  <c r="N399" i="24"/>
  <c r="S399" i="24" s="1"/>
  <c r="S378" i="24"/>
  <c r="L244" i="29"/>
  <c r="AH244" i="29" s="1"/>
  <c r="S681" i="24"/>
  <c r="S349" i="31"/>
  <c r="AH370" i="31"/>
  <c r="AH406" i="31"/>
  <c r="AH644" i="31"/>
  <c r="AH507" i="31"/>
  <c r="AH404" i="29"/>
  <c r="S398" i="31"/>
  <c r="S585" i="31"/>
  <c r="AH654" i="31"/>
  <c r="AH896" i="29"/>
  <c r="AH559" i="29"/>
  <c r="S244" i="31"/>
  <c r="AH259" i="31"/>
  <c r="AH335" i="29"/>
  <c r="S644" i="31"/>
  <c r="AH927" i="29"/>
  <c r="AH859" i="29"/>
  <c r="S654" i="31"/>
  <c r="AH716" i="31"/>
  <c r="T904" i="24"/>
  <c r="T904" i="29" s="1"/>
  <c r="N904" i="29"/>
  <c r="S317" i="24"/>
  <c r="T317" i="24"/>
  <c r="T317" i="29" s="1"/>
  <c r="N322" i="29"/>
  <c r="T322" i="24"/>
  <c r="T322" i="29" s="1"/>
  <c r="T131" i="24"/>
  <c r="T131" i="29" s="1"/>
  <c r="N131" i="29"/>
  <c r="N708" i="29"/>
  <c r="T708" i="24"/>
  <c r="T708" i="29" s="1"/>
  <c r="N575" i="31"/>
  <c r="S575" i="31" s="1"/>
  <c r="S582" i="22"/>
  <c r="S273" i="22"/>
  <c r="T237" i="22"/>
  <c r="T237" i="31" s="1"/>
  <c r="AH124" i="29"/>
  <c r="AH912" i="29"/>
  <c r="S322" i="24"/>
  <c r="N340" i="24"/>
  <c r="S340" i="24" s="1"/>
  <c r="T806" i="24"/>
  <c r="T806" i="29" s="1"/>
  <c r="Q43" i="24"/>
  <c r="S912" i="29"/>
  <c r="S756" i="22"/>
  <c r="N821" i="31"/>
  <c r="S821" i="31" s="1"/>
  <c r="T821" i="22"/>
  <c r="T821" i="31" s="1"/>
  <c r="S821" i="22"/>
  <c r="T842" i="22"/>
  <c r="T842" i="31" s="1"/>
  <c r="N657" i="31"/>
  <c r="S657" i="31" s="1"/>
  <c r="S495" i="24"/>
  <c r="AH902" i="29"/>
  <c r="T211" i="24"/>
  <c r="T211" i="29" s="1"/>
  <c r="N806" i="29"/>
  <c r="N627" i="24"/>
  <c r="S627" i="24" s="1"/>
  <c r="N389" i="22"/>
  <c r="T756" i="22"/>
  <c r="T756" i="31" s="1"/>
  <c r="L900" i="29"/>
  <c r="AH900" i="29" s="1"/>
  <c r="L257" i="29"/>
  <c r="AH257" i="29" s="1"/>
  <c r="N851" i="24"/>
  <c r="L453" i="29"/>
  <c r="N513" i="31"/>
  <c r="S513" i="31" s="1"/>
  <c r="T513" i="22"/>
  <c r="T513" i="31" s="1"/>
  <c r="L856" i="29"/>
  <c r="N856" i="24"/>
  <c r="T767" i="22"/>
  <c r="T767" i="31" s="1"/>
  <c r="M613" i="31"/>
  <c r="M37" i="31" s="1"/>
  <c r="N842" i="31"/>
  <c r="S842" i="31" s="1"/>
  <c r="L197" i="31"/>
  <c r="N764" i="22"/>
  <c r="S847" i="22"/>
  <c r="N796" i="29"/>
  <c r="N911" i="29"/>
  <c r="L649" i="29"/>
  <c r="AH649" i="29" s="1"/>
  <c r="N422" i="24"/>
  <c r="L263" i="29"/>
  <c r="L717" i="24"/>
  <c r="N594" i="24"/>
  <c r="L317" i="29"/>
  <c r="AH317" i="29" s="1"/>
  <c r="S609" i="22"/>
  <c r="N513" i="24"/>
  <c r="S513" i="24" s="1"/>
  <c r="N368" i="29"/>
  <c r="S368" i="29" s="1"/>
  <c r="N453" i="24"/>
  <c r="N453" i="29" s="1"/>
  <c r="N410" i="24"/>
  <c r="L410" i="29"/>
  <c r="D11" i="27"/>
  <c r="T914" i="22"/>
  <c r="T914" i="31" s="1"/>
  <c r="S311" i="22"/>
  <c r="S767" i="22"/>
  <c r="N677" i="31"/>
  <c r="S677" i="31" s="1"/>
  <c r="N449" i="29"/>
  <c r="T911" i="24"/>
  <c r="T911" i="29" s="1"/>
  <c r="L137" i="29"/>
  <c r="L567" i="24"/>
  <c r="L513" i="29"/>
  <c r="AH513" i="29" s="1"/>
  <c r="S368" i="24"/>
  <c r="N621" i="31"/>
  <c r="S621" i="31" s="1"/>
  <c r="T621" i="22"/>
  <c r="T621" i="31" s="1"/>
  <c r="N539" i="24"/>
  <c r="L539" i="29"/>
  <c r="AH539" i="29" s="1"/>
  <c r="N306" i="24"/>
  <c r="L306" i="29"/>
  <c r="AH306" i="29" s="1"/>
  <c r="N155" i="31"/>
  <c r="S155" i="31" s="1"/>
  <c r="S155" i="22"/>
  <c r="T155" i="22"/>
  <c r="T155" i="31" s="1"/>
  <c r="S462" i="22"/>
  <c r="N914" i="31"/>
  <c r="S914" i="31" s="1"/>
  <c r="P43" i="22"/>
  <c r="P61" i="22" s="1"/>
  <c r="P63" i="22" s="1"/>
  <c r="S657" i="22"/>
  <c r="T609" i="22"/>
  <c r="T609" i="31" s="1"/>
  <c r="AB43" i="29"/>
  <c r="N241" i="24"/>
  <c r="N241" i="29" s="1"/>
  <c r="S241" i="29" s="1"/>
  <c r="N374" i="24"/>
  <c r="T374" i="24" s="1"/>
  <c r="T374" i="29" s="1"/>
  <c r="N686" i="24"/>
  <c r="N686" i="29" s="1"/>
  <c r="S686" i="29" s="1"/>
  <c r="N948" i="24"/>
  <c r="N333" i="24"/>
  <c r="S333" i="24" s="1"/>
  <c r="S538" i="24"/>
  <c r="T136" i="22"/>
  <c r="T136" i="31" s="1"/>
  <c r="S136" i="22"/>
  <c r="N455" i="24"/>
  <c r="S455" i="24" s="1"/>
  <c r="L455" i="29"/>
  <c r="N302" i="24"/>
  <c r="S302" i="24" s="1"/>
  <c r="L302" i="29"/>
  <c r="T404" i="22"/>
  <c r="T404" i="31" s="1"/>
  <c r="N404" i="31"/>
  <c r="S404" i="31" s="1"/>
  <c r="S878" i="22"/>
  <c r="S543" i="22"/>
  <c r="N659" i="22"/>
  <c r="S229" i="22"/>
  <c r="L22" i="22"/>
  <c r="N197" i="31"/>
  <c r="T847" i="22"/>
  <c r="T847" i="31" s="1"/>
  <c r="N273" i="31"/>
  <c r="S273" i="31" s="1"/>
  <c r="S854" i="22"/>
  <c r="AH437" i="31"/>
  <c r="L421" i="29"/>
  <c r="AH421" i="29" s="1"/>
  <c r="L733" i="29"/>
  <c r="L110" i="29"/>
  <c r="AH110" i="29" s="1"/>
  <c r="L495" i="29"/>
  <c r="AH495" i="29" s="1"/>
  <c r="N331" i="24"/>
  <c r="N331" i="29" s="1"/>
  <c r="S331" i="29" s="1"/>
  <c r="S136" i="24"/>
  <c r="N184" i="24"/>
  <c r="T184" i="24" s="1"/>
  <c r="T184" i="29" s="1"/>
  <c r="L904" i="29"/>
  <c r="L200" i="31"/>
  <c r="AH200" i="31" s="1"/>
  <c r="N803" i="24"/>
  <c r="S803" i="24" s="1"/>
  <c r="L803" i="29"/>
  <c r="AH803" i="29" s="1"/>
  <c r="L522" i="29"/>
  <c r="N522" i="24"/>
  <c r="T646" i="22"/>
  <c r="T646" i="31" s="1"/>
  <c r="N646" i="31"/>
  <c r="S646" i="31" s="1"/>
  <c r="S372" i="31"/>
  <c r="AH372" i="31"/>
  <c r="L538" i="29"/>
  <c r="S538" i="29" s="1"/>
  <c r="S904" i="24"/>
  <c r="S677" i="22"/>
  <c r="L499" i="29"/>
  <c r="AH499" i="29" s="1"/>
  <c r="N499" i="24"/>
  <c r="S721" i="24"/>
  <c r="N721" i="29"/>
  <c r="S621" i="22"/>
  <c r="N518" i="24"/>
  <c r="L518" i="29"/>
  <c r="AH518" i="29" s="1"/>
  <c r="L447" i="29"/>
  <c r="N447" i="24"/>
  <c r="T574" i="22"/>
  <c r="T574" i="31" s="1"/>
  <c r="R970" i="24"/>
  <c r="R974" i="24" s="1"/>
  <c r="AH731" i="31"/>
  <c r="S860" i="22"/>
  <c r="L476" i="29"/>
  <c r="AH476" i="29" s="1"/>
  <c r="N476" i="24"/>
  <c r="L500" i="29"/>
  <c r="AH500" i="29" s="1"/>
  <c r="N500" i="24"/>
  <c r="L668" i="29"/>
  <c r="AH668" i="29" s="1"/>
  <c r="N668" i="24"/>
  <c r="N536" i="24"/>
  <c r="L536" i="29"/>
  <c r="N555" i="31"/>
  <c r="S555" i="31" s="1"/>
  <c r="T555" i="22"/>
  <c r="T555" i="31" s="1"/>
  <c r="S403" i="22"/>
  <c r="L219" i="24"/>
  <c r="L12" i="24" s="1"/>
  <c r="N606" i="24"/>
  <c r="L606" i="29"/>
  <c r="AH606" i="29" s="1"/>
  <c r="L472" i="29"/>
  <c r="N472" i="24"/>
  <c r="N244" i="29"/>
  <c r="T244" i="24"/>
  <c r="T244" i="29" s="1"/>
  <c r="N570" i="24"/>
  <c r="S570" i="24" s="1"/>
  <c r="L570" i="29"/>
  <c r="AH570" i="29" s="1"/>
  <c r="N621" i="24"/>
  <c r="L621" i="29"/>
  <c r="AH621" i="29" s="1"/>
  <c r="L761" i="29"/>
  <c r="N761" i="24"/>
  <c r="S761" i="24" s="1"/>
  <c r="S555" i="22"/>
  <c r="N609" i="29"/>
  <c r="T609" i="24"/>
  <c r="T609" i="29" s="1"/>
  <c r="AH650" i="31"/>
  <c r="S131" i="24"/>
  <c r="L836" i="29"/>
  <c r="AH836" i="29" s="1"/>
  <c r="N836" i="24"/>
  <c r="N468" i="24"/>
  <c r="L468" i="29"/>
  <c r="L240" i="29"/>
  <c r="AH240" i="29" s="1"/>
  <c r="N240" i="24"/>
  <c r="L617" i="29"/>
  <c r="N617" i="24"/>
  <c r="L395" i="29"/>
  <c r="AH395" i="29" s="1"/>
  <c r="N395" i="24"/>
  <c r="L757" i="29"/>
  <c r="N757" i="24"/>
  <c r="N419" i="31"/>
  <c r="S419" i="31" s="1"/>
  <c r="T419" i="22"/>
  <c r="T419" i="31" s="1"/>
  <c r="S618" i="22"/>
  <c r="N364" i="31"/>
  <c r="T364" i="22"/>
  <c r="T485" i="22"/>
  <c r="T485" i="31" s="1"/>
  <c r="AE970" i="29"/>
  <c r="AH255" i="29"/>
  <c r="AH594" i="29"/>
  <c r="AH773" i="31"/>
  <c r="N786" i="24"/>
  <c r="S786" i="24" s="1"/>
  <c r="L786" i="29"/>
  <c r="L684" i="29"/>
  <c r="N684" i="24"/>
  <c r="S684" i="24" s="1"/>
  <c r="N592" i="24"/>
  <c r="L592" i="29"/>
  <c r="AH592" i="29" s="1"/>
  <c r="T257" i="22"/>
  <c r="T257" i="31" s="1"/>
  <c r="N257" i="31"/>
  <c r="S257" i="31" s="1"/>
  <c r="S257" i="22"/>
  <c r="L22" i="24"/>
  <c r="AH720" i="29"/>
  <c r="N758" i="24"/>
  <c r="L758" i="29"/>
  <c r="L657" i="29"/>
  <c r="AH657" i="29" s="1"/>
  <c r="N657" i="24"/>
  <c r="L434" i="29"/>
  <c r="N434" i="24"/>
  <c r="N156" i="24"/>
  <c r="L156" i="29"/>
  <c r="L654" i="29"/>
  <c r="AH654" i="29" s="1"/>
  <c r="N654" i="24"/>
  <c r="N542" i="24"/>
  <c r="S542" i="24" s="1"/>
  <c r="L469" i="29"/>
  <c r="N469" i="24"/>
  <c r="S649" i="22"/>
  <c r="T301" i="22"/>
  <c r="T301" i="31" s="1"/>
  <c r="N301" i="31"/>
  <c r="S301" i="31" s="1"/>
  <c r="N200" i="31"/>
  <c r="T200" i="22"/>
  <c r="T200" i="31" s="1"/>
  <c r="AH712" i="31"/>
  <c r="W43" i="29"/>
  <c r="N192" i="22"/>
  <c r="S192" i="22" s="1"/>
  <c r="N798" i="24"/>
  <c r="L798" i="29"/>
  <c r="AH798" i="29" s="1"/>
  <c r="N461" i="24"/>
  <c r="L461" i="29"/>
  <c r="AH461" i="29" s="1"/>
  <c r="S449" i="24"/>
  <c r="AH323" i="31"/>
  <c r="N729" i="24"/>
  <c r="L729" i="29"/>
  <c r="AH729" i="29" s="1"/>
  <c r="L400" i="29"/>
  <c r="N400" i="24"/>
  <c r="N113" i="24"/>
  <c r="L113" i="29"/>
  <c r="N508" i="24"/>
  <c r="L508" i="29"/>
  <c r="AH508" i="29" s="1"/>
  <c r="N894" i="24"/>
  <c r="L894" i="29"/>
  <c r="N366" i="24"/>
  <c r="L366" i="29"/>
  <c r="AH366" i="29" s="1"/>
  <c r="N259" i="31"/>
  <c r="S259" i="31" s="1"/>
  <c r="T259" i="22"/>
  <c r="T259" i="31" s="1"/>
  <c r="AH498" i="31"/>
  <c r="N574" i="31"/>
  <c r="S574" i="31" s="1"/>
  <c r="AH119" i="31"/>
  <c r="S457" i="24"/>
  <c r="N878" i="24"/>
  <c r="L878" i="29"/>
  <c r="N222" i="31"/>
  <c r="S222" i="31" s="1"/>
  <c r="T222" i="22"/>
  <c r="T222" i="31" s="1"/>
  <c r="N629" i="31"/>
  <c r="S629" i="31" s="1"/>
  <c r="T629" i="22"/>
  <c r="T629" i="31" s="1"/>
  <c r="R59" i="29"/>
  <c r="Q660" i="29"/>
  <c r="Q38" i="29" s="1"/>
  <c r="Q692" i="29"/>
  <c r="Q39" i="29" s="1"/>
  <c r="AH252" i="29"/>
  <c r="AH424" i="29"/>
  <c r="AH775" i="29"/>
  <c r="AH898" i="29"/>
  <c r="AH333" i="29"/>
  <c r="P692" i="29"/>
  <c r="P39" i="29" s="1"/>
  <c r="M59" i="29"/>
  <c r="Q738" i="29"/>
  <c r="Q40" i="29" s="1"/>
  <c r="AH651" i="29"/>
  <c r="M74" i="29"/>
  <c r="AH532" i="29"/>
  <c r="S150" i="31"/>
  <c r="S424" i="29"/>
  <c r="AH826" i="29"/>
  <c r="AH100" i="29"/>
  <c r="T205" i="24"/>
  <c r="T205" i="29" s="1"/>
  <c r="N205" i="29"/>
  <c r="L209" i="29"/>
  <c r="AH209" i="29" s="1"/>
  <c r="L149" i="29"/>
  <c r="AH149" i="29" s="1"/>
  <c r="L719" i="29"/>
  <c r="S828" i="24"/>
  <c r="S646" i="24"/>
  <c r="L205" i="29"/>
  <c r="AH205" i="29" s="1"/>
  <c r="N658" i="29"/>
  <c r="S658" i="24"/>
  <c r="T658" i="24"/>
  <c r="T658" i="29" s="1"/>
  <c r="T380" i="24"/>
  <c r="T380" i="29" s="1"/>
  <c r="N380" i="29"/>
  <c r="T566" i="24"/>
  <c r="T566" i="29" s="1"/>
  <c r="N566" i="29"/>
  <c r="T675" i="24"/>
  <c r="T675" i="29" s="1"/>
  <c r="N675" i="29"/>
  <c r="S675" i="24"/>
  <c r="AH294" i="29"/>
  <c r="N317" i="29"/>
  <c r="L780" i="24"/>
  <c r="S708" i="24"/>
  <c r="N182" i="29"/>
  <c r="T182" i="24"/>
  <c r="T182" i="29" s="1"/>
  <c r="L341" i="29"/>
  <c r="AH341" i="29" s="1"/>
  <c r="N341" i="24"/>
  <c r="L462" i="29"/>
  <c r="AH462" i="29" s="1"/>
  <c r="N462" i="24"/>
  <c r="N456" i="24"/>
  <c r="N456" i="29" s="1"/>
  <c r="S456" i="29" s="1"/>
  <c r="N804" i="29"/>
  <c r="L659" i="24"/>
  <c r="L308" i="24"/>
  <c r="L17" i="24" s="1"/>
  <c r="L481" i="24"/>
  <c r="L26" i="24" s="1"/>
  <c r="N125" i="24"/>
  <c r="N125" i="29" s="1"/>
  <c r="S125" i="29" s="1"/>
  <c r="N282" i="24"/>
  <c r="S282" i="24" s="1"/>
  <c r="AH164" i="29"/>
  <c r="S337" i="24"/>
  <c r="T872" i="24"/>
  <c r="T872" i="29" s="1"/>
  <c r="N872" i="29"/>
  <c r="N433" i="29"/>
  <c r="T433" i="24"/>
  <c r="T433" i="29" s="1"/>
  <c r="S433" i="24"/>
  <c r="N628" i="29"/>
  <c r="T628" i="24"/>
  <c r="T628" i="29" s="1"/>
  <c r="T782" i="24"/>
  <c r="T782" i="29" s="1"/>
  <c r="N266" i="24"/>
  <c r="T266" i="24" s="1"/>
  <c r="T266" i="29" s="1"/>
  <c r="T804" i="24"/>
  <c r="T804" i="29" s="1"/>
  <c r="N572" i="24"/>
  <c r="S572" i="24" s="1"/>
  <c r="N242" i="29"/>
  <c r="L337" i="29"/>
  <c r="AH337" i="29" s="1"/>
  <c r="N665" i="24"/>
  <c r="S665" i="24" s="1"/>
  <c r="L665" i="29"/>
  <c r="T305" i="24"/>
  <c r="T305" i="29" s="1"/>
  <c r="N305" i="29"/>
  <c r="S630" i="24"/>
  <c r="N630" i="29"/>
  <c r="S473" i="24"/>
  <c r="T473" i="24"/>
  <c r="T473" i="29" s="1"/>
  <c r="N473" i="29"/>
  <c r="N541" i="24"/>
  <c r="N541" i="29" s="1"/>
  <c r="S541" i="29" s="1"/>
  <c r="T828" i="24"/>
  <c r="T828" i="29" s="1"/>
  <c r="N294" i="24"/>
  <c r="S294" i="24" s="1"/>
  <c r="L545" i="24"/>
  <c r="L32" i="24" s="1"/>
  <c r="S360" i="24"/>
  <c r="N100" i="24"/>
  <c r="N100" i="29" s="1"/>
  <c r="S100" i="29" s="1"/>
  <c r="L642" i="29"/>
  <c r="N642" i="24"/>
  <c r="N267" i="24"/>
  <c r="L267" i="29"/>
  <c r="S566" i="24"/>
  <c r="N332" i="29"/>
  <c r="T332" i="24"/>
  <c r="T332" i="29" s="1"/>
  <c r="S332" i="24"/>
  <c r="N389" i="29"/>
  <c r="T389" i="24"/>
  <c r="L242" i="29"/>
  <c r="AH242" i="29" s="1"/>
  <c r="S242" i="24"/>
  <c r="L426" i="24"/>
  <c r="L23" i="24" s="1"/>
  <c r="L152" i="29"/>
  <c r="AH152" i="29" s="1"/>
  <c r="N152" i="24"/>
  <c r="S892" i="24"/>
  <c r="T892" i="24"/>
  <c r="T892" i="29" s="1"/>
  <c r="S577" i="24"/>
  <c r="T577" i="24"/>
  <c r="T577" i="29" s="1"/>
  <c r="N577" i="29"/>
  <c r="S479" i="24"/>
  <c r="N479" i="29"/>
  <c r="T479" i="24"/>
  <c r="T479" i="29" s="1"/>
  <c r="N789" i="24"/>
  <c r="S789" i="24" s="1"/>
  <c r="L789" i="29"/>
  <c r="AH789" i="29" s="1"/>
  <c r="L311" i="29"/>
  <c r="N311" i="24"/>
  <c r="S311" i="24" s="1"/>
  <c r="N527" i="24"/>
  <c r="S527" i="24" s="1"/>
  <c r="L528" i="24"/>
  <c r="N357" i="24"/>
  <c r="S357" i="24" s="1"/>
  <c r="L192" i="29"/>
  <c r="N192" i="24"/>
  <c r="L702" i="29"/>
  <c r="N702" i="24"/>
  <c r="N291" i="24"/>
  <c r="S291" i="24" s="1"/>
  <c r="T809" i="24"/>
  <c r="T809" i="29" s="1"/>
  <c r="N809" i="29"/>
  <c r="N768" i="24"/>
  <c r="T768" i="24" s="1"/>
  <c r="T768" i="29" s="1"/>
  <c r="N897" i="24"/>
  <c r="T897" i="24" s="1"/>
  <c r="T897" i="29" s="1"/>
  <c r="N928" i="24"/>
  <c r="S928" i="24" s="1"/>
  <c r="S205" i="24"/>
  <c r="N217" i="29"/>
  <c r="L31" i="24"/>
  <c r="S588" i="24"/>
  <c r="N342" i="24"/>
  <c r="S342" i="24" s="1"/>
  <c r="N785" i="24"/>
  <c r="S785" i="24" s="1"/>
  <c r="L785" i="29"/>
  <c r="AH785" i="29" s="1"/>
  <c r="L475" i="29"/>
  <c r="AH475" i="29" s="1"/>
  <c r="N475" i="24"/>
  <c r="N498" i="24"/>
  <c r="S498" i="24" s="1"/>
  <c r="L498" i="29"/>
  <c r="AH498" i="29" s="1"/>
  <c r="N285" i="29"/>
  <c r="T285" i="24"/>
  <c r="T285" i="29" s="1"/>
  <c r="N253" i="24"/>
  <c r="L253" i="29"/>
  <c r="AH253" i="29" s="1"/>
  <c r="L175" i="29"/>
  <c r="AH175" i="29" s="1"/>
  <c r="N175" i="24"/>
  <c r="N271" i="24"/>
  <c r="S271" i="24" s="1"/>
  <c r="L271" i="29"/>
  <c r="AH271" i="29" s="1"/>
  <c r="N578" i="29"/>
  <c r="T578" i="24"/>
  <c r="T578" i="29" s="1"/>
  <c r="S257" i="24"/>
  <c r="N257" i="29"/>
  <c r="T257" i="24"/>
  <c r="T257" i="29" s="1"/>
  <c r="L231" i="29"/>
  <c r="N289" i="24"/>
  <c r="N289" i="29" s="1"/>
  <c r="S289" i="29" s="1"/>
  <c r="N471" i="24"/>
  <c r="S471" i="24" s="1"/>
  <c r="L471" i="29"/>
  <c r="N450" i="24"/>
  <c r="L450" i="29"/>
  <c r="AH450" i="29" s="1"/>
  <c r="L452" i="29"/>
  <c r="AH452" i="29" s="1"/>
  <c r="N452" i="24"/>
  <c r="N187" i="24"/>
  <c r="L187" i="29"/>
  <c r="T177" i="24"/>
  <c r="T177" i="29" s="1"/>
  <c r="N177" i="29"/>
  <c r="N864" i="29"/>
  <c r="S864" i="24"/>
  <c r="L268" i="24"/>
  <c r="L15" i="24" s="1"/>
  <c r="L291" i="29"/>
  <c r="S909" i="24"/>
  <c r="N122" i="29"/>
  <c r="L577" i="29"/>
  <c r="AH577" i="29" s="1"/>
  <c r="T136" i="24"/>
  <c r="T136" i="29" s="1"/>
  <c r="L704" i="24"/>
  <c r="N573" i="24"/>
  <c r="S573" i="24" s="1"/>
  <c r="L573" i="29"/>
  <c r="L439" i="29"/>
  <c r="N439" i="24"/>
  <c r="S439" i="24" s="1"/>
  <c r="N195" i="24"/>
  <c r="S195" i="24" s="1"/>
  <c r="L195" i="29"/>
  <c r="N106" i="24"/>
  <c r="N106" i="29" s="1"/>
  <c r="L106" i="29"/>
  <c r="N425" i="24"/>
  <c r="L425" i="29"/>
  <c r="AH425" i="29" s="1"/>
  <c r="L534" i="29"/>
  <c r="AH534" i="29" s="1"/>
  <c r="N534" i="24"/>
  <c r="N534" i="29" s="1"/>
  <c r="N237" i="24"/>
  <c r="S237" i="24" s="1"/>
  <c r="L237" i="29"/>
  <c r="L163" i="29"/>
  <c r="AH163" i="29" s="1"/>
  <c r="N163" i="24"/>
  <c r="N448" i="24"/>
  <c r="L448" i="29"/>
  <c r="N183" i="24"/>
  <c r="S183" i="24" s="1"/>
  <c r="L183" i="29"/>
  <c r="S774" i="24"/>
  <c r="L768" i="29"/>
  <c r="L108" i="29"/>
  <c r="N162" i="24"/>
  <c r="N162" i="29" s="1"/>
  <c r="S162" i="29" s="1"/>
  <c r="L815" i="24"/>
  <c r="L46" i="24" s="1"/>
  <c r="O660" i="29"/>
  <c r="O38" i="29" s="1"/>
  <c r="L790" i="24"/>
  <c r="N889" i="24"/>
  <c r="N435" i="24"/>
  <c r="S435" i="24" s="1"/>
  <c r="L435" i="29"/>
  <c r="N413" i="24"/>
  <c r="L413" i="29"/>
  <c r="AH413" i="29" s="1"/>
  <c r="N273" i="24"/>
  <c r="S273" i="24" s="1"/>
  <c r="L273" i="29"/>
  <c r="N159" i="24"/>
  <c r="L159" i="29"/>
  <c r="AH159" i="29" s="1"/>
  <c r="N423" i="24"/>
  <c r="S423" i="24" s="1"/>
  <c r="L423" i="29"/>
  <c r="AH423" i="29" s="1"/>
  <c r="N799" i="29"/>
  <c r="T799" i="24"/>
  <c r="T799" i="29" s="1"/>
  <c r="S799" i="24"/>
  <c r="N900" i="29"/>
  <c r="T900" i="24"/>
  <c r="T900" i="29" s="1"/>
  <c r="S809" i="24"/>
  <c r="L431" i="29"/>
  <c r="N431" i="24"/>
  <c r="L357" i="29"/>
  <c r="T796" i="24"/>
  <c r="T796" i="29" s="1"/>
  <c r="L136" i="29"/>
  <c r="S136" i="29" s="1"/>
  <c r="N281" i="24"/>
  <c r="S281" i="24" s="1"/>
  <c r="N771" i="24"/>
  <c r="T771" i="24" s="1"/>
  <c r="T771" i="29" s="1"/>
  <c r="N105" i="24"/>
  <c r="N406" i="24"/>
  <c r="S406" i="24" s="1"/>
  <c r="L406" i="29"/>
  <c r="N158" i="24"/>
  <c r="S158" i="24" s="1"/>
  <c r="L158" i="29"/>
  <c r="N926" i="24"/>
  <c r="S926" i="24" s="1"/>
  <c r="L926" i="29"/>
  <c r="N338" i="24"/>
  <c r="S338" i="24" s="1"/>
  <c r="L338" i="29"/>
  <c r="AH338" i="29" s="1"/>
  <c r="N390" i="24"/>
  <c r="S390" i="24" s="1"/>
  <c r="L390" i="29"/>
  <c r="AH390" i="29" s="1"/>
  <c r="L204" i="29"/>
  <c r="N204" i="24"/>
  <c r="N307" i="24"/>
  <c r="S307" i="24" s="1"/>
  <c r="L307" i="29"/>
  <c r="L84" i="29"/>
  <c r="N84" i="24"/>
  <c r="N84" i="29" s="1"/>
  <c r="S177" i="24"/>
  <c r="T337" i="24"/>
  <c r="T337" i="29" s="1"/>
  <c r="N337" i="29"/>
  <c r="N436" i="24"/>
  <c r="S436" i="24" s="1"/>
  <c r="L436" i="29"/>
  <c r="N208" i="24"/>
  <c r="S208" i="24" s="1"/>
  <c r="L208" i="29"/>
  <c r="N155" i="24"/>
  <c r="S155" i="24" s="1"/>
  <c r="L155" i="29"/>
  <c r="L415" i="29"/>
  <c r="N415" i="24"/>
  <c r="L94" i="29"/>
  <c r="N94" i="24"/>
  <c r="AH162" i="29"/>
  <c r="S211" i="24"/>
  <c r="L527" i="29"/>
  <c r="N719" i="24"/>
  <c r="S719" i="24" s="1"/>
  <c r="S424" i="24"/>
  <c r="L835" i="29"/>
  <c r="AH835" i="29" s="1"/>
  <c r="N835" i="24"/>
  <c r="S835" i="24" s="1"/>
  <c r="N491" i="24"/>
  <c r="N491" i="29" s="1"/>
  <c r="L491" i="29"/>
  <c r="N397" i="24"/>
  <c r="S397" i="24" s="1"/>
  <c r="L397" i="29"/>
  <c r="L801" i="29"/>
  <c r="AH801" i="29" s="1"/>
  <c r="N801" i="24"/>
  <c r="L743" i="29"/>
  <c r="N743" i="24"/>
  <c r="N303" i="24"/>
  <c r="S303" i="24" s="1"/>
  <c r="L303" i="29"/>
  <c r="S900" i="24"/>
  <c r="N284" i="29"/>
  <c r="T284" i="24"/>
  <c r="T284" i="29" s="1"/>
  <c r="N394" i="29"/>
  <c r="T394" i="24"/>
  <c r="T394" i="29" s="1"/>
  <c r="Q791" i="31"/>
  <c r="Q42" i="31" s="1"/>
  <c r="O692" i="31"/>
  <c r="O39" i="31" s="1"/>
  <c r="O613" i="31"/>
  <c r="O37" i="31" s="1"/>
  <c r="S491" i="31"/>
  <c r="S805" i="31"/>
  <c r="S731" i="31"/>
  <c r="S824" i="31"/>
  <c r="S806" i="31"/>
  <c r="P692" i="31"/>
  <c r="P39" i="31" s="1"/>
  <c r="N194" i="31"/>
  <c r="T194" i="22"/>
  <c r="T194" i="31" s="1"/>
  <c r="S807" i="31"/>
  <c r="S860" i="31"/>
  <c r="S703" i="31"/>
  <c r="L510" i="22"/>
  <c r="L28" i="22" s="1"/>
  <c r="N265" i="22"/>
  <c r="N265" i="31" s="1"/>
  <c r="S265" i="31" s="1"/>
  <c r="S194" i="22"/>
  <c r="S454" i="31"/>
  <c r="S531" i="22"/>
  <c r="N531" i="31"/>
  <c r="D16" i="27"/>
  <c r="S822" i="31"/>
  <c r="L545" i="22"/>
  <c r="L32" i="22" s="1"/>
  <c r="L531" i="31"/>
  <c r="S896" i="31"/>
  <c r="S402" i="31"/>
  <c r="S650" i="31"/>
  <c r="S899" i="31"/>
  <c r="S469" i="31"/>
  <c r="S142" i="31"/>
  <c r="S360" i="31"/>
  <c r="R613" i="29"/>
  <c r="R37" i="29" s="1"/>
  <c r="P52" i="29"/>
  <c r="M738" i="29"/>
  <c r="M40" i="29" s="1"/>
  <c r="Q596" i="29"/>
  <c r="Q36" i="29" s="1"/>
  <c r="P660" i="29"/>
  <c r="P38" i="29" s="1"/>
  <c r="M692" i="29"/>
  <c r="M39" i="29" s="1"/>
  <c r="P613" i="29"/>
  <c r="P37" i="29" s="1"/>
  <c r="Q613" i="31"/>
  <c r="Q37" i="31" s="1"/>
  <c r="M660" i="29"/>
  <c r="M38" i="29" s="1"/>
  <c r="AH782" i="29"/>
  <c r="T853" i="22"/>
  <c r="T853" i="31" s="1"/>
  <c r="X965" i="31"/>
  <c r="N853" i="31"/>
  <c r="S853" i="31" s="1"/>
  <c r="N640" i="22"/>
  <c r="L148" i="29"/>
  <c r="N148" i="24"/>
  <c r="S148" i="24" s="1"/>
  <c r="N505" i="24"/>
  <c r="S505" i="24" s="1"/>
  <c r="L505" i="29"/>
  <c r="L292" i="29"/>
  <c r="N292" i="24"/>
  <c r="N292" i="29" s="1"/>
  <c r="Q965" i="29"/>
  <c r="T203" i="24"/>
  <c r="T203" i="29" s="1"/>
  <c r="N203" i="29"/>
  <c r="S203" i="24"/>
  <c r="S110" i="24"/>
  <c r="N110" i="29"/>
  <c r="AH207" i="29"/>
  <c r="AH283" i="29"/>
  <c r="N424" i="31"/>
  <c r="S424" i="31" s="1"/>
  <c r="S424" i="22"/>
  <c r="T424" i="22"/>
  <c r="T424" i="31" s="1"/>
  <c r="AH258" i="29"/>
  <c r="T319" i="24"/>
  <c r="T319" i="29" s="1"/>
  <c r="N319" i="29"/>
  <c r="S319" i="24"/>
  <c r="S795" i="22"/>
  <c r="AH631" i="31"/>
  <c r="AH157" i="29"/>
  <c r="AH624" i="29"/>
  <c r="AH355" i="31"/>
  <c r="T711" i="24"/>
  <c r="T711" i="29" s="1"/>
  <c r="N711" i="29"/>
  <c r="S711" i="24"/>
  <c r="N728" i="24"/>
  <c r="S728" i="24" s="1"/>
  <c r="L728" i="29"/>
  <c r="S582" i="24"/>
  <c r="T582" i="24"/>
  <c r="T582" i="29" s="1"/>
  <c r="N582" i="29"/>
  <c r="T396" i="24"/>
  <c r="T396" i="29" s="1"/>
  <c r="S396" i="24"/>
  <c r="N396" i="29"/>
  <c r="N808" i="29"/>
  <c r="T808" i="24"/>
  <c r="T808" i="29" s="1"/>
  <c r="S808" i="24"/>
  <c r="L490" i="29"/>
  <c r="N490" i="24"/>
  <c r="S490" i="24" s="1"/>
  <c r="N351" i="24"/>
  <c r="S351" i="24" s="1"/>
  <c r="L351" i="29"/>
  <c r="L361" i="24"/>
  <c r="L20" i="24" s="1"/>
  <c r="N123" i="24"/>
  <c r="N123" i="29" s="1"/>
  <c r="L123" i="29"/>
  <c r="N795" i="31"/>
  <c r="S795" i="31" s="1"/>
  <c r="S592" i="22"/>
  <c r="N311" i="31"/>
  <c r="S311" i="31" s="1"/>
  <c r="L295" i="24"/>
  <c r="L16" i="24" s="1"/>
  <c r="N871" i="24"/>
  <c r="S871" i="24" s="1"/>
  <c r="L871" i="29"/>
  <c r="AH871" i="29" s="1"/>
  <c r="N135" i="29"/>
  <c r="T135" i="24"/>
  <c r="T135" i="29" s="1"/>
  <c r="S135" i="24"/>
  <c r="T213" i="22"/>
  <c r="T213" i="31" s="1"/>
  <c r="S213" i="22"/>
  <c r="N595" i="22"/>
  <c r="AH914" i="31"/>
  <c r="AH812" i="31"/>
  <c r="AH212" i="31"/>
  <c r="AH255" i="31"/>
  <c r="AH857" i="31"/>
  <c r="N287" i="24"/>
  <c r="S287" i="24" s="1"/>
  <c r="L287" i="29"/>
  <c r="T384" i="24"/>
  <c r="T384" i="29" s="1"/>
  <c r="S384" i="24"/>
  <c r="N384" i="29"/>
  <c r="L128" i="24"/>
  <c r="L6" i="24" s="1"/>
  <c r="N862" i="31"/>
  <c r="S862" i="31" s="1"/>
  <c r="T862" i="22"/>
  <c r="T862" i="31" s="1"/>
  <c r="S862" i="22"/>
  <c r="AG210" i="29"/>
  <c r="L454" i="29"/>
  <c r="N454" i="24"/>
  <c r="L463" i="24"/>
  <c r="L25" i="24" s="1"/>
  <c r="T556" i="24"/>
  <c r="T556" i="29" s="1"/>
  <c r="N556" i="29"/>
  <c r="S556" i="24"/>
  <c r="T245" i="24"/>
  <c r="T245" i="29" s="1"/>
  <c r="N245" i="29"/>
  <c r="S245" i="24"/>
  <c r="L596" i="22"/>
  <c r="L36" i="22" s="1"/>
  <c r="S94" i="22"/>
  <c r="AH767" i="31"/>
  <c r="S360" i="22"/>
  <c r="AH114" i="29"/>
  <c r="N540" i="29"/>
  <c r="S540" i="24"/>
  <c r="S392" i="24"/>
  <c r="N392" i="29"/>
  <c r="T392" i="24"/>
  <c r="T392" i="29" s="1"/>
  <c r="AH845" i="31"/>
  <c r="AH896" i="31"/>
  <c r="S677" i="24"/>
  <c r="T677" i="24"/>
  <c r="T677" i="29" s="1"/>
  <c r="N677" i="29"/>
  <c r="T734" i="24"/>
  <c r="T734" i="29" s="1"/>
  <c r="N734" i="29"/>
  <c r="S734" i="24"/>
  <c r="T592" i="22"/>
  <c r="T592" i="31" s="1"/>
  <c r="T594" i="22"/>
  <c r="T594" i="31" s="1"/>
  <c r="N594" i="31"/>
  <c r="S594" i="31" s="1"/>
  <c r="N213" i="31"/>
  <c r="S213" i="31" s="1"/>
  <c r="N369" i="24"/>
  <c r="S369" i="24" s="1"/>
  <c r="L369" i="29"/>
  <c r="L198" i="29"/>
  <c r="N198" i="24"/>
  <c r="S198" i="24" s="1"/>
  <c r="N107" i="24"/>
  <c r="T107" i="24" s="1"/>
  <c r="L107" i="29"/>
  <c r="T170" i="24"/>
  <c r="T170" i="29" s="1"/>
  <c r="N170" i="29"/>
  <c r="S170" i="24"/>
  <c r="AH243" i="29"/>
  <c r="S760" i="22"/>
  <c r="N760" i="31"/>
  <c r="S760" i="31" s="1"/>
  <c r="AH165" i="31"/>
  <c r="L569" i="29"/>
  <c r="N569" i="24"/>
  <c r="L579" i="24"/>
  <c r="N776" i="24"/>
  <c r="S776" i="24" s="1"/>
  <c r="L776" i="29"/>
  <c r="L312" i="29"/>
  <c r="L326" i="24"/>
  <c r="L18" i="24" s="1"/>
  <c r="N312" i="24"/>
  <c r="S312" i="24" s="1"/>
  <c r="L524" i="24"/>
  <c r="L30" i="24" s="1"/>
  <c r="N523" i="24"/>
  <c r="S523" i="24" s="1"/>
  <c r="L523" i="29"/>
  <c r="N206" i="24"/>
  <c r="S206" i="24" s="1"/>
  <c r="L206" i="29"/>
  <c r="L138" i="29"/>
  <c r="N138" i="24"/>
  <c r="N138" i="29" s="1"/>
  <c r="L837" i="29"/>
  <c r="N837" i="24"/>
  <c r="N359" i="24"/>
  <c r="S359" i="24" s="1"/>
  <c r="L359" i="29"/>
  <c r="N143" i="24"/>
  <c r="N143" i="29" s="1"/>
  <c r="L143" i="29"/>
  <c r="AH506" i="29"/>
  <c r="N401" i="24"/>
  <c r="S401" i="24" s="1"/>
  <c r="L401" i="29"/>
  <c r="T382" i="24"/>
  <c r="T382" i="29" s="1"/>
  <c r="N382" i="29"/>
  <c r="S382" i="24"/>
  <c r="N688" i="29"/>
  <c r="T688" i="24"/>
  <c r="T688" i="29" s="1"/>
  <c r="N497" i="31"/>
  <c r="S497" i="31" s="1"/>
  <c r="T497" i="22"/>
  <c r="T497" i="31" s="1"/>
  <c r="N679" i="29"/>
  <c r="T679" i="24"/>
  <c r="T679" i="29" s="1"/>
  <c r="T263" i="24"/>
  <c r="T263" i="29" s="1"/>
  <c r="N263" i="29"/>
  <c r="T165" i="24"/>
  <c r="T165" i="29" s="1"/>
  <c r="N165" i="29"/>
  <c r="N747" i="29"/>
  <c r="T747" i="24"/>
  <c r="T747" i="29" s="1"/>
  <c r="AH873" i="29"/>
  <c r="T820" i="24"/>
  <c r="T820" i="29" s="1"/>
  <c r="N820" i="29"/>
  <c r="N703" i="29"/>
  <c r="T703" i="24"/>
  <c r="T703" i="29" s="1"/>
  <c r="S576" i="24"/>
  <c r="N576" i="29"/>
  <c r="T576" i="24"/>
  <c r="T576" i="29" s="1"/>
  <c r="N346" i="29"/>
  <c r="T346" i="24"/>
  <c r="T346" i="29" s="1"/>
  <c r="AH262" i="29"/>
  <c r="U970" i="29"/>
  <c r="U43" i="29"/>
  <c r="U61" i="29" s="1"/>
  <c r="U63" i="29" s="1"/>
  <c r="T893" i="24"/>
  <c r="T893" i="29" s="1"/>
  <c r="N893" i="29"/>
  <c r="T238" i="24"/>
  <c r="T238" i="29" s="1"/>
  <c r="N238" i="29"/>
  <c r="AH714" i="29"/>
  <c r="N323" i="31"/>
  <c r="S323" i="31" s="1"/>
  <c r="T323" i="22"/>
  <c r="T323" i="31" s="1"/>
  <c r="AH501" i="31"/>
  <c r="T773" i="22"/>
  <c r="T773" i="31" s="1"/>
  <c r="N773" i="31"/>
  <c r="S773" i="31" s="1"/>
  <c r="AH416" i="31"/>
  <c r="AH454" i="31"/>
  <c r="AH686" i="29"/>
  <c r="T119" i="24"/>
  <c r="T119" i="29" s="1"/>
  <c r="N119" i="29"/>
  <c r="N802" i="31"/>
  <c r="S802" i="31" s="1"/>
  <c r="S802" i="22"/>
  <c r="AH872" i="31"/>
  <c r="AH653" i="31"/>
  <c r="AH213" i="31"/>
  <c r="Z43" i="29"/>
  <c r="Z61" i="29" s="1"/>
  <c r="Z63" i="29" s="1"/>
  <c r="L171" i="29"/>
  <c r="AH171" i="29" s="1"/>
  <c r="N171" i="24"/>
  <c r="S171" i="24" s="1"/>
  <c r="N772" i="24"/>
  <c r="L772" i="29"/>
  <c r="N377" i="24"/>
  <c r="L377" i="29"/>
  <c r="N202" i="24"/>
  <c r="S202" i="24" s="1"/>
  <c r="L202" i="29"/>
  <c r="N134" i="24"/>
  <c r="S134" i="24" s="1"/>
  <c r="N736" i="24"/>
  <c r="S736" i="24" s="1"/>
  <c r="L736" i="29"/>
  <c r="L589" i="29"/>
  <c r="N589" i="24"/>
  <c r="S589" i="24" s="1"/>
  <c r="N355" i="24"/>
  <c r="S355" i="24" s="1"/>
  <c r="L355" i="29"/>
  <c r="N127" i="24"/>
  <c r="L127" i="29"/>
  <c r="AH127" i="29" s="1"/>
  <c r="T364" i="24"/>
  <c r="N364" i="29"/>
  <c r="S414" i="24"/>
  <c r="T414" i="24"/>
  <c r="T414" i="29" s="1"/>
  <c r="N414" i="29"/>
  <c r="N329" i="22"/>
  <c r="L329" i="31"/>
  <c r="L343" i="31" s="1"/>
  <c r="L19" i="31" s="1"/>
  <c r="T811" i="24"/>
  <c r="T811" i="29" s="1"/>
  <c r="N811" i="29"/>
  <c r="AH371" i="29"/>
  <c r="AH282" i="29"/>
  <c r="T421" i="24"/>
  <c r="T421" i="29" s="1"/>
  <c r="N421" i="29"/>
  <c r="T255" i="24"/>
  <c r="T255" i="29" s="1"/>
  <c r="N255" i="29"/>
  <c r="S255" i="29" s="1"/>
  <c r="N635" i="29"/>
  <c r="T635" i="24"/>
  <c r="T635" i="29" s="1"/>
  <c r="T623" i="24"/>
  <c r="T623" i="29" s="1"/>
  <c r="N623" i="29"/>
  <c r="AH281" i="29"/>
  <c r="T722" i="22"/>
  <c r="T722" i="31" s="1"/>
  <c r="N722" i="31"/>
  <c r="S722" i="31" s="1"/>
  <c r="T197" i="24"/>
  <c r="T197" i="29" s="1"/>
  <c r="N197" i="29"/>
  <c r="S323" i="22"/>
  <c r="AH797" i="31"/>
  <c r="AH150" i="31"/>
  <c r="S255" i="24"/>
  <c r="S416" i="22"/>
  <c r="T416" i="22"/>
  <c r="T416" i="31" s="1"/>
  <c r="N416" i="31"/>
  <c r="S416" i="31" s="1"/>
  <c r="N165" i="31"/>
  <c r="S165" i="31" s="1"/>
  <c r="S165" i="22"/>
  <c r="N399" i="31"/>
  <c r="S399" i="31" s="1"/>
  <c r="T399" i="22"/>
  <c r="T399" i="31" s="1"/>
  <c r="S689" i="24"/>
  <c r="N689" i="29"/>
  <c r="T689" i="24"/>
  <c r="T689" i="29" s="1"/>
  <c r="L839" i="24"/>
  <c r="L48" i="24" s="1"/>
  <c r="L831" i="29" s="1"/>
  <c r="AH831" i="29" s="1"/>
  <c r="S773" i="22"/>
  <c r="AH802" i="31"/>
  <c r="N532" i="22"/>
  <c r="N532" i="31" s="1"/>
  <c r="S532" i="31" s="1"/>
  <c r="AH393" i="31"/>
  <c r="AH360" i="31"/>
  <c r="AH719" i="31"/>
  <c r="M791" i="29"/>
  <c r="M42" i="29" s="1"/>
  <c r="AH151" i="29"/>
  <c r="N823" i="24"/>
  <c r="L823" i="29"/>
  <c r="N83" i="24"/>
  <c r="N83" i="29" s="1"/>
  <c r="L83" i="29"/>
  <c r="L489" i="29"/>
  <c r="N489" i="24"/>
  <c r="N353" i="24"/>
  <c r="S353" i="24" s="1"/>
  <c r="L353" i="29"/>
  <c r="L194" i="29"/>
  <c r="N194" i="24"/>
  <c r="S194" i="24" s="1"/>
  <c r="L676" i="29"/>
  <c r="AH676" i="29" s="1"/>
  <c r="N676" i="24"/>
  <c r="S676" i="24" s="1"/>
  <c r="L323" i="29"/>
  <c r="N323" i="24"/>
  <c r="N877" i="24"/>
  <c r="S877" i="24" s="1"/>
  <c r="L877" i="29"/>
  <c r="N347" i="24"/>
  <c r="S347" i="24" s="1"/>
  <c r="L347" i="29"/>
  <c r="M547" i="29"/>
  <c r="M970" i="24"/>
  <c r="M974" i="24" s="1"/>
  <c r="M43" i="24"/>
  <c r="N108" i="29"/>
  <c r="S725" i="24"/>
  <c r="N725" i="29"/>
  <c r="T725" i="24"/>
  <c r="T725" i="29" s="1"/>
  <c r="AH690" i="29"/>
  <c r="AG503" i="29"/>
  <c r="AH286" i="29"/>
  <c r="N495" i="29"/>
  <c r="T495" i="24"/>
  <c r="T495" i="29" s="1"/>
  <c r="AH331" i="29"/>
  <c r="N655" i="29"/>
  <c r="T655" i="24"/>
  <c r="T655" i="29" s="1"/>
  <c r="T313" i="24"/>
  <c r="T313" i="29" s="1"/>
  <c r="N313" i="29"/>
  <c r="S313" i="24"/>
  <c r="N101" i="24"/>
  <c r="N101" i="29" s="1"/>
  <c r="L101" i="29"/>
  <c r="AH422" i="31"/>
  <c r="N437" i="29"/>
  <c r="T437" i="24"/>
  <c r="T437" i="29" s="1"/>
  <c r="AH637" i="31"/>
  <c r="AH760" i="31"/>
  <c r="N811" i="31"/>
  <c r="S811" i="31" s="1"/>
  <c r="T811" i="22"/>
  <c r="T811" i="31" s="1"/>
  <c r="AH424" i="31"/>
  <c r="AH491" i="31"/>
  <c r="N432" i="29"/>
  <c r="T432" i="24"/>
  <c r="T432" i="29" s="1"/>
  <c r="S432" i="24"/>
  <c r="N420" i="31"/>
  <c r="S420" i="31" s="1"/>
  <c r="T420" i="22"/>
  <c r="T420" i="31" s="1"/>
  <c r="AH822" i="31"/>
  <c r="R596" i="29"/>
  <c r="R36" i="29" s="1"/>
  <c r="AH274" i="29"/>
  <c r="X43" i="29"/>
  <c r="X61" i="29" s="1"/>
  <c r="X63" i="29" s="1"/>
  <c r="N819" i="24"/>
  <c r="S819" i="24" s="1"/>
  <c r="L819" i="29"/>
  <c r="N79" i="24"/>
  <c r="N79" i="29" s="1"/>
  <c r="L79" i="29"/>
  <c r="N438" i="24"/>
  <c r="S438" i="24" s="1"/>
  <c r="L438" i="29"/>
  <c r="N936" i="24"/>
  <c r="N936" i="29" s="1"/>
  <c r="L936" i="29"/>
  <c r="N349" i="24"/>
  <c r="L349" i="29"/>
  <c r="N186" i="24"/>
  <c r="S186" i="24" s="1"/>
  <c r="L186" i="29"/>
  <c r="L822" i="29"/>
  <c r="N822" i="24"/>
  <c r="S822" i="24" s="1"/>
  <c r="N226" i="24"/>
  <c r="S226" i="24" s="1"/>
  <c r="L226" i="29"/>
  <c r="N869" i="24"/>
  <c r="S869" i="24" s="1"/>
  <c r="L879" i="24"/>
  <c r="L50" i="24" s="1"/>
  <c r="L868" i="29" s="1"/>
  <c r="L869" i="29"/>
  <c r="L225" i="29"/>
  <c r="N225" i="24"/>
  <c r="N402" i="29"/>
  <c r="T402" i="24"/>
  <c r="T402" i="29" s="1"/>
  <c r="S402" i="24"/>
  <c r="S80" i="24"/>
  <c r="N417" i="29"/>
  <c r="T417" i="24"/>
  <c r="T417" i="29" s="1"/>
  <c r="AH746" i="29"/>
  <c r="AH574" i="29"/>
  <c r="N478" i="31"/>
  <c r="S478" i="31" s="1"/>
  <c r="T478" i="22"/>
  <c r="T478" i="31" s="1"/>
  <c r="S478" i="22"/>
  <c r="T561" i="24"/>
  <c r="T561" i="29" s="1"/>
  <c r="N561" i="29"/>
  <c r="AH314" i="29"/>
  <c r="T169" i="24"/>
  <c r="T169" i="29" s="1"/>
  <c r="N169" i="29"/>
  <c r="S918" i="24"/>
  <c r="N918" i="29"/>
  <c r="S918" i="29" s="1"/>
  <c r="T118" i="24"/>
  <c r="N118" i="29"/>
  <c r="N153" i="31"/>
  <c r="S153" i="31" s="1"/>
  <c r="T153" i="22"/>
  <c r="T153" i="31" s="1"/>
  <c r="S153" i="22"/>
  <c r="S503" i="24"/>
  <c r="AH276" i="29"/>
  <c r="T833" i="24"/>
  <c r="T833" i="29" s="1"/>
  <c r="N833" i="29"/>
  <c r="T682" i="24"/>
  <c r="T682" i="29" s="1"/>
  <c r="N682" i="29"/>
  <c r="S655" i="24"/>
  <c r="AH587" i="29"/>
  <c r="T277" i="24"/>
  <c r="T277" i="29" s="1"/>
  <c r="N277" i="29"/>
  <c r="L97" i="29"/>
  <c r="N97" i="24"/>
  <c r="N97" i="29" s="1"/>
  <c r="S533" i="24"/>
  <c r="T924" i="24"/>
  <c r="T924" i="29" s="1"/>
  <c r="N924" i="29"/>
  <c r="T895" i="24"/>
  <c r="T895" i="29" s="1"/>
  <c r="N895" i="29"/>
  <c r="N637" i="31"/>
  <c r="S637" i="31" s="1"/>
  <c r="T637" i="22"/>
  <c r="T210" i="24"/>
  <c r="T210" i="29" s="1"/>
  <c r="N210" i="29"/>
  <c r="AH273" i="31"/>
  <c r="AH434" i="31"/>
  <c r="N893" i="31"/>
  <c r="S893" i="31" s="1"/>
  <c r="S893" i="22"/>
  <c r="AH420" i="31"/>
  <c r="N904" i="31"/>
  <c r="S904" i="31" s="1"/>
  <c r="T904" i="22"/>
  <c r="T904" i="31" s="1"/>
  <c r="AG943" i="29"/>
  <c r="AH943" i="29" s="1"/>
  <c r="N652" i="24"/>
  <c r="L652" i="29"/>
  <c r="N324" i="24"/>
  <c r="S324" i="24" s="1"/>
  <c r="L324" i="29"/>
  <c r="AH324" i="29" s="1"/>
  <c r="AG928" i="29"/>
  <c r="AH928" i="29" s="1"/>
  <c r="N329" i="24"/>
  <c r="S329" i="24" s="1"/>
  <c r="L329" i="29"/>
  <c r="L343" i="24"/>
  <c r="L19" i="24" s="1"/>
  <c r="L178" i="29"/>
  <c r="N178" i="24"/>
  <c r="N178" i="29" s="1"/>
  <c r="L818" i="29"/>
  <c r="N818" i="24"/>
  <c r="S818" i="24" s="1"/>
  <c r="L829" i="24"/>
  <c r="L47" i="24" s="1"/>
  <c r="L817" i="29" s="1"/>
  <c r="AH817" i="29" s="1"/>
  <c r="L653" i="29"/>
  <c r="N653" i="24"/>
  <c r="L212" i="29"/>
  <c r="N212" i="24"/>
  <c r="N865" i="24"/>
  <c r="L865" i="29"/>
  <c r="N373" i="29"/>
  <c r="T373" i="24"/>
  <c r="T373" i="29" s="1"/>
  <c r="L150" i="29"/>
  <c r="N150" i="24"/>
  <c r="S150" i="24" s="1"/>
  <c r="N861" i="29"/>
  <c r="T861" i="24"/>
  <c r="T861" i="29" s="1"/>
  <c r="N755" i="29"/>
  <c r="T755" i="24"/>
  <c r="T755" i="29" s="1"/>
  <c r="T760" i="24"/>
  <c r="T760" i="29" s="1"/>
  <c r="N760" i="29"/>
  <c r="S760" i="24"/>
  <c r="T666" i="24"/>
  <c r="T666" i="29" s="1"/>
  <c r="N666" i="29"/>
  <c r="T667" i="24"/>
  <c r="T667" i="29" s="1"/>
  <c r="N667" i="29"/>
  <c r="O43" i="24"/>
  <c r="T340" i="22"/>
  <c r="T340" i="31" s="1"/>
  <c r="S340" i="22"/>
  <c r="N340" i="31"/>
  <c r="S340" i="31" s="1"/>
  <c r="N702" i="31"/>
  <c r="S702" i="31" s="1"/>
  <c r="T702" i="22"/>
  <c r="T702" i="31" s="1"/>
  <c r="N278" i="29"/>
  <c r="T278" i="24"/>
  <c r="T278" i="29" s="1"/>
  <c r="N224" i="29"/>
  <c r="T224" i="24"/>
  <c r="T224" i="29" s="1"/>
  <c r="T620" i="24"/>
  <c r="T620" i="29" s="1"/>
  <c r="N620" i="29"/>
  <c r="L201" i="29"/>
  <c r="AH201" i="29" s="1"/>
  <c r="N201" i="24"/>
  <c r="S201" i="24" s="1"/>
  <c r="T300" i="24"/>
  <c r="T300" i="29" s="1"/>
  <c r="N300" i="29"/>
  <c r="AH193" i="29"/>
  <c r="T395" i="22"/>
  <c r="T395" i="31" s="1"/>
  <c r="N395" i="31"/>
  <c r="S395" i="31" s="1"/>
  <c r="AH806" i="31"/>
  <c r="AH288" i="31"/>
  <c r="AH398" i="31"/>
  <c r="N434" i="31"/>
  <c r="S434" i="31" s="1"/>
  <c r="T434" i="22"/>
  <c r="T434" i="31" s="1"/>
  <c r="AH807" i="31"/>
  <c r="N549" i="29"/>
  <c r="T549" i="24"/>
  <c r="T549" i="29" s="1"/>
  <c r="AH893" i="31"/>
  <c r="AH109" i="31"/>
  <c r="AH707" i="31"/>
  <c r="AD43" i="29"/>
  <c r="AD61" i="29" s="1"/>
  <c r="AD63" i="29" s="1"/>
  <c r="Q33" i="29"/>
  <c r="Q968" i="29"/>
  <c r="O791" i="29"/>
  <c r="O42" i="29" s="1"/>
  <c r="AE43" i="29"/>
  <c r="AE61" i="29" s="1"/>
  <c r="AE63" i="29" s="1"/>
  <c r="M596" i="29"/>
  <c r="M36" i="29" s="1"/>
  <c r="AC692" i="29"/>
  <c r="AC39" i="29" s="1"/>
  <c r="AC33" i="29"/>
  <c r="L644" i="29"/>
  <c r="N644" i="24"/>
  <c r="S644" i="24" s="1"/>
  <c r="L825" i="29"/>
  <c r="AH825" i="29" s="1"/>
  <c r="N825" i="24"/>
  <c r="N320" i="24"/>
  <c r="S320" i="24" s="1"/>
  <c r="L320" i="29"/>
  <c r="N301" i="24"/>
  <c r="S301" i="24" s="1"/>
  <c r="L301" i="29"/>
  <c r="N174" i="24"/>
  <c r="S174" i="24" s="1"/>
  <c r="L174" i="29"/>
  <c r="N710" i="29"/>
  <c r="S710" i="24"/>
  <c r="T710" i="24"/>
  <c r="T710" i="29" s="1"/>
  <c r="L899" i="29"/>
  <c r="N899" i="24"/>
  <c r="S899" i="24" s="1"/>
  <c r="N633" i="24"/>
  <c r="S633" i="24" s="1"/>
  <c r="L633" i="29"/>
  <c r="N857" i="24"/>
  <c r="L857" i="29"/>
  <c r="T618" i="24"/>
  <c r="T618" i="29" s="1"/>
  <c r="N618" i="29"/>
  <c r="S618" i="24"/>
  <c r="N477" i="24"/>
  <c r="S477" i="24" s="1"/>
  <c r="L477" i="29"/>
  <c r="S649" i="24"/>
  <c r="T649" i="24"/>
  <c r="N649" i="29"/>
  <c r="AH167" i="29"/>
  <c r="AH854" i="29"/>
  <c r="S688" i="24"/>
  <c r="N690" i="31"/>
  <c r="S690" i="31" s="1"/>
  <c r="T690" i="22"/>
  <c r="T690" i="31" s="1"/>
  <c r="S690" i="22"/>
  <c r="S601" i="24"/>
  <c r="T601" i="24"/>
  <c r="T601" i="29" s="1"/>
  <c r="N601" i="29"/>
  <c r="L590" i="24"/>
  <c r="T215" i="24"/>
  <c r="T215" i="29" s="1"/>
  <c r="N215" i="29"/>
  <c r="S215" i="29" s="1"/>
  <c r="S679" i="24"/>
  <c r="N411" i="29"/>
  <c r="S411" i="24"/>
  <c r="T411" i="24"/>
  <c r="T411" i="29" s="1"/>
  <c r="N317" i="31"/>
  <c r="S317" i="31" s="1"/>
  <c r="S317" i="22"/>
  <c r="T317" i="22"/>
  <c r="T317" i="31" s="1"/>
  <c r="N797" i="29"/>
  <c r="T797" i="24"/>
  <c r="T797" i="29" s="1"/>
  <c r="S797" i="24"/>
  <c r="S263" i="24"/>
  <c r="S165" i="24"/>
  <c r="AH458" i="29"/>
  <c r="T643" i="24"/>
  <c r="T643" i="29" s="1"/>
  <c r="N643" i="29"/>
  <c r="N584" i="29"/>
  <c r="T584" i="24"/>
  <c r="T584" i="29" s="1"/>
  <c r="N715" i="29"/>
  <c r="T715" i="24"/>
  <c r="T715" i="29" s="1"/>
  <c r="S643" i="24"/>
  <c r="N564" i="29"/>
  <c r="T564" i="24"/>
  <c r="T564" i="29" s="1"/>
  <c r="S346" i="24"/>
  <c r="T321" i="24"/>
  <c r="T321" i="29" s="1"/>
  <c r="N321" i="29"/>
  <c r="S321" i="24"/>
  <c r="L86" i="29"/>
  <c r="N86" i="24"/>
  <c r="N86" i="29" s="1"/>
  <c r="AH937" i="31"/>
  <c r="AH905" i="29"/>
  <c r="S228" i="24"/>
  <c r="T228" i="24"/>
  <c r="T228" i="29" s="1"/>
  <c r="N228" i="29"/>
  <c r="N153" i="29"/>
  <c r="T153" i="24"/>
  <c r="T153" i="29" s="1"/>
  <c r="S402" i="22"/>
  <c r="AH585" i="31"/>
  <c r="AH450" i="31"/>
  <c r="T299" i="24"/>
  <c r="T299" i="29" s="1"/>
  <c r="N299" i="29"/>
  <c r="AG824" i="29"/>
  <c r="AH824" i="29" s="1"/>
  <c r="L632" i="29"/>
  <c r="AH632" i="29" s="1"/>
  <c r="N632" i="24"/>
  <c r="S632" i="24" s="1"/>
  <c r="N784" i="24"/>
  <c r="S784" i="24" s="1"/>
  <c r="L784" i="29"/>
  <c r="N316" i="24"/>
  <c r="L316" i="29"/>
  <c r="L619" i="29"/>
  <c r="N619" i="24"/>
  <c r="L625" i="24"/>
  <c r="N214" i="24"/>
  <c r="S214" i="24" s="1"/>
  <c r="L214" i="29"/>
  <c r="L891" i="29"/>
  <c r="N891" i="24"/>
  <c r="S891" i="24" s="1"/>
  <c r="N629" i="24"/>
  <c r="L629" i="29"/>
  <c r="L367" i="29"/>
  <c r="AH367" i="29" s="1"/>
  <c r="N367" i="24"/>
  <c r="S367" i="24" s="1"/>
  <c r="N403" i="24"/>
  <c r="S403" i="24" s="1"/>
  <c r="L403" i="29"/>
  <c r="T687" i="24"/>
  <c r="T687" i="29" s="1"/>
  <c r="N687" i="29"/>
  <c r="AH125" i="29"/>
  <c r="AH779" i="29"/>
  <c r="N852" i="29"/>
  <c r="T852" i="24"/>
  <c r="T852" i="29" s="1"/>
  <c r="AH800" i="29"/>
  <c r="T674" i="24"/>
  <c r="T674" i="29" s="1"/>
  <c r="N674" i="29"/>
  <c r="N708" i="31"/>
  <c r="S708" i="31" s="1"/>
  <c r="T708" i="22"/>
  <c r="T708" i="31" s="1"/>
  <c r="S708" i="22"/>
  <c r="T779" i="22"/>
  <c r="T779" i="31" s="1"/>
  <c r="N779" i="31"/>
  <c r="S779" i="31" s="1"/>
  <c r="S779" i="22"/>
  <c r="AH655" i="31"/>
  <c r="AH379" i="29"/>
  <c r="S747" i="24"/>
  <c r="L726" i="29"/>
  <c r="N726" i="24"/>
  <c r="T375" i="24"/>
  <c r="T375" i="29" s="1"/>
  <c r="N375" i="29"/>
  <c r="AH259" i="29"/>
  <c r="L441" i="24"/>
  <c r="L24" i="24" s="1"/>
  <c r="N82" i="24"/>
  <c r="L82" i="29"/>
  <c r="S893" i="24"/>
  <c r="AG535" i="29"/>
  <c r="AH535" i="29" s="1"/>
  <c r="N501" i="31"/>
  <c r="S501" i="31" s="1"/>
  <c r="T501" i="22"/>
  <c r="T501" i="31" s="1"/>
  <c r="N196" i="29"/>
  <c r="T196" i="24"/>
  <c r="T196" i="29" s="1"/>
  <c r="AH899" i="31"/>
  <c r="S560" i="24"/>
  <c r="T560" i="24"/>
  <c r="T560" i="29" s="1"/>
  <c r="N560" i="29"/>
  <c r="AH399" i="31"/>
  <c r="AH402" i="31"/>
  <c r="N787" i="29"/>
  <c r="T787" i="24"/>
  <c r="T787" i="29" s="1"/>
  <c r="S119" i="24"/>
  <c r="AH89" i="29"/>
  <c r="N872" i="31"/>
  <c r="S872" i="31" s="1"/>
  <c r="T872" i="22"/>
  <c r="T872" i="31" s="1"/>
  <c r="L604" i="31"/>
  <c r="S239" i="31"/>
  <c r="L723" i="31"/>
  <c r="AG302" i="31"/>
  <c r="AH302" i="31" s="1"/>
  <c r="AG898" i="31"/>
  <c r="AH898" i="31" s="1"/>
  <c r="S658" i="31"/>
  <c r="AH658" i="31"/>
  <c r="S534" i="31"/>
  <c r="AH534" i="31"/>
  <c r="AG199" i="31"/>
  <c r="AH199" i="31" s="1"/>
  <c r="AG853" i="31"/>
  <c r="AH853" i="31" s="1"/>
  <c r="AG474" i="31"/>
  <c r="AH474" i="31" s="1"/>
  <c r="AG540" i="31"/>
  <c r="AH540" i="31" s="1"/>
  <c r="AG377" i="31"/>
  <c r="AH377" i="31" s="1"/>
  <c r="AG903" i="31"/>
  <c r="AH903" i="31" s="1"/>
  <c r="L31" i="31"/>
  <c r="S342" i="31"/>
  <c r="S570" i="31"/>
  <c r="AC972" i="29"/>
  <c r="P971" i="29"/>
  <c r="AA969" i="29"/>
  <c r="O968" i="29"/>
  <c r="M613" i="29"/>
  <c r="M37" i="29" s="1"/>
  <c r="AC52" i="29"/>
  <c r="R33" i="29"/>
  <c r="P738" i="29"/>
  <c r="P40" i="29" s="1"/>
  <c r="AC968" i="29"/>
  <c r="Q4" i="29"/>
  <c r="Q10" i="29" s="1"/>
  <c r="R791" i="29"/>
  <c r="R42" i="29" s="1"/>
  <c r="Q52" i="29"/>
  <c r="P791" i="29"/>
  <c r="P42" i="29" s="1"/>
  <c r="O613" i="29"/>
  <c r="O37" i="29" s="1"/>
  <c r="AC660" i="29"/>
  <c r="AC38" i="29" s="1"/>
  <c r="V43" i="29"/>
  <c r="M968" i="29"/>
  <c r="O52" i="29"/>
  <c r="AC10" i="29"/>
  <c r="Y43" i="29"/>
  <c r="Y61" i="29" s="1"/>
  <c r="Y63" i="29" s="1"/>
  <c r="M971" i="29"/>
  <c r="P596" i="29"/>
  <c r="P36" i="29" s="1"/>
  <c r="O738" i="29"/>
  <c r="O40" i="29" s="1"/>
  <c r="Q791" i="29"/>
  <c r="Q42" i="29" s="1"/>
  <c r="AC738" i="29"/>
  <c r="AC40" i="29" s="1"/>
  <c r="R52" i="29"/>
  <c r="AC791" i="29"/>
  <c r="AC42" i="29" s="1"/>
  <c r="P968" i="29"/>
  <c r="AC596" i="29"/>
  <c r="AC36" i="29" s="1"/>
  <c r="AD970" i="29"/>
  <c r="Q971" i="29"/>
  <c r="R738" i="29"/>
  <c r="R40" i="29" s="1"/>
  <c r="O971" i="29"/>
  <c r="AA43" i="29"/>
  <c r="AA61" i="29" s="1"/>
  <c r="AA63" i="29" s="1"/>
  <c r="O596" i="29"/>
  <c r="O36" i="29" s="1"/>
  <c r="AF43" i="29"/>
  <c r="AF61" i="29" s="1"/>
  <c r="AF63" i="29" s="1"/>
  <c r="AC59" i="29"/>
  <c r="AC969" i="29"/>
  <c r="Q969" i="29"/>
  <c r="R969" i="29"/>
  <c r="R660" i="29"/>
  <c r="R38" i="29" s="1"/>
  <c r="AG393" i="29"/>
  <c r="AH393" i="29" s="1"/>
  <c r="L885" i="24"/>
  <c r="L882" i="29"/>
  <c r="N882" i="24"/>
  <c r="L140" i="29"/>
  <c r="N140" i="24"/>
  <c r="N140" i="29" s="1"/>
  <c r="N230" i="24"/>
  <c r="S230" i="24" s="1"/>
  <c r="L230" i="29"/>
  <c r="AG455" i="29"/>
  <c r="AG290" i="29"/>
  <c r="AH290" i="29" s="1"/>
  <c r="L235" i="29"/>
  <c r="N235" i="24"/>
  <c r="S235" i="24" s="1"/>
  <c r="L248" i="24"/>
  <c r="L14" i="24" s="1"/>
  <c r="N910" i="24"/>
  <c r="L910" i="29"/>
  <c r="L919" i="24"/>
  <c r="N370" i="24"/>
  <c r="S370" i="24" s="1"/>
  <c r="L370" i="29"/>
  <c r="L683" i="29"/>
  <c r="N683" i="24"/>
  <c r="L691" i="24"/>
  <c r="AG272" i="29"/>
  <c r="AH272" i="29" s="1"/>
  <c r="L260" i="29"/>
  <c r="N260" i="24"/>
  <c r="S260" i="24" s="1"/>
  <c r="AG540" i="29"/>
  <c r="AG541" i="29"/>
  <c r="AH541" i="29" s="1"/>
  <c r="AG538" i="29"/>
  <c r="AG768" i="29"/>
  <c r="AG246" i="29"/>
  <c r="AG334" i="29"/>
  <c r="N634" i="29"/>
  <c r="T634" i="24"/>
  <c r="T634" i="29" s="1"/>
  <c r="S634" i="24"/>
  <c r="AG542" i="29"/>
  <c r="AH542" i="29" s="1"/>
  <c r="T766" i="24"/>
  <c r="N766" i="29"/>
  <c r="S766" i="24"/>
  <c r="N733" i="29"/>
  <c r="S733" i="24"/>
  <c r="T733" i="24"/>
  <c r="T733" i="29" s="1"/>
  <c r="AG698" i="29"/>
  <c r="AH698" i="29" s="1"/>
  <c r="N496" i="29"/>
  <c r="T496" i="24"/>
  <c r="AG672" i="29"/>
  <c r="AH672" i="29" s="1"/>
  <c r="T488" i="24"/>
  <c r="T488" i="29" s="1"/>
  <c r="N488" i="29"/>
  <c r="O57" i="29"/>
  <c r="O59" i="29" s="1"/>
  <c r="O972" i="29"/>
  <c r="N947" i="24"/>
  <c r="S947" i="24" s="1"/>
  <c r="L947" i="29"/>
  <c r="L950" i="24"/>
  <c r="L58" i="24" s="1"/>
  <c r="L497" i="29"/>
  <c r="N497" i="24"/>
  <c r="S497" i="24" s="1"/>
  <c r="AG696" i="29"/>
  <c r="AH696" i="29" s="1"/>
  <c r="N485" i="24"/>
  <c r="S485" i="24" s="1"/>
  <c r="L485" i="29"/>
  <c r="T812" i="24"/>
  <c r="T812" i="29" s="1"/>
  <c r="N812" i="29"/>
  <c r="T261" i="24"/>
  <c r="T261" i="29" s="1"/>
  <c r="N261" i="29"/>
  <c r="S261" i="24"/>
  <c r="AG445" i="29"/>
  <c r="AH445" i="29" s="1"/>
  <c r="AG699" i="29"/>
  <c r="AH699" i="29" s="1"/>
  <c r="AG589" i="29"/>
  <c r="L144" i="24"/>
  <c r="O969" i="29"/>
  <c r="AG354" i="29"/>
  <c r="AH354" i="29" s="1"/>
  <c r="AG263" i="29"/>
  <c r="N229" i="24"/>
  <c r="L232" i="24"/>
  <c r="L13" i="24" s="1"/>
  <c r="L229" i="29"/>
  <c r="N213" i="24"/>
  <c r="S213" i="24" s="1"/>
  <c r="L213" i="29"/>
  <c r="T393" i="24"/>
  <c r="N393" i="29"/>
  <c r="S393" i="29" s="1"/>
  <c r="S393" i="24"/>
  <c r="AG913" i="29"/>
  <c r="S543" i="24"/>
  <c r="N543" i="29"/>
  <c r="T209" i="24"/>
  <c r="T209" i="29" s="1"/>
  <c r="N209" i="29"/>
  <c r="R971" i="29"/>
  <c r="S812" i="24"/>
  <c r="AG849" i="29"/>
  <c r="T478" i="24"/>
  <c r="T478" i="29" s="1"/>
  <c r="N478" i="29"/>
  <c r="AG315" i="29"/>
  <c r="AH315" i="29" s="1"/>
  <c r="AG904" i="29"/>
  <c r="AG261" i="29"/>
  <c r="M33" i="29"/>
  <c r="O33" i="29"/>
  <c r="O5" i="29"/>
  <c r="R968" i="29"/>
  <c r="AG470" i="29"/>
  <c r="AG150" i="29"/>
  <c r="L737" i="24"/>
  <c r="N735" i="24"/>
  <c r="S735" i="24" s="1"/>
  <c r="L735" i="29"/>
  <c r="L185" i="29"/>
  <c r="N185" i="24"/>
  <c r="S185" i="24" s="1"/>
  <c r="L189" i="24"/>
  <c r="L9" i="24" s="1"/>
  <c r="N112" i="24"/>
  <c r="S112" i="24" s="1"/>
  <c r="L112" i="29"/>
  <c r="T602" i="24"/>
  <c r="N602" i="29"/>
  <c r="S602" i="24"/>
  <c r="N216" i="29"/>
  <c r="S216" i="24"/>
  <c r="AG832" i="29"/>
  <c r="N459" i="29"/>
  <c r="S459" i="24"/>
  <c r="AG279" i="29"/>
  <c r="AH279" i="29" s="1"/>
  <c r="L166" i="29"/>
  <c r="N166" i="24"/>
  <c r="S166" i="24" s="1"/>
  <c r="AG897" i="29"/>
  <c r="AH897" i="29" s="1"/>
  <c r="S941" i="24"/>
  <c r="N941" i="29"/>
  <c r="T759" i="24"/>
  <c r="N759" i="29"/>
  <c r="S759" i="24"/>
  <c r="T673" i="24"/>
  <c r="N673" i="29"/>
  <c r="S673" i="24"/>
  <c r="AG862" i="29"/>
  <c r="S474" i="24"/>
  <c r="T474" i="24"/>
  <c r="N474" i="29"/>
  <c r="AG678" i="29"/>
  <c r="AH678" i="29" s="1"/>
  <c r="T137" i="24"/>
  <c r="T137" i="29" s="1"/>
  <c r="N137" i="29"/>
  <c r="L179" i="24"/>
  <c r="L8" i="24" s="1"/>
  <c r="N133" i="29"/>
  <c r="T133" i="24"/>
  <c r="R74" i="29"/>
  <c r="R973" i="29"/>
  <c r="AG637" i="29"/>
  <c r="AG391" i="29"/>
  <c r="AG543" i="29"/>
  <c r="S901" i="24"/>
  <c r="AG742" i="29"/>
  <c r="AH742" i="29" s="1"/>
  <c r="AG170" i="29"/>
  <c r="AG401" i="29"/>
  <c r="AG266" i="29"/>
  <c r="AH266" i="29" s="1"/>
  <c r="P972" i="29"/>
  <c r="P55" i="29"/>
  <c r="P59" i="29" s="1"/>
  <c r="L645" i="29"/>
  <c r="N645" i="24"/>
  <c r="S645" i="24" s="1"/>
  <c r="L647" i="24"/>
  <c r="N98" i="24"/>
  <c r="N98" i="29" s="1"/>
  <c r="L98" i="29"/>
  <c r="AH98" i="29" s="1"/>
  <c r="T832" i="24"/>
  <c r="N832" i="29"/>
  <c r="S832" i="24"/>
  <c r="AG134" i="29"/>
  <c r="AH134" i="29" s="1"/>
  <c r="AG241" i="29"/>
  <c r="AH241" i="29" s="1"/>
  <c r="AG550" i="29"/>
  <c r="AH550" i="29" s="1"/>
  <c r="AG254" i="29"/>
  <c r="AG673" i="29"/>
  <c r="AG501" i="29"/>
  <c r="AG655" i="29"/>
  <c r="AG959" i="29"/>
  <c r="AG68" i="29" s="1"/>
  <c r="P969" i="29"/>
  <c r="AG342" i="29"/>
  <c r="AH342" i="29" s="1"/>
  <c r="Q58" i="29"/>
  <c r="Q59" i="29" s="1"/>
  <c r="Q972" i="29"/>
  <c r="L487" i="29"/>
  <c r="N487" i="24"/>
  <c r="AG216" i="29"/>
  <c r="L484" i="29"/>
  <c r="L492" i="24"/>
  <c r="L27" i="24" s="1"/>
  <c r="N484" i="24"/>
  <c r="S484" i="24" s="1"/>
  <c r="N551" i="24"/>
  <c r="S551" i="24" s="1"/>
  <c r="L551" i="29"/>
  <c r="L553" i="24"/>
  <c r="N111" i="24"/>
  <c r="S111" i="24" s="1"/>
  <c r="L111" i="29"/>
  <c r="L115" i="24"/>
  <c r="L5" i="24" s="1"/>
  <c r="N93" i="24"/>
  <c r="N93" i="29" s="1"/>
  <c r="L93" i="29"/>
  <c r="N515" i="29"/>
  <c r="S515" i="24"/>
  <c r="T515" i="24"/>
  <c r="AG925" i="29"/>
  <c r="AG784" i="29"/>
  <c r="AG790" i="29" s="1"/>
  <c r="AG901" i="29"/>
  <c r="AG292" i="29"/>
  <c r="AG908" i="29"/>
  <c r="N254" i="29"/>
  <c r="T254" i="24"/>
  <c r="T254" i="29" s="1"/>
  <c r="S254" i="24"/>
  <c r="N231" i="29"/>
  <c r="T231" i="24"/>
  <c r="T231" i="29" s="1"/>
  <c r="S231" i="24"/>
  <c r="AG877" i="29"/>
  <c r="T732" i="24"/>
  <c r="N732" i="29"/>
  <c r="N501" i="29"/>
  <c r="T501" i="24"/>
  <c r="T501" i="29" s="1"/>
  <c r="S501" i="24"/>
  <c r="N293" i="29"/>
  <c r="T293" i="24"/>
  <c r="T293" i="29" s="1"/>
  <c r="AG480" i="29"/>
  <c r="AH480" i="29" s="1"/>
  <c r="L510" i="24"/>
  <c r="AG437" i="29"/>
  <c r="L845" i="29"/>
  <c r="N845" i="24"/>
  <c r="S845" i="24" s="1"/>
  <c r="L866" i="24"/>
  <c r="L49" i="24" s="1"/>
  <c r="L841" i="29" s="1"/>
  <c r="T334" i="24"/>
  <c r="T334" i="29" s="1"/>
  <c r="S334" i="24"/>
  <c r="N334" i="29"/>
  <c r="AG199" i="29"/>
  <c r="AH199" i="29" s="1"/>
  <c r="M52" i="29"/>
  <c r="P33" i="29"/>
  <c r="L275" i="29"/>
  <c r="N275" i="24"/>
  <c r="S275" i="24" s="1"/>
  <c r="L288" i="29"/>
  <c r="N288" i="24"/>
  <c r="S288" i="24" s="1"/>
  <c r="N507" i="24"/>
  <c r="N507" i="29" s="1"/>
  <c r="L507" i="29"/>
  <c r="N264" i="24"/>
  <c r="S264" i="24" s="1"/>
  <c r="L264" i="29"/>
  <c r="L87" i="29"/>
  <c r="N87" i="24"/>
  <c r="N87" i="29" s="1"/>
  <c r="L102" i="24"/>
  <c r="T925" i="24"/>
  <c r="N925" i="29"/>
  <c r="S925" i="24"/>
  <c r="AG383" i="29"/>
  <c r="AH383" i="29" s="1"/>
  <c r="AG888" i="29"/>
  <c r="AH888" i="29" s="1"/>
  <c r="N251" i="29"/>
  <c r="S251" i="24"/>
  <c r="T251" i="24"/>
  <c r="S943" i="24"/>
  <c r="N943" i="29"/>
  <c r="S943" i="29" s="1"/>
  <c r="AG634" i="29"/>
  <c r="N930" i="29"/>
  <c r="S930" i="24"/>
  <c r="T930" i="24"/>
  <c r="T930" i="29" s="1"/>
  <c r="AG603" i="29"/>
  <c r="AH603" i="29" s="1"/>
  <c r="S535" i="29"/>
  <c r="T149" i="24"/>
  <c r="N149" i="29"/>
  <c r="S488" i="24"/>
  <c r="Q59" i="31"/>
  <c r="S699" i="31"/>
  <c r="AC738" i="31"/>
  <c r="AC40" i="31" s="1"/>
  <c r="X43" i="31"/>
  <c r="X61" i="31" s="1"/>
  <c r="X63" i="31" s="1"/>
  <c r="X73" i="31" s="1"/>
  <c r="V43" i="31"/>
  <c r="V61" i="31" s="1"/>
  <c r="V63" i="31" s="1"/>
  <c r="Z43" i="31"/>
  <c r="Z61" i="31" s="1"/>
  <c r="Z63" i="31" s="1"/>
  <c r="Z73" i="31" s="1"/>
  <c r="S857" i="31"/>
  <c r="AG97" i="29"/>
  <c r="AG357" i="29"/>
  <c r="AG515" i="29"/>
  <c r="AG304" i="29"/>
  <c r="AH304" i="29" s="1"/>
  <c r="AG373" i="29"/>
  <c r="AG214" i="29"/>
  <c r="AG154" i="29"/>
  <c r="AH154" i="29" s="1"/>
  <c r="AG284" i="29"/>
  <c r="AG702" i="29"/>
  <c r="AG496" i="29"/>
  <c r="AG365" i="29"/>
  <c r="M969" i="29"/>
  <c r="AG504" i="29"/>
  <c r="AH504" i="29" s="1"/>
  <c r="AG358" i="29"/>
  <c r="AG918" i="29"/>
  <c r="AH918" i="29" s="1"/>
  <c r="AG99" i="29"/>
  <c r="AH99" i="29" s="1"/>
  <c r="AG670" i="29"/>
  <c r="AG677" i="29"/>
  <c r="AG586" i="29"/>
  <c r="AH586" i="29" s="1"/>
  <c r="AG447" i="29"/>
  <c r="AG767" i="29"/>
  <c r="AH767" i="29" s="1"/>
  <c r="AG80" i="29"/>
  <c r="AG478" i="29"/>
  <c r="AG623" i="29"/>
  <c r="AG631" i="29"/>
  <c r="AH631" i="29" s="1"/>
  <c r="AG417" i="29"/>
  <c r="AG713" i="29"/>
  <c r="AH713" i="29" s="1"/>
  <c r="AG350" i="29"/>
  <c r="AH350" i="29" s="1"/>
  <c r="AG700" i="29"/>
  <c r="AH700" i="29" s="1"/>
  <c r="AG225" i="29"/>
  <c r="AG301" i="29"/>
  <c r="AG200" i="29"/>
  <c r="AH200" i="29" s="1"/>
  <c r="AG217" i="29"/>
  <c r="AG710" i="29"/>
  <c r="AG827" i="29"/>
  <c r="AG578" i="29"/>
  <c r="AG715" i="29"/>
  <c r="AG105" i="29"/>
  <c r="AH105" i="29" s="1"/>
  <c r="AG132" i="29"/>
  <c r="AB970" i="29"/>
  <c r="AG312" i="29"/>
  <c r="AG440" i="29"/>
  <c r="AH440" i="29" s="1"/>
  <c r="AG139" i="29"/>
  <c r="AG935" i="29"/>
  <c r="AG602" i="29"/>
  <c r="AG454" i="29"/>
  <c r="AG639" i="29"/>
  <c r="AH639" i="29" s="1"/>
  <c r="AG406" i="29"/>
  <c r="AG432" i="29"/>
  <c r="AG439" i="29"/>
  <c r="AG564" i="29"/>
  <c r="AG305" i="29"/>
  <c r="AG236" i="29"/>
  <c r="AH236" i="29" s="1"/>
  <c r="AG397" i="29"/>
  <c r="AG941" i="29"/>
  <c r="AG106" i="29"/>
  <c r="AC52" i="31"/>
  <c r="L528" i="31"/>
  <c r="AA43" i="31"/>
  <c r="AC968" i="31"/>
  <c r="AC791" i="31"/>
  <c r="AC42" i="31" s="1"/>
  <c r="S294" i="31"/>
  <c r="AC692" i="31"/>
  <c r="AC39" i="31" s="1"/>
  <c r="AG721" i="31"/>
  <c r="AH721" i="31" s="1"/>
  <c r="AG766" i="31"/>
  <c r="AH766" i="31" s="1"/>
  <c r="AG349" i="31"/>
  <c r="AH349" i="31" s="1"/>
  <c r="S474" i="31"/>
  <c r="AE43" i="31"/>
  <c r="AE61" i="31" s="1"/>
  <c r="AE63" i="31" s="1"/>
  <c r="AE73" i="31" s="1"/>
  <c r="P791" i="31"/>
  <c r="P42" i="31" s="1"/>
  <c r="R596" i="31"/>
  <c r="R36" i="31" s="1"/>
  <c r="AG649" i="31"/>
  <c r="AH649" i="31" s="1"/>
  <c r="AB43" i="31"/>
  <c r="AB61" i="31" s="1"/>
  <c r="AB63" i="31" s="1"/>
  <c r="AC59" i="31"/>
  <c r="S672" i="31"/>
  <c r="AG164" i="31"/>
  <c r="AH164" i="31" s="1"/>
  <c r="AG900" i="31"/>
  <c r="AH900" i="31" s="1"/>
  <c r="AG575" i="31"/>
  <c r="AH575" i="31" s="1"/>
  <c r="AG734" i="31"/>
  <c r="AH734" i="31" s="1"/>
  <c r="AG356" i="31"/>
  <c r="AH356" i="31" s="1"/>
  <c r="AG438" i="31"/>
  <c r="AH438" i="31" s="1"/>
  <c r="AG785" i="31"/>
  <c r="AH785" i="31" s="1"/>
  <c r="AG516" i="31"/>
  <c r="AH516" i="31" s="1"/>
  <c r="AG675" i="31"/>
  <c r="AH675" i="31" s="1"/>
  <c r="AG720" i="31"/>
  <c r="AG733" i="31"/>
  <c r="AH733" i="31" s="1"/>
  <c r="AF43" i="31"/>
  <c r="AF61" i="31" s="1"/>
  <c r="AF63" i="31" s="1"/>
  <c r="AG312" i="31"/>
  <c r="AH312" i="31" s="1"/>
  <c r="AG228" i="31"/>
  <c r="AH228" i="31" s="1"/>
  <c r="O52" i="31"/>
  <c r="R791" i="31"/>
  <c r="R42" i="31" s="1"/>
  <c r="AG758" i="31"/>
  <c r="AH758" i="31" s="1"/>
  <c r="AG161" i="31"/>
  <c r="AH161" i="31" s="1"/>
  <c r="AG584" i="31"/>
  <c r="AH584" i="31" s="1"/>
  <c r="AG643" i="31"/>
  <c r="AH643" i="31" s="1"/>
  <c r="AG858" i="31"/>
  <c r="AH858" i="31" s="1"/>
  <c r="AG656" i="31"/>
  <c r="AH656" i="31" s="1"/>
  <c r="AG592" i="31"/>
  <c r="AH592" i="31" s="1"/>
  <c r="AG359" i="31"/>
  <c r="AH359" i="31" s="1"/>
  <c r="AG651" i="31"/>
  <c r="AH651" i="31" s="1"/>
  <c r="AG239" i="31"/>
  <c r="AH239" i="31" s="1"/>
  <c r="AG306" i="31"/>
  <c r="AH306" i="31" s="1"/>
  <c r="AG770" i="31"/>
  <c r="AH770" i="31" s="1"/>
  <c r="AG703" i="31"/>
  <c r="AH703" i="31" s="1"/>
  <c r="AG277" i="31"/>
  <c r="AH277" i="31" s="1"/>
  <c r="AG727" i="31"/>
  <c r="AH727" i="31" s="1"/>
  <c r="AG623" i="31"/>
  <c r="AH623" i="31" s="1"/>
  <c r="AG373" i="31"/>
  <c r="AH373" i="31" s="1"/>
  <c r="AG368" i="31"/>
  <c r="AH368" i="31" s="1"/>
  <c r="S743" i="31"/>
  <c r="AG743" i="31"/>
  <c r="AH743" i="31" s="1"/>
  <c r="AG335" i="31"/>
  <c r="AH335" i="31" s="1"/>
  <c r="AG451" i="31"/>
  <c r="AH451" i="31" s="1"/>
  <c r="AG417" i="31"/>
  <c r="AH417" i="31" s="1"/>
  <c r="AG804" i="31"/>
  <c r="AH804" i="31" s="1"/>
  <c r="AG517" i="31"/>
  <c r="AH517" i="31" s="1"/>
  <c r="AG472" i="31"/>
  <c r="AH472" i="31" s="1"/>
  <c r="AG929" i="31"/>
  <c r="AH929" i="31" s="1"/>
  <c r="AG686" i="31"/>
  <c r="AH686" i="31" s="1"/>
  <c r="AG429" i="31"/>
  <c r="AH429" i="31" s="1"/>
  <c r="AG194" i="31"/>
  <c r="AG246" i="31"/>
  <c r="AH246" i="31" s="1"/>
  <c r="AG283" i="31"/>
  <c r="AH283" i="31" s="1"/>
  <c r="S500" i="31"/>
  <c r="AG500" i="31"/>
  <c r="AH500" i="31" s="1"/>
  <c r="AG390" i="31"/>
  <c r="AH390" i="31" s="1"/>
  <c r="AG728" i="31"/>
  <c r="AH728" i="31" s="1"/>
  <c r="AG242" i="31"/>
  <c r="AH242" i="31" s="1"/>
  <c r="AG861" i="31"/>
  <c r="AH861" i="31" s="1"/>
  <c r="AG339" i="31"/>
  <c r="AH339" i="31" s="1"/>
  <c r="AC596" i="31"/>
  <c r="AC36" i="31" s="1"/>
  <c r="AG338" i="31"/>
  <c r="AH338" i="31" s="1"/>
  <c r="AG682" i="31"/>
  <c r="AH682" i="31" s="1"/>
  <c r="AG430" i="31"/>
  <c r="AH430" i="31" s="1"/>
  <c r="AG698" i="31"/>
  <c r="AH698" i="31" s="1"/>
  <c r="AG745" i="31"/>
  <c r="AH745" i="31" s="1"/>
  <c r="AG564" i="31"/>
  <c r="AH564" i="31" s="1"/>
  <c r="AG502" i="31"/>
  <c r="AH502" i="31" s="1"/>
  <c r="AG380" i="31"/>
  <c r="AH380" i="31" s="1"/>
  <c r="AG566" i="31"/>
  <c r="AH566" i="31" s="1"/>
  <c r="AG318" i="31"/>
  <c r="AH318" i="31" s="1"/>
  <c r="AG245" i="31"/>
  <c r="AH245" i="31" s="1"/>
  <c r="AG173" i="31"/>
  <c r="AH173" i="31" s="1"/>
  <c r="AG509" i="31"/>
  <c r="AH509" i="31" s="1"/>
  <c r="S651" i="31"/>
  <c r="AG322" i="31"/>
  <c r="AH322" i="31" s="1"/>
  <c r="AC33" i="31"/>
  <c r="W43" i="31"/>
  <c r="W61" i="31" s="1"/>
  <c r="W63" i="31" s="1"/>
  <c r="AG477" i="31"/>
  <c r="AH477" i="31" s="1"/>
  <c r="AG449" i="31"/>
  <c r="AH449" i="31" s="1"/>
  <c r="AG350" i="31"/>
  <c r="AH350" i="31" s="1"/>
  <c r="AG749" i="31"/>
  <c r="AH749" i="31" s="1"/>
  <c r="AG240" i="31"/>
  <c r="AH240" i="31" s="1"/>
  <c r="AG276" i="31"/>
  <c r="AH276" i="31" s="1"/>
  <c r="AG744" i="31"/>
  <c r="AH744" i="31" s="1"/>
  <c r="S633" i="31"/>
  <c r="AG864" i="31"/>
  <c r="AH864" i="31" s="1"/>
  <c r="AG445" i="31"/>
  <c r="AH445" i="31" s="1"/>
  <c r="AG489" i="31"/>
  <c r="AH489" i="31" s="1"/>
  <c r="AG139" i="31"/>
  <c r="AH139" i="31" s="1"/>
  <c r="AG905" i="31"/>
  <c r="AH905" i="31" s="1"/>
  <c r="AG681" i="31"/>
  <c r="AH681" i="31" s="1"/>
  <c r="AG673" i="31"/>
  <c r="AH673" i="31" s="1"/>
  <c r="AG367" i="31"/>
  <c r="AH367" i="31" s="1"/>
  <c r="AG294" i="31"/>
  <c r="AH294" i="31" s="1"/>
  <c r="AG874" i="31"/>
  <c r="AH874" i="31" s="1"/>
  <c r="AG337" i="31"/>
  <c r="AH337" i="31" s="1"/>
  <c r="AG293" i="31"/>
  <c r="AH293" i="31" s="1"/>
  <c r="AD43" i="31"/>
  <c r="AD61" i="31" s="1"/>
  <c r="AD63" i="31" s="1"/>
  <c r="AG423" i="31"/>
  <c r="AH423" i="31" s="1"/>
  <c r="AG238" i="31"/>
  <c r="AG207" i="31"/>
  <c r="AG231" i="31"/>
  <c r="AH231" i="31" s="1"/>
  <c r="AG304" i="31"/>
  <c r="AH304" i="31" s="1"/>
  <c r="AG198" i="31"/>
  <c r="AH198" i="31" s="1"/>
  <c r="AG413" i="31"/>
  <c r="AH413" i="31" s="1"/>
  <c r="AG699" i="31"/>
  <c r="AH699" i="31" s="1"/>
  <c r="AG735" i="31"/>
  <c r="AH735" i="31" s="1"/>
  <c r="AG254" i="31"/>
  <c r="AH254" i="31" s="1"/>
  <c r="AG266" i="31"/>
  <c r="AH266" i="31" s="1"/>
  <c r="AC660" i="31"/>
  <c r="AC38" i="31" s="1"/>
  <c r="AG203" i="31"/>
  <c r="AH203" i="31" s="1"/>
  <c r="AG836" i="31"/>
  <c r="AH836" i="31" s="1"/>
  <c r="AG587" i="31"/>
  <c r="AH587" i="31" s="1"/>
  <c r="AG195" i="31"/>
  <c r="AG687" i="31"/>
  <c r="AH687" i="31" s="1"/>
  <c r="AG889" i="31"/>
  <c r="AH889" i="31" s="1"/>
  <c r="AG168" i="31"/>
  <c r="AH168" i="31" s="1"/>
  <c r="AG332" i="31"/>
  <c r="AH332" i="31" s="1"/>
  <c r="AG819" i="31"/>
  <c r="AH819" i="31" s="1"/>
  <c r="AG559" i="31"/>
  <c r="AH559" i="31" s="1"/>
  <c r="AG265" i="31"/>
  <c r="AH265" i="31" s="1"/>
  <c r="AG784" i="31"/>
  <c r="AH784" i="31" s="1"/>
  <c r="AG796" i="31"/>
  <c r="AH796" i="31" s="1"/>
  <c r="AG892" i="31"/>
  <c r="AH892" i="31" s="1"/>
  <c r="AG570" i="31"/>
  <c r="AH570" i="31" s="1"/>
  <c r="AC10" i="31"/>
  <c r="AG235" i="31"/>
  <c r="AH235" i="31" s="1"/>
  <c r="P59" i="31"/>
  <c r="S380" i="31"/>
  <c r="Y43" i="31"/>
  <c r="Y61" i="31" s="1"/>
  <c r="Y63" i="31" s="1"/>
  <c r="Q971" i="31"/>
  <c r="R613" i="31"/>
  <c r="R37" i="31" s="1"/>
  <c r="O738" i="31"/>
  <c r="O40" i="31" s="1"/>
  <c r="P972" i="31"/>
  <c r="S861" i="31"/>
  <c r="S283" i="31"/>
  <c r="S495" i="31"/>
  <c r="U764" i="31"/>
  <c r="S935" i="31"/>
  <c r="AG742" i="31"/>
  <c r="AH742" i="31" s="1"/>
  <c r="S728" i="31"/>
  <c r="L612" i="31"/>
  <c r="P613" i="31"/>
  <c r="P37" i="31" s="1"/>
  <c r="O660" i="31"/>
  <c r="O38" i="31" s="1"/>
  <c r="L659" i="31"/>
  <c r="S836" i="31"/>
  <c r="S592" i="31"/>
  <c r="L595" i="31"/>
  <c r="L625" i="31"/>
  <c r="AG532" i="31"/>
  <c r="AH532" i="31" s="1"/>
  <c r="N755" i="31"/>
  <c r="S755" i="31" s="1"/>
  <c r="S755" i="22"/>
  <c r="T755" i="22"/>
  <c r="S376" i="22"/>
  <c r="N376" i="31"/>
  <c r="S376" i="31" s="1"/>
  <c r="T376" i="22"/>
  <c r="T376" i="31" s="1"/>
  <c r="N573" i="31"/>
  <c r="S573" i="31" s="1"/>
  <c r="T573" i="22"/>
  <c r="T573" i="31" s="1"/>
  <c r="S573" i="22"/>
  <c r="S686" i="31"/>
  <c r="N208" i="31"/>
  <c r="S208" i="31" s="1"/>
  <c r="S208" i="22"/>
  <c r="T208" i="22"/>
  <c r="T208" i="31" s="1"/>
  <c r="N931" i="31"/>
  <c r="S931" i="31" s="1"/>
  <c r="T931" i="22"/>
  <c r="T931" i="31" s="1"/>
  <c r="S352" i="22"/>
  <c r="T352" i="22"/>
  <c r="T352" i="31" s="1"/>
  <c r="N352" i="31"/>
  <c r="S352" i="31" s="1"/>
  <c r="S79" i="22"/>
  <c r="T278" i="22"/>
  <c r="T278" i="31" s="1"/>
  <c r="N278" i="31"/>
  <c r="S278" i="31" s="1"/>
  <c r="L274" i="31"/>
  <c r="N274" i="22"/>
  <c r="S274" i="22" s="1"/>
  <c r="T678" i="22"/>
  <c r="T678" i="31" s="1"/>
  <c r="N678" i="31"/>
  <c r="S678" i="31" s="1"/>
  <c r="P596" i="31"/>
  <c r="P36" i="31" s="1"/>
  <c r="P660" i="31"/>
  <c r="P38" i="31" s="1"/>
  <c r="H486" i="22"/>
  <c r="L486" i="22" s="1"/>
  <c r="M43" i="22"/>
  <c r="N485" i="31"/>
  <c r="S485" i="31" s="1"/>
  <c r="N496" i="31"/>
  <c r="S496" i="31" s="1"/>
  <c r="T496" i="22"/>
  <c r="T496" i="31" s="1"/>
  <c r="L503" i="31"/>
  <c r="N503" i="22"/>
  <c r="S375" i="22"/>
  <c r="T375" i="22"/>
  <c r="T375" i="31" s="1"/>
  <c r="N375" i="31"/>
  <c r="S375" i="31" s="1"/>
  <c r="N488" i="22"/>
  <c r="L488" i="31"/>
  <c r="N401" i="31"/>
  <c r="S401" i="31" s="1"/>
  <c r="S401" i="22"/>
  <c r="T401" i="22"/>
  <c r="T401" i="31" s="1"/>
  <c r="S271" i="22"/>
  <c r="N271" i="31"/>
  <c r="S271" i="31" s="1"/>
  <c r="T271" i="22"/>
  <c r="T271" i="31" s="1"/>
  <c r="S541" i="22"/>
  <c r="N242" i="31"/>
  <c r="S242" i="31" s="1"/>
  <c r="T242" i="22"/>
  <c r="T242" i="31" s="1"/>
  <c r="N393" i="31"/>
  <c r="S393" i="31" s="1"/>
  <c r="T393" i="22"/>
  <c r="T393" i="31" s="1"/>
  <c r="S322" i="22"/>
  <c r="N322" i="31"/>
  <c r="S322" i="31" s="1"/>
  <c r="T322" i="22"/>
  <c r="T322" i="31" s="1"/>
  <c r="T164" i="22"/>
  <c r="T164" i="31" s="1"/>
  <c r="P738" i="31"/>
  <c r="P40" i="31" s="1"/>
  <c r="T900" i="22"/>
  <c r="T900" i="31" s="1"/>
  <c r="Q596" i="31"/>
  <c r="Q36" i="31" s="1"/>
  <c r="M596" i="31"/>
  <c r="M36" i="31" s="1"/>
  <c r="M952" i="31" s="1"/>
  <c r="S900" i="22"/>
  <c r="L660" i="22"/>
  <c r="L38" i="22" s="1"/>
  <c r="S500" i="22"/>
  <c r="S539" i="22"/>
  <c r="O43" i="22"/>
  <c r="O61" i="22" s="1"/>
  <c r="N856" i="31"/>
  <c r="S856" i="31" s="1"/>
  <c r="T856" i="22"/>
  <c r="T856" i="31" s="1"/>
  <c r="N230" i="31"/>
  <c r="S230" i="31" s="1"/>
  <c r="S230" i="22"/>
  <c r="T230" i="22"/>
  <c r="T230" i="31" s="1"/>
  <c r="T622" i="22"/>
  <c r="T622" i="31" s="1"/>
  <c r="S622" i="22"/>
  <c r="N622" i="31"/>
  <c r="S622" i="31" s="1"/>
  <c r="N306" i="31"/>
  <c r="S306" i="31" s="1"/>
  <c r="T306" i="22"/>
  <c r="T306" i="31" s="1"/>
  <c r="T339" i="22"/>
  <c r="T339" i="31" s="1"/>
  <c r="N339" i="31"/>
  <c r="S339" i="31" s="1"/>
  <c r="S92" i="22"/>
  <c r="S948" i="22"/>
  <c r="S929" i="22"/>
  <c r="N215" i="22"/>
  <c r="S215" i="22" s="1"/>
  <c r="L215" i="31"/>
  <c r="N467" i="31"/>
  <c r="S467" i="31" s="1"/>
  <c r="S467" i="22"/>
  <c r="S207" i="22"/>
  <c r="N207" i="31"/>
  <c r="M738" i="31"/>
  <c r="M40" i="31" s="1"/>
  <c r="S294" i="22"/>
  <c r="N261" i="31"/>
  <c r="S261" i="31" s="1"/>
  <c r="T261" i="22"/>
  <c r="T261" i="31" s="1"/>
  <c r="S261" i="22"/>
  <c r="T696" i="22"/>
  <c r="T696" i="31" s="1"/>
  <c r="S696" i="22"/>
  <c r="N696" i="31"/>
  <c r="S696" i="31" s="1"/>
  <c r="L366" i="31"/>
  <c r="L386" i="31" s="1"/>
  <c r="N366" i="22"/>
  <c r="S366" i="22" s="1"/>
  <c r="T601" i="22"/>
  <c r="T601" i="31" s="1"/>
  <c r="N601" i="31"/>
  <c r="S601" i="31" s="1"/>
  <c r="S601" i="22"/>
  <c r="T744" i="22"/>
  <c r="T744" i="31" s="1"/>
  <c r="N744" i="31"/>
  <c r="S744" i="31" s="1"/>
  <c r="N719" i="31"/>
  <c r="S719" i="31" s="1"/>
  <c r="T719" i="22"/>
  <c r="T719" i="31" s="1"/>
  <c r="T699" i="22"/>
  <c r="T699" i="31" s="1"/>
  <c r="S699" i="22"/>
  <c r="N204" i="31"/>
  <c r="S204" i="31" s="1"/>
  <c r="T204" i="22"/>
  <c r="T204" i="31" s="1"/>
  <c r="S204" i="22"/>
  <c r="S617" i="22"/>
  <c r="N625" i="22"/>
  <c r="T617" i="22"/>
  <c r="T617" i="31" s="1"/>
  <c r="N617" i="31"/>
  <c r="S617" i="31" s="1"/>
  <c r="S324" i="22"/>
  <c r="T324" i="22"/>
  <c r="T324" i="31" s="1"/>
  <c r="N324" i="31"/>
  <c r="S324" i="31" s="1"/>
  <c r="N266" i="31"/>
  <c r="S266" i="31" s="1"/>
  <c r="T266" i="22"/>
  <c r="T266" i="31" s="1"/>
  <c r="S266" i="22"/>
  <c r="O791" i="31"/>
  <c r="O42" i="31" s="1"/>
  <c r="T516" i="22"/>
  <c r="T516" i="31" s="1"/>
  <c r="N516" i="31"/>
  <c r="S516" i="31" s="1"/>
  <c r="S516" i="22"/>
  <c r="T254" i="22"/>
  <c r="T254" i="31" s="1"/>
  <c r="N254" i="31"/>
  <c r="S254" i="31" s="1"/>
  <c r="T368" i="22"/>
  <c r="T368" i="31" s="1"/>
  <c r="N368" i="31"/>
  <c r="S368" i="31" s="1"/>
  <c r="S368" i="22"/>
  <c r="T509" i="22"/>
  <c r="T509" i="31" s="1"/>
  <c r="N509" i="31"/>
  <c r="S509" i="31" s="1"/>
  <c r="M660" i="31"/>
  <c r="M38" i="31" s="1"/>
  <c r="S445" i="31"/>
  <c r="S836" i="22"/>
  <c r="S682" i="22"/>
  <c r="N675" i="31"/>
  <c r="S675" i="31" s="1"/>
  <c r="T675" i="22"/>
  <c r="T675" i="31" s="1"/>
  <c r="S675" i="22"/>
  <c r="T498" i="22"/>
  <c r="T498" i="31" s="1"/>
  <c r="N498" i="31"/>
  <c r="S498" i="31" s="1"/>
  <c r="S498" i="22"/>
  <c r="R547" i="31"/>
  <c r="R43" i="22"/>
  <c r="R61" i="22" s="1"/>
  <c r="R63" i="22" s="1"/>
  <c r="S350" i="22"/>
  <c r="T350" i="22"/>
  <c r="T350" i="31" s="1"/>
  <c r="N350" i="31"/>
  <c r="S350" i="31" s="1"/>
  <c r="S254" i="22"/>
  <c r="S367" i="22"/>
  <c r="T367" i="22"/>
  <c r="T367" i="31" s="1"/>
  <c r="N367" i="31"/>
  <c r="S367" i="31" s="1"/>
  <c r="T631" i="22"/>
  <c r="T631" i="31" s="1"/>
  <c r="N631" i="31"/>
  <c r="S631" i="31" s="1"/>
  <c r="S246" i="22"/>
  <c r="N246" i="31"/>
  <c r="S246" i="31" s="1"/>
  <c r="N898" i="31"/>
  <c r="S898" i="31" s="1"/>
  <c r="T898" i="22"/>
  <c r="T898" i="31" s="1"/>
  <c r="N276" i="31"/>
  <c r="S276" i="31" s="1"/>
  <c r="T276" i="22"/>
  <c r="T276" i="31" s="1"/>
  <c r="S509" i="22"/>
  <c r="N212" i="31"/>
  <c r="S212" i="31" s="1"/>
  <c r="T212" i="22"/>
  <c r="T212" i="31" s="1"/>
  <c r="N173" i="31"/>
  <c r="S173" i="31" s="1"/>
  <c r="T173" i="22"/>
  <c r="T173" i="31" s="1"/>
  <c r="S173" i="22"/>
  <c r="N567" i="22"/>
  <c r="N193" i="22"/>
  <c r="L193" i="31"/>
  <c r="N749" i="31"/>
  <c r="S749" i="31" s="1"/>
  <c r="T749" i="22"/>
  <c r="T749" i="31" s="1"/>
  <c r="S749" i="22"/>
  <c r="N341" i="31"/>
  <c r="S341" i="31" s="1"/>
  <c r="T341" i="22"/>
  <c r="T341" i="31" s="1"/>
  <c r="M59" i="31"/>
  <c r="M791" i="31"/>
  <c r="M42" i="31" s="1"/>
  <c r="R971" i="31"/>
  <c r="AG204" i="31"/>
  <c r="AH204" i="31" s="1"/>
  <c r="T836" i="22"/>
  <c r="T836" i="31" s="1"/>
  <c r="T682" i="22"/>
  <c r="T682" i="31" s="1"/>
  <c r="N858" i="31"/>
  <c r="S858" i="31" s="1"/>
  <c r="S858" i="22"/>
  <c r="T858" i="22"/>
  <c r="T858" i="31" s="1"/>
  <c r="T720" i="22"/>
  <c r="S720" i="22"/>
  <c r="S723" i="22" s="1"/>
  <c r="N720" i="31"/>
  <c r="N723" i="22"/>
  <c r="N318" i="31"/>
  <c r="S318" i="31" s="1"/>
  <c r="T318" i="22"/>
  <c r="T318" i="31" s="1"/>
  <c r="T742" i="22"/>
  <c r="T742" i="31" s="1"/>
  <c r="N742" i="31"/>
  <c r="S742" i="31" s="1"/>
  <c r="S742" i="22"/>
  <c r="N429" i="31"/>
  <c r="S429" i="31" s="1"/>
  <c r="T429" i="22"/>
  <c r="T429" i="31" s="1"/>
  <c r="N600" i="31"/>
  <c r="S600" i="31" s="1"/>
  <c r="N604" i="22"/>
  <c r="S600" i="22"/>
  <c r="T600" i="22"/>
  <c r="T600" i="31" s="1"/>
  <c r="T433" i="22"/>
  <c r="T433" i="31" s="1"/>
  <c r="N433" i="31"/>
  <c r="S433" i="31" s="1"/>
  <c r="N240" i="31"/>
  <c r="S240" i="31" s="1"/>
  <c r="S240" i="22"/>
  <c r="T240" i="22"/>
  <c r="T240" i="31" s="1"/>
  <c r="S874" i="22"/>
  <c r="T874" i="22"/>
  <c r="T874" i="31" s="1"/>
  <c r="N874" i="31"/>
  <c r="S874" i="31" s="1"/>
  <c r="L524" i="31"/>
  <c r="L30" i="31" s="1"/>
  <c r="N691" i="22"/>
  <c r="N656" i="31"/>
  <c r="S656" i="31" s="1"/>
  <c r="S656" i="22"/>
  <c r="T656" i="22"/>
  <c r="T656" i="31" s="1"/>
  <c r="N504" i="22"/>
  <c r="N504" i="31" s="1"/>
  <c r="L504" i="31"/>
  <c r="N846" i="31"/>
  <c r="S846" i="31" s="1"/>
  <c r="T846" i="22"/>
  <c r="T846" i="31" s="1"/>
  <c r="S846" i="22"/>
  <c r="T302" i="22"/>
  <c r="T302" i="31" s="1"/>
  <c r="N302" i="31"/>
  <c r="S302" i="31" s="1"/>
  <c r="S342" i="22"/>
  <c r="S429" i="22"/>
  <c r="M971" i="31"/>
  <c r="N812" i="31"/>
  <c r="S812" i="31" s="1"/>
  <c r="S812" i="22"/>
  <c r="N199" i="31"/>
  <c r="S199" i="31" s="1"/>
  <c r="T199" i="22"/>
  <c r="T199" i="31" s="1"/>
  <c r="N603" i="31"/>
  <c r="S603" i="31" s="1"/>
  <c r="S603" i="22"/>
  <c r="T603" i="22"/>
  <c r="T603" i="31" s="1"/>
  <c r="T566" i="22"/>
  <c r="T566" i="31" s="1"/>
  <c r="N566" i="31"/>
  <c r="S566" i="31" s="1"/>
  <c r="N209" i="31"/>
  <c r="S209" i="31" s="1"/>
  <c r="T209" i="22"/>
  <c r="T209" i="31" s="1"/>
  <c r="P52" i="31"/>
  <c r="S796" i="31"/>
  <c r="O971" i="31"/>
  <c r="S178" i="22"/>
  <c r="L738" i="22"/>
  <c r="L40" i="22" s="1"/>
  <c r="N125" i="31"/>
  <c r="S125" i="31" s="1"/>
  <c r="T125" i="22"/>
  <c r="S125" i="22"/>
  <c r="N673" i="31"/>
  <c r="S673" i="31" s="1"/>
  <c r="T673" i="22"/>
  <c r="T673" i="31" s="1"/>
  <c r="S673" i="22"/>
  <c r="N523" i="31"/>
  <c r="N524" i="31" s="1"/>
  <c r="N30" i="31" s="1"/>
  <c r="T523" i="22"/>
  <c r="N524" i="22"/>
  <c r="N30" i="22" s="1"/>
  <c r="N578" i="31"/>
  <c r="S578" i="31" s="1"/>
  <c r="T578" i="22"/>
  <c r="T578" i="31" s="1"/>
  <c r="S578" i="22"/>
  <c r="N337" i="31"/>
  <c r="S337" i="31" s="1"/>
  <c r="S337" i="22"/>
  <c r="T337" i="22"/>
  <c r="T337" i="31" s="1"/>
  <c r="M52" i="31"/>
  <c r="Q738" i="31"/>
  <c r="Q40" i="31" s="1"/>
  <c r="L791" i="22"/>
  <c r="L42" i="22" s="1"/>
  <c r="L751" i="22"/>
  <c r="L41" i="22" s="1"/>
  <c r="T377" i="22"/>
  <c r="T377" i="31" s="1"/>
  <c r="N377" i="31"/>
  <c r="S377" i="31" s="1"/>
  <c r="S377" i="22"/>
  <c r="S566" i="22"/>
  <c r="T681" i="22"/>
  <c r="T681" i="31" s="1"/>
  <c r="N681" i="31"/>
  <c r="S681" i="31" s="1"/>
  <c r="S681" i="22"/>
  <c r="S212" i="22"/>
  <c r="N735" i="31"/>
  <c r="S735" i="31" s="1"/>
  <c r="S735" i="22"/>
  <c r="T735" i="22"/>
  <c r="T735" i="31" s="1"/>
  <c r="T721" i="22"/>
  <c r="T721" i="31" s="1"/>
  <c r="N721" i="31"/>
  <c r="S721" i="31" s="1"/>
  <c r="N156" i="31"/>
  <c r="S156" i="31" s="1"/>
  <c r="T156" i="22"/>
  <c r="T156" i="31" s="1"/>
  <c r="S156" i="22"/>
  <c r="T359" i="22"/>
  <c r="T359" i="31" s="1"/>
  <c r="N359" i="31"/>
  <c r="S359" i="31" s="1"/>
  <c r="S359" i="22"/>
  <c r="N784" i="31"/>
  <c r="S784" i="31" s="1"/>
  <c r="T784" i="22"/>
  <c r="T784" i="31" s="1"/>
  <c r="T255" i="22"/>
  <c r="T255" i="31" s="1"/>
  <c r="N255" i="31"/>
  <c r="S255" i="31" s="1"/>
  <c r="S255" i="22"/>
  <c r="S523" i="22"/>
  <c r="S524" i="22" s="1"/>
  <c r="S30" i="22" s="1"/>
  <c r="N892" i="31"/>
  <c r="S892" i="31" s="1"/>
  <c r="T892" i="22"/>
  <c r="T892" i="31" s="1"/>
  <c r="S892" i="22"/>
  <c r="N670" i="22"/>
  <c r="S758" i="31"/>
  <c r="L764" i="31"/>
  <c r="L750" i="31"/>
  <c r="L751" i="31" s="1"/>
  <c r="L41" i="31" s="1"/>
  <c r="S122" i="31"/>
  <c r="S929" i="31"/>
  <c r="S164" i="31"/>
  <c r="S451" i="31"/>
  <c r="AG192" i="31"/>
  <c r="L691" i="31"/>
  <c r="L866" i="31"/>
  <c r="L49" i="31" s="1"/>
  <c r="U723" i="31"/>
  <c r="AG676" i="31"/>
  <c r="AH676" i="31" s="1"/>
  <c r="S900" i="31"/>
  <c r="L647" i="31"/>
  <c r="S682" i="31"/>
  <c r="U647" i="31"/>
  <c r="AG642" i="31"/>
  <c r="AH642" i="31" s="1"/>
  <c r="U640" i="31"/>
  <c r="AG319" i="31"/>
  <c r="AH319" i="31" s="1"/>
  <c r="Q972" i="31"/>
  <c r="Q660" i="31"/>
  <c r="Q38" i="31" s="1"/>
  <c r="AG290" i="31"/>
  <c r="AH290" i="31" s="1"/>
  <c r="N338" i="31"/>
  <c r="S338" i="31" s="1"/>
  <c r="S338" i="22"/>
  <c r="T338" i="22"/>
  <c r="T338" i="31" s="1"/>
  <c r="N750" i="22"/>
  <c r="N751" i="22" s="1"/>
  <c r="N41" i="22" s="1"/>
  <c r="T745" i="22"/>
  <c r="N910" i="31"/>
  <c r="S910" i="31" s="1"/>
  <c r="T910" i="22"/>
  <c r="T910" i="31" s="1"/>
  <c r="S910" i="22"/>
  <c r="N114" i="31"/>
  <c r="S114" i="31" s="1"/>
  <c r="N922" i="31"/>
  <c r="S922" i="31" s="1"/>
  <c r="T922" i="22"/>
  <c r="T922" i="31" s="1"/>
  <c r="S922" i="22"/>
  <c r="S584" i="22"/>
  <c r="N584" i="31"/>
  <c r="S584" i="31" s="1"/>
  <c r="T584" i="22"/>
  <c r="T584" i="31" s="1"/>
  <c r="N643" i="31"/>
  <c r="T643" i="22"/>
  <c r="N647" i="22"/>
  <c r="R33" i="31"/>
  <c r="R738" i="31"/>
  <c r="R40" i="31" s="1"/>
  <c r="L737" i="31"/>
  <c r="L144" i="31"/>
  <c r="L7" i="31" s="1"/>
  <c r="N170" i="31"/>
  <c r="S170" i="31" s="1"/>
  <c r="T170" i="22"/>
  <c r="T170" i="31" s="1"/>
  <c r="N712" i="31"/>
  <c r="S712" i="31" s="1"/>
  <c r="T712" i="22"/>
  <c r="T712" i="31" s="1"/>
  <c r="S712" i="22"/>
  <c r="S164" i="22"/>
  <c r="N168" i="31"/>
  <c r="S168" i="31" s="1"/>
  <c r="T168" i="22"/>
  <c r="T168" i="31" s="1"/>
  <c r="S168" i="22"/>
  <c r="N290" i="31"/>
  <c r="S290" i="31" s="1"/>
  <c r="T290" i="22"/>
  <c r="T290" i="31" s="1"/>
  <c r="AG354" i="31"/>
  <c r="AH354" i="31" s="1"/>
  <c r="T472" i="22"/>
  <c r="T472" i="31" s="1"/>
  <c r="S472" i="22"/>
  <c r="N472" i="31"/>
  <c r="S472" i="31" s="1"/>
  <c r="N905" i="31"/>
  <c r="S905" i="31" s="1"/>
  <c r="T905" i="22"/>
  <c r="T905" i="31" s="1"/>
  <c r="S905" i="22"/>
  <c r="P33" i="31"/>
  <c r="N160" i="31"/>
  <c r="S160" i="31" s="1"/>
  <c r="S160" i="22"/>
  <c r="S356" i="22"/>
  <c r="T356" i="22"/>
  <c r="T356" i="31" s="1"/>
  <c r="N356" i="31"/>
  <c r="S356" i="31" s="1"/>
  <c r="N804" i="31"/>
  <c r="S804" i="31" s="1"/>
  <c r="T804" i="22"/>
  <c r="T804" i="31" s="1"/>
  <c r="S804" i="22"/>
  <c r="T354" i="22"/>
  <c r="T354" i="31" s="1"/>
  <c r="N354" i="31"/>
  <c r="S354" i="31" s="1"/>
  <c r="S122" i="22"/>
  <c r="N517" i="31"/>
  <c r="S517" i="31" s="1"/>
  <c r="T517" i="22"/>
  <c r="T517" i="31" s="1"/>
  <c r="S354" i="22"/>
  <c r="L189" i="31"/>
  <c r="L9" i="31" s="1"/>
  <c r="T698" i="22"/>
  <c r="T698" i="31" s="1"/>
  <c r="S698" i="22"/>
  <c r="N698" i="31"/>
  <c r="S698" i="31" s="1"/>
  <c r="N489" i="31"/>
  <c r="S489" i="31" s="1"/>
  <c r="T489" i="22"/>
  <c r="T489" i="31" s="1"/>
  <c r="S746" i="22"/>
  <c r="T746" i="22"/>
  <c r="T746" i="31" s="1"/>
  <c r="N746" i="31"/>
  <c r="S746" i="31" s="1"/>
  <c r="N298" i="31"/>
  <c r="S298" i="31" s="1"/>
  <c r="T298" i="22"/>
  <c r="T298" i="31" s="1"/>
  <c r="S298" i="22"/>
  <c r="T559" i="22"/>
  <c r="T559" i="31" s="1"/>
  <c r="N559" i="31"/>
  <c r="S559" i="31" s="1"/>
  <c r="S559" i="22"/>
  <c r="N930" i="31"/>
  <c r="S930" i="31" s="1"/>
  <c r="T930" i="22"/>
  <c r="T930" i="31" s="1"/>
  <c r="S930" i="22"/>
  <c r="R660" i="31"/>
  <c r="R38" i="31" s="1"/>
  <c r="N844" i="31"/>
  <c r="S844" i="31" s="1"/>
  <c r="T844" i="22"/>
  <c r="T844" i="31" s="1"/>
  <c r="S319" i="31"/>
  <c r="Q52" i="31"/>
  <c r="R692" i="31"/>
  <c r="R39" i="31" s="1"/>
  <c r="R52" i="31"/>
  <c r="S943" i="22"/>
  <c r="S451" i="22"/>
  <c r="O596" i="31"/>
  <c r="O36" i="31" s="1"/>
  <c r="L567" i="31"/>
  <c r="Q692" i="31"/>
  <c r="Q39" i="31" s="1"/>
  <c r="T417" i="22"/>
  <c r="T417" i="31" s="1"/>
  <c r="N417" i="31"/>
  <c r="S417" i="31" s="1"/>
  <c r="AG298" i="31"/>
  <c r="AH298" i="31" s="1"/>
  <c r="T325" i="22"/>
  <c r="T325" i="31" s="1"/>
  <c r="N325" i="31"/>
  <c r="S325" i="31" s="1"/>
  <c r="S325" i="22"/>
  <c r="N810" i="31"/>
  <c r="S810" i="31" s="1"/>
  <c r="T810" i="22"/>
  <c r="T810" i="31" s="1"/>
  <c r="T676" i="22"/>
  <c r="T676" i="31" s="1"/>
  <c r="N676" i="31"/>
  <c r="S676" i="31" s="1"/>
  <c r="N606" i="31"/>
  <c r="T606" i="22"/>
  <c r="N612" i="22"/>
  <c r="S606" i="22"/>
  <c r="N502" i="31"/>
  <c r="S502" i="31" s="1"/>
  <c r="T502" i="22"/>
  <c r="T502" i="31" s="1"/>
  <c r="S502" i="22"/>
  <c r="N864" i="31"/>
  <c r="S864" i="31" s="1"/>
  <c r="S864" i="22"/>
  <c r="S785" i="22"/>
  <c r="N790" i="22"/>
  <c r="N785" i="31"/>
  <c r="S785" i="31" s="1"/>
  <c r="T785" i="22"/>
  <c r="T785" i="31" s="1"/>
  <c r="T304" i="22"/>
  <c r="T304" i="31" s="1"/>
  <c r="N304" i="31"/>
  <c r="S304" i="31" s="1"/>
  <c r="S304" i="22"/>
  <c r="N564" i="31"/>
  <c r="S564" i="31" s="1"/>
  <c r="S564" i="22"/>
  <c r="T564" i="22"/>
  <c r="T564" i="31" s="1"/>
  <c r="N903" i="31"/>
  <c r="S903" i="31" s="1"/>
  <c r="T903" i="22"/>
  <c r="T903" i="31" s="1"/>
  <c r="S903" i="22"/>
  <c r="T549" i="22"/>
  <c r="T549" i="31" s="1"/>
  <c r="N549" i="31"/>
  <c r="S549" i="31" s="1"/>
  <c r="S549" i="22"/>
  <c r="N514" i="31"/>
  <c r="S514" i="31" s="1"/>
  <c r="T514" i="22"/>
  <c r="T514" i="31" s="1"/>
  <c r="N745" i="31"/>
  <c r="S745" i="31" s="1"/>
  <c r="T687" i="22"/>
  <c r="T687" i="31" s="1"/>
  <c r="N687" i="31"/>
  <c r="S687" i="31" s="1"/>
  <c r="S687" i="22"/>
  <c r="N332" i="31"/>
  <c r="S332" i="31" s="1"/>
  <c r="S332" i="22"/>
  <c r="T332" i="22"/>
  <c r="T332" i="31" s="1"/>
  <c r="N477" i="31"/>
  <c r="S477" i="31" s="1"/>
  <c r="S477" i="22"/>
  <c r="T477" i="22"/>
  <c r="T477" i="31" s="1"/>
  <c r="N131" i="31"/>
  <c r="S131" i="31" s="1"/>
  <c r="S131" i="22"/>
  <c r="T131" i="22"/>
  <c r="T131" i="31" s="1"/>
  <c r="N161" i="31"/>
  <c r="S161" i="31" s="1"/>
  <c r="T161" i="22"/>
  <c r="T161" i="31" s="1"/>
  <c r="S161" i="22"/>
  <c r="S489" i="22"/>
  <c r="S140" i="22"/>
  <c r="S126" i="22"/>
  <c r="S175" i="22"/>
  <c r="S907" i="22"/>
  <c r="N734" i="31"/>
  <c r="S734" i="22"/>
  <c r="T734" i="22"/>
  <c r="T734" i="31" s="1"/>
  <c r="N889" i="31"/>
  <c r="S889" i="31" s="1"/>
  <c r="T889" i="22"/>
  <c r="T889" i="31" s="1"/>
  <c r="S889" i="22"/>
  <c r="S643" i="22"/>
  <c r="T231" i="22"/>
  <c r="T231" i="31" s="1"/>
  <c r="N231" i="31"/>
  <c r="S231" i="31" s="1"/>
  <c r="T312" i="22"/>
  <c r="T312" i="31" s="1"/>
  <c r="S312" i="22"/>
  <c r="N312" i="31"/>
  <c r="S312" i="31" s="1"/>
  <c r="N819" i="31"/>
  <c r="S819" i="31" s="1"/>
  <c r="T819" i="22"/>
  <c r="T819" i="31" s="1"/>
  <c r="N449" i="31"/>
  <c r="S449" i="31" s="1"/>
  <c r="S449" i="22"/>
  <c r="S522" i="31"/>
  <c r="Y964" i="31"/>
  <c r="L919" i="31"/>
  <c r="L55" i="31" s="1"/>
  <c r="S430" i="31"/>
  <c r="AG278" i="31"/>
  <c r="AH278" i="31" s="1"/>
  <c r="Q968" i="31"/>
  <c r="S111" i="31"/>
  <c r="AG148" i="31"/>
  <c r="AH148" i="31" s="1"/>
  <c r="AG794" i="31"/>
  <c r="AH794" i="31" s="1"/>
  <c r="AG455" i="31"/>
  <c r="AH455" i="31" s="1"/>
  <c r="AG846" i="31"/>
  <c r="AH846" i="31" s="1"/>
  <c r="AG795" i="31"/>
  <c r="AH795" i="31" s="1"/>
  <c r="AG172" i="31"/>
  <c r="AH172" i="31" s="1"/>
  <c r="N801" i="31"/>
  <c r="S801" i="31" s="1"/>
  <c r="T801" i="22"/>
  <c r="T801" i="31" s="1"/>
  <c r="N882" i="31"/>
  <c r="N885" i="31" s="1"/>
  <c r="N51" i="31" s="1"/>
  <c r="N885" i="22"/>
  <c r="T882" i="22"/>
  <c r="N132" i="31"/>
  <c r="S132" i="31" s="1"/>
  <c r="T132" i="22"/>
  <c r="S132" i="22"/>
  <c r="N144" i="22"/>
  <c r="N7" i="22" s="1"/>
  <c r="AG99" i="31"/>
  <c r="AH99" i="31" s="1"/>
  <c r="S99" i="31"/>
  <c r="AG185" i="31"/>
  <c r="AH185" i="31" s="1"/>
  <c r="S185" i="31"/>
  <c r="N875" i="31"/>
  <c r="S875" i="31" s="1"/>
  <c r="T875" i="22"/>
  <c r="T875" i="31" s="1"/>
  <c r="S875" i="22"/>
  <c r="S151" i="31"/>
  <c r="S452" i="31"/>
  <c r="N101" i="31"/>
  <c r="S101" i="31" s="1"/>
  <c r="S101" i="22"/>
  <c r="S178" i="31"/>
  <c r="S908" i="31"/>
  <c r="AG645" i="31"/>
  <c r="AH645" i="31" s="1"/>
  <c r="S645" i="31"/>
  <c r="S188" i="31"/>
  <c r="S140" i="31"/>
  <c r="N925" i="31"/>
  <c r="S925" i="31" s="1"/>
  <c r="T925" i="22"/>
  <c r="T925" i="31" s="1"/>
  <c r="S126" i="31"/>
  <c r="N947" i="31"/>
  <c r="N950" i="31" s="1"/>
  <c r="N58" i="31" s="1"/>
  <c r="N950" i="22"/>
  <c r="N58" i="22" s="1"/>
  <c r="S947" i="22"/>
  <c r="S224" i="22"/>
  <c r="T224" i="22"/>
  <c r="N224" i="31"/>
  <c r="AG475" i="31"/>
  <c r="AH475" i="31" s="1"/>
  <c r="N499" i="31"/>
  <c r="T499" i="22"/>
  <c r="AG538" i="31"/>
  <c r="AH538" i="31" s="1"/>
  <c r="S518" i="22"/>
  <c r="T518" i="22"/>
  <c r="T518" i="31" s="1"/>
  <c r="N518" i="31"/>
  <c r="S518" i="31" s="1"/>
  <c r="T195" i="22"/>
  <c r="T195" i="31" s="1"/>
  <c r="N195" i="31"/>
  <c r="N852" i="31"/>
  <c r="S852" i="31" s="1"/>
  <c r="T852" i="22"/>
  <c r="T852" i="31" s="1"/>
  <c r="S852" i="22"/>
  <c r="AG170" i="31"/>
  <c r="AH170" i="31" s="1"/>
  <c r="AG865" i="31"/>
  <c r="AH865" i="31" s="1"/>
  <c r="AG918" i="31"/>
  <c r="AH918" i="31" s="1"/>
  <c r="AG462" i="31"/>
  <c r="AH462" i="31" s="1"/>
  <c r="AG155" i="31"/>
  <c r="AH155" i="31" s="1"/>
  <c r="N214" i="31"/>
  <c r="S214" i="31" s="1"/>
  <c r="T214" i="22"/>
  <c r="T214" i="31" s="1"/>
  <c r="AG801" i="31"/>
  <c r="AH801" i="31" s="1"/>
  <c r="S84" i="31"/>
  <c r="N211" i="31"/>
  <c r="S211" i="31" s="1"/>
  <c r="T211" i="22"/>
  <c r="T211" i="31" s="1"/>
  <c r="S211" i="22"/>
  <c r="N942" i="31"/>
  <c r="S942" i="31" s="1"/>
  <c r="S942" i="22"/>
  <c r="N158" i="31"/>
  <c r="S158" i="31" s="1"/>
  <c r="S158" i="22"/>
  <c r="T158" i="22"/>
  <c r="T158" i="31" s="1"/>
  <c r="AG159" i="31"/>
  <c r="AH159" i="31" s="1"/>
  <c r="S159" i="31"/>
  <c r="AG217" i="31"/>
  <c r="AH217" i="31" s="1"/>
  <c r="AG940" i="31"/>
  <c r="AH940" i="31" s="1"/>
  <c r="S940" i="31"/>
  <c r="N149" i="31"/>
  <c r="S149" i="31" s="1"/>
  <c r="T149" i="22"/>
  <c r="T149" i="31" s="1"/>
  <c r="S149" i="22"/>
  <c r="AG943" i="31"/>
  <c r="AH943" i="31" s="1"/>
  <c r="S943" i="31"/>
  <c r="S587" i="22"/>
  <c r="T587" i="22"/>
  <c r="T587" i="31" s="1"/>
  <c r="N587" i="31"/>
  <c r="S587" i="31" s="1"/>
  <c r="AG81" i="31"/>
  <c r="AH81" i="31" s="1"/>
  <c r="S81" i="31"/>
  <c r="L950" i="31"/>
  <c r="L58" i="31" s="1"/>
  <c r="AG391" i="31"/>
  <c r="AH391" i="31" s="1"/>
  <c r="S391" i="31"/>
  <c r="S459" i="31"/>
  <c r="AG459" i="31"/>
  <c r="AH459" i="31" s="1"/>
  <c r="AG518" i="31"/>
  <c r="AH518" i="31" s="1"/>
  <c r="AG852" i="31"/>
  <c r="AH852" i="31" s="1"/>
  <c r="N184" i="31"/>
  <c r="T184" i="22"/>
  <c r="N189" i="22"/>
  <c r="N9" i="22" s="1"/>
  <c r="N809" i="31"/>
  <c r="S809" i="31" s="1"/>
  <c r="T809" i="22"/>
  <c r="T809" i="31" s="1"/>
  <c r="S809" i="22"/>
  <c r="N820" i="31"/>
  <c r="AG131" i="31"/>
  <c r="AH131" i="31" s="1"/>
  <c r="AG461" i="31"/>
  <c r="AH461" i="31" s="1"/>
  <c r="AG316" i="31"/>
  <c r="AH316" i="31" s="1"/>
  <c r="L326" i="31"/>
  <c r="L18" i="31" s="1"/>
  <c r="M33" i="31"/>
  <c r="O33" i="31"/>
  <c r="AG803" i="31"/>
  <c r="AH803" i="31" s="1"/>
  <c r="AG125" i="31"/>
  <c r="AH125" i="31" s="1"/>
  <c r="AG160" i="31"/>
  <c r="AH160" i="31" s="1"/>
  <c r="L815" i="31"/>
  <c r="L46" i="31" s="1"/>
  <c r="AG94" i="31"/>
  <c r="AH94" i="31" s="1"/>
  <c r="AG157" i="31"/>
  <c r="AH157" i="31" s="1"/>
  <c r="AG208" i="31"/>
  <c r="AH208" i="31" s="1"/>
  <c r="AG860" i="31"/>
  <c r="AH860" i="31" s="1"/>
  <c r="AG83" i="31"/>
  <c r="AH83" i="31" s="1"/>
  <c r="AG211" i="31"/>
  <c r="AH211" i="31" s="1"/>
  <c r="AG811" i="31"/>
  <c r="AH811" i="31" s="1"/>
  <c r="S107" i="31"/>
  <c r="AG107" i="31"/>
  <c r="AH107" i="31" s="1"/>
  <c r="N171" i="31"/>
  <c r="S171" i="31" s="1"/>
  <c r="T171" i="22"/>
  <c r="T171" i="31" s="1"/>
  <c r="AG457" i="31"/>
  <c r="AH457" i="31" s="1"/>
  <c r="S458" i="31"/>
  <c r="AG458" i="31"/>
  <c r="AH458" i="31" s="1"/>
  <c r="AG101" i="31"/>
  <c r="AH101" i="31" s="1"/>
  <c r="AG158" i="31"/>
  <c r="AH158" i="31" s="1"/>
  <c r="S284" i="22"/>
  <c r="T284" i="22"/>
  <c r="T284" i="31" s="1"/>
  <c r="N284" i="31"/>
  <c r="S284" i="31" s="1"/>
  <c r="N471" i="31"/>
  <c r="S471" i="31" s="1"/>
  <c r="S471" i="22"/>
  <c r="T471" i="22"/>
  <c r="T471" i="31" s="1"/>
  <c r="N877" i="31"/>
  <c r="S877" i="31" s="1"/>
  <c r="S877" i="22"/>
  <c r="T877" i="22"/>
  <c r="T877" i="31" s="1"/>
  <c r="N163" i="31"/>
  <c r="S163" i="31" s="1"/>
  <c r="S163" i="22"/>
  <c r="T163" i="22"/>
  <c r="T163" i="31" s="1"/>
  <c r="S700" i="22"/>
  <c r="T700" i="22"/>
  <c r="N700" i="31"/>
  <c r="N704" i="22"/>
  <c r="AG98" i="31"/>
  <c r="AH98" i="31" s="1"/>
  <c r="S98" i="31"/>
  <c r="N137" i="31"/>
  <c r="S137" i="31" s="1"/>
  <c r="T137" i="22"/>
  <c r="T137" i="31" s="1"/>
  <c r="S137" i="22"/>
  <c r="S280" i="31"/>
  <c r="N412" i="31"/>
  <c r="S412" i="31" s="1"/>
  <c r="S412" i="22"/>
  <c r="T412" i="22"/>
  <c r="T412" i="31" s="1"/>
  <c r="T439" i="22"/>
  <c r="T439" i="31" s="1"/>
  <c r="N439" i="31"/>
  <c r="S439" i="31" s="1"/>
  <c r="S439" i="22"/>
  <c r="AG499" i="31"/>
  <c r="AH499" i="31" s="1"/>
  <c r="N849" i="31"/>
  <c r="S849" i="31" s="1"/>
  <c r="T849" i="22"/>
  <c r="T849" i="31" s="1"/>
  <c r="N911" i="31"/>
  <c r="S911" i="31" s="1"/>
  <c r="T911" i="22"/>
  <c r="T911" i="31" s="1"/>
  <c r="N479" i="31"/>
  <c r="S479" i="31" s="1"/>
  <c r="T479" i="22"/>
  <c r="T479" i="31" s="1"/>
  <c r="P971" i="31"/>
  <c r="AG85" i="31"/>
  <c r="AH85" i="31" s="1"/>
  <c r="N799" i="31"/>
  <c r="S799" i="31" s="1"/>
  <c r="T799" i="22"/>
  <c r="T799" i="31" s="1"/>
  <c r="S799" i="22"/>
  <c r="N815" i="22"/>
  <c r="N46" i="22" s="1"/>
  <c r="N544" i="31"/>
  <c r="S544" i="31" s="1"/>
  <c r="S544" i="22"/>
  <c r="N133" i="31"/>
  <c r="S133" i="31" s="1"/>
  <c r="T133" i="22"/>
  <c r="T133" i="31" s="1"/>
  <c r="S133" i="22"/>
  <c r="AG487" i="31"/>
  <c r="AH487" i="31" s="1"/>
  <c r="AG888" i="31"/>
  <c r="AH888" i="31" s="1"/>
  <c r="AG805" i="31"/>
  <c r="AH805" i="31" s="1"/>
  <c r="N843" i="31"/>
  <c r="S843" i="31" s="1"/>
  <c r="T843" i="22"/>
  <c r="N866" i="22"/>
  <c r="N49" i="22" s="1"/>
  <c r="N841" i="31" s="1"/>
  <c r="AG890" i="31"/>
  <c r="AH890" i="31" s="1"/>
  <c r="N135" i="31"/>
  <c r="S135" i="31" s="1"/>
  <c r="T135" i="22"/>
  <c r="T135" i="31" s="1"/>
  <c r="S135" i="22"/>
  <c r="AG851" i="31"/>
  <c r="AH851" i="31" s="1"/>
  <c r="S917" i="31"/>
  <c r="AG523" i="31"/>
  <c r="AH523" i="31" s="1"/>
  <c r="N444" i="31"/>
  <c r="S444" i="31" s="1"/>
  <c r="T444" i="22"/>
  <c r="S444" i="22"/>
  <c r="N463" i="22"/>
  <c r="N25" i="22" s="1"/>
  <c r="S110" i="31"/>
  <c r="AG110" i="31"/>
  <c r="AH110" i="31" s="1"/>
  <c r="AG163" i="31"/>
  <c r="AH163" i="31" s="1"/>
  <c r="AG535" i="31"/>
  <c r="AH535" i="31" s="1"/>
  <c r="L704" i="31"/>
  <c r="AG700" i="31"/>
  <c r="AH700" i="31" s="1"/>
  <c r="N134" i="31"/>
  <c r="S134" i="31" s="1"/>
  <c r="T134" i="22"/>
  <c r="T134" i="31" s="1"/>
  <c r="S134" i="22"/>
  <c r="AG149" i="31"/>
  <c r="AH149" i="31" s="1"/>
  <c r="N166" i="31"/>
  <c r="S166" i="31" s="1"/>
  <c r="T166" i="22"/>
  <c r="T166" i="31" s="1"/>
  <c r="N581" i="31"/>
  <c r="S581" i="31" s="1"/>
  <c r="T581" i="22"/>
  <c r="S581" i="22"/>
  <c r="N590" i="22"/>
  <c r="N100" i="31"/>
  <c r="S100" i="31" s="1"/>
  <c r="S100" i="22"/>
  <c r="AG137" i="31"/>
  <c r="AH137" i="31" s="1"/>
  <c r="N316" i="31"/>
  <c r="T316" i="22"/>
  <c r="N326" i="22"/>
  <c r="N18" i="22" s="1"/>
  <c r="S316" i="22"/>
  <c r="N267" i="31"/>
  <c r="S267" i="31" s="1"/>
  <c r="S267" i="22"/>
  <c r="AG412" i="31"/>
  <c r="AH412" i="31" s="1"/>
  <c r="L426" i="31"/>
  <c r="L23" i="31" s="1"/>
  <c r="N470" i="31"/>
  <c r="S470" i="31" s="1"/>
  <c r="T470" i="22"/>
  <c r="T470" i="31" s="1"/>
  <c r="N484" i="31"/>
  <c r="T484" i="22"/>
  <c r="T440" i="22"/>
  <c r="T440" i="31" s="1"/>
  <c r="N440" i="31"/>
  <c r="S440" i="31" s="1"/>
  <c r="S440" i="22"/>
  <c r="S911" i="22"/>
  <c r="S479" i="22"/>
  <c r="S838" i="22"/>
  <c r="N863" i="31"/>
  <c r="S863" i="31" s="1"/>
  <c r="T863" i="22"/>
  <c r="T863" i="31" s="1"/>
  <c r="S863" i="22"/>
  <c r="T653" i="31"/>
  <c r="T202" i="22"/>
  <c r="T202" i="31" s="1"/>
  <c r="N202" i="31"/>
  <c r="S202" i="31" s="1"/>
  <c r="S767" i="31"/>
  <c r="AG931" i="31"/>
  <c r="AH931" i="31" s="1"/>
  <c r="S105" i="31"/>
  <c r="L115" i="31"/>
  <c r="L5" i="31" s="1"/>
  <c r="AG490" i="31"/>
  <c r="AH490" i="31" s="1"/>
  <c r="N832" i="31"/>
  <c r="T832" i="22"/>
  <c r="S832" i="22"/>
  <c r="N839" i="22"/>
  <c r="N48" i="22" s="1"/>
  <c r="N831" i="31" s="1"/>
  <c r="N912" i="31"/>
  <c r="S912" i="31" s="1"/>
  <c r="T912" i="22"/>
  <c r="T912" i="31" s="1"/>
  <c r="S912" i="22"/>
  <c r="AG813" i="31"/>
  <c r="AH813" i="31" s="1"/>
  <c r="AG922" i="31"/>
  <c r="AH922" i="31" s="1"/>
  <c r="AG843" i="31"/>
  <c r="AH843" i="31" s="1"/>
  <c r="N174" i="31"/>
  <c r="S174" i="31" s="1"/>
  <c r="T174" i="22"/>
  <c r="T174" i="31" s="1"/>
  <c r="S174" i="22"/>
  <c r="AG135" i="31"/>
  <c r="AH135" i="31" s="1"/>
  <c r="N176" i="31"/>
  <c r="S176" i="31" s="1"/>
  <c r="S176" i="22"/>
  <c r="AG473" i="31"/>
  <c r="AH473" i="31" s="1"/>
  <c r="S473" i="31"/>
  <c r="N926" i="31"/>
  <c r="S926" i="31" s="1"/>
  <c r="T926" i="22"/>
  <c r="T926" i="31" s="1"/>
  <c r="N87" i="31"/>
  <c r="N102" i="22"/>
  <c r="S127" i="31"/>
  <c r="AG169" i="31"/>
  <c r="AH169" i="31" s="1"/>
  <c r="S169" i="31"/>
  <c r="L463" i="31"/>
  <c r="L25" i="31" s="1"/>
  <c r="AG877" i="31"/>
  <c r="AH877" i="31" s="1"/>
  <c r="S948" i="31"/>
  <c r="AG948" i="31"/>
  <c r="AH948" i="31" s="1"/>
  <c r="N894" i="31"/>
  <c r="S894" i="31" s="1"/>
  <c r="T894" i="22"/>
  <c r="T894" i="31" s="1"/>
  <c r="S894" i="22"/>
  <c r="N936" i="31"/>
  <c r="S936" i="31" s="1"/>
  <c r="S936" i="22"/>
  <c r="L790" i="31"/>
  <c r="S782" i="31"/>
  <c r="L590" i="31"/>
  <c r="N468" i="31"/>
  <c r="S468" i="22"/>
  <c r="N481" i="22"/>
  <c r="N26" i="22" s="1"/>
  <c r="T468" i="22"/>
  <c r="S175" i="31"/>
  <c r="N506" i="31"/>
  <c r="S506" i="31" s="1"/>
  <c r="S506" i="22"/>
  <c r="AG911" i="31"/>
  <c r="AH911" i="31" s="1"/>
  <c r="AG479" i="31"/>
  <c r="AH479" i="31" s="1"/>
  <c r="AG808" i="31"/>
  <c r="AH808" i="31" s="1"/>
  <c r="S808" i="31"/>
  <c r="AG863" i="31"/>
  <c r="AH863" i="31" s="1"/>
  <c r="S653" i="31"/>
  <c r="AG202" i="31"/>
  <c r="AH202" i="31" s="1"/>
  <c r="AG97" i="31"/>
  <c r="AH97" i="31" s="1"/>
  <c r="AG476" i="31"/>
  <c r="AH476" i="31" s="1"/>
  <c r="AG935" i="31"/>
  <c r="AH935" i="31" s="1"/>
  <c r="N96" i="31"/>
  <c r="S96" i="31" s="1"/>
  <c r="S96" i="22"/>
  <c r="AG894" i="31"/>
  <c r="AH894" i="31" s="1"/>
  <c r="N775" i="31"/>
  <c r="S775" i="31" s="1"/>
  <c r="N780" i="22"/>
  <c r="S775" i="22"/>
  <c r="T775" i="22"/>
  <c r="T775" i="31" s="1"/>
  <c r="L481" i="31"/>
  <c r="L26" i="31" s="1"/>
  <c r="AG468" i="31"/>
  <c r="AH468" i="31" s="1"/>
  <c r="AG453" i="31"/>
  <c r="AH453" i="31" s="1"/>
  <c r="S453" i="31"/>
  <c r="S907" i="31"/>
  <c r="AG907" i="31"/>
  <c r="AH907" i="31" s="1"/>
  <c r="P968" i="31"/>
  <c r="M972" i="31"/>
  <c r="AG832" i="31"/>
  <c r="AH832" i="31" s="1"/>
  <c r="AG114" i="31"/>
  <c r="AH114" i="31" s="1"/>
  <c r="N210" i="31"/>
  <c r="S210" i="31" s="1"/>
  <c r="T210" i="22"/>
  <c r="T210" i="31" s="1"/>
  <c r="S210" i="22"/>
  <c r="S536" i="31"/>
  <c r="AG536" i="31"/>
  <c r="AH536" i="31" s="1"/>
  <c r="AG183" i="31"/>
  <c r="AH183" i="31" s="1"/>
  <c r="S183" i="31"/>
  <c r="AG537" i="31"/>
  <c r="AH537" i="31" s="1"/>
  <c r="S537" i="31"/>
  <c r="S86" i="31"/>
  <c r="AG176" i="31"/>
  <c r="AH176" i="31" s="1"/>
  <c r="S855" i="31"/>
  <c r="AG143" i="31"/>
  <c r="AH143" i="31" s="1"/>
  <c r="N154" i="31"/>
  <c r="S154" i="31" s="1"/>
  <c r="T154" i="22"/>
  <c r="T154" i="31" s="1"/>
  <c r="S154" i="22"/>
  <c r="AG182" i="31"/>
  <c r="AH182" i="31" s="1"/>
  <c r="N706" i="31"/>
  <c r="T706" i="22"/>
  <c r="N717" i="22"/>
  <c r="S551" i="22"/>
  <c r="N553" i="22"/>
  <c r="N551" i="31"/>
  <c r="T551" i="22"/>
  <c r="N177" i="31"/>
  <c r="S177" i="31" s="1"/>
  <c r="T177" i="22"/>
  <c r="T177" i="31" s="1"/>
  <c r="S925" i="22"/>
  <c r="L780" i="31"/>
  <c r="AG775" i="31"/>
  <c r="AH775" i="31" s="1"/>
  <c r="L579" i="31"/>
  <c r="N152" i="31"/>
  <c r="S152" i="31" s="1"/>
  <c r="T152" i="22"/>
  <c r="T152" i="31" s="1"/>
  <c r="S423" i="22"/>
  <c r="N423" i="31"/>
  <c r="S423" i="31" s="1"/>
  <c r="T423" i="22"/>
  <c r="T423" i="31" s="1"/>
  <c r="N475" i="31"/>
  <c r="S475" i="31" s="1"/>
  <c r="T475" i="22"/>
  <c r="T475" i="31" s="1"/>
  <c r="S475" i="22"/>
  <c r="N833" i="31"/>
  <c r="S833" i="31" s="1"/>
  <c r="T833" i="22"/>
  <c r="T833" i="31" s="1"/>
  <c r="S833" i="22"/>
  <c r="N891" i="31"/>
  <c r="S891" i="31" s="1"/>
  <c r="T891" i="22"/>
  <c r="T891" i="31" s="1"/>
  <c r="S891" i="22"/>
  <c r="N519" i="22"/>
  <c r="N29" i="22" s="1"/>
  <c r="N515" i="31"/>
  <c r="S515" i="22"/>
  <c r="T515" i="22"/>
  <c r="AG838" i="31"/>
  <c r="AH838" i="31" s="1"/>
  <c r="S838" i="31"/>
  <c r="N870" i="31"/>
  <c r="T870" i="22"/>
  <c r="N879" i="22"/>
  <c r="N50" i="22" s="1"/>
  <c r="N868" i="31" s="1"/>
  <c r="N162" i="31"/>
  <c r="S162" i="31" s="1"/>
  <c r="T162" i="22"/>
  <c r="T162" i="31" s="1"/>
  <c r="S162" i="22"/>
  <c r="AG910" i="31"/>
  <c r="AH910" i="31" s="1"/>
  <c r="O973" i="31"/>
  <c r="O74" i="31"/>
  <c r="AG156" i="31"/>
  <c r="AH156" i="31" s="1"/>
  <c r="AG123" i="31"/>
  <c r="AH123" i="31" s="1"/>
  <c r="S123" i="31"/>
  <c r="L128" i="31"/>
  <c r="L6" i="31" s="1"/>
  <c r="AG92" i="31"/>
  <c r="AH92" i="31" s="1"/>
  <c r="S92" i="31"/>
  <c r="N895" i="31"/>
  <c r="S895" i="31" s="1"/>
  <c r="T895" i="22"/>
  <c r="T895" i="31" s="1"/>
  <c r="S895" i="22"/>
  <c r="AG186" i="31"/>
  <c r="AH186" i="31" s="1"/>
  <c r="S186" i="31"/>
  <c r="S147" i="31"/>
  <c r="L179" i="31"/>
  <c r="L8" i="31" s="1"/>
  <c r="P973" i="31"/>
  <c r="P74" i="31"/>
  <c r="AG936" i="31"/>
  <c r="AH936" i="31" s="1"/>
  <c r="M831" i="31"/>
  <c r="M52" i="22"/>
  <c r="S569" i="22"/>
  <c r="T569" i="22"/>
  <c r="N579" i="22"/>
  <c r="N569" i="31"/>
  <c r="S369" i="22"/>
  <c r="T369" i="22"/>
  <c r="T369" i="31" s="1"/>
  <c r="N369" i="31"/>
  <c r="S369" i="31" s="1"/>
  <c r="L50" i="22"/>
  <c r="L868" i="31" s="1"/>
  <c r="R969" i="31"/>
  <c r="R56" i="31"/>
  <c r="R59" i="31" s="1"/>
  <c r="R972" i="31"/>
  <c r="M4" i="31"/>
  <c r="M10" i="31" s="1"/>
  <c r="M968" i="31"/>
  <c r="N828" i="31"/>
  <c r="S828" i="31" s="1"/>
  <c r="T828" i="22"/>
  <c r="T828" i="31" s="1"/>
  <c r="AG859" i="31"/>
  <c r="AH859" i="31" s="1"/>
  <c r="AG138" i="31"/>
  <c r="AH138" i="31" s="1"/>
  <c r="AG469" i="31"/>
  <c r="AH469" i="31" s="1"/>
  <c r="AG862" i="31"/>
  <c r="AH862" i="31" s="1"/>
  <c r="AG142" i="31"/>
  <c r="AH142" i="31" s="1"/>
  <c r="AG106" i="31"/>
  <c r="AH106" i="31" s="1"/>
  <c r="AG543" i="31"/>
  <c r="AH543" i="31" s="1"/>
  <c r="AG827" i="31"/>
  <c r="AH827" i="31" s="1"/>
  <c r="AG869" i="31"/>
  <c r="AH869" i="31" s="1"/>
  <c r="AG930" i="31"/>
  <c r="AH930" i="31" s="1"/>
  <c r="AG210" i="31"/>
  <c r="AH210" i="31" s="1"/>
  <c r="S801" i="22"/>
  <c r="S882" i="22"/>
  <c r="S941" i="31"/>
  <c r="N206" i="31"/>
  <c r="S206" i="31" s="1"/>
  <c r="T206" i="22"/>
  <c r="T206" i="31" s="1"/>
  <c r="S206" i="22"/>
  <c r="N460" i="31"/>
  <c r="S460" i="31" s="1"/>
  <c r="S460" i="22"/>
  <c r="AG154" i="31"/>
  <c r="AH154" i="31" s="1"/>
  <c r="S909" i="31"/>
  <c r="AG909" i="31"/>
  <c r="AH909" i="31" s="1"/>
  <c r="L717" i="31"/>
  <c r="L553" i="31"/>
  <c r="AG177" i="31"/>
  <c r="AH177" i="31" s="1"/>
  <c r="AG152" i="31"/>
  <c r="AH152" i="31" s="1"/>
  <c r="T335" i="22"/>
  <c r="T335" i="31" s="1"/>
  <c r="N335" i="31"/>
  <c r="S335" i="31" s="1"/>
  <c r="L232" i="31"/>
  <c r="L13" i="31" s="1"/>
  <c r="AG369" i="31"/>
  <c r="AH369" i="31" s="1"/>
  <c r="S538" i="22"/>
  <c r="N538" i="31"/>
  <c r="AG331" i="31"/>
  <c r="AH331" i="31" s="1"/>
  <c r="T782" i="31"/>
  <c r="L519" i="31"/>
  <c r="L29" i="31" s="1"/>
  <c r="S195" i="22"/>
  <c r="S870" i="22"/>
  <c r="S184" i="22"/>
  <c r="S189" i="22" s="1"/>
  <c r="S9" i="22" s="1"/>
  <c r="AG594" i="31"/>
  <c r="AH594" i="31" s="1"/>
  <c r="U595" i="31"/>
  <c r="AG768" i="31"/>
  <c r="AH768" i="31" s="1"/>
  <c r="U780" i="31"/>
  <c r="S334" i="31"/>
  <c r="AG835" i="31"/>
  <c r="AH835" i="31" s="1"/>
  <c r="N287" i="31"/>
  <c r="S287" i="31" s="1"/>
  <c r="S287" i="22"/>
  <c r="T287" i="22"/>
  <c r="T287" i="31" s="1"/>
  <c r="S436" i="22"/>
  <c r="T436" i="22"/>
  <c r="N441" i="22"/>
  <c r="N436" i="31"/>
  <c r="T397" i="22"/>
  <c r="T397" i="31" s="1"/>
  <c r="S397" i="22"/>
  <c r="N397" i="31"/>
  <c r="S397" i="31" s="1"/>
  <c r="AG666" i="31"/>
  <c r="AH666" i="31" s="1"/>
  <c r="U670" i="31"/>
  <c r="T236" i="22"/>
  <c r="N236" i="31"/>
  <c r="S236" i="31" s="1"/>
  <c r="U737" i="31"/>
  <c r="T351" i="22"/>
  <c r="T351" i="31" s="1"/>
  <c r="N351" i="31"/>
  <c r="S351" i="31" s="1"/>
  <c r="S351" i="22"/>
  <c r="T281" i="22"/>
  <c r="T281" i="31" s="1"/>
  <c r="N281" i="31"/>
  <c r="S281" i="31" s="1"/>
  <c r="AG652" i="31"/>
  <c r="AH652" i="31" s="1"/>
  <c r="U659" i="31"/>
  <c r="N299" i="31"/>
  <c r="S299" i="31" s="1"/>
  <c r="T299" i="22"/>
  <c r="N308" i="22"/>
  <c r="N17" i="22" s="1"/>
  <c r="N243" i="31"/>
  <c r="S243" i="31" s="1"/>
  <c r="T243" i="22"/>
  <c r="T243" i="31" s="1"/>
  <c r="L24" i="22"/>
  <c r="AG364" i="31"/>
  <c r="T333" i="22"/>
  <c r="T333" i="31" s="1"/>
  <c r="N333" i="31"/>
  <c r="AG389" i="31"/>
  <c r="S425" i="22"/>
  <c r="T425" i="22"/>
  <c r="T425" i="31" s="1"/>
  <c r="N425" i="31"/>
  <c r="S425" i="31" s="1"/>
  <c r="S252" i="31"/>
  <c r="L268" i="31"/>
  <c r="L15" i="31" s="1"/>
  <c r="T374" i="22"/>
  <c r="T374" i="31" s="1"/>
  <c r="N374" i="31"/>
  <c r="AG223" i="31"/>
  <c r="AH223" i="31" s="1"/>
  <c r="U232" i="31"/>
  <c r="U13" i="31" s="1"/>
  <c r="T347" i="22"/>
  <c r="T347" i="31" s="1"/>
  <c r="N347" i="31"/>
  <c r="AG583" i="31"/>
  <c r="AH583" i="31" s="1"/>
  <c r="Q18" i="31"/>
  <c r="Q33" i="31" s="1"/>
  <c r="Q969" i="31"/>
  <c r="O969" i="31"/>
  <c r="AG90" i="31"/>
  <c r="AH90" i="31" s="1"/>
  <c r="S371" i="22"/>
  <c r="N371" i="31"/>
  <c r="S371" i="31" s="1"/>
  <c r="T371" i="22"/>
  <c r="T371" i="31" s="1"/>
  <c r="AG608" i="31"/>
  <c r="AH608" i="31" s="1"/>
  <c r="S243" i="22"/>
  <c r="AG329" i="31"/>
  <c r="AG410" i="31"/>
  <c r="AH410" i="31" s="1"/>
  <c r="U426" i="31"/>
  <c r="U23" i="31" s="1"/>
  <c r="P969" i="31"/>
  <c r="AG824" i="31"/>
  <c r="AH824" i="31" s="1"/>
  <c r="M969" i="31"/>
  <c r="AG820" i="31"/>
  <c r="AH820" i="31" s="1"/>
  <c r="N275" i="31"/>
  <c r="S275" i="22"/>
  <c r="T275" i="22"/>
  <c r="L441" i="31"/>
  <c r="L24" i="31" s="1"/>
  <c r="T394" i="22"/>
  <c r="T394" i="31" s="1"/>
  <c r="N394" i="31"/>
  <c r="S394" i="22"/>
  <c r="S236" i="22"/>
  <c r="S281" i="22"/>
  <c r="T264" i="22"/>
  <c r="N264" i="31"/>
  <c r="S264" i="31" s="1"/>
  <c r="N303" i="31"/>
  <c r="S303" i="31" s="1"/>
  <c r="T303" i="22"/>
  <c r="T303" i="31" s="1"/>
  <c r="AG324" i="31"/>
  <c r="AH324" i="31" s="1"/>
  <c r="AG466" i="31"/>
  <c r="AH466" i="31" s="1"/>
  <c r="U481" i="31"/>
  <c r="U26" i="31" s="1"/>
  <c r="L308" i="31"/>
  <c r="L17" i="31" s="1"/>
  <c r="AG618" i="31"/>
  <c r="AH618" i="31" s="1"/>
  <c r="U750" i="31"/>
  <c r="U751" i="31" s="1"/>
  <c r="U41" i="31" s="1"/>
  <c r="AG565" i="31"/>
  <c r="AH565" i="31" s="1"/>
  <c r="U567" i="31"/>
  <c r="N282" i="31"/>
  <c r="S282" i="31" s="1"/>
  <c r="T282" i="22"/>
  <c r="T282" i="31" s="1"/>
  <c r="AG702" i="31"/>
  <c r="AH702" i="31" s="1"/>
  <c r="U704" i="31"/>
  <c r="AG677" i="31"/>
  <c r="AH677" i="31" s="1"/>
  <c r="O4" i="31"/>
  <c r="O10" i="31" s="1"/>
  <c r="O968" i="31"/>
  <c r="R968" i="31"/>
  <c r="R4" i="31"/>
  <c r="R10" i="31" s="1"/>
  <c r="AG433" i="31"/>
  <c r="AH433" i="31" s="1"/>
  <c r="AG267" i="31"/>
  <c r="AH267" i="31" s="1"/>
  <c r="T774" i="24" l="1"/>
  <c r="T774" i="29" s="1"/>
  <c r="S298" i="24"/>
  <c r="L51" i="31"/>
  <c r="X74" i="31"/>
  <c r="X973" i="31"/>
  <c r="X974" i="31" s="1"/>
  <c r="X976" i="31" s="1"/>
  <c r="L7" i="24"/>
  <c r="AH211" i="29"/>
  <c r="M952" i="29"/>
  <c r="Q952" i="29"/>
  <c r="O952" i="29"/>
  <c r="R952" i="29"/>
  <c r="P952" i="29"/>
  <c r="AH478" i="29"/>
  <c r="S924" i="29"/>
  <c r="V73" i="31"/>
  <c r="V76" i="31" s="1"/>
  <c r="X975" i="31" s="1"/>
  <c r="W73" i="31"/>
  <c r="W76" i="31" s="1"/>
  <c r="Y975" i="31" s="1"/>
  <c r="AD73" i="31"/>
  <c r="AD76" i="31" s="1"/>
  <c r="AF975" i="31" s="1"/>
  <c r="AE76" i="31"/>
  <c r="AG975" i="31" s="1"/>
  <c r="L944" i="31"/>
  <c r="L57" i="31" s="1"/>
  <c r="L5" i="22"/>
  <c r="L10" i="22" s="1"/>
  <c r="L968" i="22"/>
  <c r="AH389" i="31"/>
  <c r="S478" i="29"/>
  <c r="L640" i="29"/>
  <c r="L829" i="31"/>
  <c r="L47" i="31" s="1"/>
  <c r="N854" i="29"/>
  <c r="S854" i="29" s="1"/>
  <c r="N669" i="29"/>
  <c r="S669" i="29" s="1"/>
  <c r="T854" i="24"/>
  <c r="T854" i="29" s="1"/>
  <c r="T637" i="31"/>
  <c r="T640" i="31" s="1"/>
  <c r="T612" i="22"/>
  <c r="N637" i="29"/>
  <c r="S637" i="29" s="1"/>
  <c r="T637" i="24"/>
  <c r="S637" i="24"/>
  <c r="T713" i="24"/>
  <c r="T713" i="29" s="1"/>
  <c r="N243" i="29"/>
  <c r="S243" i="29" s="1"/>
  <c r="T243" i="24"/>
  <c r="T243" i="29" s="1"/>
  <c r="S669" i="24"/>
  <c r="N782" i="29"/>
  <c r="S782" i="29" s="1"/>
  <c r="N94" i="29"/>
  <c r="S94" i="29" s="1"/>
  <c r="N95" i="29"/>
  <c r="S95" i="29" s="1"/>
  <c r="N90" i="29"/>
  <c r="S90" i="29" s="1"/>
  <c r="N91" i="29"/>
  <c r="S91" i="29" s="1"/>
  <c r="S90" i="24"/>
  <c r="N713" i="29"/>
  <c r="S713" i="29" s="1"/>
  <c r="S746" i="24"/>
  <c r="T746" i="24"/>
  <c r="T746" i="29" s="1"/>
  <c r="S107" i="24"/>
  <c r="S593" i="24"/>
  <c r="N581" i="29"/>
  <c r="S581" i="29" s="1"/>
  <c r="AH91" i="29"/>
  <c r="N279" i="29"/>
  <c r="S279" i="29" s="1"/>
  <c r="T279" i="24"/>
  <c r="T279" i="29" s="1"/>
  <c r="N173" i="29"/>
  <c r="S173" i="29" s="1"/>
  <c r="S581" i="24"/>
  <c r="AH364" i="31"/>
  <c r="T959" i="24"/>
  <c r="N68" i="24"/>
  <c r="N959" i="29" s="1"/>
  <c r="N68" i="29" s="1"/>
  <c r="AA68" i="29" s="1"/>
  <c r="S389" i="24"/>
  <c r="N407" i="24"/>
  <c r="N22" i="24" s="1"/>
  <c r="N407" i="22"/>
  <c r="N22" i="22" s="1"/>
  <c r="S913" i="22"/>
  <c r="L407" i="29"/>
  <c r="L22" i="29" s="1"/>
  <c r="S711" i="29"/>
  <c r="S820" i="22"/>
  <c r="S829" i="22" s="1"/>
  <c r="S47" i="22" s="1"/>
  <c r="T820" i="22"/>
  <c r="N919" i="22"/>
  <c r="N55" i="22" s="1"/>
  <c r="T742" i="24"/>
  <c r="T742" i="29" s="1"/>
  <c r="O63" i="22"/>
  <c r="O76" i="22" s="1"/>
  <c r="O972" i="24"/>
  <c r="O974" i="24" s="1"/>
  <c r="O55" i="24"/>
  <c r="O59" i="24" s="1"/>
  <c r="O61" i="24" s="1"/>
  <c r="T157" i="24"/>
  <c r="T157" i="29" s="1"/>
  <c r="T389" i="29"/>
  <c r="N742" i="29"/>
  <c r="S742" i="29" s="1"/>
  <c r="N157" i="29"/>
  <c r="S157" i="29" s="1"/>
  <c r="T873" i="24"/>
  <c r="T873" i="29" s="1"/>
  <c r="S873" i="24"/>
  <c r="S860" i="24"/>
  <c r="S364" i="24"/>
  <c r="N386" i="24"/>
  <c r="N21" i="24" s="1"/>
  <c r="N236" i="29"/>
  <c r="S236" i="29" s="1"/>
  <c r="N386" i="22"/>
  <c r="N21" i="22" s="1"/>
  <c r="T364" i="29"/>
  <c r="S386" i="22"/>
  <c r="S21" i="22" s="1"/>
  <c r="S678" i="24"/>
  <c r="T364" i="31"/>
  <c r="S364" i="31"/>
  <c r="S687" i="29"/>
  <c r="S861" i="29"/>
  <c r="AH364" i="29"/>
  <c r="L386" i="29"/>
  <c r="L21" i="29" s="1"/>
  <c r="N361" i="22"/>
  <c r="N20" i="22" s="1"/>
  <c r="S938" i="24"/>
  <c r="T870" i="24"/>
  <c r="T870" i="29" s="1"/>
  <c r="AH457" i="29"/>
  <c r="S381" i="29"/>
  <c r="S238" i="31"/>
  <c r="AH238" i="31"/>
  <c r="S647" i="22"/>
  <c r="S885" i="22"/>
  <c r="S51" i="22" s="1"/>
  <c r="N232" i="22"/>
  <c r="N13" i="22" s="1"/>
  <c r="S901" i="22"/>
  <c r="M61" i="22"/>
  <c r="S394" i="29"/>
  <c r="O10" i="29"/>
  <c r="S755" i="29"/>
  <c r="X76" i="31"/>
  <c r="Z975" i="31" s="1"/>
  <c r="S855" i="24"/>
  <c r="S812" i="29"/>
  <c r="N286" i="29"/>
  <c r="S286" i="29" s="1"/>
  <c r="T855" i="24"/>
  <c r="T855" i="29" s="1"/>
  <c r="S365" i="29"/>
  <c r="S807" i="29"/>
  <c r="N593" i="29"/>
  <c r="S593" i="29" s="1"/>
  <c r="AH210" i="29"/>
  <c r="AH365" i="29"/>
  <c r="S210" i="29"/>
  <c r="AH849" i="29"/>
  <c r="S330" i="22"/>
  <c r="L596" i="31"/>
  <c r="L36" i="31" s="1"/>
  <c r="T330" i="22"/>
  <c r="T330" i="31" s="1"/>
  <c r="V61" i="29"/>
  <c r="V63" i="29" s="1"/>
  <c r="W61" i="29"/>
  <c r="W63" i="29" s="1"/>
  <c r="AB61" i="29"/>
  <c r="AB63" i="29" s="1"/>
  <c r="N680" i="29"/>
  <c r="S680" i="29" s="1"/>
  <c r="S696" i="24"/>
  <c r="T680" i="24"/>
  <c r="T680" i="29" s="1"/>
  <c r="S564" i="29"/>
  <c r="S804" i="29"/>
  <c r="AH564" i="29"/>
  <c r="AH578" i="29"/>
  <c r="S895" i="29"/>
  <c r="S216" i="29"/>
  <c r="O974" i="22"/>
  <c r="R76" i="22"/>
  <c r="R975" i="22" s="1"/>
  <c r="Q76" i="22"/>
  <c r="Q975" i="22" s="1"/>
  <c r="N189" i="31"/>
  <c r="N9" i="31" s="1"/>
  <c r="S80" i="31"/>
  <c r="T348" i="22"/>
  <c r="T348" i="31" s="1"/>
  <c r="T361" i="31" s="1"/>
  <c r="T20" i="31" s="1"/>
  <c r="S31" i="22"/>
  <c r="AB964" i="31"/>
  <c r="AB965" i="31" s="1"/>
  <c r="AB973" i="31" s="1"/>
  <c r="N467" i="29"/>
  <c r="S467" i="29" s="1"/>
  <c r="T748" i="24"/>
  <c r="T748" i="29" s="1"/>
  <c r="N931" i="29"/>
  <c r="S931" i="29" s="1"/>
  <c r="N748" i="29"/>
  <c r="S748" i="29" s="1"/>
  <c r="N942" i="29"/>
  <c r="S942" i="29" s="1"/>
  <c r="T545" i="22"/>
  <c r="T32" i="22" s="1"/>
  <c r="N119" i="31"/>
  <c r="S119" i="31" s="1"/>
  <c r="S128" i="31" s="1"/>
  <c r="S6" i="31" s="1"/>
  <c r="N540" i="31"/>
  <c r="S540" i="31" s="1"/>
  <c r="N196" i="31"/>
  <c r="S196" i="31" s="1"/>
  <c r="S595" i="22"/>
  <c r="T390" i="22"/>
  <c r="T390" i="31" s="1"/>
  <c r="T196" i="22"/>
  <c r="T196" i="31" s="1"/>
  <c r="AH195" i="31"/>
  <c r="S913" i="31"/>
  <c r="S919" i="31" s="1"/>
  <c r="S55" i="31" s="1"/>
  <c r="N128" i="22"/>
  <c r="N6" i="22" s="1"/>
  <c r="O972" i="31"/>
  <c r="N226" i="31"/>
  <c r="S226" i="31" s="1"/>
  <c r="N115" i="22"/>
  <c r="N5" i="22" s="1"/>
  <c r="S120" i="22"/>
  <c r="S128" i="22" s="1"/>
  <c r="S6" i="22" s="1"/>
  <c r="L971" i="22"/>
  <c r="T226" i="22"/>
  <c r="T226" i="31" s="1"/>
  <c r="N331" i="31"/>
  <c r="S331" i="31" s="1"/>
  <c r="L547" i="31"/>
  <c r="AH547" i="31" s="1"/>
  <c r="L970" i="22"/>
  <c r="P76" i="22"/>
  <c r="P975" i="22" s="1"/>
  <c r="T31" i="22"/>
  <c r="T528" i="22"/>
  <c r="T203" i="22"/>
  <c r="T203" i="31" s="1"/>
  <c r="T119" i="22"/>
  <c r="T119" i="31" s="1"/>
  <c r="S203" i="22"/>
  <c r="T331" i="22"/>
  <c r="T331" i="31" s="1"/>
  <c r="S115" i="22"/>
  <c r="S5" i="22" s="1"/>
  <c r="AH432" i="29"/>
  <c r="AH677" i="29"/>
  <c r="S679" i="29"/>
  <c r="S578" i="29"/>
  <c r="S734" i="29"/>
  <c r="S808" i="29"/>
  <c r="T445" i="24"/>
  <c r="T445" i="29" s="1"/>
  <c r="S467" i="24"/>
  <c r="S506" i="24"/>
  <c r="P63" i="24"/>
  <c r="M63" i="24"/>
  <c r="M73" i="24" s="1"/>
  <c r="N207" i="29"/>
  <c r="S207" i="29" s="1"/>
  <c r="S848" i="24"/>
  <c r="Q63" i="24"/>
  <c r="AH132" i="29"/>
  <c r="N559" i="29"/>
  <c r="S559" i="29" s="1"/>
  <c r="S356" i="29"/>
  <c r="S940" i="24"/>
  <c r="S559" i="24"/>
  <c r="S315" i="24"/>
  <c r="T315" i="24"/>
  <c r="T315" i="29" s="1"/>
  <c r="T173" i="24"/>
  <c r="T173" i="29" s="1"/>
  <c r="S322" i="29"/>
  <c r="AH254" i="29"/>
  <c r="N860" i="29"/>
  <c r="S860" i="29" s="1"/>
  <c r="AH935" i="29"/>
  <c r="S440" i="24"/>
  <c r="N259" i="29"/>
  <c r="S259" i="29" s="1"/>
  <c r="N96" i="29"/>
  <c r="S96" i="29" s="1"/>
  <c r="N298" i="29"/>
  <c r="S298" i="29" s="1"/>
  <c r="S68" i="24"/>
  <c r="S254" i="29"/>
  <c r="N783" i="29"/>
  <c r="S783" i="29" s="1"/>
  <c r="T848" i="24"/>
  <c r="T848" i="29" s="1"/>
  <c r="T514" i="24"/>
  <c r="T514" i="29" s="1"/>
  <c r="S935" i="29"/>
  <c r="N722" i="29"/>
  <c r="S722" i="29" s="1"/>
  <c r="S722" i="24"/>
  <c r="S723" i="24" s="1"/>
  <c r="L944" i="29"/>
  <c r="L57" i="29" s="1"/>
  <c r="L839" i="31"/>
  <c r="L48" i="31" s="1"/>
  <c r="AH834" i="31"/>
  <c r="T115" i="31"/>
  <c r="N108" i="31"/>
  <c r="S108" i="31" s="1"/>
  <c r="S115" i="31" s="1"/>
  <c r="S5" i="31" s="1"/>
  <c r="S348" i="22"/>
  <c r="S361" i="22" s="1"/>
  <c r="S20" i="22" s="1"/>
  <c r="S834" i="31"/>
  <c r="S194" i="31"/>
  <c r="N528" i="31"/>
  <c r="N937" i="31"/>
  <c r="S937" i="31" s="1"/>
  <c r="S944" i="31" s="1"/>
  <c r="S57" i="31" s="1"/>
  <c r="N971" i="22"/>
  <c r="S132" i="29"/>
  <c r="S863" i="29"/>
  <c r="S646" i="29"/>
  <c r="S677" i="29"/>
  <c r="S321" i="29"/>
  <c r="S432" i="29"/>
  <c r="AH194" i="31"/>
  <c r="N31" i="31"/>
  <c r="S364" i="29"/>
  <c r="AH216" i="29"/>
  <c r="S809" i="29"/>
  <c r="AH602" i="29"/>
  <c r="S847" i="29"/>
  <c r="AH827" i="29"/>
  <c r="N939" i="29"/>
  <c r="S939" i="29" s="1"/>
  <c r="T905" i="24"/>
  <c r="T905" i="29" s="1"/>
  <c r="N905" i="29"/>
  <c r="S905" i="29" s="1"/>
  <c r="N440" i="29"/>
  <c r="S440" i="29" s="1"/>
  <c r="T931" i="24"/>
  <c r="T931" i="29" s="1"/>
  <c r="T555" i="24"/>
  <c r="T555" i="29" s="1"/>
  <c r="N109" i="29"/>
  <c r="S109" i="29" s="1"/>
  <c r="S806" i="29"/>
  <c r="T410" i="22"/>
  <c r="T410" i="31" s="1"/>
  <c r="T426" i="31" s="1"/>
  <c r="T23" i="31" s="1"/>
  <c r="N555" i="29"/>
  <c r="S555" i="29" s="1"/>
  <c r="T376" i="24"/>
  <c r="T376" i="29" s="1"/>
  <c r="AH261" i="29"/>
  <c r="T696" i="24"/>
  <c r="T696" i="29" s="1"/>
  <c r="S721" i="29"/>
  <c r="L723" i="29"/>
  <c r="S622" i="29"/>
  <c r="S799" i="29"/>
  <c r="AH925" i="29"/>
  <c r="AH470" i="29"/>
  <c r="AH875" i="29"/>
  <c r="S658" i="29"/>
  <c r="S470" i="29"/>
  <c r="S913" i="24"/>
  <c r="T678" i="24"/>
  <c r="T678" i="29" s="1"/>
  <c r="S670" i="22"/>
  <c r="T859" i="24"/>
  <c r="T859" i="29" s="1"/>
  <c r="N870" i="29"/>
  <c r="S870" i="29" s="1"/>
  <c r="S398" i="24"/>
  <c r="S445" i="24"/>
  <c r="S314" i="24"/>
  <c r="S796" i="29"/>
  <c r="S501" i="29"/>
  <c r="N398" i="29"/>
  <c r="S398" i="29" s="1"/>
  <c r="N160" i="29"/>
  <c r="S160" i="29" s="1"/>
  <c r="T418" i="24"/>
  <c r="T418" i="29" s="1"/>
  <c r="S666" i="29"/>
  <c r="S373" i="29"/>
  <c r="T697" i="24"/>
  <c r="T697" i="29" s="1"/>
  <c r="AH305" i="29"/>
  <c r="AH634" i="29"/>
  <c r="N697" i="29"/>
  <c r="S697" i="29" s="1"/>
  <c r="AH373" i="29"/>
  <c r="AH501" i="29"/>
  <c r="S872" i="29"/>
  <c r="S913" i="29"/>
  <c r="N907" i="29"/>
  <c r="S907" i="29" s="1"/>
  <c r="N420" i="29"/>
  <c r="S420" i="29" s="1"/>
  <c r="T223" i="24"/>
  <c r="T223" i="29" s="1"/>
  <c r="T286" i="24"/>
  <c r="T286" i="29" s="1"/>
  <c r="T420" i="24"/>
  <c r="T420" i="29" s="1"/>
  <c r="S745" i="24"/>
  <c r="N223" i="29"/>
  <c r="S223" i="29" s="1"/>
  <c r="T188" i="24"/>
  <c r="T188" i="29" s="1"/>
  <c r="S634" i="29"/>
  <c r="N770" i="29"/>
  <c r="S770" i="29" s="1"/>
  <c r="T430" i="24"/>
  <c r="T430" i="29" s="1"/>
  <c r="T770" i="24"/>
  <c r="T770" i="29" s="1"/>
  <c r="N430" i="29"/>
  <c r="S430" i="29" s="1"/>
  <c r="S332" i="29"/>
  <c r="T842" i="24"/>
  <c r="T842" i="29" s="1"/>
  <c r="S348" i="29"/>
  <c r="S906" i="29"/>
  <c r="S787" i="29"/>
  <c r="S412" i="29"/>
  <c r="S504" i="24"/>
  <c r="S118" i="29"/>
  <c r="T624" i="24"/>
  <c r="T624" i="29" s="1"/>
  <c r="N624" i="29"/>
  <c r="S624" i="29" s="1"/>
  <c r="N690" i="29"/>
  <c r="S690" i="29" s="1"/>
  <c r="S131" i="29"/>
  <c r="N723" i="24"/>
  <c r="S929" i="29"/>
  <c r="T562" i="24"/>
  <c r="T562" i="29" s="1"/>
  <c r="N562" i="29"/>
  <c r="S562" i="29" s="1"/>
  <c r="N844" i="29"/>
  <c r="S844" i="29" s="1"/>
  <c r="S299" i="29"/>
  <c r="T844" i="24"/>
  <c r="T844" i="29" s="1"/>
  <c r="S92" i="24"/>
  <c r="S199" i="24"/>
  <c r="T700" i="24"/>
  <c r="T700" i="29" s="1"/>
  <c r="S747" i="29"/>
  <c r="L750" i="29"/>
  <c r="L751" i="29" s="1"/>
  <c r="L41" i="29" s="1"/>
  <c r="T125" i="24"/>
  <c r="T125" i="29" s="1"/>
  <c r="N531" i="29"/>
  <c r="S531" i="29" s="1"/>
  <c r="N719" i="29"/>
  <c r="S719" i="29" s="1"/>
  <c r="T256" i="24"/>
  <c r="T256" i="29" s="1"/>
  <c r="T719" i="24"/>
  <c r="T719" i="29" s="1"/>
  <c r="S358" i="29"/>
  <c r="N853" i="29"/>
  <c r="S853" i="29" s="1"/>
  <c r="L613" i="24"/>
  <c r="L37" i="24" s="1"/>
  <c r="T853" i="24"/>
  <c r="T853" i="29" s="1"/>
  <c r="N142" i="29"/>
  <c r="S142" i="29" s="1"/>
  <c r="S276" i="24"/>
  <c r="S402" i="29"/>
  <c r="S141" i="24"/>
  <c r="N716" i="29"/>
  <c r="S716" i="29" s="1"/>
  <c r="N141" i="29"/>
  <c r="S141" i="29" s="1"/>
  <c r="T199" i="24"/>
  <c r="T199" i="29" s="1"/>
  <c r="S690" i="24"/>
  <c r="N587" i="29"/>
  <c r="S587" i="29" s="1"/>
  <c r="S843" i="24"/>
  <c r="T716" i="24"/>
  <c r="T716" i="29" s="1"/>
  <c r="N168" i="29"/>
  <c r="S168" i="29" s="1"/>
  <c r="N896" i="29"/>
  <c r="S896" i="29" s="1"/>
  <c r="N795" i="29"/>
  <c r="S795" i="29" s="1"/>
  <c r="AH858" i="29"/>
  <c r="N247" i="29"/>
  <c r="S247" i="29" s="1"/>
  <c r="T795" i="24"/>
  <c r="T795" i="29" s="1"/>
  <c r="S698" i="24"/>
  <c r="N262" i="29"/>
  <c r="S262" i="29" s="1"/>
  <c r="T843" i="24"/>
  <c r="T843" i="29" s="1"/>
  <c r="S914" i="29"/>
  <c r="S262" i="24"/>
  <c r="T701" i="24"/>
  <c r="T701" i="29" s="1"/>
  <c r="T571" i="24"/>
  <c r="T571" i="29" s="1"/>
  <c r="S247" i="24"/>
  <c r="N167" i="29"/>
  <c r="S167" i="29" s="1"/>
  <c r="S335" i="24"/>
  <c r="T318" i="24"/>
  <c r="T318" i="29" s="1"/>
  <c r="S336" i="24"/>
  <c r="T563" i="24"/>
  <c r="T563" i="29" s="1"/>
  <c r="N701" i="29"/>
  <c r="S701" i="29" s="1"/>
  <c r="S305" i="29"/>
  <c r="T502" i="24"/>
  <c r="T502" i="29" s="1"/>
  <c r="S571" i="24"/>
  <c r="T903" i="24"/>
  <c r="T903" i="29" s="1"/>
  <c r="T783" i="24"/>
  <c r="T783" i="29" s="1"/>
  <c r="N336" i="29"/>
  <c r="S336" i="29" s="1"/>
  <c r="T826" i="24"/>
  <c r="T826" i="29" s="1"/>
  <c r="T890" i="24"/>
  <c r="T890" i="29" s="1"/>
  <c r="N120" i="29"/>
  <c r="S120" i="29" s="1"/>
  <c r="S767" i="24"/>
  <c r="S418" i="24"/>
  <c r="S261" i="29"/>
  <c r="N416" i="29"/>
  <c r="S416" i="29" s="1"/>
  <c r="S903" i="24"/>
  <c r="S188" i="24"/>
  <c r="T720" i="24"/>
  <c r="T720" i="29" s="1"/>
  <c r="N698" i="29"/>
  <c r="S698" i="29" s="1"/>
  <c r="T168" i="24"/>
  <c r="T168" i="29" s="1"/>
  <c r="T896" i="24"/>
  <c r="T896" i="29" s="1"/>
  <c r="N444" i="29"/>
  <c r="S444" i="29" s="1"/>
  <c r="T572" i="24"/>
  <c r="T572" i="29" s="1"/>
  <c r="T333" i="24"/>
  <c r="T333" i="29" s="1"/>
  <c r="N821" i="29"/>
  <c r="S821" i="29" s="1"/>
  <c r="N767" i="29"/>
  <c r="S767" i="29" s="1"/>
  <c r="N720" i="29"/>
  <c r="S720" i="29" s="1"/>
  <c r="S884" i="29"/>
  <c r="AH543" i="29"/>
  <c r="S114" i="24"/>
  <c r="N85" i="29"/>
  <c r="S85" i="29" s="1"/>
  <c r="S474" i="29"/>
  <c r="AH908" i="29"/>
  <c r="S584" i="29"/>
  <c r="S777" i="29"/>
  <c r="S643" i="29"/>
  <c r="S655" i="29"/>
  <c r="AH941" i="29"/>
  <c r="AH623" i="29"/>
  <c r="AH913" i="29"/>
  <c r="S396" i="29"/>
  <c r="S908" i="29"/>
  <c r="AH334" i="29"/>
  <c r="AH862" i="29"/>
  <c r="S941" i="29"/>
  <c r="S488" i="29"/>
  <c r="S228" i="29"/>
  <c r="S623" i="29"/>
  <c r="AH814" i="29"/>
  <c r="S319" i="29"/>
  <c r="S576" i="29"/>
  <c r="S509" i="29"/>
  <c r="S667" i="29"/>
  <c r="AH360" i="29"/>
  <c r="S762" i="29"/>
  <c r="S703" i="29"/>
  <c r="S911" i="29"/>
  <c r="AH358" i="29"/>
  <c r="S930" i="29"/>
  <c r="S293" i="29"/>
  <c r="S197" i="29"/>
  <c r="S245" i="29"/>
  <c r="S582" i="29"/>
  <c r="S389" i="29"/>
  <c r="S681" i="29"/>
  <c r="AH637" i="29"/>
  <c r="S417" i="29"/>
  <c r="S628" i="29"/>
  <c r="S862" i="29"/>
  <c r="S656" i="29"/>
  <c r="S766" i="29"/>
  <c r="S496" i="29"/>
  <c r="S561" i="29"/>
  <c r="S556" i="29"/>
  <c r="S864" i="29"/>
  <c r="S834" i="29"/>
  <c r="S922" i="29"/>
  <c r="AH417" i="29"/>
  <c r="AH496" i="29"/>
  <c r="AH515" i="29"/>
  <c r="S177" i="29"/>
  <c r="L704" i="29"/>
  <c r="AH207" i="31"/>
  <c r="S207" i="31"/>
  <c r="N928" i="29"/>
  <c r="S928" i="29" s="1"/>
  <c r="N256" i="29"/>
  <c r="S256" i="29" s="1"/>
  <c r="S560" i="29"/>
  <c r="T444" i="24"/>
  <c r="T444" i="29" s="1"/>
  <c r="N333" i="29"/>
  <c r="S333" i="29" s="1"/>
  <c r="N859" i="29"/>
  <c r="S859" i="29" s="1"/>
  <c r="N404" i="29"/>
  <c r="S404" i="29" s="1"/>
  <c r="S537" i="24"/>
  <c r="AH655" i="29"/>
  <c r="S541" i="24"/>
  <c r="N700" i="29"/>
  <c r="S700" i="29" s="1"/>
  <c r="T902" i="24"/>
  <c r="T902" i="29" s="1"/>
  <c r="S266" i="24"/>
  <c r="S898" i="24"/>
  <c r="S838" i="24"/>
  <c r="T372" i="24"/>
  <c r="T372" i="29" s="1"/>
  <c r="T379" i="24"/>
  <c r="T379" i="29" s="1"/>
  <c r="S544" i="24"/>
  <c r="N266" i="29"/>
  <c r="S266" i="29" s="1"/>
  <c r="T354" i="24"/>
  <c r="T354" i="29" s="1"/>
  <c r="T276" i="24"/>
  <c r="T276" i="29" s="1"/>
  <c r="S165" i="29"/>
  <c r="N898" i="29"/>
  <c r="S898" i="29" s="1"/>
  <c r="S126" i="24"/>
  <c r="S842" i="24"/>
  <c r="N372" i="29"/>
  <c r="S372" i="29" s="1"/>
  <c r="N839" i="24"/>
  <c r="N48" i="24" s="1"/>
  <c r="N831" i="29" s="1"/>
  <c r="AH937" i="29"/>
  <c r="N704" i="24"/>
  <c r="S411" i="29"/>
  <c r="S699" i="24"/>
  <c r="S805" i="24"/>
  <c r="S196" i="29"/>
  <c r="S674" i="29"/>
  <c r="S125" i="24"/>
  <c r="S265" i="24"/>
  <c r="S376" i="24"/>
  <c r="N699" i="29"/>
  <c r="S699" i="29" s="1"/>
  <c r="S346" i="29"/>
  <c r="N282" i="29"/>
  <c r="S282" i="29" s="1"/>
  <c r="S176" i="24"/>
  <c r="N810" i="29"/>
  <c r="S810" i="29" s="1"/>
  <c r="N514" i="29"/>
  <c r="S514" i="29" s="1"/>
  <c r="T404" i="24"/>
  <c r="T404" i="29" s="1"/>
  <c r="S607" i="29"/>
  <c r="N937" i="29"/>
  <c r="S937" i="24"/>
  <c r="N161" i="29"/>
  <c r="S161" i="29" s="1"/>
  <c r="T161" i="24"/>
  <c r="T161" i="29" s="1"/>
  <c r="S161" i="24"/>
  <c r="N354" i="29"/>
  <c r="S354" i="29" s="1"/>
  <c r="AH901" i="29"/>
  <c r="T282" i="24"/>
  <c r="T282" i="29" s="1"/>
  <c r="T810" i="24"/>
  <c r="T810" i="29" s="1"/>
  <c r="N902" i="29"/>
  <c r="S902" i="29" s="1"/>
  <c r="N390" i="31"/>
  <c r="S390" i="31" s="1"/>
  <c r="S640" i="22"/>
  <c r="N290" i="29"/>
  <c r="S290" i="29" s="1"/>
  <c r="T314" i="24"/>
  <c r="T314" i="29" s="1"/>
  <c r="T160" i="24"/>
  <c r="T160" i="29" s="1"/>
  <c r="N371" i="29"/>
  <c r="S371" i="29" s="1"/>
  <c r="S170" i="29"/>
  <c r="S473" i="29"/>
  <c r="S182" i="29"/>
  <c r="N826" i="29"/>
  <c r="S826" i="29" s="1"/>
  <c r="N502" i="29"/>
  <c r="S502" i="29" s="1"/>
  <c r="N890" i="29"/>
  <c r="S890" i="29" s="1"/>
  <c r="S927" i="24"/>
  <c r="N480" i="29"/>
  <c r="S480" i="29" s="1"/>
  <c r="T350" i="24"/>
  <c r="T350" i="29" s="1"/>
  <c r="N730" i="29"/>
  <c r="S730" i="29" s="1"/>
  <c r="AH503" i="29"/>
  <c r="N283" i="29"/>
  <c r="S283" i="29" s="1"/>
  <c r="N239" i="29"/>
  <c r="S239" i="29" s="1"/>
  <c r="S239" i="24"/>
  <c r="T821" i="24"/>
  <c r="T821" i="29" s="1"/>
  <c r="S446" i="29"/>
  <c r="T480" i="24"/>
  <c r="T480" i="29" s="1"/>
  <c r="T283" i="24"/>
  <c r="T283" i="29" s="1"/>
  <c r="S802" i="24"/>
  <c r="S479" i="29"/>
  <c r="T558" i="24"/>
  <c r="T558" i="29" s="1"/>
  <c r="S707" i="24"/>
  <c r="AH217" i="29"/>
  <c r="S272" i="24"/>
  <c r="T193" i="24"/>
  <c r="T193" i="29" s="1"/>
  <c r="T779" i="24"/>
  <c r="T779" i="29" s="1"/>
  <c r="S200" i="24"/>
  <c r="T802" i="24"/>
  <c r="T802" i="29" s="1"/>
  <c r="S217" i="29"/>
  <c r="S558" i="24"/>
  <c r="T707" i="24"/>
  <c r="T707" i="29" s="1"/>
  <c r="AH170" i="29"/>
  <c r="T730" i="24"/>
  <c r="T730" i="29" s="1"/>
  <c r="N200" i="29"/>
  <c r="S200" i="29" s="1"/>
  <c r="AH673" i="29"/>
  <c r="N272" i="29"/>
  <c r="S272" i="29" s="1"/>
  <c r="N193" i="29"/>
  <c r="S193" i="29" s="1"/>
  <c r="N779" i="29"/>
  <c r="S779" i="29" s="1"/>
  <c r="N81" i="29"/>
  <c r="S81" i="29" s="1"/>
  <c r="S371" i="24"/>
  <c r="S433" i="29"/>
  <c r="S380" i="29"/>
  <c r="S852" i="29"/>
  <c r="T290" i="24"/>
  <c r="T290" i="29" s="1"/>
  <c r="S313" i="29"/>
  <c r="N927" i="29"/>
  <c r="S927" i="29" s="1"/>
  <c r="AG723" i="31"/>
  <c r="S618" i="29"/>
  <c r="AH540" i="29"/>
  <c r="S760" i="29"/>
  <c r="S566" i="29"/>
  <c r="S588" i="29"/>
  <c r="S540" i="29"/>
  <c r="S549" i="29"/>
  <c r="S893" i="29"/>
  <c r="S352" i="29"/>
  <c r="S650" i="29"/>
  <c r="S236" i="24"/>
  <c r="N516" i="29"/>
  <c r="S516" i="29" s="1"/>
  <c r="S392" i="29"/>
  <c r="N670" i="24"/>
  <c r="S277" i="29"/>
  <c r="S828" i="29"/>
  <c r="T222" i="24"/>
  <c r="T222" i="29" s="1"/>
  <c r="S917" i="24"/>
  <c r="AH832" i="29"/>
  <c r="N222" i="29"/>
  <c r="S222" i="29" s="1"/>
  <c r="S486" i="29"/>
  <c r="S154" i="24"/>
  <c r="T600" i="24"/>
  <c r="T600" i="29" s="1"/>
  <c r="T258" i="24"/>
  <c r="T258" i="29" s="1"/>
  <c r="S119" i="29"/>
  <c r="S609" i="29"/>
  <c r="S709" i="24"/>
  <c r="S124" i="24"/>
  <c r="S824" i="24"/>
  <c r="T154" i="24"/>
  <c r="T154" i="29" s="1"/>
  <c r="N600" i="29"/>
  <c r="S600" i="29" s="1"/>
  <c r="N745" i="29"/>
  <c r="S745" i="29" s="1"/>
  <c r="N258" i="29"/>
  <c r="S258" i="29" s="1"/>
  <c r="S207" i="24"/>
  <c r="S384" i="29"/>
  <c r="S732" i="29"/>
  <c r="S775" i="24"/>
  <c r="S583" i="29"/>
  <c r="S459" i="29"/>
  <c r="S811" i="29"/>
  <c r="N567" i="24"/>
  <c r="T281" i="24"/>
  <c r="T281" i="29" s="1"/>
  <c r="T744" i="24"/>
  <c r="T744" i="29" s="1"/>
  <c r="N744" i="29"/>
  <c r="S744" i="29" s="1"/>
  <c r="AH715" i="29"/>
  <c r="S416" i="24"/>
  <c r="S611" i="24"/>
  <c r="T586" i="24"/>
  <c r="T586" i="29" s="1"/>
  <c r="N586" i="29"/>
  <c r="S586" i="29" s="1"/>
  <c r="T429" i="24"/>
  <c r="T429" i="29" s="1"/>
  <c r="S285" i="29"/>
  <c r="T611" i="24"/>
  <c r="T611" i="29" s="1"/>
  <c r="S586" i="24"/>
  <c r="S429" i="24"/>
  <c r="S715" i="29"/>
  <c r="N773" i="29"/>
  <c r="S773" i="29" s="1"/>
  <c r="T773" i="24"/>
  <c r="T773" i="29" s="1"/>
  <c r="S773" i="24"/>
  <c r="S612" i="22"/>
  <c r="N944" i="22"/>
  <c r="N57" i="22" s="1"/>
  <c r="N198" i="31"/>
  <c r="S198" i="31" s="1"/>
  <c r="S790" i="22"/>
  <c r="T198" i="22"/>
  <c r="T198" i="31" s="1"/>
  <c r="S507" i="22"/>
  <c r="S944" i="22"/>
  <c r="S57" i="22" s="1"/>
  <c r="N944" i="24"/>
  <c r="N57" i="24" s="1"/>
  <c r="N340" i="29"/>
  <c r="S340" i="29" s="1"/>
  <c r="S620" i="29"/>
  <c r="N604" i="24"/>
  <c r="S603" i="24"/>
  <c r="S604" i="24" s="1"/>
  <c r="T292" i="24"/>
  <c r="T292" i="29" s="1"/>
  <c r="T888" i="24"/>
  <c r="T888" i="29" s="1"/>
  <c r="S169" i="29"/>
  <c r="N318" i="29"/>
  <c r="S318" i="29" s="1"/>
  <c r="S451" i="24"/>
  <c r="S533" i="29"/>
  <c r="S292" i="24"/>
  <c r="S888" i="24"/>
  <c r="N800" i="29"/>
  <c r="S800" i="29" s="1"/>
  <c r="T800" i="24"/>
  <c r="T800" i="29" s="1"/>
  <c r="N304" i="29"/>
  <c r="S304" i="29" s="1"/>
  <c r="S449" i="29"/>
  <c r="S304" i="24"/>
  <c r="N550" i="29"/>
  <c r="S550" i="29" s="1"/>
  <c r="N121" i="29"/>
  <c r="S121" i="29" s="1"/>
  <c r="T565" i="24"/>
  <c r="T565" i="29" s="1"/>
  <c r="N565" i="29"/>
  <c r="S565" i="29" s="1"/>
  <c r="S550" i="24"/>
  <c r="S553" i="24" s="1"/>
  <c r="S552" i="29"/>
  <c r="N603" i="29"/>
  <c r="S603" i="29" s="1"/>
  <c r="N794" i="29"/>
  <c r="S794" i="29" s="1"/>
  <c r="T794" i="24"/>
  <c r="T794" i="29" s="1"/>
  <c r="S794" i="24"/>
  <c r="T340" i="24"/>
  <c r="T340" i="29" s="1"/>
  <c r="AH391" i="29"/>
  <c r="S689" i="29"/>
  <c r="S153" i="29"/>
  <c r="S682" i="29"/>
  <c r="L567" i="29"/>
  <c r="AH769" i="29"/>
  <c r="AH263" i="29"/>
  <c r="S224" i="29"/>
  <c r="AH710" i="29"/>
  <c r="S263" i="29"/>
  <c r="AH612" i="29"/>
  <c r="S203" i="29"/>
  <c r="S278" i="29"/>
  <c r="S675" i="29"/>
  <c r="S601" i="29"/>
  <c r="S935" i="24"/>
  <c r="S708" i="29"/>
  <c r="T813" i="24"/>
  <c r="T813" i="29" s="1"/>
  <c r="N813" i="29"/>
  <c r="S813" i="29" s="1"/>
  <c r="T516" i="24"/>
  <c r="T516" i="29" s="1"/>
  <c r="T775" i="24"/>
  <c r="T775" i="29" s="1"/>
  <c r="S706" i="29"/>
  <c r="AH80" i="29"/>
  <c r="S241" i="24"/>
  <c r="L738" i="24"/>
  <c r="L40" i="24" s="1"/>
  <c r="S300" i="29"/>
  <c r="N595" i="24"/>
  <c r="S731" i="29"/>
  <c r="T241" i="24"/>
  <c r="T241" i="29" s="1"/>
  <c r="T331" i="24"/>
  <c r="T331" i="29" s="1"/>
  <c r="AH788" i="29"/>
  <c r="AH139" i="29"/>
  <c r="N519" i="24"/>
  <c r="N29" i="24" s="1"/>
  <c r="S331" i="24"/>
  <c r="S639" i="24"/>
  <c r="L717" i="29"/>
  <c r="N709" i="29"/>
  <c r="S709" i="29" s="1"/>
  <c r="N651" i="29"/>
  <c r="S651" i="29" s="1"/>
  <c r="N639" i="29"/>
  <c r="S639" i="29" s="1"/>
  <c r="S630" i="29"/>
  <c r="S458" i="24"/>
  <c r="T587" i="24"/>
  <c r="T587" i="29" s="1"/>
  <c r="L604" i="29"/>
  <c r="T651" i="24"/>
  <c r="T651" i="29" s="1"/>
  <c r="S437" i="29"/>
  <c r="S636" i="24"/>
  <c r="T636" i="24"/>
  <c r="T636" i="29" s="1"/>
  <c r="S419" i="29"/>
  <c r="S768" i="24"/>
  <c r="N768" i="29"/>
  <c r="S768" i="29" s="1"/>
  <c r="S575" i="24"/>
  <c r="N575" i="29"/>
  <c r="S575" i="29" s="1"/>
  <c r="T575" i="24"/>
  <c r="T575" i="29" s="1"/>
  <c r="L596" i="24"/>
  <c r="L36" i="24" s="1"/>
  <c r="L547" i="29" s="1"/>
  <c r="AH547" i="29" s="1"/>
  <c r="AH437" i="29"/>
  <c r="S797" i="29"/>
  <c r="N631" i="29"/>
  <c r="S631" i="29" s="1"/>
  <c r="N612" i="24"/>
  <c r="N410" i="31"/>
  <c r="S410" i="31" s="1"/>
  <c r="S426" i="31" s="1"/>
  <c r="S23" i="31" s="1"/>
  <c r="AH346" i="31"/>
  <c r="N426" i="22"/>
  <c r="N23" i="22" s="1"/>
  <c r="S346" i="31"/>
  <c r="AH541" i="31"/>
  <c r="T670" i="22"/>
  <c r="T670" i="31"/>
  <c r="L545" i="31"/>
  <c r="L32" i="31" s="1"/>
  <c r="N295" i="22"/>
  <c r="N16" i="22" s="1"/>
  <c r="S308" i="22"/>
  <c r="S17" i="22" s="1"/>
  <c r="S421" i="29"/>
  <c r="N670" i="31"/>
  <c r="S670" i="31"/>
  <c r="N545" i="22"/>
  <c r="N32" i="22" s="1"/>
  <c r="S293" i="22"/>
  <c r="S295" i="22" s="1"/>
  <c r="S16" i="22" s="1"/>
  <c r="T293" i="22"/>
  <c r="T293" i="31" s="1"/>
  <c r="N293" i="31"/>
  <c r="S293" i="31" s="1"/>
  <c r="S235" i="22"/>
  <c r="S248" i="22" s="1"/>
  <c r="S14" i="22" s="1"/>
  <c r="N235" i="31"/>
  <c r="S235" i="31" s="1"/>
  <c r="T235" i="22"/>
  <c r="T235" i="31" s="1"/>
  <c r="S532" i="22"/>
  <c r="S545" i="22" s="1"/>
  <c r="S32" i="22" s="1"/>
  <c r="S232" i="22"/>
  <c r="S13" i="22" s="1"/>
  <c r="N613" i="22"/>
  <c r="N37" i="22" s="1"/>
  <c r="S764" i="22"/>
  <c r="S659" i="22"/>
  <c r="S763" i="29"/>
  <c r="S725" i="29"/>
  <c r="N640" i="24"/>
  <c r="S686" i="24"/>
  <c r="AH284" i="29"/>
  <c r="S284" i="29"/>
  <c r="AH949" i="29"/>
  <c r="S197" i="31"/>
  <c r="S200" i="31"/>
  <c r="S414" i="29"/>
  <c r="S688" i="29"/>
  <c r="S122" i="29"/>
  <c r="S337" i="29"/>
  <c r="S378" i="29"/>
  <c r="S375" i="29"/>
  <c r="S139" i="29"/>
  <c r="AH455" i="29"/>
  <c r="L660" i="24"/>
  <c r="L38" i="24" s="1"/>
  <c r="N350" i="29"/>
  <c r="S350" i="29" s="1"/>
  <c r="N608" i="29"/>
  <c r="T749" i="24"/>
  <c r="T749" i="29" s="1"/>
  <c r="AH892" i="29"/>
  <c r="N545" i="24"/>
  <c r="N32" i="24" s="1"/>
  <c r="T608" i="24"/>
  <c r="T608" i="29" s="1"/>
  <c r="N749" i="29"/>
  <c r="S749" i="29" s="1"/>
  <c r="S820" i="29"/>
  <c r="N717" i="24"/>
  <c r="N574" i="29"/>
  <c r="S574" i="29" s="1"/>
  <c r="S339" i="29"/>
  <c r="T289" i="24"/>
  <c r="T289" i="29" s="1"/>
  <c r="T574" i="24"/>
  <c r="T574" i="29" s="1"/>
  <c r="T714" i="24"/>
  <c r="T714" i="29" s="1"/>
  <c r="S289" i="24"/>
  <c r="S635" i="29"/>
  <c r="S238" i="29"/>
  <c r="S460" i="24"/>
  <c r="S391" i="29"/>
  <c r="N714" i="29"/>
  <c r="S714" i="29" s="1"/>
  <c r="S379" i="24"/>
  <c r="S712" i="24"/>
  <c r="T712" i="24"/>
  <c r="T712" i="29" s="1"/>
  <c r="N712" i="29"/>
  <c r="S712" i="29" s="1"/>
  <c r="AH904" i="29"/>
  <c r="S86" i="24"/>
  <c r="S164" i="24"/>
  <c r="N164" i="29"/>
  <c r="S164" i="29" s="1"/>
  <c r="S756" i="24"/>
  <c r="N756" i="29"/>
  <c r="S756" i="29" s="1"/>
  <c r="T756" i="24"/>
  <c r="T756" i="29" s="1"/>
  <c r="N342" i="29"/>
  <c r="S342" i="29" s="1"/>
  <c r="T631" i="24"/>
  <c r="T631" i="29" s="1"/>
  <c r="AH325" i="29"/>
  <c r="N308" i="24"/>
  <c r="N17" i="24" s="1"/>
  <c r="N553" i="24"/>
  <c r="T151" i="24"/>
  <c r="T151" i="29" s="1"/>
  <c r="S162" i="24"/>
  <c r="N274" i="29"/>
  <c r="S274" i="29" s="1"/>
  <c r="T383" i="24"/>
  <c r="T383" i="29" s="1"/>
  <c r="N691" i="24"/>
  <c r="S771" i="24"/>
  <c r="L595" i="29"/>
  <c r="N281" i="29"/>
  <c r="S281" i="29" s="1"/>
  <c r="S227" i="24"/>
  <c r="N815" i="24"/>
  <c r="N46" i="24" s="1"/>
  <c r="S685" i="29"/>
  <c r="N280" i="29"/>
  <c r="S280" i="29" s="1"/>
  <c r="T280" i="24"/>
  <c r="T280" i="29" s="1"/>
  <c r="S172" i="24"/>
  <c r="T172" i="24"/>
  <c r="T172" i="29" s="1"/>
  <c r="T335" i="24"/>
  <c r="T335" i="29" s="1"/>
  <c r="N151" i="29"/>
  <c r="S151" i="29" s="1"/>
  <c r="T399" i="24"/>
  <c r="T399" i="29" s="1"/>
  <c r="N399" i="29"/>
  <c r="S399" i="29" s="1"/>
  <c r="T162" i="24"/>
  <c r="T162" i="29" s="1"/>
  <c r="S137" i="29"/>
  <c r="T274" i="24"/>
  <c r="T274" i="29" s="1"/>
  <c r="S383" i="24"/>
  <c r="N771" i="29"/>
  <c r="S771" i="29" s="1"/>
  <c r="S382" i="29"/>
  <c r="N227" i="29"/>
  <c r="S227" i="29" s="1"/>
  <c r="L612" i="29"/>
  <c r="L791" i="24"/>
  <c r="L42" i="24" s="1"/>
  <c r="S557" i="29"/>
  <c r="S532" i="24"/>
  <c r="N532" i="29"/>
  <c r="S532" i="29" s="1"/>
  <c r="S846" i="29"/>
  <c r="S89" i="24"/>
  <c r="S138" i="24"/>
  <c r="L692" i="24"/>
  <c r="L39" i="24" s="1"/>
  <c r="S135" i="29"/>
  <c r="S99" i="24"/>
  <c r="S897" i="24"/>
  <c r="S733" i="29"/>
  <c r="N627" i="29"/>
  <c r="S627" i="29" s="1"/>
  <c r="T167" i="24"/>
  <c r="T167" i="29" s="1"/>
  <c r="N625" i="24"/>
  <c r="S936" i="24"/>
  <c r="T686" i="24"/>
  <c r="T686" i="29" s="1"/>
  <c r="S259" i="24"/>
  <c r="S874" i="24"/>
  <c r="T874" i="24"/>
  <c r="T874" i="29" s="1"/>
  <c r="N874" i="29"/>
  <c r="S874" i="29" s="1"/>
  <c r="AH447" i="29"/>
  <c r="AH246" i="29"/>
  <c r="T627" i="24"/>
  <c r="T627" i="29" s="1"/>
  <c r="L815" i="29"/>
  <c r="L46" i="29" s="1"/>
  <c r="S833" i="29"/>
  <c r="L519" i="29"/>
  <c r="L29" i="29" s="1"/>
  <c r="S110" i="29"/>
  <c r="N563" i="29"/>
  <c r="S563" i="29" s="1"/>
  <c r="S727" i="29"/>
  <c r="S244" i="29"/>
  <c r="N252" i="29"/>
  <c r="S252" i="29" s="1"/>
  <c r="T252" i="24"/>
  <c r="T252" i="29" s="1"/>
  <c r="N325" i="29"/>
  <c r="S325" i="29" s="1"/>
  <c r="T325" i="24"/>
  <c r="T325" i="29" s="1"/>
  <c r="L545" i="29"/>
  <c r="L32" i="29" s="1"/>
  <c r="AH538" i="29"/>
  <c r="S904" i="29"/>
  <c r="Q970" i="29"/>
  <c r="S495" i="29"/>
  <c r="S900" i="29"/>
  <c r="T447" i="24"/>
  <c r="T447" i="29" s="1"/>
  <c r="S447" i="24"/>
  <c r="N447" i="29"/>
  <c r="S447" i="29" s="1"/>
  <c r="S374" i="24"/>
  <c r="N144" i="24"/>
  <c r="T803" i="24"/>
  <c r="T803" i="29" s="1"/>
  <c r="N803" i="29"/>
  <c r="S803" i="29" s="1"/>
  <c r="AH410" i="29"/>
  <c r="S594" i="24"/>
  <c r="T594" i="24"/>
  <c r="T594" i="29" s="1"/>
  <c r="N594" i="29"/>
  <c r="S594" i="29" s="1"/>
  <c r="N856" i="29"/>
  <c r="S856" i="29" s="1"/>
  <c r="T856" i="24"/>
  <c r="T856" i="29" s="1"/>
  <c r="S856" i="24"/>
  <c r="T625" i="22"/>
  <c r="S950" i="22"/>
  <c r="S58" i="22" s="1"/>
  <c r="L219" i="31"/>
  <c r="L12" i="31" s="1"/>
  <c r="N374" i="29"/>
  <c r="S374" i="29" s="1"/>
  <c r="N764" i="24"/>
  <c r="T192" i="22"/>
  <c r="T192" i="31" s="1"/>
  <c r="N410" i="29"/>
  <c r="S410" i="29" s="1"/>
  <c r="T410" i="24"/>
  <c r="T410" i="29" s="1"/>
  <c r="S410" i="24"/>
  <c r="AH856" i="29"/>
  <c r="S737" i="22"/>
  <c r="S94" i="24"/>
  <c r="L670" i="29"/>
  <c r="T518" i="24"/>
  <c r="T518" i="29" s="1"/>
  <c r="S518" i="24"/>
  <c r="S519" i="24" s="1"/>
  <c r="S29" i="24" s="1"/>
  <c r="N518" i="29"/>
  <c r="S518" i="29" s="1"/>
  <c r="AH302" i="29"/>
  <c r="S389" i="22"/>
  <c r="N389" i="31"/>
  <c r="T389" i="22"/>
  <c r="S317" i="29"/>
  <c r="S184" i="24"/>
  <c r="N184" i="29"/>
  <c r="S184" i="29" s="1"/>
  <c r="N302" i="29"/>
  <c r="S302" i="29" s="1"/>
  <c r="T302" i="24"/>
  <c r="T302" i="29" s="1"/>
  <c r="N948" i="29"/>
  <c r="S948" i="29" s="1"/>
  <c r="S948" i="24"/>
  <c r="S950" i="24" s="1"/>
  <c r="S58" i="24" s="1"/>
  <c r="N572" i="29"/>
  <c r="S572" i="29" s="1"/>
  <c r="N463" i="24"/>
  <c r="N25" i="24" s="1"/>
  <c r="N294" i="29"/>
  <c r="S294" i="29" s="1"/>
  <c r="T522" i="24"/>
  <c r="T522" i="29" s="1"/>
  <c r="S522" i="24"/>
  <c r="S524" i="24" s="1"/>
  <c r="S30" i="24" s="1"/>
  <c r="N522" i="29"/>
  <c r="S522" i="29" s="1"/>
  <c r="N306" i="29"/>
  <c r="S306" i="29" s="1"/>
  <c r="S306" i="24"/>
  <c r="T306" i="24"/>
  <c r="T306" i="29" s="1"/>
  <c r="N513" i="29"/>
  <c r="S513" i="29" s="1"/>
  <c r="T513" i="24"/>
  <c r="T513" i="29" s="1"/>
  <c r="N422" i="29"/>
  <c r="S422" i="29" s="1"/>
  <c r="T422" i="24"/>
  <c r="T422" i="29" s="1"/>
  <c r="S453" i="29"/>
  <c r="AH453" i="29"/>
  <c r="S422" i="24"/>
  <c r="T640" i="22"/>
  <c r="N426" i="24"/>
  <c r="N23" i="24" s="1"/>
  <c r="S456" i="24"/>
  <c r="T851" i="24"/>
  <c r="T851" i="29" s="1"/>
  <c r="N851" i="29"/>
  <c r="S851" i="29" s="1"/>
  <c r="S851" i="24"/>
  <c r="S453" i="24"/>
  <c r="S257" i="29"/>
  <c r="N481" i="24"/>
  <c r="N26" i="24" s="1"/>
  <c r="T499" i="24"/>
  <c r="T499" i="29" s="1"/>
  <c r="N499" i="29"/>
  <c r="S499" i="29" s="1"/>
  <c r="S499" i="24"/>
  <c r="T455" i="24"/>
  <c r="T455" i="29" s="1"/>
  <c r="N455" i="29"/>
  <c r="S455" i="29" s="1"/>
  <c r="S539" i="24"/>
  <c r="N539" i="29"/>
  <c r="S539" i="29" s="1"/>
  <c r="S780" i="22"/>
  <c r="N897" i="29"/>
  <c r="S897" i="29" s="1"/>
  <c r="S702" i="24"/>
  <c r="AH878" i="29"/>
  <c r="S366" i="24"/>
  <c r="T366" i="24"/>
  <c r="T366" i="29" s="1"/>
  <c r="N366" i="29"/>
  <c r="S366" i="29" s="1"/>
  <c r="N758" i="29"/>
  <c r="S758" i="29" s="1"/>
  <c r="S758" i="24"/>
  <c r="T758" i="24"/>
  <c r="T758" i="29" s="1"/>
  <c r="T240" i="24"/>
  <c r="T240" i="29" s="1"/>
  <c r="S240" i="24"/>
  <c r="N240" i="29"/>
  <c r="S240" i="29" s="1"/>
  <c r="T621" i="24"/>
  <c r="T621" i="29" s="1"/>
  <c r="S621" i="24"/>
  <c r="N621" i="29"/>
  <c r="S621" i="29" s="1"/>
  <c r="AH786" i="29"/>
  <c r="S98" i="24"/>
  <c r="S100" i="24"/>
  <c r="S878" i="24"/>
  <c r="N878" i="29"/>
  <c r="S878" i="29" s="1"/>
  <c r="AH894" i="29"/>
  <c r="AH156" i="29"/>
  <c r="T786" i="24"/>
  <c r="T786" i="29" s="1"/>
  <c r="N786" i="29"/>
  <c r="S786" i="29" s="1"/>
  <c r="T606" i="24"/>
  <c r="S606" i="24"/>
  <c r="N606" i="29"/>
  <c r="S606" i="29" s="1"/>
  <c r="AH536" i="29"/>
  <c r="T461" i="24"/>
  <c r="T461" i="29" s="1"/>
  <c r="S461" i="24"/>
  <c r="N461" i="29"/>
  <c r="S461" i="29" s="1"/>
  <c r="T790" i="22"/>
  <c r="AH192" i="31"/>
  <c r="L764" i="29"/>
  <c r="AH768" i="29"/>
  <c r="N219" i="24"/>
  <c r="N12" i="24" s="1"/>
  <c r="N894" i="29"/>
  <c r="S894" i="29" s="1"/>
  <c r="S894" i="24"/>
  <c r="T894" i="24"/>
  <c r="T894" i="29" s="1"/>
  <c r="T729" i="24"/>
  <c r="T729" i="29" s="1"/>
  <c r="S729" i="24"/>
  <c r="N729" i="29"/>
  <c r="S729" i="29" s="1"/>
  <c r="T156" i="24"/>
  <c r="T156" i="29" s="1"/>
  <c r="N156" i="29"/>
  <c r="S156" i="29" s="1"/>
  <c r="S156" i="24"/>
  <c r="S757" i="24"/>
  <c r="N757" i="29"/>
  <c r="S757" i="29" s="1"/>
  <c r="T757" i="24"/>
  <c r="T757" i="29" s="1"/>
  <c r="AH468" i="29"/>
  <c r="S536" i="24"/>
  <c r="N536" i="29"/>
  <c r="N400" i="29"/>
  <c r="S400" i="29" s="1"/>
  <c r="T400" i="24"/>
  <c r="T400" i="29" s="1"/>
  <c r="S400" i="24"/>
  <c r="L790" i="29"/>
  <c r="S491" i="24"/>
  <c r="T469" i="24"/>
  <c r="T469" i="29" s="1"/>
  <c r="S469" i="24"/>
  <c r="N469" i="29"/>
  <c r="S469" i="29" s="1"/>
  <c r="S434" i="24"/>
  <c r="T434" i="24"/>
  <c r="T434" i="29" s="1"/>
  <c r="N434" i="29"/>
  <c r="S434" i="29" s="1"/>
  <c r="T592" i="24"/>
  <c r="T592" i="29" s="1"/>
  <c r="N592" i="29"/>
  <c r="S592" i="29" s="1"/>
  <c r="S592" i="24"/>
  <c r="S468" i="24"/>
  <c r="N468" i="29"/>
  <c r="S468" i="29" s="1"/>
  <c r="T468" i="24"/>
  <c r="T468" i="29" s="1"/>
  <c r="T570" i="24"/>
  <c r="T570" i="29" s="1"/>
  <c r="N570" i="29"/>
  <c r="S570" i="29" s="1"/>
  <c r="S668" i="24"/>
  <c r="T668" i="24"/>
  <c r="T668" i="29" s="1"/>
  <c r="N668" i="29"/>
  <c r="S668" i="29" s="1"/>
  <c r="AH472" i="29"/>
  <c r="N508" i="29"/>
  <c r="S508" i="29" s="1"/>
  <c r="S508" i="24"/>
  <c r="N798" i="29"/>
  <c r="S798" i="29" s="1"/>
  <c r="S798" i="24"/>
  <c r="T798" i="24"/>
  <c r="T798" i="29" s="1"/>
  <c r="AH469" i="29"/>
  <c r="AH434" i="29"/>
  <c r="T395" i="24"/>
  <c r="T395" i="29" s="1"/>
  <c r="S395" i="24"/>
  <c r="N395" i="29"/>
  <c r="S395" i="29" s="1"/>
  <c r="T836" i="24"/>
  <c r="T836" i="29" s="1"/>
  <c r="N836" i="29"/>
  <c r="S836" i="29" s="1"/>
  <c r="S836" i="24"/>
  <c r="AH757" i="29"/>
  <c r="S654" i="24"/>
  <c r="T654" i="24"/>
  <c r="T654" i="29" s="1"/>
  <c r="N654" i="29"/>
  <c r="S654" i="29" s="1"/>
  <c r="T476" i="24"/>
  <c r="T476" i="29" s="1"/>
  <c r="N476" i="29"/>
  <c r="S476" i="29" s="1"/>
  <c r="S476" i="24"/>
  <c r="N919" i="24"/>
  <c r="N55" i="24" s="1"/>
  <c r="AH113" i="29"/>
  <c r="T657" i="24"/>
  <c r="T657" i="29" s="1"/>
  <c r="S657" i="24"/>
  <c r="N657" i="29"/>
  <c r="S657" i="29" s="1"/>
  <c r="AH400" i="29"/>
  <c r="T684" i="24"/>
  <c r="T684" i="29" s="1"/>
  <c r="N684" i="29"/>
  <c r="S684" i="29" s="1"/>
  <c r="T761" i="24"/>
  <c r="T761" i="29" s="1"/>
  <c r="N761" i="29"/>
  <c r="S761" i="29" s="1"/>
  <c r="AH758" i="29"/>
  <c r="T500" i="24"/>
  <c r="T500" i="29" s="1"/>
  <c r="N500" i="29"/>
  <c r="S500" i="29" s="1"/>
  <c r="S500" i="24"/>
  <c r="AH617" i="29"/>
  <c r="AH106" i="29"/>
  <c r="S106" i="24"/>
  <c r="N113" i="29"/>
  <c r="S113" i="29" s="1"/>
  <c r="S113" i="24"/>
  <c r="N192" i="31"/>
  <c r="N219" i="22"/>
  <c r="N12" i="22" s="1"/>
  <c r="T542" i="24"/>
  <c r="N542" i="29"/>
  <c r="S542" i="29" s="1"/>
  <c r="AH684" i="29"/>
  <c r="S617" i="24"/>
  <c r="N617" i="29"/>
  <c r="S617" i="29" s="1"/>
  <c r="T617" i="24"/>
  <c r="T617" i="29" s="1"/>
  <c r="AH761" i="29"/>
  <c r="S472" i="24"/>
  <c r="T472" i="24"/>
  <c r="T472" i="29" s="1"/>
  <c r="N472" i="29"/>
  <c r="S472" i="29" s="1"/>
  <c r="L219" i="29"/>
  <c r="L12" i="29" s="1"/>
  <c r="L308" i="29"/>
  <c r="L17" i="29" s="1"/>
  <c r="L343" i="29"/>
  <c r="L19" i="29" s="1"/>
  <c r="AH357" i="29"/>
  <c r="Q43" i="29"/>
  <c r="Q61" i="29" s="1"/>
  <c r="Q63" i="29" s="1"/>
  <c r="Q73" i="29" s="1"/>
  <c r="AH136" i="29"/>
  <c r="M43" i="29"/>
  <c r="M61" i="29" s="1"/>
  <c r="M63" i="29" s="1"/>
  <c r="S209" i="29"/>
  <c r="L839" i="29"/>
  <c r="L48" i="29" s="1"/>
  <c r="L780" i="29"/>
  <c r="S108" i="29"/>
  <c r="P43" i="29"/>
  <c r="P61" i="29" s="1"/>
  <c r="P63" i="29" s="1"/>
  <c r="P73" i="29" s="1"/>
  <c r="AH665" i="29"/>
  <c r="AH670" i="29" s="1"/>
  <c r="L426" i="29"/>
  <c r="L23" i="29" s="1"/>
  <c r="S242" i="29"/>
  <c r="S531" i="31"/>
  <c r="L829" i="29"/>
  <c r="L47" i="29" s="1"/>
  <c r="AH397" i="29"/>
  <c r="AH406" i="29"/>
  <c r="N642" i="29"/>
  <c r="S642" i="29" s="1"/>
  <c r="T642" i="24"/>
  <c r="T642" i="29" s="1"/>
  <c r="S642" i="24"/>
  <c r="S647" i="24" s="1"/>
  <c r="N268" i="24"/>
  <c r="N15" i="24" s="1"/>
  <c r="AH642" i="29"/>
  <c r="N737" i="24"/>
  <c r="S629" i="24"/>
  <c r="S462" i="24"/>
  <c r="N462" i="29"/>
  <c r="S462" i="29" s="1"/>
  <c r="N659" i="24"/>
  <c r="N441" i="24"/>
  <c r="N24" i="24" s="1"/>
  <c r="N665" i="29"/>
  <c r="S665" i="29" s="1"/>
  <c r="T665" i="24"/>
  <c r="T665" i="29" s="1"/>
  <c r="S534" i="24"/>
  <c r="S341" i="24"/>
  <c r="N341" i="29"/>
  <c r="S341" i="29" s="1"/>
  <c r="T341" i="24"/>
  <c r="T341" i="29" s="1"/>
  <c r="S205" i="29"/>
  <c r="S683" i="24"/>
  <c r="T152" i="24"/>
  <c r="T152" i="29" s="1"/>
  <c r="S152" i="24"/>
  <c r="N152" i="29"/>
  <c r="S152" i="29" s="1"/>
  <c r="N267" i="29"/>
  <c r="S267" i="29" s="1"/>
  <c r="S267" i="24"/>
  <c r="AH267" i="29"/>
  <c r="S528" i="24"/>
  <c r="S31" i="24"/>
  <c r="T743" i="24"/>
  <c r="T743" i="29" s="1"/>
  <c r="N743" i="29"/>
  <c r="N750" i="24"/>
  <c r="N751" i="24" s="1"/>
  <c r="N41" i="24" s="1"/>
  <c r="T425" i="24"/>
  <c r="T425" i="29" s="1"/>
  <c r="N425" i="29"/>
  <c r="S425" i="29" s="1"/>
  <c r="S123" i="24"/>
  <c r="S743" i="24"/>
  <c r="AH436" i="29"/>
  <c r="AH926" i="29"/>
  <c r="N105" i="29"/>
  <c r="S105" i="29" s="1"/>
  <c r="S105" i="24"/>
  <c r="AH237" i="29"/>
  <c r="S231" i="29"/>
  <c r="S93" i="24"/>
  <c r="S726" i="24"/>
  <c r="S790" i="24"/>
  <c r="N128" i="24"/>
  <c r="N6" i="24" s="1"/>
  <c r="S79" i="24"/>
  <c r="AH743" i="29"/>
  <c r="AH750" i="29" s="1"/>
  <c r="AH751" i="29" s="1"/>
  <c r="AH41" i="29" s="1"/>
  <c r="AH415" i="29"/>
  <c r="T436" i="24"/>
  <c r="T436" i="29" s="1"/>
  <c r="N436" i="29"/>
  <c r="S436" i="29" s="1"/>
  <c r="S84" i="24"/>
  <c r="T926" i="24"/>
  <c r="T926" i="29" s="1"/>
  <c r="N926" i="29"/>
  <c r="AH273" i="29"/>
  <c r="S889" i="24"/>
  <c r="T889" i="24"/>
  <c r="T889" i="29" s="1"/>
  <c r="N889" i="29"/>
  <c r="S889" i="29" s="1"/>
  <c r="AH183" i="29"/>
  <c r="N237" i="29"/>
  <c r="S237" i="29" s="1"/>
  <c r="T237" i="24"/>
  <c r="T237" i="29" s="1"/>
  <c r="S106" i="29"/>
  <c r="T450" i="24"/>
  <c r="T450" i="29" s="1"/>
  <c r="S450" i="24"/>
  <c r="N450" i="29"/>
  <c r="S450" i="29" s="1"/>
  <c r="T785" i="24"/>
  <c r="T785" i="29" s="1"/>
  <c r="N785" i="29"/>
  <c r="S785" i="29" s="1"/>
  <c r="S192" i="24"/>
  <c r="T192" i="24"/>
  <c r="N192" i="29"/>
  <c r="T415" i="24"/>
  <c r="T415" i="29" s="1"/>
  <c r="N415" i="29"/>
  <c r="S415" i="29" s="1"/>
  <c r="T159" i="24"/>
  <c r="T159" i="29" s="1"/>
  <c r="N159" i="29"/>
  <c r="S159" i="29" s="1"/>
  <c r="AH491" i="29"/>
  <c r="S491" i="29"/>
  <c r="AH204" i="29"/>
  <c r="N435" i="29"/>
  <c r="S435" i="29" s="1"/>
  <c r="T435" i="24"/>
  <c r="T435" i="29" s="1"/>
  <c r="T311" i="24"/>
  <c r="T311" i="29" s="1"/>
  <c r="N311" i="29"/>
  <c r="S311" i="29" s="1"/>
  <c r="N179" i="24"/>
  <c r="N8" i="24" s="1"/>
  <c r="S801" i="24"/>
  <c r="N801" i="29"/>
  <c r="S801" i="29" s="1"/>
  <c r="T801" i="24"/>
  <c r="T801" i="29" s="1"/>
  <c r="AH155" i="29"/>
  <c r="AH84" i="29"/>
  <c r="S84" i="29"/>
  <c r="AH158" i="29"/>
  <c r="T431" i="24"/>
  <c r="T431" i="29" s="1"/>
  <c r="N431" i="29"/>
  <c r="S431" i="29" s="1"/>
  <c r="S431" i="24"/>
  <c r="N273" i="29"/>
  <c r="S273" i="29" s="1"/>
  <c r="T273" i="24"/>
  <c r="T273" i="29" s="1"/>
  <c r="T183" i="24"/>
  <c r="T183" i="29" s="1"/>
  <c r="N183" i="29"/>
  <c r="S183" i="29" s="1"/>
  <c r="AH573" i="29"/>
  <c r="AH471" i="29"/>
  <c r="AH192" i="29"/>
  <c r="AH311" i="29"/>
  <c r="S415" i="24"/>
  <c r="T835" i="24"/>
  <c r="T835" i="29" s="1"/>
  <c r="N835" i="29"/>
  <c r="S835" i="29" s="1"/>
  <c r="N390" i="29"/>
  <c r="S390" i="29" s="1"/>
  <c r="T390" i="24"/>
  <c r="AH431" i="29"/>
  <c r="AH448" i="29"/>
  <c r="T573" i="24"/>
  <c r="T573" i="29" s="1"/>
  <c r="N573" i="29"/>
  <c r="S573" i="29" s="1"/>
  <c r="N271" i="29"/>
  <c r="S271" i="29" s="1"/>
  <c r="T271" i="24"/>
  <c r="T271" i="29" s="1"/>
  <c r="S577" i="29"/>
  <c r="S253" i="24"/>
  <c r="N253" i="29"/>
  <c r="S253" i="29" s="1"/>
  <c r="T253" i="24"/>
  <c r="T253" i="29" s="1"/>
  <c r="AH439" i="29"/>
  <c r="N361" i="24"/>
  <c r="N20" i="24" s="1"/>
  <c r="N326" i="24"/>
  <c r="N18" i="24" s="1"/>
  <c r="T155" i="24"/>
  <c r="T155" i="29" s="1"/>
  <c r="N155" i="29"/>
  <c r="S155" i="29" s="1"/>
  <c r="AH307" i="29"/>
  <c r="N158" i="29"/>
  <c r="S158" i="29" s="1"/>
  <c r="T158" i="24"/>
  <c r="T158" i="29" s="1"/>
  <c r="T423" i="24"/>
  <c r="T423" i="29" s="1"/>
  <c r="N423" i="29"/>
  <c r="S423" i="29" s="1"/>
  <c r="T413" i="24"/>
  <c r="T413" i="29" s="1"/>
  <c r="N413" i="29"/>
  <c r="S413" i="29" s="1"/>
  <c r="S448" i="24"/>
  <c r="T448" i="24"/>
  <c r="T448" i="29" s="1"/>
  <c r="N448" i="29"/>
  <c r="S448" i="29" s="1"/>
  <c r="S534" i="29"/>
  <c r="AH195" i="29"/>
  <c r="AH187" i="29"/>
  <c r="N471" i="29"/>
  <c r="S471" i="29" s="1"/>
  <c r="T471" i="24"/>
  <c r="T471" i="29" s="1"/>
  <c r="S175" i="24"/>
  <c r="N175" i="29"/>
  <c r="S175" i="29" s="1"/>
  <c r="T498" i="24"/>
  <c r="T498" i="29" s="1"/>
  <c r="N498" i="29"/>
  <c r="S498" i="29" s="1"/>
  <c r="N357" i="29"/>
  <c r="S357" i="29" s="1"/>
  <c r="T357" i="24"/>
  <c r="T357" i="29" s="1"/>
  <c r="L31" i="29"/>
  <c r="L528" i="29"/>
  <c r="AH702" i="29"/>
  <c r="AH704" i="29" s="1"/>
  <c r="L441" i="29"/>
  <c r="L24" i="29" s="1"/>
  <c r="S292" i="29"/>
  <c r="S140" i="24"/>
  <c r="L879" i="29"/>
  <c r="L50" i="29" s="1"/>
  <c r="AH208" i="29"/>
  <c r="T307" i="24"/>
  <c r="T307" i="29" s="1"/>
  <c r="N307" i="29"/>
  <c r="S307" i="29" s="1"/>
  <c r="S159" i="24"/>
  <c r="S413" i="24"/>
  <c r="T163" i="24"/>
  <c r="T163" i="29" s="1"/>
  <c r="S163" i="24"/>
  <c r="N163" i="29"/>
  <c r="S163" i="29" s="1"/>
  <c r="S425" i="24"/>
  <c r="T195" i="24"/>
  <c r="T195" i="29" s="1"/>
  <c r="N195" i="29"/>
  <c r="S195" i="29" s="1"/>
  <c r="S187" i="24"/>
  <c r="T187" i="24"/>
  <c r="T187" i="29" s="1"/>
  <c r="N187" i="29"/>
  <c r="S187" i="29" s="1"/>
  <c r="S475" i="24"/>
  <c r="T475" i="24"/>
  <c r="T475" i="29" s="1"/>
  <c r="N475" i="29"/>
  <c r="S475" i="29" s="1"/>
  <c r="N291" i="29"/>
  <c r="S291" i="29" s="1"/>
  <c r="T291" i="24"/>
  <c r="T291" i="29" s="1"/>
  <c r="T789" i="24"/>
  <c r="T789" i="29" s="1"/>
  <c r="N789" i="29"/>
  <c r="S789" i="29" s="1"/>
  <c r="N204" i="29"/>
  <c r="S204" i="29" s="1"/>
  <c r="T204" i="24"/>
  <c r="T204" i="29" s="1"/>
  <c r="N527" i="29"/>
  <c r="N528" i="24"/>
  <c r="N31" i="24"/>
  <c r="T527" i="24"/>
  <c r="L463" i="29"/>
  <c r="L25" i="29" s="1"/>
  <c r="L326" i="29"/>
  <c r="L18" i="29" s="1"/>
  <c r="N303" i="29"/>
  <c r="S303" i="29" s="1"/>
  <c r="T303" i="24"/>
  <c r="T303" i="29" s="1"/>
  <c r="N397" i="29"/>
  <c r="S397" i="29" s="1"/>
  <c r="T397" i="24"/>
  <c r="T397" i="29" s="1"/>
  <c r="AH94" i="29"/>
  <c r="T208" i="24"/>
  <c r="T208" i="29" s="1"/>
  <c r="N208" i="29"/>
  <c r="S208" i="29" s="1"/>
  <c r="S204" i="24"/>
  <c r="T338" i="24"/>
  <c r="T338" i="29" s="1"/>
  <c r="N338" i="29"/>
  <c r="S338" i="29" s="1"/>
  <c r="N406" i="29"/>
  <c r="S406" i="29" s="1"/>
  <c r="AH435" i="29"/>
  <c r="T439" i="24"/>
  <c r="T439" i="29" s="1"/>
  <c r="N439" i="29"/>
  <c r="S439" i="29" s="1"/>
  <c r="N452" i="29"/>
  <c r="S452" i="29" s="1"/>
  <c r="S452" i="24"/>
  <c r="AH303" i="29"/>
  <c r="N702" i="29"/>
  <c r="S702" i="29" s="1"/>
  <c r="T702" i="24"/>
  <c r="T702" i="29" s="1"/>
  <c r="N268" i="22"/>
  <c r="N15" i="22" s="1"/>
  <c r="S265" i="22"/>
  <c r="S268" i="22" s="1"/>
  <c r="S15" i="22" s="1"/>
  <c r="T659" i="31"/>
  <c r="AH764" i="31"/>
  <c r="S595" i="31"/>
  <c r="N595" i="31"/>
  <c r="T595" i="31"/>
  <c r="M970" i="29"/>
  <c r="S543" i="29"/>
  <c r="L361" i="29"/>
  <c r="L20" i="29" s="1"/>
  <c r="M970" i="31"/>
  <c r="M974" i="31" s="1"/>
  <c r="AH737" i="31"/>
  <c r="AH822" i="29"/>
  <c r="AH83" i="29"/>
  <c r="S83" i="29"/>
  <c r="N569" i="29"/>
  <c r="N579" i="24"/>
  <c r="T569" i="24"/>
  <c r="S569" i="24"/>
  <c r="N343" i="24"/>
  <c r="N19" i="24" s="1"/>
  <c r="S649" i="29"/>
  <c r="T477" i="24"/>
  <c r="T477" i="29" s="1"/>
  <c r="N477" i="29"/>
  <c r="S710" i="29"/>
  <c r="AH320" i="29"/>
  <c r="AH212" i="29"/>
  <c r="S97" i="24"/>
  <c r="AH186" i="29"/>
  <c r="T194" i="24"/>
  <c r="T194" i="29" s="1"/>
  <c r="N194" i="29"/>
  <c r="S194" i="29" s="1"/>
  <c r="S83" i="24"/>
  <c r="N355" i="29"/>
  <c r="T355" i="24"/>
  <c r="T355" i="29" s="1"/>
  <c r="T134" i="24"/>
  <c r="T134" i="29" s="1"/>
  <c r="N134" i="29"/>
  <c r="S134" i="29" s="1"/>
  <c r="T171" i="24"/>
  <c r="T171" i="29" s="1"/>
  <c r="N171" i="29"/>
  <c r="S171" i="29" s="1"/>
  <c r="N401" i="29"/>
  <c r="S401" i="29" s="1"/>
  <c r="T401" i="24"/>
  <c r="T401" i="29" s="1"/>
  <c r="N359" i="29"/>
  <c r="S359" i="29" s="1"/>
  <c r="T359" i="24"/>
  <c r="T359" i="29" s="1"/>
  <c r="AH569" i="29"/>
  <c r="L579" i="29"/>
  <c r="AH351" i="29"/>
  <c r="T505" i="24"/>
  <c r="T505" i="29" s="1"/>
  <c r="N505" i="29"/>
  <c r="S505" i="29" s="1"/>
  <c r="AH369" i="29"/>
  <c r="T726" i="24"/>
  <c r="T726" i="29" s="1"/>
  <c r="N726" i="29"/>
  <c r="S726" i="29" s="1"/>
  <c r="N214" i="29"/>
  <c r="S214" i="29" s="1"/>
  <c r="T214" i="24"/>
  <c r="T214" i="29" s="1"/>
  <c r="T784" i="24"/>
  <c r="N784" i="29"/>
  <c r="T649" i="29"/>
  <c r="AH633" i="29"/>
  <c r="AH174" i="29"/>
  <c r="T320" i="24"/>
  <c r="T320" i="29" s="1"/>
  <c r="N320" i="29"/>
  <c r="S320" i="29" s="1"/>
  <c r="N653" i="29"/>
  <c r="S653" i="29" s="1"/>
  <c r="T653" i="24"/>
  <c r="T653" i="29" s="1"/>
  <c r="AH97" i="29"/>
  <c r="S97" i="29"/>
  <c r="T118" i="29"/>
  <c r="N869" i="29"/>
  <c r="S869" i="29" s="1"/>
  <c r="T869" i="24"/>
  <c r="N879" i="24"/>
  <c r="N50" i="24" s="1"/>
  <c r="N868" i="29" s="1"/>
  <c r="AH438" i="29"/>
  <c r="N819" i="29"/>
  <c r="S819" i="29" s="1"/>
  <c r="T819" i="24"/>
  <c r="T819" i="29" s="1"/>
  <c r="N323" i="29"/>
  <c r="S323" i="29" s="1"/>
  <c r="T323" i="24"/>
  <c r="T323" i="29" s="1"/>
  <c r="AH194" i="29"/>
  <c r="N837" i="29"/>
  <c r="S837" i="29" s="1"/>
  <c r="T837" i="24"/>
  <c r="T837" i="29" s="1"/>
  <c r="AH206" i="29"/>
  <c r="AH107" i="29"/>
  <c r="N369" i="29"/>
  <c r="S369" i="29" s="1"/>
  <c r="T369" i="24"/>
  <c r="T369" i="29" s="1"/>
  <c r="S454" i="24"/>
  <c r="N454" i="29"/>
  <c r="S454" i="29" s="1"/>
  <c r="AH287" i="29"/>
  <c r="N351" i="29"/>
  <c r="S351" i="29" s="1"/>
  <c r="T351" i="24"/>
  <c r="T351" i="29" s="1"/>
  <c r="AH728" i="29"/>
  <c r="T148" i="24"/>
  <c r="T148" i="29" s="1"/>
  <c r="N148" i="29"/>
  <c r="S148" i="29" s="1"/>
  <c r="AH214" i="29"/>
  <c r="T212" i="24"/>
  <c r="T212" i="29" s="1"/>
  <c r="N212" i="29"/>
  <c r="S212" i="29" s="1"/>
  <c r="S772" i="24"/>
  <c r="N772" i="29"/>
  <c r="S772" i="29" s="1"/>
  <c r="T772" i="24"/>
  <c r="T772" i="29" s="1"/>
  <c r="T595" i="22"/>
  <c r="L553" i="29"/>
  <c r="N295" i="24"/>
  <c r="N16" i="24" s="1"/>
  <c r="P970" i="29"/>
  <c r="P974" i="29" s="1"/>
  <c r="AH726" i="29"/>
  <c r="AH629" i="29"/>
  <c r="S696" i="29"/>
  <c r="N633" i="29"/>
  <c r="T633" i="24"/>
  <c r="T633" i="29" s="1"/>
  <c r="S825" i="24"/>
  <c r="N825" i="29"/>
  <c r="S825" i="29" s="1"/>
  <c r="S653" i="24"/>
  <c r="S178" i="24"/>
  <c r="AH226" i="29"/>
  <c r="N186" i="29"/>
  <c r="S186" i="29" s="1"/>
  <c r="T186" i="24"/>
  <c r="T186" i="29" s="1"/>
  <c r="AH347" i="29"/>
  <c r="S323" i="24"/>
  <c r="AH823" i="29"/>
  <c r="N589" i="29"/>
  <c r="T589" i="24"/>
  <c r="AH202" i="29"/>
  <c r="S837" i="24"/>
  <c r="T206" i="24"/>
  <c r="T206" i="29" s="1"/>
  <c r="N206" i="29"/>
  <c r="S206" i="29" s="1"/>
  <c r="AH312" i="29"/>
  <c r="AH454" i="29"/>
  <c r="T287" i="24"/>
  <c r="T287" i="29" s="1"/>
  <c r="N287" i="29"/>
  <c r="S287" i="29" s="1"/>
  <c r="N728" i="29"/>
  <c r="T728" i="24"/>
  <c r="T728" i="29" s="1"/>
  <c r="AH148" i="29"/>
  <c r="N857" i="29"/>
  <c r="S857" i="29" s="1"/>
  <c r="T857" i="24"/>
  <c r="T857" i="29" s="1"/>
  <c r="AH818" i="29"/>
  <c r="AH359" i="29"/>
  <c r="R43" i="29"/>
  <c r="R61" i="29" s="1"/>
  <c r="R63" i="29" s="1"/>
  <c r="R73" i="29" s="1"/>
  <c r="AH82" i="29"/>
  <c r="AH403" i="29"/>
  <c r="N629" i="29"/>
  <c r="S629" i="29" s="1"/>
  <c r="T629" i="24"/>
  <c r="S619" i="24"/>
  <c r="N619" i="29"/>
  <c r="T619" i="24"/>
  <c r="T632" i="24"/>
  <c r="T632" i="29" s="1"/>
  <c r="N632" i="29"/>
  <c r="S632" i="29" s="1"/>
  <c r="N174" i="29"/>
  <c r="S174" i="29" s="1"/>
  <c r="T174" i="24"/>
  <c r="T174" i="29" s="1"/>
  <c r="AH653" i="29"/>
  <c r="AH178" i="29"/>
  <c r="S178" i="29"/>
  <c r="N225" i="29"/>
  <c r="S225" i="29" s="1"/>
  <c r="T225" i="24"/>
  <c r="T225" i="29" s="1"/>
  <c r="S225" i="24"/>
  <c r="AH349" i="29"/>
  <c r="T438" i="24"/>
  <c r="T438" i="29" s="1"/>
  <c r="N438" i="29"/>
  <c r="S438" i="29" s="1"/>
  <c r="AH323" i="29"/>
  <c r="AH353" i="29"/>
  <c r="N823" i="29"/>
  <c r="S823" i="29" s="1"/>
  <c r="T823" i="24"/>
  <c r="T823" i="29" s="1"/>
  <c r="AH589" i="29"/>
  <c r="L590" i="29"/>
  <c r="T202" i="24"/>
  <c r="T202" i="29" s="1"/>
  <c r="N202" i="29"/>
  <c r="S202" i="29" s="1"/>
  <c r="AH143" i="29"/>
  <c r="S143" i="29"/>
  <c r="AH837" i="29"/>
  <c r="AH523" i="29"/>
  <c r="L524" i="29"/>
  <c r="L30" i="29" s="1"/>
  <c r="AH776" i="29"/>
  <c r="N107" i="29"/>
  <c r="T107" i="29" s="1"/>
  <c r="T115" i="29" s="1"/>
  <c r="N871" i="29"/>
  <c r="S871" i="29" s="1"/>
  <c r="T871" i="24"/>
  <c r="T871" i="29" s="1"/>
  <c r="AH123" i="29"/>
  <c r="S123" i="29"/>
  <c r="L128" i="29"/>
  <c r="L6" i="29" s="1"/>
  <c r="T490" i="24"/>
  <c r="T490" i="29" s="1"/>
  <c r="N490" i="29"/>
  <c r="S490" i="29" s="1"/>
  <c r="Q973" i="29"/>
  <c r="Q74" i="29"/>
  <c r="AH659" i="31"/>
  <c r="AH477" i="29"/>
  <c r="N312" i="29"/>
  <c r="S312" i="29" s="1"/>
  <c r="T312" i="24"/>
  <c r="T312" i="29" s="1"/>
  <c r="S579" i="22"/>
  <c r="S82" i="24"/>
  <c r="N82" i="29"/>
  <c r="S82" i="29" s="1"/>
  <c r="N891" i="29"/>
  <c r="S891" i="29" s="1"/>
  <c r="T891" i="24"/>
  <c r="T891" i="29" s="1"/>
  <c r="AH619" i="29"/>
  <c r="L625" i="29"/>
  <c r="N899" i="29"/>
  <c r="S899" i="29" s="1"/>
  <c r="T899" i="24"/>
  <c r="T899" i="29" s="1"/>
  <c r="T201" i="24"/>
  <c r="T201" i="29" s="1"/>
  <c r="N201" i="29"/>
  <c r="S201" i="29" s="1"/>
  <c r="T150" i="24"/>
  <c r="T150" i="29" s="1"/>
  <c r="N150" i="29"/>
  <c r="S150" i="29" s="1"/>
  <c r="AG865" i="29"/>
  <c r="AH865" i="29" s="1"/>
  <c r="N324" i="29"/>
  <c r="S324" i="29" s="1"/>
  <c r="T324" i="24"/>
  <c r="T324" i="29" s="1"/>
  <c r="AH225" i="29"/>
  <c r="T226" i="24"/>
  <c r="T226" i="29" s="1"/>
  <c r="N226" i="29"/>
  <c r="S226" i="29" s="1"/>
  <c r="S349" i="24"/>
  <c r="S361" i="24" s="1"/>
  <c r="S20" i="24" s="1"/>
  <c r="N349" i="29"/>
  <c r="S349" i="29" s="1"/>
  <c r="T349" i="24"/>
  <c r="T349" i="29" s="1"/>
  <c r="AH79" i="29"/>
  <c r="S79" i="29"/>
  <c r="S101" i="24"/>
  <c r="N347" i="29"/>
  <c r="S347" i="29" s="1"/>
  <c r="T347" i="24"/>
  <c r="T353" i="24"/>
  <c r="T353" i="29" s="1"/>
  <c r="N353" i="29"/>
  <c r="S353" i="29" s="1"/>
  <c r="S823" i="24"/>
  <c r="AH377" i="29"/>
  <c r="AH490" i="29"/>
  <c r="N590" i="24"/>
  <c r="AH784" i="29"/>
  <c r="N329" i="29"/>
  <c r="T329" i="24"/>
  <c r="AH819" i="29"/>
  <c r="T329" i="22"/>
  <c r="T329" i="31" s="1"/>
  <c r="N329" i="31"/>
  <c r="S329" i="31" s="1"/>
  <c r="N343" i="22"/>
  <c r="N19" i="22" s="1"/>
  <c r="S519" i="22"/>
  <c r="S29" i="22" s="1"/>
  <c r="S567" i="22"/>
  <c r="S717" i="22"/>
  <c r="AC43" i="31"/>
  <c r="AC61" i="31" s="1"/>
  <c r="AC63" i="31" s="1"/>
  <c r="L481" i="29"/>
  <c r="L26" i="29" s="1"/>
  <c r="N780" i="24"/>
  <c r="L919" i="29"/>
  <c r="L55" i="29" s="1"/>
  <c r="AH720" i="31"/>
  <c r="AH723" i="31" s="1"/>
  <c r="N403" i="29"/>
  <c r="S403" i="29" s="1"/>
  <c r="T403" i="24"/>
  <c r="T403" i="29" s="1"/>
  <c r="AH891" i="29"/>
  <c r="AH316" i="29"/>
  <c r="AH86" i="29"/>
  <c r="S86" i="29"/>
  <c r="S857" i="24"/>
  <c r="AH899" i="29"/>
  <c r="AH301" i="29"/>
  <c r="N644" i="29"/>
  <c r="S644" i="29" s="1"/>
  <c r="T644" i="24"/>
  <c r="T644" i="29" s="1"/>
  <c r="AH150" i="29"/>
  <c r="N865" i="29"/>
  <c r="S865" i="29" s="1"/>
  <c r="S865" i="24"/>
  <c r="N818" i="29"/>
  <c r="T818" i="24"/>
  <c r="N829" i="24"/>
  <c r="N47" i="24" s="1"/>
  <c r="N817" i="29" s="1"/>
  <c r="AH652" i="29"/>
  <c r="L659" i="29"/>
  <c r="N822" i="29"/>
  <c r="S822" i="29" s="1"/>
  <c r="T822" i="24"/>
  <c r="T822" i="29" s="1"/>
  <c r="S936" i="29"/>
  <c r="AH936" i="29"/>
  <c r="AH101" i="29"/>
  <c r="S101" i="29"/>
  <c r="AH877" i="29"/>
  <c r="T676" i="24"/>
  <c r="T676" i="29" s="1"/>
  <c r="N676" i="29"/>
  <c r="S676" i="29" s="1"/>
  <c r="S489" i="24"/>
  <c r="N489" i="29"/>
  <c r="S489" i="29" s="1"/>
  <c r="T489" i="24"/>
  <c r="T489" i="29" s="1"/>
  <c r="AH329" i="31"/>
  <c r="S127" i="24"/>
  <c r="N127" i="29"/>
  <c r="AG736" i="29"/>
  <c r="AH736" i="29" s="1"/>
  <c r="S377" i="24"/>
  <c r="N377" i="29"/>
  <c r="S377" i="29" s="1"/>
  <c r="T377" i="24"/>
  <c r="T377" i="29" s="1"/>
  <c r="S143" i="24"/>
  <c r="T523" i="24"/>
  <c r="N524" i="24"/>
  <c r="N30" i="24" s="1"/>
  <c r="N523" i="29"/>
  <c r="N776" i="29"/>
  <c r="T776" i="24"/>
  <c r="T776" i="29" s="1"/>
  <c r="N198" i="29"/>
  <c r="S198" i="29" s="1"/>
  <c r="T198" i="24"/>
  <c r="T198" i="29" s="1"/>
  <c r="AH292" i="29"/>
  <c r="N652" i="29"/>
  <c r="S652" i="29" s="1"/>
  <c r="T652" i="24"/>
  <c r="T652" i="29" s="1"/>
  <c r="T659" i="22"/>
  <c r="S750" i="22"/>
  <c r="S751" i="22" s="1"/>
  <c r="S41" i="22" s="1"/>
  <c r="L179" i="29"/>
  <c r="L8" i="29" s="1"/>
  <c r="T367" i="24"/>
  <c r="T367" i="29" s="1"/>
  <c r="N367" i="29"/>
  <c r="S367" i="29" s="1"/>
  <c r="T316" i="24"/>
  <c r="T316" i="29" s="1"/>
  <c r="N316" i="29"/>
  <c r="S316" i="29" s="1"/>
  <c r="S316" i="24"/>
  <c r="AH857" i="29"/>
  <c r="N301" i="29"/>
  <c r="S301" i="29" s="1"/>
  <c r="T301" i="24"/>
  <c r="T301" i="29" s="1"/>
  <c r="AH644" i="29"/>
  <c r="N790" i="24"/>
  <c r="S212" i="24"/>
  <c r="S652" i="24"/>
  <c r="AH869" i="29"/>
  <c r="N877" i="29"/>
  <c r="S877" i="29" s="1"/>
  <c r="T877" i="24"/>
  <c r="T877" i="29" s="1"/>
  <c r="AH489" i="29"/>
  <c r="S329" i="22"/>
  <c r="AG355" i="29"/>
  <c r="AH355" i="29" s="1"/>
  <c r="N736" i="29"/>
  <c r="S736" i="29" s="1"/>
  <c r="T736" i="24"/>
  <c r="T736" i="29" s="1"/>
  <c r="AH772" i="29"/>
  <c r="AH401" i="29"/>
  <c r="AH138" i="29"/>
  <c r="S138" i="29"/>
  <c r="AH198" i="29"/>
  <c r="AH505" i="29"/>
  <c r="L295" i="31"/>
  <c r="L16" i="31" s="1"/>
  <c r="S31" i="31"/>
  <c r="S93" i="29"/>
  <c r="O970" i="29"/>
  <c r="O974" i="29" s="1"/>
  <c r="R970" i="29"/>
  <c r="R974" i="29" s="1"/>
  <c r="S98" i="29"/>
  <c r="S315" i="29"/>
  <c r="S87" i="29"/>
  <c r="S832" i="29"/>
  <c r="AC970" i="29"/>
  <c r="AC43" i="29"/>
  <c r="AC61" i="29" s="1"/>
  <c r="AC63" i="29" s="1"/>
  <c r="S602" i="29"/>
  <c r="O43" i="29"/>
  <c r="O61" i="29" s="1"/>
  <c r="S334" i="29"/>
  <c r="AG735" i="29"/>
  <c r="AH735" i="29" s="1"/>
  <c r="L737" i="29"/>
  <c r="L102" i="29"/>
  <c r="AG87" i="29"/>
  <c r="AH87" i="29" s="1"/>
  <c r="AG140" i="29"/>
  <c r="AH140" i="29" s="1"/>
  <c r="S87" i="24"/>
  <c r="S507" i="24"/>
  <c r="L295" i="29"/>
  <c r="L16" i="29" s="1"/>
  <c r="T732" i="29"/>
  <c r="AG374" i="29"/>
  <c r="AH374" i="29" s="1"/>
  <c r="T515" i="29"/>
  <c r="T484" i="24"/>
  <c r="N492" i="24"/>
  <c r="N27" i="24" s="1"/>
  <c r="N484" i="29"/>
  <c r="T487" i="24"/>
  <c r="T487" i="29" s="1"/>
  <c r="N487" i="29"/>
  <c r="S487" i="29" s="1"/>
  <c r="AG231" i="29"/>
  <c r="AH231" i="29" s="1"/>
  <c r="T832" i="29"/>
  <c r="AG330" i="29"/>
  <c r="AH330" i="29" s="1"/>
  <c r="AG725" i="29"/>
  <c r="AH725" i="29" s="1"/>
  <c r="T496" i="29"/>
  <c r="T766" i="29"/>
  <c r="T910" i="24"/>
  <c r="T910" i="29" s="1"/>
  <c r="N910" i="29"/>
  <c r="S910" i="29" s="1"/>
  <c r="S140" i="29"/>
  <c r="L144" i="29"/>
  <c r="L7" i="29" s="1"/>
  <c r="AG732" i="29"/>
  <c r="AH732" i="29" s="1"/>
  <c r="N845" i="29"/>
  <c r="T845" i="24"/>
  <c r="N866" i="24"/>
  <c r="N49" i="24" s="1"/>
  <c r="T550" i="29"/>
  <c r="N102" i="24"/>
  <c r="AG930" i="29"/>
  <c r="L115" i="29"/>
  <c r="L5" i="29" s="1"/>
  <c r="S515" i="29"/>
  <c r="N111" i="29"/>
  <c r="N115" i="24"/>
  <c r="N5" i="24" s="1"/>
  <c r="L492" i="29"/>
  <c r="L27" i="29" s="1"/>
  <c r="T645" i="24"/>
  <c r="N645" i="29"/>
  <c r="N647" i="24"/>
  <c r="T133" i="29"/>
  <c r="AG812" i="29"/>
  <c r="AH812" i="29" s="1"/>
  <c r="T166" i="24"/>
  <c r="T166" i="29" s="1"/>
  <c r="N166" i="29"/>
  <c r="S166" i="29" s="1"/>
  <c r="T735" i="24"/>
  <c r="T735" i="29" s="1"/>
  <c r="N735" i="29"/>
  <c r="S735" i="29" s="1"/>
  <c r="AG291" i="29"/>
  <c r="AH291" i="29" s="1"/>
  <c r="T213" i="24"/>
  <c r="T213" i="29" s="1"/>
  <c r="N213" i="29"/>
  <c r="L950" i="29"/>
  <c r="L58" i="29" s="1"/>
  <c r="N885" i="24"/>
  <c r="T882" i="24"/>
  <c r="N882" i="29"/>
  <c r="N885" i="29" s="1"/>
  <c r="T416" i="29"/>
  <c r="AG264" i="29"/>
  <c r="AH264" i="29" s="1"/>
  <c r="T288" i="24"/>
  <c r="T288" i="29" s="1"/>
  <c r="N288" i="29"/>
  <c r="S288" i="29" s="1"/>
  <c r="AG430" i="29"/>
  <c r="AH430" i="29" s="1"/>
  <c r="S149" i="29"/>
  <c r="L969" i="24"/>
  <c r="L28" i="24"/>
  <c r="L33" i="24" s="1"/>
  <c r="AG108" i="29"/>
  <c r="AH108" i="29" s="1"/>
  <c r="AG645" i="29"/>
  <c r="AH645" i="29" s="1"/>
  <c r="L647" i="29"/>
  <c r="AG166" i="29"/>
  <c r="AH166" i="29" s="1"/>
  <c r="N112" i="29"/>
  <c r="S112" i="29" s="1"/>
  <c r="AG137" i="29"/>
  <c r="AH137" i="29" s="1"/>
  <c r="N229" i="29"/>
  <c r="N232" i="24"/>
  <c r="N13" i="24" s="1"/>
  <c r="T229" i="24"/>
  <c r="T272" i="29"/>
  <c r="N947" i="29"/>
  <c r="N950" i="24"/>
  <c r="N58" i="24" s="1"/>
  <c r="N370" i="29"/>
  <c r="T370" i="24"/>
  <c r="N235" i="29"/>
  <c r="T235" i="24"/>
  <c r="N248" i="24"/>
  <c r="N14" i="24" s="1"/>
  <c r="S673" i="29"/>
  <c r="T602" i="29"/>
  <c r="AG111" i="29"/>
  <c r="AH111" i="29" s="1"/>
  <c r="T149" i="29"/>
  <c r="T304" i="29"/>
  <c r="S925" i="29"/>
  <c r="AG288" i="29"/>
  <c r="AH288" i="29" s="1"/>
  <c r="AG418" i="29"/>
  <c r="AH418" i="29" s="1"/>
  <c r="AG93" i="29"/>
  <c r="AH93" i="29" s="1"/>
  <c r="AG527" i="29"/>
  <c r="AH527" i="29" s="1"/>
  <c r="S759" i="29"/>
  <c r="S229" i="24"/>
  <c r="AG719" i="29"/>
  <c r="AH719" i="29" s="1"/>
  <c r="AH723" i="29" s="1"/>
  <c r="S888" i="29"/>
  <c r="S910" i="24"/>
  <c r="L248" i="29"/>
  <c r="L14" i="29" s="1"/>
  <c r="L51" i="24"/>
  <c r="L881" i="29" s="1"/>
  <c r="L971" i="24"/>
  <c r="AG549" i="29"/>
  <c r="AH549" i="29" s="1"/>
  <c r="AG733" i="29"/>
  <c r="AH733" i="29" s="1"/>
  <c r="S507" i="29"/>
  <c r="AG507" i="29"/>
  <c r="AH507" i="29" s="1"/>
  <c r="T673" i="29"/>
  <c r="T925" i="29"/>
  <c r="N264" i="29"/>
  <c r="S264" i="29" s="1"/>
  <c r="T264" i="24"/>
  <c r="T264" i="29" s="1"/>
  <c r="AG488" i="29"/>
  <c r="AH488" i="29" s="1"/>
  <c r="L268" i="29"/>
  <c r="L15" i="29" s="1"/>
  <c r="AG551" i="29"/>
  <c r="AH551" i="29" s="1"/>
  <c r="AG398" i="29"/>
  <c r="AH398" i="29" s="1"/>
  <c r="S133" i="29"/>
  <c r="T759" i="29"/>
  <c r="AG256" i="29"/>
  <c r="AH256" i="29" s="1"/>
  <c r="AG593" i="29"/>
  <c r="AH593" i="29" s="1"/>
  <c r="AH595" i="29" s="1"/>
  <c r="AG485" i="29"/>
  <c r="AH485" i="29" s="1"/>
  <c r="T497" i="24"/>
  <c r="T497" i="29" s="1"/>
  <c r="N497" i="29"/>
  <c r="N683" i="29"/>
  <c r="S683" i="29" s="1"/>
  <c r="T683" i="24"/>
  <c r="T683" i="29" s="1"/>
  <c r="L55" i="24"/>
  <c r="S882" i="24"/>
  <c r="S885" i="24" s="1"/>
  <c r="AG131" i="29"/>
  <c r="AH131" i="29" s="1"/>
  <c r="L232" i="29"/>
  <c r="L13" i="29" s="1"/>
  <c r="AG229" i="29"/>
  <c r="AH229" i="29" s="1"/>
  <c r="T251" i="29"/>
  <c r="AG300" i="29"/>
  <c r="AH300" i="29" s="1"/>
  <c r="L4" i="24"/>
  <c r="L10" i="24" s="1"/>
  <c r="L968" i="24"/>
  <c r="T275" i="24"/>
  <c r="T275" i="29" s="1"/>
  <c r="N275" i="29"/>
  <c r="S275" i="29" s="1"/>
  <c r="L866" i="29"/>
  <c r="L49" i="29" s="1"/>
  <c r="S251" i="29"/>
  <c r="N551" i="29"/>
  <c r="T551" i="24"/>
  <c r="T551" i="29" s="1"/>
  <c r="S487" i="24"/>
  <c r="T593" i="29"/>
  <c r="T474" i="29"/>
  <c r="T185" i="24"/>
  <c r="N185" i="29"/>
  <c r="N189" i="24"/>
  <c r="N9" i="24" s="1"/>
  <c r="T393" i="29"/>
  <c r="T485" i="24"/>
  <c r="T485" i="29" s="1"/>
  <c r="N485" i="29"/>
  <c r="S485" i="29" s="1"/>
  <c r="L189" i="29"/>
  <c r="L9" i="29" s="1"/>
  <c r="AG497" i="29"/>
  <c r="AH497" i="29" s="1"/>
  <c r="L510" i="29"/>
  <c r="N510" i="24"/>
  <c r="N28" i="24" s="1"/>
  <c r="AG909" i="29"/>
  <c r="AH909" i="29" s="1"/>
  <c r="N260" i="29"/>
  <c r="S260" i="29" s="1"/>
  <c r="T260" i="24"/>
  <c r="T260" i="29" s="1"/>
  <c r="AG683" i="29"/>
  <c r="AH683" i="29" s="1"/>
  <c r="L691" i="29"/>
  <c r="AG910" i="29"/>
  <c r="AH910" i="29" s="1"/>
  <c r="T230" i="24"/>
  <c r="T230" i="29" s="1"/>
  <c r="N230" i="29"/>
  <c r="S230" i="29" s="1"/>
  <c r="AG764" i="31"/>
  <c r="AG737" i="31"/>
  <c r="N764" i="31"/>
  <c r="AG838" i="29"/>
  <c r="AH838" i="29" s="1"/>
  <c r="AG251" i="29"/>
  <c r="AH251" i="29" s="1"/>
  <c r="AG329" i="29"/>
  <c r="AH329" i="29" s="1"/>
  <c r="AG121" i="29"/>
  <c r="AH121" i="29" s="1"/>
  <c r="AG585" i="29"/>
  <c r="AH585" i="29" s="1"/>
  <c r="AG604" i="29"/>
  <c r="AG613" i="29" s="1"/>
  <c r="AG37" i="29" s="1"/>
  <c r="AG794" i="29"/>
  <c r="AH794" i="29" s="1"/>
  <c r="AG182" i="29"/>
  <c r="AH182" i="29" s="1"/>
  <c r="AG944" i="29"/>
  <c r="AG57" i="29" s="1"/>
  <c r="AG346" i="29"/>
  <c r="AH346" i="29" s="1"/>
  <c r="AG650" i="29"/>
  <c r="AH650" i="29" s="1"/>
  <c r="AG643" i="29"/>
  <c r="AH643" i="29" s="1"/>
  <c r="AG466" i="29"/>
  <c r="AH466" i="29" s="1"/>
  <c r="AG537" i="29"/>
  <c r="AH537" i="29" s="1"/>
  <c r="AG389" i="29"/>
  <c r="AH389" i="29" s="1"/>
  <c r="AG717" i="29"/>
  <c r="AG147" i="29"/>
  <c r="AH147" i="29" s="1"/>
  <c r="AG326" i="29"/>
  <c r="AG18" i="29" s="1"/>
  <c r="AG750" i="29"/>
  <c r="AG751" i="29" s="1"/>
  <c r="AG41" i="29" s="1"/>
  <c r="AG514" i="29"/>
  <c r="AH514" i="29" s="1"/>
  <c r="AG579" i="29"/>
  <c r="AG625" i="29"/>
  <c r="AG948" i="29"/>
  <c r="AH948" i="29" s="1"/>
  <c r="AG640" i="29"/>
  <c r="AG855" i="29"/>
  <c r="AH855" i="29" s="1"/>
  <c r="AG522" i="29"/>
  <c r="AH522" i="29" s="1"/>
  <c r="AG704" i="29"/>
  <c r="AG463" i="29"/>
  <c r="AG25" i="29" s="1"/>
  <c r="AG829" i="29"/>
  <c r="AG47" i="29" s="1"/>
  <c r="AG675" i="29"/>
  <c r="AH675" i="29" s="1"/>
  <c r="AG872" i="29"/>
  <c r="AH872" i="29" s="1"/>
  <c r="AG412" i="29"/>
  <c r="AH412" i="29" s="1"/>
  <c r="AG759" i="29"/>
  <c r="AH759" i="29" s="1"/>
  <c r="U604" i="31"/>
  <c r="O970" i="31"/>
  <c r="S764" i="31"/>
  <c r="AG557" i="31"/>
  <c r="AH557" i="31" s="1"/>
  <c r="AH567" i="31" s="1"/>
  <c r="AG342" i="31"/>
  <c r="AH342" i="31" s="1"/>
  <c r="AG678" i="31"/>
  <c r="AH678" i="31" s="1"/>
  <c r="AG578" i="31"/>
  <c r="AH578" i="31" s="1"/>
  <c r="AG488" i="31"/>
  <c r="AH488" i="31" s="1"/>
  <c r="AG197" i="31"/>
  <c r="AH197" i="31" s="1"/>
  <c r="AG600" i="31"/>
  <c r="AH600" i="31" s="1"/>
  <c r="N579" i="31"/>
  <c r="P43" i="31"/>
  <c r="P61" i="31" s="1"/>
  <c r="M43" i="31"/>
  <c r="N625" i="31"/>
  <c r="S625" i="31"/>
  <c r="P970" i="31"/>
  <c r="P974" i="31" s="1"/>
  <c r="O43" i="31"/>
  <c r="O61" i="31" s="1"/>
  <c r="T737" i="31"/>
  <c r="T625" i="31"/>
  <c r="Q43" i="31"/>
  <c r="Q61" i="31" s="1"/>
  <c r="N640" i="31"/>
  <c r="S640" i="31"/>
  <c r="T604" i="31"/>
  <c r="AG366" i="31"/>
  <c r="AH366" i="31" s="1"/>
  <c r="N692" i="22"/>
  <c r="N39" i="22" s="1"/>
  <c r="S604" i="22"/>
  <c r="S625" i="22"/>
  <c r="N215" i="31"/>
  <c r="S215" i="31" s="1"/>
  <c r="T215" i="22"/>
  <c r="T215" i="31" s="1"/>
  <c r="T604" i="22"/>
  <c r="L21" i="31"/>
  <c r="S659" i="31"/>
  <c r="T755" i="31"/>
  <c r="T764" i="31" s="1"/>
  <c r="T764" i="22"/>
  <c r="S503" i="22"/>
  <c r="N503" i="31"/>
  <c r="S503" i="31" s="1"/>
  <c r="N659" i="31"/>
  <c r="N660" i="22"/>
  <c r="N38" i="22" s="1"/>
  <c r="T488" i="22"/>
  <c r="T488" i="31" s="1"/>
  <c r="N488" i="31"/>
  <c r="S488" i="31" s="1"/>
  <c r="S488" i="22"/>
  <c r="N274" i="31"/>
  <c r="T274" i="22"/>
  <c r="T274" i="31" s="1"/>
  <c r="N510" i="22"/>
  <c r="N28" i="22" s="1"/>
  <c r="AG274" i="31"/>
  <c r="AH274" i="31" s="1"/>
  <c r="N366" i="31"/>
  <c r="S366" i="31" s="1"/>
  <c r="T366" i="22"/>
  <c r="T366" i="31" s="1"/>
  <c r="L486" i="31"/>
  <c r="L492" i="22"/>
  <c r="L969" i="22" s="1"/>
  <c r="N486" i="22"/>
  <c r="D13" i="27"/>
  <c r="L43" i="22"/>
  <c r="AG504" i="31"/>
  <c r="AH504" i="31" s="1"/>
  <c r="S504" i="31"/>
  <c r="S441" i="22"/>
  <c r="S24" i="22" s="1"/>
  <c r="T179" i="22"/>
  <c r="T8" i="22" s="1"/>
  <c r="S590" i="22"/>
  <c r="S704" i="22"/>
  <c r="T523" i="31"/>
  <c r="T524" i="31" s="1"/>
  <c r="T30" i="31" s="1"/>
  <c r="T524" i="22"/>
  <c r="T30" i="22" s="1"/>
  <c r="S504" i="22"/>
  <c r="AG193" i="31"/>
  <c r="AH193" i="31" s="1"/>
  <c r="S691" i="22"/>
  <c r="S720" i="31"/>
  <c r="S723" i="31" s="1"/>
  <c r="N723" i="31"/>
  <c r="S193" i="22"/>
  <c r="T193" i="22"/>
  <c r="T193" i="31" s="1"/>
  <c r="N193" i="31"/>
  <c r="S193" i="31" s="1"/>
  <c r="N604" i="31"/>
  <c r="L510" i="31"/>
  <c r="L28" i="31" s="1"/>
  <c r="T737" i="22"/>
  <c r="S604" i="31"/>
  <c r="T720" i="31"/>
  <c r="T723" i="31" s="1"/>
  <c r="T723" i="22"/>
  <c r="S523" i="31"/>
  <c r="S524" i="31" s="1"/>
  <c r="S30" i="31" s="1"/>
  <c r="T691" i="22"/>
  <c r="T567" i="22"/>
  <c r="R43" i="31"/>
  <c r="R61" i="31" s="1"/>
  <c r="T125" i="31"/>
  <c r="U839" i="31"/>
  <c r="U48" i="31" s="1"/>
  <c r="T790" i="31"/>
  <c r="N704" i="31"/>
  <c r="U12" i="31"/>
  <c r="L660" i="31"/>
  <c r="L38" i="31" s="1"/>
  <c r="N717" i="31"/>
  <c r="S700" i="31"/>
  <c r="S704" i="31" s="1"/>
  <c r="N879" i="31"/>
  <c r="N50" i="31" s="1"/>
  <c r="N815" i="31"/>
  <c r="N46" i="31" s="1"/>
  <c r="T691" i="31"/>
  <c r="N553" i="31"/>
  <c r="S706" i="31"/>
  <c r="S717" i="31" s="1"/>
  <c r="U144" i="31"/>
  <c r="U7" i="31" s="1"/>
  <c r="S590" i="31"/>
  <c r="S947" i="31"/>
  <c r="S950" i="31" s="1"/>
  <c r="S58" i="31" s="1"/>
  <c r="U189" i="31"/>
  <c r="U9" i="31" s="1"/>
  <c r="S484" i="31"/>
  <c r="AG647" i="31"/>
  <c r="AH647" i="31"/>
  <c r="S882" i="31"/>
  <c r="S885" i="31" s="1"/>
  <c r="S51" i="31" s="1"/>
  <c r="S691" i="31"/>
  <c r="T815" i="31"/>
  <c r="T46" i="31" s="1"/>
  <c r="S326" i="22"/>
  <c r="S18" i="22" s="1"/>
  <c r="AG325" i="31"/>
  <c r="AH325" i="31" s="1"/>
  <c r="T606" i="31"/>
  <c r="T612" i="31" s="1"/>
  <c r="S567" i="31"/>
  <c r="AG514" i="31"/>
  <c r="AH514" i="31" s="1"/>
  <c r="S606" i="31"/>
  <c r="S612" i="31" s="1"/>
  <c r="N612" i="31"/>
  <c r="N790" i="31"/>
  <c r="N567" i="31"/>
  <c r="S734" i="31"/>
  <c r="S737" i="31" s="1"/>
  <c r="N737" i="31"/>
  <c r="N691" i="31"/>
  <c r="AG746" i="31"/>
  <c r="AH746" i="31" s="1"/>
  <c r="AH750" i="31" s="1"/>
  <c r="AH751" i="31" s="1"/>
  <c r="AH41" i="31" s="1"/>
  <c r="T745" i="31"/>
  <c r="T750" i="31" s="1"/>
  <c r="T751" i="31" s="1"/>
  <c r="T41" i="31" s="1"/>
  <c r="T750" i="22"/>
  <c r="T751" i="22" s="1"/>
  <c r="T41" i="22" s="1"/>
  <c r="R970" i="31"/>
  <c r="R974" i="31" s="1"/>
  <c r="U919" i="31"/>
  <c r="U55" i="31" s="1"/>
  <c r="U879" i="31"/>
  <c r="U50" i="31" s="1"/>
  <c r="Q970" i="31"/>
  <c r="Q974" i="31" s="1"/>
  <c r="N596" i="22"/>
  <c r="N36" i="22" s="1"/>
  <c r="N547" i="31" s="1"/>
  <c r="S102" i="22"/>
  <c r="S4" i="22" s="1"/>
  <c r="N590" i="31"/>
  <c r="N750" i="31"/>
  <c r="N751" i="31" s="1"/>
  <c r="N41" i="31" s="1"/>
  <c r="S866" i="22"/>
  <c r="S49" i="22" s="1"/>
  <c r="T567" i="31"/>
  <c r="S553" i="22"/>
  <c r="S750" i="31"/>
  <c r="S751" i="31" s="1"/>
  <c r="S41" i="31" s="1"/>
  <c r="T643" i="31"/>
  <c r="T647" i="31" s="1"/>
  <c r="T647" i="22"/>
  <c r="N791" i="22"/>
  <c r="N42" i="22" s="1"/>
  <c r="S184" i="31"/>
  <c r="S189" i="31" s="1"/>
  <c r="S9" i="31" s="1"/>
  <c r="S643" i="31"/>
  <c r="S647" i="31" s="1"/>
  <c r="N647" i="31"/>
  <c r="U519" i="31"/>
  <c r="U29" i="31" s="1"/>
  <c r="AG513" i="31"/>
  <c r="AH513" i="31" s="1"/>
  <c r="N102" i="31"/>
  <c r="N780" i="31"/>
  <c r="S333" i="31"/>
  <c r="S551" i="31"/>
  <c r="S553" i="31" s="1"/>
  <c r="S815" i="31"/>
  <c r="S46" i="31" s="1"/>
  <c r="Z964" i="31"/>
  <c r="Y965" i="31"/>
  <c r="Y973" i="31" s="1"/>
  <c r="Y974" i="31" s="1"/>
  <c r="Y976" i="31" s="1"/>
  <c r="S308" i="31"/>
  <c r="S17" i="31" s="1"/>
  <c r="S144" i="31"/>
  <c r="S7" i="31" s="1"/>
  <c r="AG551" i="31"/>
  <c r="AH551" i="31" s="1"/>
  <c r="T515" i="31"/>
  <c r="T519" i="31" s="1"/>
  <c r="T29" i="31" s="1"/>
  <c r="T519" i="22"/>
  <c r="T29" i="22" s="1"/>
  <c r="S468" i="31"/>
  <c r="S481" i="31" s="1"/>
  <c r="S26" i="31" s="1"/>
  <c r="N481" i="31"/>
  <c r="N26" i="31" s="1"/>
  <c r="N839" i="31"/>
  <c r="N48" i="31" s="1"/>
  <c r="S832" i="31"/>
  <c r="T484" i="31"/>
  <c r="T316" i="31"/>
  <c r="T326" i="31" s="1"/>
  <c r="T18" i="31" s="1"/>
  <c r="T326" i="22"/>
  <c r="T18" i="22" s="1"/>
  <c r="T581" i="31"/>
  <c r="T590" i="31" s="1"/>
  <c r="T590" i="22"/>
  <c r="AG280" i="31"/>
  <c r="AH280" i="31" s="1"/>
  <c r="AG214" i="31"/>
  <c r="AH214" i="31" s="1"/>
  <c r="AG870" i="31"/>
  <c r="AH870" i="31" s="1"/>
  <c r="AG440" i="31"/>
  <c r="AH440" i="31" s="1"/>
  <c r="N179" i="31"/>
  <c r="N8" i="31" s="1"/>
  <c r="S195" i="31"/>
  <c r="AG891" i="31"/>
  <c r="AH891" i="31" s="1"/>
  <c r="AG126" i="31"/>
  <c r="AH126" i="31" s="1"/>
  <c r="AG178" i="31"/>
  <c r="AH178" i="31" s="1"/>
  <c r="N51" i="22"/>
  <c r="S374" i="31"/>
  <c r="N268" i="31"/>
  <c r="N15" i="31" s="1"/>
  <c r="S426" i="22"/>
  <c r="S23" i="22" s="1"/>
  <c r="N441" i="31"/>
  <c r="N24" i="31" s="1"/>
  <c r="AG941" i="31"/>
  <c r="AH941" i="31" s="1"/>
  <c r="S569" i="31"/>
  <c r="S579" i="31" s="1"/>
  <c r="T815" i="22"/>
  <c r="T46" i="22" s="1"/>
  <c r="AG175" i="31"/>
  <c r="AH175" i="31" s="1"/>
  <c r="T919" i="22"/>
  <c r="T55" i="22" s="1"/>
  <c r="S463" i="31"/>
  <c r="S25" i="31" s="1"/>
  <c r="S316" i="31"/>
  <c r="S326" i="31" s="1"/>
  <c r="S18" i="31" s="1"/>
  <c r="N326" i="31"/>
  <c r="N18" i="31" s="1"/>
  <c r="AG184" i="31"/>
  <c r="AH184" i="31" s="1"/>
  <c r="N738" i="22"/>
  <c r="N40" i="22" s="1"/>
  <c r="S870" i="31"/>
  <c r="S879" i="31" s="1"/>
  <c r="S538" i="31"/>
  <c r="AG188" i="31"/>
  <c r="AH188" i="31" s="1"/>
  <c r="AG151" i="31"/>
  <c r="AH151" i="31" s="1"/>
  <c r="T569" i="31"/>
  <c r="T579" i="31" s="1"/>
  <c r="T579" i="22"/>
  <c r="AG96" i="31"/>
  <c r="AH96" i="31" s="1"/>
  <c r="L4" i="31"/>
  <c r="L10" i="31" s="1"/>
  <c r="L968" i="31"/>
  <c r="L879" i="31"/>
  <c r="AG100" i="31"/>
  <c r="AH100" i="31" s="1"/>
  <c r="AG917" i="31"/>
  <c r="AH917" i="31" s="1"/>
  <c r="T780" i="22"/>
  <c r="S224" i="31"/>
  <c r="T528" i="31"/>
  <c r="T31" i="31"/>
  <c r="T706" i="31"/>
  <c r="T717" i="31" s="1"/>
  <c r="T717" i="22"/>
  <c r="AG86" i="31"/>
  <c r="AH86" i="31" s="1"/>
  <c r="AG484" i="31"/>
  <c r="AH484" i="31" s="1"/>
  <c r="S780" i="31"/>
  <c r="AG849" i="31"/>
  <c r="AH849" i="31" s="1"/>
  <c r="L738" i="31"/>
  <c r="L40" i="31" s="1"/>
  <c r="AG471" i="31"/>
  <c r="AH471" i="31" s="1"/>
  <c r="L52" i="22"/>
  <c r="N866" i="31"/>
  <c r="N49" i="31" s="1"/>
  <c r="T700" i="31"/>
  <c r="T704" i="31" s="1"/>
  <c r="T704" i="22"/>
  <c r="AG810" i="31"/>
  <c r="AH810" i="31" s="1"/>
  <c r="AH815" i="31" s="1"/>
  <c r="AH46" i="31" s="1"/>
  <c r="T820" i="31"/>
  <c r="T829" i="31" s="1"/>
  <c r="T47" i="31" s="1"/>
  <c r="T829" i="22"/>
  <c r="T47" i="22" s="1"/>
  <c r="T780" i="31"/>
  <c r="T224" i="31"/>
  <c r="AG633" i="31"/>
  <c r="AH633" i="31" s="1"/>
  <c r="AH640" i="31" s="1"/>
  <c r="AG470" i="31"/>
  <c r="AH470" i="31" s="1"/>
  <c r="S179" i="31"/>
  <c r="S8" i="31" s="1"/>
  <c r="S515" i="31"/>
  <c r="S519" i="31" s="1"/>
  <c r="S29" i="31" s="1"/>
  <c r="N519" i="31"/>
  <c r="N29" i="31" s="1"/>
  <c r="T919" i="31"/>
  <c r="T55" i="31" s="1"/>
  <c r="U46" i="31"/>
  <c r="S879" i="22"/>
  <c r="S50" i="22" s="1"/>
  <c r="T870" i="31"/>
  <c r="T879" i="31" s="1"/>
  <c r="T50" i="31" s="1"/>
  <c r="T879" i="22"/>
  <c r="T50" i="22" s="1"/>
  <c r="AG926" i="31"/>
  <c r="AH926" i="31" s="1"/>
  <c r="S866" i="31"/>
  <c r="S49" i="31" s="1"/>
  <c r="N829" i="31"/>
  <c r="N47" i="31" s="1"/>
  <c r="S820" i="31"/>
  <c r="S829" i="31" s="1"/>
  <c r="S47" i="31" s="1"/>
  <c r="AG209" i="31"/>
  <c r="AH209" i="31" s="1"/>
  <c r="AG84" i="31"/>
  <c r="AH84" i="31" s="1"/>
  <c r="T499" i="31"/>
  <c r="T510" i="31" s="1"/>
  <c r="T28" i="31" s="1"/>
  <c r="T510" i="22"/>
  <c r="T28" i="22" s="1"/>
  <c r="S144" i="22"/>
  <c r="S7" i="22" s="1"/>
  <c r="AG108" i="31"/>
  <c r="AH108" i="31" s="1"/>
  <c r="AG87" i="31"/>
  <c r="AH87" i="31" s="1"/>
  <c r="AG895" i="31"/>
  <c r="AH895" i="31" s="1"/>
  <c r="AG166" i="31"/>
  <c r="AH166" i="31" s="1"/>
  <c r="S463" i="22"/>
  <c r="S25" i="22" s="1"/>
  <c r="T184" i="31"/>
  <c r="T189" i="31" s="1"/>
  <c r="T9" i="31" s="1"/>
  <c r="T189" i="22"/>
  <c r="T9" i="22" s="1"/>
  <c r="AG908" i="31"/>
  <c r="AH908" i="31" s="1"/>
  <c r="AG938" i="31"/>
  <c r="AH938" i="31" s="1"/>
  <c r="T132" i="31"/>
  <c r="T144" i="31" s="1"/>
  <c r="T7" i="31" s="1"/>
  <c r="T144" i="22"/>
  <c r="T7" i="22" s="1"/>
  <c r="AG111" i="31"/>
  <c r="AH111" i="31" s="1"/>
  <c r="S394" i="31"/>
  <c r="AG833" i="31"/>
  <c r="AH833" i="31" s="1"/>
  <c r="S87" i="31"/>
  <c r="T551" i="31"/>
  <c r="T553" i="31" s="1"/>
  <c r="T553" i="22"/>
  <c r="N919" i="31"/>
  <c r="N55" i="31" s="1"/>
  <c r="S839" i="22"/>
  <c r="S48" i="22" s="1"/>
  <c r="T463" i="22"/>
  <c r="T25" i="22" s="1"/>
  <c r="T444" i="31"/>
  <c r="T463" i="31" s="1"/>
  <c r="T25" i="31" s="1"/>
  <c r="T843" i="31"/>
  <c r="T866" i="31" s="1"/>
  <c r="T49" i="31" s="1"/>
  <c r="T866" i="22"/>
  <c r="T49" i="22" s="1"/>
  <c r="S499" i="31"/>
  <c r="AG522" i="31"/>
  <c r="AH522" i="31" s="1"/>
  <c r="U524" i="31"/>
  <c r="U30" i="31" s="1"/>
  <c r="S179" i="22"/>
  <c r="S8" i="22" s="1"/>
  <c r="AG460" i="31"/>
  <c r="AH460" i="31" s="1"/>
  <c r="N144" i="31"/>
  <c r="N7" i="31" s="1"/>
  <c r="U528" i="31"/>
  <c r="AG527" i="31"/>
  <c r="AH527" i="31" s="1"/>
  <c r="U31" i="31"/>
  <c r="AG506" i="31"/>
  <c r="AH506" i="31" s="1"/>
  <c r="N361" i="31"/>
  <c r="N20" i="31" s="1"/>
  <c r="AG224" i="31"/>
  <c r="AH224" i="31" s="1"/>
  <c r="AH232" i="31" s="1"/>
  <c r="AH13" i="31" s="1"/>
  <c r="T481" i="22"/>
  <c r="T26" i="22" s="1"/>
  <c r="T468" i="31"/>
  <c r="T481" i="31" s="1"/>
  <c r="T26" i="31" s="1"/>
  <c r="AG127" i="31"/>
  <c r="AH127" i="31" s="1"/>
  <c r="AG439" i="31"/>
  <c r="AH439" i="31" s="1"/>
  <c r="AG132" i="31"/>
  <c r="AH132" i="31" s="1"/>
  <c r="AG875" i="31"/>
  <c r="AH875" i="31" s="1"/>
  <c r="AG515" i="31"/>
  <c r="AH515" i="31" s="1"/>
  <c r="AG855" i="31"/>
  <c r="AH855" i="31" s="1"/>
  <c r="S481" i="22"/>
  <c r="S26" i="22" s="1"/>
  <c r="S790" i="31"/>
  <c r="AG134" i="31"/>
  <c r="AH134" i="31" s="1"/>
  <c r="N4" i="22"/>
  <c r="T832" i="31"/>
  <c r="T839" i="31" s="1"/>
  <c r="T48" i="31" s="1"/>
  <c r="T839" i="22"/>
  <c r="T48" i="22" s="1"/>
  <c r="N463" i="31"/>
  <c r="N25" i="31" s="1"/>
  <c r="AG171" i="31"/>
  <c r="AH171" i="31" s="1"/>
  <c r="S815" i="22"/>
  <c r="S46" i="22" s="1"/>
  <c r="AG942" i="31"/>
  <c r="AH942" i="31" s="1"/>
  <c r="AG925" i="31"/>
  <c r="AH925" i="31" s="1"/>
  <c r="T179" i="31"/>
  <c r="T8" i="31" s="1"/>
  <c r="AG140" i="31"/>
  <c r="AH140" i="31" s="1"/>
  <c r="AG452" i="31"/>
  <c r="AH452" i="31" s="1"/>
  <c r="T882" i="31"/>
  <c r="T885" i="31" s="1"/>
  <c r="T885" i="22"/>
  <c r="AG281" i="31"/>
  <c r="AH281" i="31" s="1"/>
  <c r="AG264" i="31"/>
  <c r="AH264" i="31" s="1"/>
  <c r="AG303" i="31"/>
  <c r="AH303" i="31" s="1"/>
  <c r="U829" i="31"/>
  <c r="U47" i="31" s="1"/>
  <c r="AG275" i="31"/>
  <c r="AH275" i="31" s="1"/>
  <c r="S268" i="31"/>
  <c r="S15" i="31" s="1"/>
  <c r="U295" i="31"/>
  <c r="U16" i="31" s="1"/>
  <c r="S436" i="31"/>
  <c r="S441" i="31" s="1"/>
  <c r="AH829" i="31"/>
  <c r="AH47" i="31" s="1"/>
  <c r="AG829" i="31"/>
  <c r="AG47" i="31" s="1"/>
  <c r="T299" i="31"/>
  <c r="T308" i="31" s="1"/>
  <c r="T17" i="31" s="1"/>
  <c r="T308" i="22"/>
  <c r="T17" i="22" s="1"/>
  <c r="AG704" i="31"/>
  <c r="AH704" i="31"/>
  <c r="AG426" i="31"/>
  <c r="AG23" i="31" s="1"/>
  <c r="AH426" i="31"/>
  <c r="AH23" i="31" s="1"/>
  <c r="S347" i="31"/>
  <c r="N308" i="31"/>
  <c r="N17" i="31" s="1"/>
  <c r="T236" i="31"/>
  <c r="N24" i="22"/>
  <c r="T436" i="31"/>
  <c r="T441" i="31" s="1"/>
  <c r="T441" i="22"/>
  <c r="AG780" i="31"/>
  <c r="AH780" i="31"/>
  <c r="AG122" i="31"/>
  <c r="AH122" i="31" s="1"/>
  <c r="U128" i="31"/>
  <c r="U6" i="31" s="1"/>
  <c r="T264" i="31"/>
  <c r="T268" i="31" s="1"/>
  <c r="T15" i="31" s="1"/>
  <c r="T268" i="22"/>
  <c r="T15" i="22" s="1"/>
  <c r="T275" i="31"/>
  <c r="AG147" i="31"/>
  <c r="AH147" i="31" s="1"/>
  <c r="U179" i="31"/>
  <c r="U8" i="31" s="1"/>
  <c r="AG397" i="31"/>
  <c r="AH397" i="31" s="1"/>
  <c r="AG334" i="31"/>
  <c r="AH334" i="31" s="1"/>
  <c r="AG659" i="31"/>
  <c r="AG670" i="31"/>
  <c r="AH670" i="31"/>
  <c r="AH595" i="31"/>
  <c r="AG595" i="31"/>
  <c r="U944" i="31"/>
  <c r="U57" i="31" s="1"/>
  <c r="S275" i="31"/>
  <c r="N7" i="24" l="1"/>
  <c r="P73" i="24"/>
  <c r="P76" i="24" s="1"/>
  <c r="P975" i="24" s="1"/>
  <c r="Q73" i="24"/>
  <c r="Q76" i="24" s="1"/>
  <c r="Q975" i="24" s="1"/>
  <c r="T128" i="29"/>
  <c r="T6" i="29" s="1"/>
  <c r="AC73" i="31"/>
  <c r="AC76" i="31" s="1"/>
  <c r="AE975" i="31" s="1"/>
  <c r="S670" i="24"/>
  <c r="T613" i="22"/>
  <c r="T407" i="22"/>
  <c r="T22" i="22" s="1"/>
  <c r="S919" i="22"/>
  <c r="S55" i="22" s="1"/>
  <c r="T613" i="31"/>
  <c r="T37" i="31" s="1"/>
  <c r="T637" i="29"/>
  <c r="T606" i="29"/>
  <c r="T612" i="29" s="1"/>
  <c r="T612" i="24"/>
  <c r="S107" i="29"/>
  <c r="S590" i="24"/>
  <c r="T68" i="24"/>
  <c r="T959" i="29" s="1"/>
  <c r="T68" i="29" s="1"/>
  <c r="T390" i="29"/>
  <c r="T407" i="29" s="1"/>
  <c r="T22" i="29" s="1"/>
  <c r="T407" i="24"/>
  <c r="S407" i="24"/>
  <c r="S22" i="24" s="1"/>
  <c r="S407" i="22"/>
  <c r="S22" i="22" s="1"/>
  <c r="S407" i="29"/>
  <c r="S22" i="29" s="1"/>
  <c r="S389" i="31"/>
  <c r="S407" i="31" s="1"/>
  <c r="S22" i="31" s="1"/>
  <c r="N407" i="31"/>
  <c r="N22" i="31" s="1"/>
  <c r="N407" i="29"/>
  <c r="N22" i="29" s="1"/>
  <c r="T386" i="31"/>
  <c r="T21" i="31" s="1"/>
  <c r="T389" i="31"/>
  <c r="T386" i="24"/>
  <c r="T21" i="24" s="1"/>
  <c r="T386" i="22"/>
  <c r="T21" i="22" s="1"/>
  <c r="S386" i="24"/>
  <c r="S21" i="24" s="1"/>
  <c r="N386" i="29"/>
  <c r="N21" i="29" s="1"/>
  <c r="N386" i="31"/>
  <c r="N21" i="31" s="1"/>
  <c r="S386" i="31"/>
  <c r="S21" i="31" s="1"/>
  <c r="M63" i="22"/>
  <c r="M76" i="22" s="1"/>
  <c r="M975" i="22" s="1"/>
  <c r="O63" i="29"/>
  <c r="S248" i="31"/>
  <c r="S14" i="31" s="1"/>
  <c r="S219" i="22"/>
  <c r="S12" i="22" s="1"/>
  <c r="S343" i="22"/>
  <c r="S19" i="22" s="1"/>
  <c r="T361" i="22"/>
  <c r="T20" i="22" s="1"/>
  <c r="S879" i="24"/>
  <c r="S50" i="24" s="1"/>
  <c r="O975" i="22"/>
  <c r="Q63" i="31"/>
  <c r="Q73" i="31" s="1"/>
  <c r="T128" i="22"/>
  <c r="T6" i="22" s="1"/>
  <c r="M61" i="31"/>
  <c r="M63" i="31" s="1"/>
  <c r="M73" i="31" s="1"/>
  <c r="P76" i="29"/>
  <c r="P975" i="29" s="1"/>
  <c r="T232" i="22"/>
  <c r="T13" i="22" s="1"/>
  <c r="S102" i="31"/>
  <c r="T232" i="31"/>
  <c r="T13" i="31" s="1"/>
  <c r="N128" i="31"/>
  <c r="N6" i="31" s="1"/>
  <c r="T248" i="22"/>
  <c r="T14" i="22" s="1"/>
  <c r="N545" i="31"/>
  <c r="N32" i="31" s="1"/>
  <c r="R76" i="29"/>
  <c r="R975" i="29" s="1"/>
  <c r="AB74" i="31"/>
  <c r="O974" i="31"/>
  <c r="N968" i="22"/>
  <c r="N10" i="22"/>
  <c r="T128" i="31"/>
  <c r="T6" i="31" s="1"/>
  <c r="T343" i="31"/>
  <c r="T19" i="31" s="1"/>
  <c r="AH839" i="31"/>
  <c r="AH48" i="31" s="1"/>
  <c r="N232" i="31"/>
  <c r="N13" i="31" s="1"/>
  <c r="S232" i="31"/>
  <c r="S13" i="31" s="1"/>
  <c r="T5" i="31"/>
  <c r="N4" i="31"/>
  <c r="S613" i="22"/>
  <c r="S37" i="22" s="1"/>
  <c r="L43" i="31"/>
  <c r="S692" i="22"/>
  <c r="S39" i="22" s="1"/>
  <c r="T115" i="22"/>
  <c r="T5" i="22" s="1"/>
  <c r="P63" i="31"/>
  <c r="P73" i="31" s="1"/>
  <c r="O63" i="31"/>
  <c r="O73" i="31" s="1"/>
  <c r="R63" i="31"/>
  <c r="R73" i="31" s="1"/>
  <c r="N115" i="31"/>
  <c r="N5" i="31" s="1"/>
  <c r="S567" i="24"/>
  <c r="R63" i="24"/>
  <c r="S308" i="24"/>
  <c r="S17" i="24" s="1"/>
  <c r="O63" i="24"/>
  <c r="S839" i="31"/>
  <c r="S48" i="31" s="1"/>
  <c r="N944" i="31"/>
  <c r="N57" i="31" s="1"/>
  <c r="N944" i="29"/>
  <c r="N57" i="29" s="1"/>
  <c r="N426" i="31"/>
  <c r="N23" i="31" s="1"/>
  <c r="T128" i="24"/>
  <c r="T6" i="24" s="1"/>
  <c r="T426" i="22"/>
  <c r="T23" i="22" s="1"/>
  <c r="T723" i="29"/>
  <c r="N692" i="24"/>
  <c r="N39" i="24" s="1"/>
  <c r="S750" i="24"/>
  <c r="S751" i="24" s="1"/>
  <c r="S41" i="24" s="1"/>
  <c r="N723" i="29"/>
  <c r="S723" i="29"/>
  <c r="S343" i="24"/>
  <c r="S19" i="24" s="1"/>
  <c r="T723" i="24"/>
  <c r="T604" i="24"/>
  <c r="T248" i="31"/>
  <c r="T14" i="31" s="1"/>
  <c r="S692" i="31"/>
  <c r="S39" i="31" s="1"/>
  <c r="AH944" i="29"/>
  <c r="AH57" i="29" s="1"/>
  <c r="AH519" i="29"/>
  <c r="AH29" i="29" s="1"/>
  <c r="AG567" i="31"/>
  <c r="S937" i="29"/>
  <c r="S944" i="29" s="1"/>
  <c r="S57" i="29" s="1"/>
  <c r="S441" i="24"/>
  <c r="S24" i="24" s="1"/>
  <c r="S704" i="24"/>
  <c r="T604" i="29"/>
  <c r="S295" i="24"/>
  <c r="S16" i="24" s="1"/>
  <c r="T692" i="22"/>
  <c r="T39" i="22" s="1"/>
  <c r="S717" i="24"/>
  <c r="S691" i="24"/>
  <c r="S737" i="24"/>
  <c r="N590" i="29"/>
  <c r="S839" i="24"/>
  <c r="S48" i="24" s="1"/>
  <c r="N613" i="24"/>
  <c r="N37" i="24" s="1"/>
  <c r="T595" i="24"/>
  <c r="S248" i="24"/>
  <c r="S14" i="24" s="1"/>
  <c r="S944" i="24"/>
  <c r="S57" i="24" s="1"/>
  <c r="N553" i="29"/>
  <c r="AH717" i="29"/>
  <c r="N604" i="29"/>
  <c r="S361" i="31"/>
  <c r="S20" i="31" s="1"/>
  <c r="T567" i="29"/>
  <c r="T717" i="29"/>
  <c r="L52" i="24"/>
  <c r="S612" i="24"/>
  <c r="S613" i="24" s="1"/>
  <c r="S37" i="24" s="1"/>
  <c r="S625" i="24"/>
  <c r="T567" i="24"/>
  <c r="T717" i="24"/>
  <c r="S780" i="24"/>
  <c r="S144" i="24"/>
  <c r="S604" i="29"/>
  <c r="N750" i="29"/>
  <c r="N751" i="29" s="1"/>
  <c r="N41" i="29" s="1"/>
  <c r="AH524" i="29"/>
  <c r="AH30" i="29" s="1"/>
  <c r="T519" i="29"/>
  <c r="T29" i="29" s="1"/>
  <c r="L738" i="29"/>
  <c r="L40" i="29" s="1"/>
  <c r="T750" i="29"/>
  <c r="T751" i="29" s="1"/>
  <c r="T41" i="29" s="1"/>
  <c r="S595" i="24"/>
  <c r="S640" i="24"/>
  <c r="L970" i="24"/>
  <c r="Q974" i="29"/>
  <c r="S579" i="24"/>
  <c r="N248" i="31"/>
  <c r="N14" i="31" s="1"/>
  <c r="S791" i="22"/>
  <c r="S42" i="22" s="1"/>
  <c r="S738" i="22"/>
  <c r="S40" i="22" s="1"/>
  <c r="T660" i="22"/>
  <c r="T38" i="22" s="1"/>
  <c r="T692" i="31"/>
  <c r="T39" i="31" s="1"/>
  <c r="N295" i="31"/>
  <c r="N16" i="31" s="1"/>
  <c r="S660" i="22"/>
  <c r="S38" i="22" s="1"/>
  <c r="T295" i="22"/>
  <c r="T16" i="22" s="1"/>
  <c r="N692" i="31"/>
  <c r="N39" i="31" s="1"/>
  <c r="T37" i="22"/>
  <c r="T343" i="22"/>
  <c r="T19" i="22" s="1"/>
  <c r="N567" i="29"/>
  <c r="AH590" i="29"/>
  <c r="N738" i="24"/>
  <c r="N40" i="24" s="1"/>
  <c r="S717" i="29"/>
  <c r="N612" i="29"/>
  <c r="T815" i="29"/>
  <c r="T46" i="29" s="1"/>
  <c r="S608" i="29"/>
  <c r="S612" i="29" s="1"/>
  <c r="N717" i="29"/>
  <c r="S232" i="24"/>
  <c r="S13" i="24" s="1"/>
  <c r="T144" i="24"/>
  <c r="T670" i="29"/>
  <c r="S595" i="29"/>
  <c r="T326" i="24"/>
  <c r="T18" i="24" s="1"/>
  <c r="S426" i="24"/>
  <c r="S23" i="24" s="1"/>
  <c r="S268" i="24"/>
  <c r="S15" i="24" s="1"/>
  <c r="N660" i="24"/>
  <c r="N38" i="24" s="1"/>
  <c r="S764" i="24"/>
  <c r="L43" i="24"/>
  <c r="AH545" i="29"/>
  <c r="AH32" i="29" s="1"/>
  <c r="S128" i="24"/>
  <c r="S6" i="24" s="1"/>
  <c r="T670" i="24"/>
  <c r="N519" i="29"/>
  <c r="N29" i="29" s="1"/>
  <c r="S510" i="24"/>
  <c r="S28" i="24" s="1"/>
  <c r="S519" i="29"/>
  <c r="S29" i="29" s="1"/>
  <c r="T481" i="24"/>
  <c r="T26" i="24" s="1"/>
  <c r="S829" i="24"/>
  <c r="S47" i="24" s="1"/>
  <c r="S115" i="24"/>
  <c r="S5" i="24" s="1"/>
  <c r="S545" i="24"/>
  <c r="S32" i="24" s="1"/>
  <c r="S567" i="29"/>
  <c r="T839" i="24"/>
  <c r="T48" i="24" s="1"/>
  <c r="T519" i="24"/>
  <c r="T29" i="24" s="1"/>
  <c r="AH189" i="31"/>
  <c r="AH9" i="31" s="1"/>
  <c r="N764" i="29"/>
  <c r="S545" i="31"/>
  <c r="S32" i="31" s="1"/>
  <c r="T595" i="29"/>
  <c r="N248" i="29"/>
  <c r="N14" i="29" s="1"/>
  <c r="N950" i="29"/>
  <c r="N58" i="29" s="1"/>
  <c r="N524" i="29"/>
  <c r="N30" i="29" s="1"/>
  <c r="AG879" i="31"/>
  <c r="AG50" i="31" s="1"/>
  <c r="N815" i="29"/>
  <c r="N46" i="29" s="1"/>
  <c r="S596" i="22"/>
  <c r="S36" i="22" s="1"/>
  <c r="AH625" i="29"/>
  <c r="S815" i="29"/>
  <c r="S46" i="29" s="1"/>
  <c r="AG919" i="31"/>
  <c r="AG55" i="31" s="1"/>
  <c r="S179" i="24"/>
  <c r="S8" i="24" s="1"/>
  <c r="N545" i="29"/>
  <c r="N32" i="29" s="1"/>
  <c r="AH764" i="29"/>
  <c r="T463" i="24"/>
  <c r="T25" i="24" s="1"/>
  <c r="S919" i="24"/>
  <c r="S55" i="24" s="1"/>
  <c r="N595" i="29"/>
  <c r="T704" i="24"/>
  <c r="S189" i="24"/>
  <c r="S9" i="24" s="1"/>
  <c r="AH790" i="29"/>
  <c r="Q76" i="29"/>
  <c r="T750" i="24"/>
  <c r="T751" i="24" s="1"/>
  <c r="T41" i="24" s="1"/>
  <c r="S815" i="24"/>
  <c r="S46" i="24" s="1"/>
  <c r="AG232" i="31"/>
  <c r="AG13" i="31" s="1"/>
  <c r="S463" i="24"/>
  <c r="S25" i="24" s="1"/>
  <c r="N219" i="31"/>
  <c r="N12" i="31" s="1"/>
  <c r="S192" i="31"/>
  <c r="S219" i="31" s="1"/>
  <c r="S12" i="31" s="1"/>
  <c r="T219" i="22"/>
  <c r="T12" i="22" s="1"/>
  <c r="T219" i="31"/>
  <c r="T12" i="31" s="1"/>
  <c r="S536" i="29"/>
  <c r="S545" i="29" s="1"/>
  <c r="S32" i="29" s="1"/>
  <c r="S764" i="29"/>
  <c r="S481" i="24"/>
  <c r="S26" i="24" s="1"/>
  <c r="N52" i="22"/>
  <c r="T791" i="22"/>
  <c r="T42" i="22" s="1"/>
  <c r="T764" i="24"/>
  <c r="N670" i="29"/>
  <c r="T192" i="29"/>
  <c r="T219" i="29" s="1"/>
  <c r="T12" i="29" s="1"/>
  <c r="T219" i="24"/>
  <c r="T12" i="24" s="1"/>
  <c r="AG189" i="31"/>
  <c r="AG9" i="31" s="1"/>
  <c r="T764" i="29"/>
  <c r="S219" i="24"/>
  <c r="S12" i="24" s="1"/>
  <c r="S670" i="29"/>
  <c r="T545" i="24"/>
  <c r="T32" i="24" s="1"/>
  <c r="T542" i="29"/>
  <c r="T545" i="29" s="1"/>
  <c r="T32" i="29" s="1"/>
  <c r="T426" i="29"/>
  <c r="T23" i="29" s="1"/>
  <c r="N102" i="29"/>
  <c r="N866" i="29"/>
  <c r="N49" i="29" s="1"/>
  <c r="S192" i="29"/>
  <c r="N219" i="29"/>
  <c r="N12" i="29" s="1"/>
  <c r="AH426" i="29"/>
  <c r="AH23" i="29" s="1"/>
  <c r="AH691" i="29"/>
  <c r="AH692" i="29" s="1"/>
  <c r="AH39" i="29" s="1"/>
  <c r="N463" i="29"/>
  <c r="N25" i="29" s="1"/>
  <c r="T463" i="29"/>
  <c r="T25" i="29" s="1"/>
  <c r="N510" i="29"/>
  <c r="N28" i="29" s="1"/>
  <c r="N704" i="29"/>
  <c r="AH463" i="29"/>
  <c r="AH25" i="29" s="1"/>
  <c r="AH640" i="29"/>
  <c r="N790" i="29"/>
  <c r="S463" i="29"/>
  <c r="S25" i="29" s="1"/>
  <c r="N361" i="29"/>
  <c r="N20" i="29" s="1"/>
  <c r="AH815" i="29"/>
  <c r="AH46" i="29" s="1"/>
  <c r="T481" i="29"/>
  <c r="T26" i="29" s="1"/>
  <c r="S355" i="29"/>
  <c r="S361" i="29" s="1"/>
  <c r="S20" i="29" s="1"/>
  <c r="S926" i="29"/>
  <c r="L660" i="29"/>
  <c r="L38" i="29" s="1"/>
  <c r="N647" i="29"/>
  <c r="T839" i="29"/>
  <c r="T48" i="29" s="1"/>
  <c r="N343" i="29"/>
  <c r="N19" i="29" s="1"/>
  <c r="N189" i="29"/>
  <c r="N9" i="29" s="1"/>
  <c r="T780" i="29"/>
  <c r="T704" i="29"/>
  <c r="T308" i="24"/>
  <c r="T17" i="24" s="1"/>
  <c r="N737" i="29"/>
  <c r="T441" i="24"/>
  <c r="T24" i="24" s="1"/>
  <c r="T308" i="29"/>
  <c r="T17" i="29" s="1"/>
  <c r="N579" i="29"/>
  <c r="S492" i="24"/>
  <c r="S27" i="24" s="1"/>
  <c r="S659" i="24"/>
  <c r="S326" i="24"/>
  <c r="S18" i="24" s="1"/>
  <c r="T426" i="24"/>
  <c r="T23" i="24" s="1"/>
  <c r="AH579" i="29"/>
  <c r="N31" i="29"/>
  <c r="N528" i="29"/>
  <c r="T441" i="29"/>
  <c r="T24" i="29" s="1"/>
  <c r="T179" i="29"/>
  <c r="T8" i="29" s="1"/>
  <c r="N426" i="29"/>
  <c r="N23" i="29" s="1"/>
  <c r="S866" i="24"/>
  <c r="S49" i="24" s="1"/>
  <c r="N640" i="29"/>
  <c r="S728" i="29"/>
  <c r="S737" i="29" s="1"/>
  <c r="T179" i="24"/>
  <c r="T8" i="24" s="1"/>
  <c r="S426" i="29"/>
  <c r="S23" i="29" s="1"/>
  <c r="AH481" i="29"/>
  <c r="AH26" i="29" s="1"/>
  <c r="T815" i="24"/>
  <c r="T46" i="24" s="1"/>
  <c r="S704" i="29"/>
  <c r="N481" i="29"/>
  <c r="N26" i="29" s="1"/>
  <c r="N596" i="24"/>
  <c r="N36" i="24" s="1"/>
  <c r="AH128" i="29"/>
  <c r="AH6" i="29" s="1"/>
  <c r="S743" i="29"/>
  <c r="S750" i="29" s="1"/>
  <c r="S751" i="29" s="1"/>
  <c r="S41" i="29" s="1"/>
  <c r="T22" i="24"/>
  <c r="N791" i="24"/>
  <c r="N42" i="24" s="1"/>
  <c r="T528" i="24"/>
  <c r="T31" i="24"/>
  <c r="T527" i="29"/>
  <c r="S527" i="29"/>
  <c r="T295" i="31"/>
  <c r="T16" i="31" s="1"/>
  <c r="AH879" i="31"/>
  <c r="AH50" i="31" s="1"/>
  <c r="N343" i="31"/>
  <c r="N19" i="31" s="1"/>
  <c r="AH144" i="31"/>
  <c r="AH7" i="31" s="1"/>
  <c r="AH481" i="31"/>
  <c r="AH26" i="31" s="1"/>
  <c r="AH919" i="31"/>
  <c r="AH55" i="31" s="1"/>
  <c r="S784" i="29"/>
  <c r="S790" i="29" s="1"/>
  <c r="N179" i="29"/>
  <c r="N8" i="29" s="1"/>
  <c r="N441" i="29"/>
  <c r="N24" i="29" s="1"/>
  <c r="AH866" i="31"/>
  <c r="AH49" i="31" s="1"/>
  <c r="AH510" i="29"/>
  <c r="AH28" i="29" s="1"/>
  <c r="S633" i="29"/>
  <c r="S640" i="29" s="1"/>
  <c r="N780" i="29"/>
  <c r="AH839" i="29"/>
  <c r="AH48" i="29" s="1"/>
  <c r="AH308" i="29"/>
  <c r="AH17" i="29" s="1"/>
  <c r="T144" i="29"/>
  <c r="T7" i="29" s="1"/>
  <c r="AH919" i="29"/>
  <c r="AH55" i="29" s="1"/>
  <c r="AH553" i="29"/>
  <c r="S329" i="29"/>
  <c r="S343" i="29" s="1"/>
  <c r="S19" i="29" s="1"/>
  <c r="AH737" i="29"/>
  <c r="AG750" i="31"/>
  <c r="AG751" i="31" s="1"/>
  <c r="AG41" i="31" s="1"/>
  <c r="S343" i="31"/>
  <c r="S19" i="31" s="1"/>
  <c r="S839" i="29"/>
  <c r="S48" i="29" s="1"/>
  <c r="AH879" i="29"/>
  <c r="AH50" i="29" s="1"/>
  <c r="N839" i="29"/>
  <c r="N48" i="29" s="1"/>
  <c r="S589" i="29"/>
  <c r="S590" i="29" s="1"/>
  <c r="T619" i="29"/>
  <c r="T625" i="29" s="1"/>
  <c r="T625" i="24"/>
  <c r="T569" i="29"/>
  <c r="T579" i="29" s="1"/>
  <c r="T579" i="24"/>
  <c r="S308" i="29"/>
  <c r="S17" i="29" s="1"/>
  <c r="T596" i="22"/>
  <c r="T36" i="22" s="1"/>
  <c r="AH647" i="29"/>
  <c r="AH144" i="29"/>
  <c r="AH7" i="29" s="1"/>
  <c r="AG932" i="29"/>
  <c r="AG56" i="29" s="1"/>
  <c r="AH930" i="29"/>
  <c r="S879" i="29"/>
  <c r="S50" i="29" s="1"/>
  <c r="S619" i="29"/>
  <c r="S625" i="29" s="1"/>
  <c r="N625" i="29"/>
  <c r="T589" i="29"/>
  <c r="T590" i="29" s="1"/>
  <c r="T590" i="24"/>
  <c r="T784" i="29"/>
  <c r="T790" i="29" s="1"/>
  <c r="T790" i="24"/>
  <c r="N326" i="29"/>
  <c r="N18" i="29" s="1"/>
  <c r="S569" i="29"/>
  <c r="S579" i="29" s="1"/>
  <c r="AH604" i="29"/>
  <c r="AH613" i="29" s="1"/>
  <c r="AH37" i="29" s="1"/>
  <c r="T737" i="24"/>
  <c r="AH102" i="29"/>
  <c r="AH4" i="29" s="1"/>
  <c r="S510" i="22"/>
  <c r="S28" i="22" s="1"/>
  <c r="T326" i="29"/>
  <c r="T18" i="29" s="1"/>
  <c r="N308" i="29"/>
  <c r="N17" i="29" s="1"/>
  <c r="N829" i="29"/>
  <c r="N47" i="29" s="1"/>
  <c r="S477" i="29"/>
  <c r="S481" i="29" s="1"/>
  <c r="S26" i="29" s="1"/>
  <c r="S776" i="29"/>
  <c r="S780" i="29" s="1"/>
  <c r="T629" i="29"/>
  <c r="T640" i="24"/>
  <c r="S818" i="29"/>
  <c r="S829" i="29" s="1"/>
  <c r="S47" i="29" s="1"/>
  <c r="AH326" i="29"/>
  <c r="AH18" i="29" s="1"/>
  <c r="AH179" i="29"/>
  <c r="AH8" i="29" s="1"/>
  <c r="AH659" i="29"/>
  <c r="S551" i="29"/>
  <c r="S553" i="29" s="1"/>
  <c r="S179" i="29"/>
  <c r="S8" i="29" s="1"/>
  <c r="N33" i="24"/>
  <c r="AH829" i="29"/>
  <c r="AH47" i="29" s="1"/>
  <c r="T869" i="29"/>
  <c r="T879" i="29" s="1"/>
  <c r="T50" i="29" s="1"/>
  <c r="T879" i="24"/>
  <c r="T50" i="24" s="1"/>
  <c r="T659" i="24"/>
  <c r="N659" i="29"/>
  <c r="T818" i="29"/>
  <c r="T829" i="29" s="1"/>
  <c r="T47" i="29" s="1"/>
  <c r="T829" i="24"/>
  <c r="T47" i="24" s="1"/>
  <c r="AH361" i="29"/>
  <c r="AH20" i="29" s="1"/>
  <c r="AH441" i="29"/>
  <c r="AH24" i="29" s="1"/>
  <c r="AH343" i="29"/>
  <c r="AH19" i="29" s="1"/>
  <c r="S326" i="29"/>
  <c r="S18" i="29" s="1"/>
  <c r="T523" i="29"/>
  <c r="T524" i="29" s="1"/>
  <c r="T30" i="29" s="1"/>
  <c r="T524" i="24"/>
  <c r="T30" i="24" s="1"/>
  <c r="S127" i="29"/>
  <c r="S128" i="29" s="1"/>
  <c r="S6" i="29" s="1"/>
  <c r="N128" i="29"/>
  <c r="N6" i="29" s="1"/>
  <c r="N879" i="29"/>
  <c r="N50" i="29" s="1"/>
  <c r="T659" i="29"/>
  <c r="S659" i="29"/>
  <c r="AH407" i="29"/>
  <c r="AH22" i="29" s="1"/>
  <c r="T691" i="29"/>
  <c r="AH31" i="29"/>
  <c r="AH528" i="29"/>
  <c r="N144" i="29"/>
  <c r="N7" i="29" s="1"/>
  <c r="T780" i="24"/>
  <c r="S102" i="24"/>
  <c r="T347" i="29"/>
  <c r="T361" i="29" s="1"/>
  <c r="T20" i="29" s="1"/>
  <c r="T361" i="24"/>
  <c r="T20" i="24" s="1"/>
  <c r="S523" i="29"/>
  <c r="S524" i="29" s="1"/>
  <c r="S30" i="29" s="1"/>
  <c r="AG308" i="29"/>
  <c r="AG17" i="29" s="1"/>
  <c r="T691" i="24"/>
  <c r="S441" i="29"/>
  <c r="S24" i="29" s="1"/>
  <c r="T329" i="29"/>
  <c r="T343" i="29" s="1"/>
  <c r="T19" i="29" s="1"/>
  <c r="T343" i="24"/>
  <c r="T19" i="24" s="1"/>
  <c r="AG144" i="29"/>
  <c r="AG7" i="29" s="1"/>
  <c r="AG510" i="29"/>
  <c r="AG28" i="29" s="1"/>
  <c r="AG441" i="29"/>
  <c r="AG24" i="29" s="1"/>
  <c r="AG919" i="29"/>
  <c r="AG55" i="29" s="1"/>
  <c r="AG102" i="29"/>
  <c r="AG4" i="29" s="1"/>
  <c r="AG595" i="29"/>
  <c r="S213" i="29"/>
  <c r="T295" i="29"/>
  <c r="T16" i="29" s="1"/>
  <c r="N492" i="29"/>
  <c r="N27" i="29" s="1"/>
  <c r="S497" i="29"/>
  <c r="S510" i="29" s="1"/>
  <c r="S28" i="29" s="1"/>
  <c r="S295" i="29"/>
  <c r="S16" i="29" s="1"/>
  <c r="T737" i="29"/>
  <c r="S235" i="29"/>
  <c r="S248" i="29" s="1"/>
  <c r="S14" i="29" s="1"/>
  <c r="S845" i="29"/>
  <c r="S866" i="29" s="1"/>
  <c r="S49" i="29" s="1"/>
  <c r="T510" i="29"/>
  <c r="T28" i="29" s="1"/>
  <c r="S645" i="29"/>
  <c r="S647" i="29" s="1"/>
  <c r="S947" i="29"/>
  <c r="S950" i="29" s="1"/>
  <c r="S58" i="29" s="1"/>
  <c r="T553" i="29"/>
  <c r="S102" i="29"/>
  <c r="AG213" i="29"/>
  <c r="S882" i="29"/>
  <c r="S885" i="29" s="1"/>
  <c r="N969" i="24"/>
  <c r="N268" i="29"/>
  <c r="N15" i="29" s="1"/>
  <c r="AG260" i="29"/>
  <c r="AH260" i="29" s="1"/>
  <c r="AH268" i="29" s="1"/>
  <c r="AH15" i="29" s="1"/>
  <c r="T295" i="24"/>
  <c r="T16" i="24" s="1"/>
  <c r="T919" i="29"/>
  <c r="T55" i="29" s="1"/>
  <c r="T553" i="24"/>
  <c r="T510" i="24"/>
  <c r="T28" i="24" s="1"/>
  <c r="S185" i="29"/>
  <c r="S189" i="29" s="1"/>
  <c r="S9" i="29" s="1"/>
  <c r="L28" i="29"/>
  <c r="L33" i="29" s="1"/>
  <c r="L969" i="29"/>
  <c r="T370" i="29"/>
  <c r="T386" i="29" s="1"/>
  <c r="S484" i="29"/>
  <c r="S492" i="29" s="1"/>
  <c r="S27" i="29" s="1"/>
  <c r="T885" i="24"/>
  <c r="T882" i="29"/>
  <c r="T885" i="29" s="1"/>
  <c r="S919" i="29"/>
  <c r="S55" i="29" s="1"/>
  <c r="AG528" i="29"/>
  <c r="AG31" i="29"/>
  <c r="N51" i="24"/>
  <c r="N881" i="29" s="1"/>
  <c r="N971" i="24"/>
  <c r="T845" i="29"/>
  <c r="T866" i="29" s="1"/>
  <c r="T49" i="29" s="1"/>
  <c r="T866" i="24"/>
  <c r="T49" i="24" s="1"/>
  <c r="AG737" i="29"/>
  <c r="T484" i="29"/>
  <c r="T492" i="29" s="1"/>
  <c r="T27" i="29" s="1"/>
  <c r="T492" i="24"/>
  <c r="T27" i="24" s="1"/>
  <c r="T185" i="29"/>
  <c r="T189" i="29" s="1"/>
  <c r="T9" i="29" s="1"/>
  <c r="T189" i="24"/>
  <c r="T9" i="24" s="1"/>
  <c r="AG553" i="29"/>
  <c r="N919" i="29"/>
  <c r="N55" i="29" s="1"/>
  <c r="N691" i="29"/>
  <c r="AG766" i="29"/>
  <c r="AH766" i="29" s="1"/>
  <c r="AH780" i="29" s="1"/>
  <c r="S111" i="29"/>
  <c r="N115" i="29"/>
  <c r="N5" i="29" s="1"/>
  <c r="AG275" i="29"/>
  <c r="AH275" i="29" s="1"/>
  <c r="AH295" i="29" s="1"/>
  <c r="AH16" i="29" s="1"/>
  <c r="AG112" i="29"/>
  <c r="S268" i="29"/>
  <c r="S15" i="29" s="1"/>
  <c r="AG230" i="29"/>
  <c r="AH230" i="29" s="1"/>
  <c r="AH232" i="29" s="1"/>
  <c r="AH13" i="29" s="1"/>
  <c r="S691" i="29"/>
  <c r="S229" i="29"/>
  <c r="S232" i="29" s="1"/>
  <c r="S13" i="29" s="1"/>
  <c r="N232" i="29"/>
  <c r="N13" i="29" s="1"/>
  <c r="S370" i="29"/>
  <c r="S386" i="29" s="1"/>
  <c r="N4" i="24"/>
  <c r="N10" i="24" s="1"/>
  <c r="N968" i="24"/>
  <c r="L968" i="29"/>
  <c r="L4" i="29"/>
  <c r="L10" i="29" s="1"/>
  <c r="T115" i="24"/>
  <c r="T268" i="29"/>
  <c r="T15" i="29" s="1"/>
  <c r="AG845" i="29"/>
  <c r="AH845" i="29" s="1"/>
  <c r="AH866" i="29" s="1"/>
  <c r="AH49" i="29" s="1"/>
  <c r="L885" i="29"/>
  <c r="T235" i="29"/>
  <c r="T248" i="29" s="1"/>
  <c r="T14" i="29" s="1"/>
  <c r="T248" i="24"/>
  <c r="T14" i="24" s="1"/>
  <c r="AG555" i="29"/>
  <c r="AH555" i="29" s="1"/>
  <c r="AH567" i="29" s="1"/>
  <c r="AG370" i="29"/>
  <c r="T645" i="29"/>
  <c r="T647" i="29" s="1"/>
  <c r="T647" i="24"/>
  <c r="N51" i="29"/>
  <c r="T268" i="24"/>
  <c r="T15" i="24" s="1"/>
  <c r="S144" i="29"/>
  <c r="S7" i="29" s="1"/>
  <c r="N841" i="29"/>
  <c r="S51" i="24"/>
  <c r="T229" i="29"/>
  <c r="T232" i="29" s="1"/>
  <c r="T13" i="29" s="1"/>
  <c r="T232" i="24"/>
  <c r="T13" i="24" s="1"/>
  <c r="AG723" i="29"/>
  <c r="AG487" i="29"/>
  <c r="AH487" i="29" s="1"/>
  <c r="T919" i="24"/>
  <c r="T55" i="24" s="1"/>
  <c r="N295" i="29"/>
  <c r="N16" i="29" s="1"/>
  <c r="AG185" i="29"/>
  <c r="AH185" i="29" s="1"/>
  <c r="AH189" i="29" s="1"/>
  <c r="AH9" i="29" s="1"/>
  <c r="AG866" i="31"/>
  <c r="AG49" i="31" s="1"/>
  <c r="AG839" i="31"/>
  <c r="AG48" i="31" s="1"/>
  <c r="AG815" i="31"/>
  <c r="AG46" i="31" s="1"/>
  <c r="AG640" i="31"/>
  <c r="AG481" i="31"/>
  <c r="AG26" i="31" s="1"/>
  <c r="AG144" i="31"/>
  <c r="AG7" i="31" s="1"/>
  <c r="T660" i="31"/>
  <c r="T38" i="31" s="1"/>
  <c r="S660" i="31"/>
  <c r="S38" i="31" s="1"/>
  <c r="AG590" i="29"/>
  <c r="AG879" i="29"/>
  <c r="AG647" i="29"/>
  <c r="AG839" i="29"/>
  <c r="AG48" i="29" s="1"/>
  <c r="AG426" i="29"/>
  <c r="AG23" i="29" s="1"/>
  <c r="AG691" i="29"/>
  <c r="AG692" i="29" s="1"/>
  <c r="AG39" i="29" s="1"/>
  <c r="AG524" i="29"/>
  <c r="AG30" i="29" s="1"/>
  <c r="AG407" i="29"/>
  <c r="AG22" i="29" s="1"/>
  <c r="AG764" i="29"/>
  <c r="AG343" i="29"/>
  <c r="AG19" i="29" s="1"/>
  <c r="AG659" i="29"/>
  <c r="AG545" i="29"/>
  <c r="AG815" i="29"/>
  <c r="AG46" i="29" s="1"/>
  <c r="AG361" i="29"/>
  <c r="AG20" i="29" s="1"/>
  <c r="AG519" i="29"/>
  <c r="AG29" i="29" s="1"/>
  <c r="AG179" i="29"/>
  <c r="AG8" i="29" s="1"/>
  <c r="AG481" i="29"/>
  <c r="AG26" i="29" s="1"/>
  <c r="AG128" i="29"/>
  <c r="AG6" i="29" s="1"/>
  <c r="T791" i="31"/>
  <c r="T42" i="31" s="1"/>
  <c r="AG606" i="31"/>
  <c r="AH606" i="31" s="1"/>
  <c r="U613" i="31"/>
  <c r="U37" i="31" s="1"/>
  <c r="AG617" i="31"/>
  <c r="AH617" i="31" s="1"/>
  <c r="U660" i="31"/>
  <c r="U38" i="31" s="1"/>
  <c r="AG495" i="31"/>
  <c r="AH495" i="31" s="1"/>
  <c r="U510" i="31"/>
  <c r="U28" i="31" s="1"/>
  <c r="AG604" i="31"/>
  <c r="AH604" i="31" s="1"/>
  <c r="AG311" i="31"/>
  <c r="AH311" i="31" s="1"/>
  <c r="U326" i="31"/>
  <c r="U18" i="31" s="1"/>
  <c r="AG672" i="31"/>
  <c r="AH672" i="31" s="1"/>
  <c r="U692" i="31"/>
  <c r="U39" i="31" s="1"/>
  <c r="AG531" i="31"/>
  <c r="AH531" i="31" s="1"/>
  <c r="U545" i="31"/>
  <c r="U32" i="31" s="1"/>
  <c r="N510" i="31"/>
  <c r="N28" i="31" s="1"/>
  <c r="N613" i="31"/>
  <c r="N37" i="31" s="1"/>
  <c r="N660" i="31"/>
  <c r="N38" i="31" s="1"/>
  <c r="S486" i="22"/>
  <c r="S492" i="22" s="1"/>
  <c r="N492" i="22"/>
  <c r="N486" i="31"/>
  <c r="T486" i="22"/>
  <c r="S274" i="31"/>
  <c r="S295" i="31" s="1"/>
  <c r="S16" i="31" s="1"/>
  <c r="AG503" i="31"/>
  <c r="AH503" i="31" s="1"/>
  <c r="S510" i="31"/>
  <c r="S28" i="31" s="1"/>
  <c r="L27" i="22"/>
  <c r="L33" i="22" s="1"/>
  <c r="K923" i="22" s="1"/>
  <c r="N970" i="22"/>
  <c r="S613" i="31"/>
  <c r="S37" i="31" s="1"/>
  <c r="L492" i="31"/>
  <c r="L27" i="31" s="1"/>
  <c r="L33" i="31" s="1"/>
  <c r="AG215" i="31"/>
  <c r="AH215" i="31" s="1"/>
  <c r="L970" i="31"/>
  <c r="N738" i="31"/>
  <c r="N40" i="31" s="1"/>
  <c r="N596" i="31"/>
  <c r="N36" i="31" s="1"/>
  <c r="S596" i="31"/>
  <c r="S36" i="31" s="1"/>
  <c r="N791" i="31"/>
  <c r="N42" i="31" s="1"/>
  <c r="S738" i="31"/>
  <c r="S40" i="31" s="1"/>
  <c r="U553" i="31"/>
  <c r="AG549" i="31"/>
  <c r="AH549" i="31" s="1"/>
  <c r="T596" i="31"/>
  <c r="T36" i="31" s="1"/>
  <c r="T738" i="31"/>
  <c r="T40" i="31" s="1"/>
  <c r="AG519" i="31"/>
  <c r="AG29" i="31" s="1"/>
  <c r="AH519" i="31"/>
  <c r="AH29" i="31" s="1"/>
  <c r="Y74" i="31"/>
  <c r="Z965" i="31"/>
  <c r="Z973" i="31" s="1"/>
  <c r="Z974" i="31" s="1"/>
  <c r="Z976" i="31" s="1"/>
  <c r="AA964" i="31"/>
  <c r="AA965" i="31" s="1"/>
  <c r="AA973" i="31" s="1"/>
  <c r="AA974" i="31" s="1"/>
  <c r="AA976" i="31" s="1"/>
  <c r="AG80" i="31"/>
  <c r="AH80" i="31" s="1"/>
  <c r="AH102" i="31" s="1"/>
  <c r="AG581" i="31"/>
  <c r="AH581" i="31" s="1"/>
  <c r="U590" i="31"/>
  <c r="AG528" i="31"/>
  <c r="AG31" i="31"/>
  <c r="S791" i="31"/>
  <c r="S42" i="31" s="1"/>
  <c r="AG444" i="31"/>
  <c r="AH444" i="31" s="1"/>
  <c r="U463" i="31"/>
  <c r="U25" i="31" s="1"/>
  <c r="S971" i="22"/>
  <c r="N43" i="22"/>
  <c r="AG782" i="31"/>
  <c r="AH782" i="31" s="1"/>
  <c r="U790" i="31"/>
  <c r="U791" i="31" s="1"/>
  <c r="U42" i="31" s="1"/>
  <c r="S50" i="31"/>
  <c r="U579" i="31"/>
  <c r="AG569" i="31"/>
  <c r="AH569" i="31" s="1"/>
  <c r="AG706" i="31"/>
  <c r="AH706" i="31" s="1"/>
  <c r="AH717" i="31" s="1"/>
  <c r="U717" i="31"/>
  <c r="U738" i="31" s="1"/>
  <c r="U40" i="31" s="1"/>
  <c r="U885" i="31"/>
  <c r="AG882" i="31"/>
  <c r="AH882" i="31" s="1"/>
  <c r="AH885" i="31" s="1"/>
  <c r="L50" i="31"/>
  <c r="L52" i="31" s="1"/>
  <c r="L971" i="31"/>
  <c r="AG105" i="31"/>
  <c r="AH105" i="31" s="1"/>
  <c r="U115" i="31"/>
  <c r="T51" i="22"/>
  <c r="T52" i="22" s="1"/>
  <c r="T971" i="22"/>
  <c r="S52" i="22"/>
  <c r="N52" i="31"/>
  <c r="AG947" i="31"/>
  <c r="AH947" i="31" s="1"/>
  <c r="U950" i="31"/>
  <c r="U58" i="31" s="1"/>
  <c r="S10" i="22"/>
  <c r="U492" i="31"/>
  <c r="U27" i="31" s="1"/>
  <c r="T51" i="31"/>
  <c r="T52" i="31" s="1"/>
  <c r="T971" i="31"/>
  <c r="AG524" i="31"/>
  <c r="AG30" i="31" s="1"/>
  <c r="AH524" i="31"/>
  <c r="AH30" i="31" s="1"/>
  <c r="N971" i="31"/>
  <c r="T738" i="22"/>
  <c r="T40" i="22" s="1"/>
  <c r="S968" i="22"/>
  <c r="T24" i="22"/>
  <c r="AG347" i="31"/>
  <c r="AH347" i="31" s="1"/>
  <c r="U361" i="31"/>
  <c r="U20" i="31" s="1"/>
  <c r="T24" i="31"/>
  <c r="AG252" i="31"/>
  <c r="AH252" i="31" s="1"/>
  <c r="U268" i="31"/>
  <c r="U15" i="31" s="1"/>
  <c r="AG374" i="31"/>
  <c r="AH374" i="31" s="1"/>
  <c r="AH386" i="31" s="1"/>
  <c r="U21" i="31"/>
  <c r="S24" i="31"/>
  <c r="AG394" i="31"/>
  <c r="AH394" i="31" s="1"/>
  <c r="U407" i="31"/>
  <c r="U22" i="31" s="1"/>
  <c r="AG236" i="31"/>
  <c r="AH236" i="31" s="1"/>
  <c r="U248" i="31"/>
  <c r="U14" i="31" s="1"/>
  <c r="AG944" i="31"/>
  <c r="AG57" i="31" s="1"/>
  <c r="AH944" i="31"/>
  <c r="AH57" i="31" s="1"/>
  <c r="AG179" i="31"/>
  <c r="AG8" i="31" s="1"/>
  <c r="AH179" i="31"/>
  <c r="AH8" i="31" s="1"/>
  <c r="AG436" i="31"/>
  <c r="AH436" i="31" s="1"/>
  <c r="U441" i="31"/>
  <c r="AG128" i="31"/>
  <c r="AG6" i="31" s="1"/>
  <c r="AH128" i="31"/>
  <c r="AH6" i="31" s="1"/>
  <c r="AG333" i="31"/>
  <c r="AH333" i="31" s="1"/>
  <c r="U343" i="31"/>
  <c r="U19" i="31" s="1"/>
  <c r="AG299" i="31"/>
  <c r="AH299" i="31" s="1"/>
  <c r="U308" i="31"/>
  <c r="U17" i="31" s="1"/>
  <c r="AG295" i="31"/>
  <c r="AG16" i="31" s="1"/>
  <c r="AH295" i="31"/>
  <c r="AH16" i="31" s="1"/>
  <c r="S692" i="24" l="1"/>
  <c r="S39" i="24" s="1"/>
  <c r="T7" i="24"/>
  <c r="S7" i="24"/>
  <c r="O73" i="29"/>
  <c r="O76" i="29" s="1"/>
  <c r="O975" i="29" s="1"/>
  <c r="R73" i="24"/>
  <c r="R76" i="24" s="1"/>
  <c r="R975" i="24" s="1"/>
  <c r="O73" i="24"/>
  <c r="O76" i="24" s="1"/>
  <c r="O975" i="24" s="1"/>
  <c r="AH51" i="31"/>
  <c r="AH52" i="31" s="1"/>
  <c r="AH971" i="31"/>
  <c r="U5" i="31"/>
  <c r="U968" i="31"/>
  <c r="T640" i="29"/>
  <c r="T660" i="29" s="1"/>
  <c r="T38" i="29" s="1"/>
  <c r="T613" i="29"/>
  <c r="T37" i="29" s="1"/>
  <c r="T613" i="24"/>
  <c r="S115" i="29"/>
  <c r="S5" i="29" s="1"/>
  <c r="AG386" i="31"/>
  <c r="AG21" i="31" s="1"/>
  <c r="T407" i="31"/>
  <c r="T22" i="31" s="1"/>
  <c r="Q76" i="31"/>
  <c r="Q975" i="31" s="1"/>
  <c r="R76" i="31"/>
  <c r="P76" i="31"/>
  <c r="P975" i="31" s="1"/>
  <c r="O76" i="31"/>
  <c r="O975" i="31" s="1"/>
  <c r="M76" i="31"/>
  <c r="M975" i="31" s="1"/>
  <c r="S968" i="31"/>
  <c r="T968" i="22"/>
  <c r="AH370" i="29"/>
  <c r="AG386" i="29"/>
  <c r="AG21" i="29" s="1"/>
  <c r="T21" i="29"/>
  <c r="S21" i="29"/>
  <c r="T975" i="29"/>
  <c r="T10" i="22"/>
  <c r="S4" i="31"/>
  <c r="S10" i="31" s="1"/>
  <c r="T10" i="31"/>
  <c r="T968" i="31"/>
  <c r="N4" i="29"/>
  <c r="N10" i="29" s="1"/>
  <c r="S4" i="29"/>
  <c r="S4" i="24"/>
  <c r="N10" i="31"/>
  <c r="S27" i="22"/>
  <c r="S33" i="22" s="1"/>
  <c r="N968" i="31"/>
  <c r="L923" i="24"/>
  <c r="N923" i="24" s="1"/>
  <c r="S971" i="31"/>
  <c r="S52" i="31"/>
  <c r="L923" i="22"/>
  <c r="T37" i="24"/>
  <c r="S738" i="24"/>
  <c r="S40" i="24" s="1"/>
  <c r="S660" i="24"/>
  <c r="S38" i="24" s="1"/>
  <c r="AH738" i="29"/>
  <c r="AH40" i="29" s="1"/>
  <c r="S791" i="24"/>
  <c r="S42" i="24" s="1"/>
  <c r="S613" i="29"/>
  <c r="S37" i="29" s="1"/>
  <c r="N613" i="29"/>
  <c r="N37" i="29" s="1"/>
  <c r="S52" i="24"/>
  <c r="S43" i="22"/>
  <c r="S596" i="24"/>
  <c r="S36" i="24" s="1"/>
  <c r="T692" i="24"/>
  <c r="T39" i="24" s="1"/>
  <c r="Q975" i="29"/>
  <c r="L43" i="29"/>
  <c r="S970" i="22"/>
  <c r="S969" i="22"/>
  <c r="T43" i="22"/>
  <c r="AH791" i="29"/>
  <c r="AH42" i="29" s="1"/>
  <c r="N692" i="29"/>
  <c r="N39" i="29" s="1"/>
  <c r="T692" i="29"/>
  <c r="T39" i="29" s="1"/>
  <c r="N52" i="24"/>
  <c r="S33" i="24"/>
  <c r="T660" i="24"/>
  <c r="T38" i="24" s="1"/>
  <c r="S971" i="24"/>
  <c r="S692" i="29"/>
  <c r="S39" i="29" s="1"/>
  <c r="N738" i="29"/>
  <c r="N40" i="29" s="1"/>
  <c r="L970" i="29"/>
  <c r="S968" i="24"/>
  <c r="AH660" i="29"/>
  <c r="AH38" i="29" s="1"/>
  <c r="N596" i="29"/>
  <c r="N36" i="29" s="1"/>
  <c r="T738" i="24"/>
  <c r="T40" i="24" s="1"/>
  <c r="S969" i="24"/>
  <c r="AG866" i="29"/>
  <c r="AG49" i="29" s="1"/>
  <c r="AH213" i="29"/>
  <c r="AG219" i="29"/>
  <c r="AG12" i="29" s="1"/>
  <c r="AH219" i="31"/>
  <c r="AH12" i="31" s="1"/>
  <c r="AG219" i="31"/>
  <c r="AG12" i="31" s="1"/>
  <c r="N43" i="24"/>
  <c r="S738" i="29"/>
  <c r="S40" i="29" s="1"/>
  <c r="T791" i="24"/>
  <c r="T42" i="24" s="1"/>
  <c r="T970" i="22"/>
  <c r="S219" i="29"/>
  <c r="T791" i="29"/>
  <c r="T42" i="29" s="1"/>
  <c r="T738" i="29"/>
  <c r="T40" i="29" s="1"/>
  <c r="N971" i="29"/>
  <c r="N791" i="29"/>
  <c r="N42" i="29" s="1"/>
  <c r="N52" i="29"/>
  <c r="N547" i="29"/>
  <c r="S791" i="29"/>
  <c r="S42" i="29" s="1"/>
  <c r="S528" i="29"/>
  <c r="S31" i="29"/>
  <c r="AH596" i="29"/>
  <c r="AH36" i="29" s="1"/>
  <c r="T31" i="29"/>
  <c r="T528" i="29"/>
  <c r="T969" i="29" s="1"/>
  <c r="N970" i="24"/>
  <c r="N660" i="29"/>
  <c r="N38" i="29" s="1"/>
  <c r="T596" i="29"/>
  <c r="T36" i="29" s="1"/>
  <c r="S596" i="29"/>
  <c r="S36" i="29" s="1"/>
  <c r="S660" i="29"/>
  <c r="S38" i="29" s="1"/>
  <c r="AG738" i="29"/>
  <c r="AG40" i="29" s="1"/>
  <c r="T596" i="24"/>
  <c r="T36" i="24" s="1"/>
  <c r="AG268" i="29"/>
  <c r="AG15" i="29" s="1"/>
  <c r="AG115" i="29"/>
  <c r="AG5" i="29" s="1"/>
  <c r="AH112" i="29"/>
  <c r="AH115" i="29" s="1"/>
  <c r="AH5" i="29" s="1"/>
  <c r="AH10" i="29" s="1"/>
  <c r="U964" i="31"/>
  <c r="AG660" i="29"/>
  <c r="AG38" i="29" s="1"/>
  <c r="AG295" i="29"/>
  <c r="AG16" i="29" s="1"/>
  <c r="AG189" i="29"/>
  <c r="AG9" i="29" s="1"/>
  <c r="AG232" i="29"/>
  <c r="AG13" i="29" s="1"/>
  <c r="N33" i="29"/>
  <c r="N969" i="29"/>
  <c r="T51" i="29"/>
  <c r="T52" i="29" s="1"/>
  <c r="T971" i="29"/>
  <c r="T968" i="24"/>
  <c r="T5" i="24"/>
  <c r="AG780" i="29"/>
  <c r="AG791" i="29" s="1"/>
  <c r="AG42" i="29" s="1"/>
  <c r="T51" i="24"/>
  <c r="T52" i="24" s="1"/>
  <c r="T971" i="24"/>
  <c r="AG947" i="29"/>
  <c r="AH947" i="29" s="1"/>
  <c r="AH950" i="29" s="1"/>
  <c r="AH58" i="29" s="1"/>
  <c r="L51" i="29"/>
  <c r="L971" i="29"/>
  <c r="T5" i="29"/>
  <c r="T10" i="29" s="1"/>
  <c r="T968" i="29"/>
  <c r="AG235" i="29"/>
  <c r="AH235" i="29" s="1"/>
  <c r="AH248" i="29" s="1"/>
  <c r="AH14" i="29" s="1"/>
  <c r="AG567" i="29"/>
  <c r="AG596" i="29" s="1"/>
  <c r="AG36" i="29" s="1"/>
  <c r="T33" i="24"/>
  <c r="AG882" i="29"/>
  <c r="AH882" i="29" s="1"/>
  <c r="AH885" i="29" s="1"/>
  <c r="S51" i="29"/>
  <c r="S52" i="29" s="1"/>
  <c r="S971" i="29"/>
  <c r="T969" i="24"/>
  <c r="N968" i="29"/>
  <c r="AG484" i="29"/>
  <c r="AH484" i="29" s="1"/>
  <c r="AH492" i="29" s="1"/>
  <c r="AH27" i="29" s="1"/>
  <c r="AG32" i="29"/>
  <c r="AG50" i="29"/>
  <c r="AH612" i="31"/>
  <c r="AH613" i="31" s="1"/>
  <c r="AH37" i="31" s="1"/>
  <c r="AG612" i="31"/>
  <c r="AG613" i="31" s="1"/>
  <c r="AG37" i="31" s="1"/>
  <c r="AH625" i="31"/>
  <c r="AH660" i="31" s="1"/>
  <c r="AH38" i="31" s="1"/>
  <c r="AG625" i="31"/>
  <c r="AG660" i="31" s="1"/>
  <c r="AG38" i="31" s="1"/>
  <c r="AH326" i="31"/>
  <c r="AH18" i="31" s="1"/>
  <c r="AG326" i="31"/>
  <c r="AG18" i="31" s="1"/>
  <c r="AH545" i="31"/>
  <c r="AG545" i="31"/>
  <c r="AG32" i="31" s="1"/>
  <c r="AH510" i="31"/>
  <c r="AH28" i="31" s="1"/>
  <c r="AG510" i="31"/>
  <c r="AG28" i="31" s="1"/>
  <c r="AH691" i="31"/>
  <c r="AH692" i="31" s="1"/>
  <c r="AH39" i="31" s="1"/>
  <c r="AG691" i="31"/>
  <c r="AG692" i="31" s="1"/>
  <c r="AG39" i="31" s="1"/>
  <c r="L969" i="31"/>
  <c r="T486" i="31"/>
  <c r="T492" i="31" s="1"/>
  <c r="T492" i="22"/>
  <c r="N27" i="22"/>
  <c r="N33" i="22" s="1"/>
  <c r="N969" i="22"/>
  <c r="S486" i="31"/>
  <c r="N492" i="31"/>
  <c r="AG486" i="31"/>
  <c r="AH486" i="31" s="1"/>
  <c r="AH492" i="31" s="1"/>
  <c r="AH27" i="31" s="1"/>
  <c r="S970" i="31"/>
  <c r="N43" i="31"/>
  <c r="N970" i="31"/>
  <c r="T970" i="31"/>
  <c r="AG553" i="31"/>
  <c r="AH553" i="31"/>
  <c r="T43" i="31"/>
  <c r="Z74" i="31"/>
  <c r="Z76" i="31" s="1"/>
  <c r="AB975" i="31" s="1"/>
  <c r="AA74" i="31"/>
  <c r="AH790" i="31"/>
  <c r="AH791" i="31" s="1"/>
  <c r="AH42" i="31" s="1"/>
  <c r="AG790" i="31"/>
  <c r="AG791" i="31" s="1"/>
  <c r="AG42" i="31" s="1"/>
  <c r="AG590" i="31"/>
  <c r="AH590" i="31"/>
  <c r="AG950" i="31"/>
  <c r="AG58" i="31" s="1"/>
  <c r="AH950" i="31"/>
  <c r="AH58" i="31" s="1"/>
  <c r="AG115" i="31"/>
  <c r="AG5" i="31" s="1"/>
  <c r="AG10" i="31" s="1"/>
  <c r="AH115" i="31"/>
  <c r="AG885" i="31"/>
  <c r="AH738" i="31"/>
  <c r="AH40" i="31" s="1"/>
  <c r="AG717" i="31"/>
  <c r="AG738" i="31" s="1"/>
  <c r="AG40" i="31" s="1"/>
  <c r="U4" i="31"/>
  <c r="U10" i="31" s="1"/>
  <c r="U51" i="31"/>
  <c r="U52" i="31" s="1"/>
  <c r="S43" i="31"/>
  <c r="AH528" i="31"/>
  <c r="AH31" i="31"/>
  <c r="U596" i="31"/>
  <c r="U36" i="31" s="1"/>
  <c r="AH463" i="31"/>
  <c r="AH25" i="31" s="1"/>
  <c r="AG463" i="31"/>
  <c r="AG25" i="31" s="1"/>
  <c r="AG579" i="31"/>
  <c r="AH579" i="31"/>
  <c r="AG102" i="31"/>
  <c r="AG308" i="31"/>
  <c r="AG17" i="31" s="1"/>
  <c r="AH308" i="31"/>
  <c r="AH17" i="31" s="1"/>
  <c r="AG407" i="31"/>
  <c r="AG22" i="31" s="1"/>
  <c r="AH407" i="31"/>
  <c r="AH22" i="31" s="1"/>
  <c r="AG343" i="31"/>
  <c r="AG19" i="31" s="1"/>
  <c r="AH343" i="31"/>
  <c r="AH19" i="31" s="1"/>
  <c r="AH21" i="31"/>
  <c r="AG248" i="31"/>
  <c r="AG14" i="31" s="1"/>
  <c r="AH248" i="31"/>
  <c r="AH14" i="31" s="1"/>
  <c r="U24" i="31"/>
  <c r="U33" i="31" s="1"/>
  <c r="AG361" i="31"/>
  <c r="AG20" i="31" s="1"/>
  <c r="AH361" i="31"/>
  <c r="AH20" i="31" s="1"/>
  <c r="AH441" i="31"/>
  <c r="AG441" i="31"/>
  <c r="AG24" i="31" s="1"/>
  <c r="AG268" i="31"/>
  <c r="AG15" i="31" s="1"/>
  <c r="AH268" i="31"/>
  <c r="AH15" i="31" s="1"/>
  <c r="T10" i="24" l="1"/>
  <c r="S10" i="24"/>
  <c r="S968" i="29"/>
  <c r="AH32" i="31"/>
  <c r="AH969" i="31"/>
  <c r="S10" i="29"/>
  <c r="R975" i="31"/>
  <c r="T975" i="31"/>
  <c r="S12" i="29"/>
  <c r="S33" i="29" s="1"/>
  <c r="S492" i="31"/>
  <c r="AH386" i="29"/>
  <c r="AH21" i="29" s="1"/>
  <c r="T33" i="29"/>
  <c r="L932" i="24"/>
  <c r="L952" i="24" s="1"/>
  <c r="L923" i="29"/>
  <c r="AH923" i="29" s="1"/>
  <c r="AH932" i="29" s="1"/>
  <c r="AH56" i="29" s="1"/>
  <c r="AH59" i="29" s="1"/>
  <c r="L932" i="22"/>
  <c r="N923" i="22"/>
  <c r="S923" i="22" s="1"/>
  <c r="S932" i="22" s="1"/>
  <c r="S952" i="22" s="1"/>
  <c r="S923" i="24"/>
  <c r="S932" i="24" s="1"/>
  <c r="S56" i="24" s="1"/>
  <c r="S59" i="24" s="1"/>
  <c r="N923" i="29"/>
  <c r="N932" i="29" s="1"/>
  <c r="N56" i="29" s="1"/>
  <c r="N59" i="29" s="1"/>
  <c r="T923" i="24"/>
  <c r="N932" i="24"/>
  <c r="N952" i="24" s="1"/>
  <c r="L923" i="31"/>
  <c r="L932" i="31" s="1"/>
  <c r="L952" i="31" s="1"/>
  <c r="S970" i="24"/>
  <c r="S43" i="24"/>
  <c r="AG10" i="29"/>
  <c r="L52" i="29"/>
  <c r="AH43" i="29"/>
  <c r="S969" i="29"/>
  <c r="N43" i="29"/>
  <c r="AH219" i="29"/>
  <c r="AH12" i="29" s="1"/>
  <c r="T43" i="24"/>
  <c r="AH970" i="29"/>
  <c r="N970" i="29"/>
  <c r="T970" i="24"/>
  <c r="T970" i="29"/>
  <c r="S43" i="29"/>
  <c r="T43" i="29"/>
  <c r="S970" i="29"/>
  <c r="AH968" i="29"/>
  <c r="AH51" i="29"/>
  <c r="AH52" i="29" s="1"/>
  <c r="AH971" i="29"/>
  <c r="AG968" i="29"/>
  <c r="AG970" i="29"/>
  <c r="AG43" i="29"/>
  <c r="AG248" i="29"/>
  <c r="AG14" i="29" s="1"/>
  <c r="AG950" i="29"/>
  <c r="AG58" i="29" s="1"/>
  <c r="AG59" i="29" s="1"/>
  <c r="AG492" i="29"/>
  <c r="AG885" i="29"/>
  <c r="AG492" i="31"/>
  <c r="AG27" i="31" s="1"/>
  <c r="AG33" i="31" s="1"/>
  <c r="N27" i="31"/>
  <c r="N33" i="31" s="1"/>
  <c r="N969" i="31"/>
  <c r="T27" i="22"/>
  <c r="T33" i="22" s="1"/>
  <c r="T969" i="22"/>
  <c r="T27" i="31"/>
  <c r="T33" i="31" s="1"/>
  <c r="T969" i="31"/>
  <c r="AH596" i="31"/>
  <c r="AH36" i="31" s="1"/>
  <c r="AG968" i="31"/>
  <c r="U43" i="31"/>
  <c r="AG51" i="31"/>
  <c r="AG52" i="31" s="1"/>
  <c r="AH5" i="31"/>
  <c r="AH10" i="31" s="1"/>
  <c r="AH968" i="31"/>
  <c r="AG596" i="31"/>
  <c r="AG36" i="31" s="1"/>
  <c r="AH24" i="31"/>
  <c r="S61" i="24" l="1"/>
  <c r="S63" i="24" s="1"/>
  <c r="S952" i="24"/>
  <c r="AH33" i="31"/>
  <c r="S969" i="31"/>
  <c r="L56" i="22"/>
  <c r="L59" i="22" s="1"/>
  <c r="L61" i="22" s="1"/>
  <c r="L63" i="22" s="1"/>
  <c r="K958" i="22" s="1"/>
  <c r="L952" i="22"/>
  <c r="N952" i="29"/>
  <c r="AH43" i="31"/>
  <c r="AH970" i="31"/>
  <c r="AF71" i="31"/>
  <c r="AF73" i="31" s="1"/>
  <c r="S27" i="31"/>
  <c r="S33" i="31" s="1"/>
  <c r="AH33" i="29"/>
  <c r="AH61" i="29" s="1"/>
  <c r="AH63" i="29" s="1"/>
  <c r="L56" i="24"/>
  <c r="L59" i="24" s="1"/>
  <c r="N61" i="29"/>
  <c r="N63" i="29" s="1"/>
  <c r="L932" i="29"/>
  <c r="N56" i="24"/>
  <c r="N59" i="24" s="1"/>
  <c r="L56" i="31"/>
  <c r="S56" i="22"/>
  <c r="S59" i="22" s="1"/>
  <c r="T923" i="29"/>
  <c r="T932" i="29" s="1"/>
  <c r="T952" i="29" s="1"/>
  <c r="T932" i="24"/>
  <c r="T952" i="24" s="1"/>
  <c r="S923" i="29"/>
  <c r="S932" i="29" s="1"/>
  <c r="S952" i="29" s="1"/>
  <c r="N923" i="31"/>
  <c r="N932" i="31" s="1"/>
  <c r="N952" i="31" s="1"/>
  <c r="N932" i="22"/>
  <c r="N952" i="22" s="1"/>
  <c r="T923" i="22"/>
  <c r="AH969" i="29"/>
  <c r="AG51" i="29"/>
  <c r="AG52" i="29" s="1"/>
  <c r="AG971" i="29"/>
  <c r="AG27" i="29"/>
  <c r="AG33" i="29" s="1"/>
  <c r="AG969" i="29"/>
  <c r="AG43" i="31"/>
  <c r="U932" i="31"/>
  <c r="U56" i="31" s="1"/>
  <c r="U59" i="31" s="1"/>
  <c r="AG923" i="31"/>
  <c r="AH923" i="31" s="1"/>
  <c r="N61" i="24" l="1"/>
  <c r="N63" i="24" s="1"/>
  <c r="L61" i="24"/>
  <c r="L63" i="24" s="1"/>
  <c r="K957" i="22"/>
  <c r="L957" i="22" s="1"/>
  <c r="L66" i="22" s="1"/>
  <c r="L56" i="29"/>
  <c r="L59" i="29" s="1"/>
  <c r="L61" i="29" s="1"/>
  <c r="L63" i="29" s="1"/>
  <c r="L952" i="29"/>
  <c r="AF76" i="31"/>
  <c r="AH975" i="31" s="1"/>
  <c r="AG61" i="29"/>
  <c r="AG63" i="29" s="1"/>
  <c r="U61" i="31"/>
  <c r="U63" i="31" s="1"/>
  <c r="U73" i="31" s="1"/>
  <c r="T923" i="31"/>
  <c r="T932" i="31" s="1"/>
  <c r="T932" i="22"/>
  <c r="T952" i="22" s="1"/>
  <c r="S61" i="22"/>
  <c r="S63" i="22" s="1"/>
  <c r="T56" i="29"/>
  <c r="T59" i="29" s="1"/>
  <c r="S56" i="29"/>
  <c r="S59" i="29" s="1"/>
  <c r="T56" i="24"/>
  <c r="T59" i="24" s="1"/>
  <c r="K964" i="22"/>
  <c r="N56" i="31"/>
  <c r="N59" i="31" s="1"/>
  <c r="N61" i="31" s="1"/>
  <c r="L59" i="31"/>
  <c r="L61" i="31" s="1"/>
  <c r="L958" i="22"/>
  <c r="L67" i="22" s="1"/>
  <c r="K956" i="22"/>
  <c r="L956" i="22" s="1"/>
  <c r="N56" i="22"/>
  <c r="N59" i="22" s="1"/>
  <c r="S923" i="31"/>
  <c r="S932" i="31" s="1"/>
  <c r="S952" i="31" s="1"/>
  <c r="AG958" i="29"/>
  <c r="AG67" i="29" s="1"/>
  <c r="AG957" i="29"/>
  <c r="AG66" i="29" s="1"/>
  <c r="AG958" i="31"/>
  <c r="AG67" i="31" s="1"/>
  <c r="AG932" i="31"/>
  <c r="AG56" i="31" s="1"/>
  <c r="AG59" i="31" s="1"/>
  <c r="AH932" i="31"/>
  <c r="AG957" i="31"/>
  <c r="AG66" i="31" s="1"/>
  <c r="K964" i="24" l="1"/>
  <c r="L964" i="24" s="1"/>
  <c r="L965" i="24" s="1"/>
  <c r="L973" i="24" s="1"/>
  <c r="K958" i="24"/>
  <c r="L958" i="24" s="1"/>
  <c r="L67" i="24" s="1"/>
  <c r="K956" i="24"/>
  <c r="L956" i="24" s="1"/>
  <c r="L65" i="24" s="1"/>
  <c r="K957" i="24"/>
  <c r="L957" i="24" s="1"/>
  <c r="L66" i="24" s="1"/>
  <c r="K958" i="29"/>
  <c r="K957" i="29"/>
  <c r="K956" i="29"/>
  <c r="K964" i="29"/>
  <c r="T61" i="24"/>
  <c r="T63" i="24" s="1"/>
  <c r="AH56" i="31"/>
  <c r="AH59" i="31" s="1"/>
  <c r="AH61" i="31" s="1"/>
  <c r="AH63" i="31" s="1"/>
  <c r="AH952" i="31"/>
  <c r="T56" i="31"/>
  <c r="T59" i="31" s="1"/>
  <c r="T61" i="31" s="1"/>
  <c r="T63" i="31" s="1"/>
  <c r="T952" i="31"/>
  <c r="L65" i="22"/>
  <c r="L962" i="22"/>
  <c r="L972" i="22" s="1"/>
  <c r="AG61" i="31"/>
  <c r="AG63" i="31" s="1"/>
  <c r="L964" i="22"/>
  <c r="D20" i="27" s="1"/>
  <c r="N956" i="24"/>
  <c r="T61" i="29"/>
  <c r="T63" i="29" s="1"/>
  <c r="S61" i="29"/>
  <c r="S63" i="29" s="1"/>
  <c r="N61" i="22"/>
  <c r="N63" i="22" s="1"/>
  <c r="D21" i="27"/>
  <c r="D22" i="27"/>
  <c r="N957" i="22"/>
  <c r="N958" i="22"/>
  <c r="N67" i="22" s="1"/>
  <c r="N63" i="31"/>
  <c r="S56" i="31"/>
  <c r="S59" i="31" s="1"/>
  <c r="S61" i="31" s="1"/>
  <c r="T56" i="22"/>
  <c r="T59" i="22" s="1"/>
  <c r="D17" i="27"/>
  <c r="D19" i="27" s="1"/>
  <c r="N956" i="22"/>
  <c r="N65" i="22" s="1"/>
  <c r="AG956" i="29"/>
  <c r="AG65" i="29" s="1"/>
  <c r="AG956" i="31"/>
  <c r="AG65" i="31" s="1"/>
  <c r="L74" i="24" l="1"/>
  <c r="L964" i="29" s="1"/>
  <c r="L965" i="29" s="1"/>
  <c r="L973" i="29" s="1"/>
  <c r="N964" i="24"/>
  <c r="N965" i="24" s="1"/>
  <c r="N973" i="24" s="1"/>
  <c r="N957" i="24"/>
  <c r="S957" i="24" s="1"/>
  <c r="S66" i="24" s="1"/>
  <c r="L71" i="22"/>
  <c r="L73" i="22" s="1"/>
  <c r="S956" i="24"/>
  <c r="S65" i="24" s="1"/>
  <c r="N65" i="24"/>
  <c r="N956" i="29" s="1"/>
  <c r="N65" i="29" s="1"/>
  <c r="N66" i="22"/>
  <c r="N957" i="31" s="1"/>
  <c r="N66" i="31" s="1"/>
  <c r="AA66" i="31" s="1"/>
  <c r="N964" i="22"/>
  <c r="N965" i="22" s="1"/>
  <c r="N74" i="22" s="1"/>
  <c r="N964" i="31" s="1"/>
  <c r="N965" i="31" s="1"/>
  <c r="N973" i="31" s="1"/>
  <c r="L965" i="22"/>
  <c r="L74" i="22" s="1"/>
  <c r="N958" i="31"/>
  <c r="N67" i="31" s="1"/>
  <c r="AA67" i="31" s="1"/>
  <c r="N962" i="22"/>
  <c r="S964" i="24"/>
  <c r="S965" i="24" s="1"/>
  <c r="N74" i="24"/>
  <c r="N964" i="29" s="1"/>
  <c r="N965" i="29" s="1"/>
  <c r="N973" i="29" s="1"/>
  <c r="T956" i="24"/>
  <c r="L63" i="31"/>
  <c r="T61" i="22"/>
  <c r="T63" i="22" s="1"/>
  <c r="S958" i="22"/>
  <c r="S67" i="22" s="1"/>
  <c r="S957" i="22"/>
  <c r="S66" i="22" s="1"/>
  <c r="D23" i="27"/>
  <c r="S63" i="31"/>
  <c r="AG962" i="29"/>
  <c r="AG71" i="29" s="1"/>
  <c r="AG73" i="29" s="1"/>
  <c r="N956" i="31"/>
  <c r="N65" i="31" s="1"/>
  <c r="S956" i="22"/>
  <c r="S65" i="22" s="1"/>
  <c r="T956" i="22"/>
  <c r="AG962" i="31"/>
  <c r="AG71" i="31" s="1"/>
  <c r="AG73" i="31" s="1"/>
  <c r="AG964" i="31"/>
  <c r="U965" i="31"/>
  <c r="U973" i="31" s="1"/>
  <c r="U974" i="31" s="1"/>
  <c r="U976" i="31" s="1"/>
  <c r="N66" i="24" l="1"/>
  <c r="N957" i="29" s="1"/>
  <c r="N66" i="29" s="1"/>
  <c r="AA66" i="29" s="1"/>
  <c r="L74" i="29"/>
  <c r="T65" i="24"/>
  <c r="T956" i="29" s="1"/>
  <c r="T65" i="29" s="1"/>
  <c r="T957" i="24"/>
  <c r="T964" i="24"/>
  <c r="T965" i="24" s="1"/>
  <c r="K957" i="31"/>
  <c r="K956" i="31"/>
  <c r="K959" i="31"/>
  <c r="K964" i="31"/>
  <c r="K958" i="31"/>
  <c r="N71" i="22"/>
  <c r="AA65" i="29"/>
  <c r="AA65" i="31"/>
  <c r="AA71" i="31" s="1"/>
  <c r="T65" i="22"/>
  <c r="S964" i="22"/>
  <c r="S965" i="22" s="1"/>
  <c r="S74" i="22" s="1"/>
  <c r="N973" i="22"/>
  <c r="N962" i="31"/>
  <c r="N71" i="31" s="1"/>
  <c r="N73" i="31" s="1"/>
  <c r="N74" i="31"/>
  <c r="L973" i="22"/>
  <c r="L974" i="22" s="1"/>
  <c r="L76" i="22"/>
  <c r="S973" i="24"/>
  <c r="S74" i="24"/>
  <c r="S964" i="29"/>
  <c r="S965" i="29" s="1"/>
  <c r="S973" i="29" s="1"/>
  <c r="N74" i="29"/>
  <c r="N972" i="22"/>
  <c r="S962" i="22"/>
  <c r="S71" i="22" s="1"/>
  <c r="S73" i="22" s="1"/>
  <c r="T957" i="22"/>
  <c r="T964" i="22"/>
  <c r="T965" i="22" s="1"/>
  <c r="AG972" i="29"/>
  <c r="U74" i="31"/>
  <c r="U76" i="31" s="1"/>
  <c r="W975" i="31" s="1"/>
  <c r="AG965" i="31"/>
  <c r="AG973" i="31" s="1"/>
  <c r="AG974" i="31" s="1"/>
  <c r="AG976" i="31" s="1"/>
  <c r="N73" i="22" l="1"/>
  <c r="N76" i="22" s="1"/>
  <c r="S76" i="22"/>
  <c r="N76" i="31"/>
  <c r="T66" i="24"/>
  <c r="T957" i="29" s="1"/>
  <c r="AB957" i="29" s="1"/>
  <c r="T956" i="31"/>
  <c r="T65" i="31" s="1"/>
  <c r="T66" i="22"/>
  <c r="T957" i="31" s="1"/>
  <c r="S74" i="29"/>
  <c r="N974" i="22"/>
  <c r="T962" i="24"/>
  <c r="T71" i="24" s="1"/>
  <c r="T73" i="24" s="1"/>
  <c r="N972" i="31"/>
  <c r="N974" i="31" s="1"/>
  <c r="S973" i="22"/>
  <c r="L964" i="31"/>
  <c r="T74" i="24"/>
  <c r="T964" i="29" s="1"/>
  <c r="T965" i="29" s="1"/>
  <c r="T973" i="24"/>
  <c r="S972" i="22"/>
  <c r="T962" i="22"/>
  <c r="T74" i="22"/>
  <c r="T964" i="31" s="1"/>
  <c r="T965" i="31" s="1"/>
  <c r="T973" i="22"/>
  <c r="AG74" i="31"/>
  <c r="AG76" i="31" s="1"/>
  <c r="T66" i="31" l="1"/>
  <c r="AB957" i="31"/>
  <c r="N975" i="22"/>
  <c r="T71" i="22"/>
  <c r="T66" i="29"/>
  <c r="T962" i="29"/>
  <c r="T972" i="29" s="1"/>
  <c r="T972" i="22"/>
  <c r="T974" i="22" s="1"/>
  <c r="T976" i="22" s="1"/>
  <c r="T978" i="22" s="1"/>
  <c r="T962" i="31"/>
  <c r="T76" i="24"/>
  <c r="T972" i="24"/>
  <c r="T974" i="24" s="1"/>
  <c r="T976" i="24" s="1"/>
  <c r="T978" i="24" s="1"/>
  <c r="S974" i="22"/>
  <c r="S975" i="22" s="1"/>
  <c r="N975" i="31"/>
  <c r="S964" i="31"/>
  <c r="S965" i="31" s="1"/>
  <c r="L965" i="31"/>
  <c r="AH964" i="31"/>
  <c r="AH965" i="31" s="1"/>
  <c r="AH973" i="31" s="1"/>
  <c r="T74" i="29"/>
  <c r="T973" i="29"/>
  <c r="T973" i="31"/>
  <c r="T74" i="31"/>
  <c r="AA12" i="31"/>
  <c r="AA33" i="31" s="1"/>
  <c r="AA968" i="31"/>
  <c r="T73" i="22" l="1"/>
  <c r="T76" i="22" s="1"/>
  <c r="T975" i="22" s="1"/>
  <c r="T71" i="29"/>
  <c r="AB962" i="29"/>
  <c r="AB972" i="29" s="1"/>
  <c r="AB66" i="29"/>
  <c r="T71" i="31"/>
  <c r="AB962" i="31"/>
  <c r="AB972" i="31" s="1"/>
  <c r="AB974" i="31" s="1"/>
  <c r="AB976" i="31" s="1"/>
  <c r="AB66" i="31"/>
  <c r="T972" i="31"/>
  <c r="T975" i="24"/>
  <c r="T974" i="29"/>
  <c r="T976" i="29" s="1"/>
  <c r="T978" i="29" s="1"/>
  <c r="AA61" i="31"/>
  <c r="AA63" i="31" s="1"/>
  <c r="AH74" i="31"/>
  <c r="L973" i="31"/>
  <c r="L74" i="31"/>
  <c r="S973" i="31"/>
  <c r="S74" i="31"/>
  <c r="T73" i="29" l="1"/>
  <c r="T76" i="29" s="1"/>
  <c r="T974" i="31"/>
  <c r="T976" i="31" s="1"/>
  <c r="T978" i="31" s="1"/>
  <c r="AA73" i="31"/>
  <c r="AA76" i="31" s="1"/>
  <c r="AC975" i="31" s="1"/>
  <c r="T73" i="31"/>
  <c r="T76" i="31" s="1"/>
  <c r="AB71" i="31"/>
  <c r="AB71" i="29"/>
  <c r="AB73" i="29" s="1"/>
  <c r="N958" i="24"/>
  <c r="N67" i="24" s="1"/>
  <c r="V975" i="31" l="1"/>
  <c r="AB73" i="31"/>
  <c r="AB76" i="31" s="1"/>
  <c r="AD975" i="31" s="1"/>
  <c r="S958" i="24"/>
  <c r="N962" i="24"/>
  <c r="N71" i="24" s="1"/>
  <c r="N73" i="24" s="1"/>
  <c r="N958" i="29"/>
  <c r="L962" i="24"/>
  <c r="L71" i="24" s="1"/>
  <c r="L73" i="24" s="1"/>
  <c r="L76" i="24" s="1"/>
  <c r="S962" i="24" l="1"/>
  <c r="S972" i="24" s="1"/>
  <c r="S974" i="24" s="1"/>
  <c r="S67" i="24"/>
  <c r="S71" i="24" s="1"/>
  <c r="S73" i="24" s="1"/>
  <c r="N962" i="29"/>
  <c r="N67" i="29"/>
  <c r="L972" i="24"/>
  <c r="L974" i="24" s="1"/>
  <c r="N972" i="24"/>
  <c r="N974" i="24" s="1"/>
  <c r="N76" i="24"/>
  <c r="S76" i="24" l="1"/>
  <c r="S975" i="24" s="1"/>
  <c r="N972" i="29"/>
  <c r="N974" i="29" s="1"/>
  <c r="AA67" i="29"/>
  <c r="N71" i="29"/>
  <c r="N975" i="24"/>
  <c r="L956" i="31"/>
  <c r="L65" i="31" s="1"/>
  <c r="L958" i="31"/>
  <c r="L67" i="31" s="1"/>
  <c r="Y67" i="31" s="1"/>
  <c r="L960" i="31"/>
  <c r="L69" i="31" s="1"/>
  <c r="Y69" i="31" s="1"/>
  <c r="L959" i="31"/>
  <c r="L68" i="31" s="1"/>
  <c r="Y68" i="31" s="1"/>
  <c r="L957" i="31"/>
  <c r="L66" i="31" s="1"/>
  <c r="Y66" i="31" s="1"/>
  <c r="L975" i="22"/>
  <c r="L961" i="31"/>
  <c r="L70" i="31" s="1"/>
  <c r="Y70" i="31" s="1"/>
  <c r="N73" i="29" l="1"/>
  <c r="N76" i="29" s="1"/>
  <c r="N975" i="29" s="1"/>
  <c r="AA71" i="29"/>
  <c r="AA73" i="29" s="1"/>
  <c r="Y65" i="31"/>
  <c r="S957" i="31"/>
  <c r="S66" i="31" s="1"/>
  <c r="K919" i="22"/>
  <c r="S959" i="31"/>
  <c r="S68" i="31" s="1"/>
  <c r="AH959" i="31"/>
  <c r="AH68" i="31" s="1"/>
  <c r="AH957" i="31"/>
  <c r="AH66" i="31" s="1"/>
  <c r="AH961" i="31"/>
  <c r="AH70" i="31" s="1"/>
  <c r="AH960" i="31"/>
  <c r="AH69" i="31" s="1"/>
  <c r="S958" i="31"/>
  <c r="S67" i="31" s="1"/>
  <c r="S956" i="31"/>
  <c r="S65" i="31" s="1"/>
  <c r="AH958" i="31"/>
  <c r="AH67" i="31" s="1"/>
  <c r="S960" i="31"/>
  <c r="S69" i="31" s="1"/>
  <c r="S961" i="31"/>
  <c r="S70" i="31" s="1"/>
  <c r="AH956" i="31"/>
  <c r="AH65" i="31" s="1"/>
  <c r="L962" i="31"/>
  <c r="L71" i="31" s="1"/>
  <c r="L73" i="31" s="1"/>
  <c r="L76" i="31" l="1"/>
  <c r="Y71" i="31"/>
  <c r="S962" i="31"/>
  <c r="S71" i="31" s="1"/>
  <c r="S73" i="31" s="1"/>
  <c r="AH962" i="31"/>
  <c r="AH972" i="31" s="1"/>
  <c r="AH974" i="31" s="1"/>
  <c r="AH976" i="31" s="1"/>
  <c r="L972" i="31"/>
  <c r="L974" i="31" s="1"/>
  <c r="Y73" i="31" l="1"/>
  <c r="Y76" i="31" s="1"/>
  <c r="AA975" i="31" s="1"/>
  <c r="S972" i="31"/>
  <c r="S974" i="31" s="1"/>
  <c r="S76" i="31"/>
  <c r="AH71" i="31"/>
  <c r="U975" i="31" l="1"/>
  <c r="AH73" i="31"/>
  <c r="AH76" i="31" s="1"/>
  <c r="S975" i="31"/>
  <c r="K919" i="31" l="1"/>
  <c r="L975" i="31"/>
  <c r="M956" i="29"/>
  <c r="M65" i="29" s="1"/>
  <c r="Z65" i="29" l="1"/>
  <c r="M958" i="29" l="1"/>
  <c r="M67" i="29" s="1"/>
  <c r="Z67" i="29" s="1"/>
  <c r="M960" i="29"/>
  <c r="M69" i="29" s="1"/>
  <c r="Z69" i="29" s="1"/>
  <c r="M959" i="29"/>
  <c r="M68" i="29" s="1"/>
  <c r="Z68" i="29" s="1"/>
  <c r="M961" i="29"/>
  <c r="M70" i="29" s="1"/>
  <c r="Z70" i="29" s="1"/>
  <c r="L961" i="29"/>
  <c r="M957" i="29"/>
  <c r="L959" i="29"/>
  <c r="L958" i="29"/>
  <c r="M76" i="24"/>
  <c r="M975" i="24" s="1"/>
  <c r="L960" i="29"/>
  <c r="L957" i="29"/>
  <c r="S957" i="29" s="1"/>
  <c r="S66" i="29" s="1"/>
  <c r="L975" i="24"/>
  <c r="L956" i="29"/>
  <c r="M962" i="29" l="1"/>
  <c r="M66" i="29"/>
  <c r="S960" i="29"/>
  <c r="S69" i="29" s="1"/>
  <c r="L69" i="29"/>
  <c r="Y69" i="29" s="1"/>
  <c r="AH960" i="29"/>
  <c r="AH69" i="29" s="1"/>
  <c r="S956" i="29"/>
  <c r="S65" i="29" s="1"/>
  <c r="L65" i="29"/>
  <c r="S958" i="29"/>
  <c r="S67" i="29" s="1"/>
  <c r="L67" i="29"/>
  <c r="Y67" i="29" s="1"/>
  <c r="S959" i="29"/>
  <c r="S68" i="29" s="1"/>
  <c r="L68" i="29"/>
  <c r="Y68" i="29" s="1"/>
  <c r="AH957" i="29"/>
  <c r="AH66" i="29" s="1"/>
  <c r="L66" i="29"/>
  <c r="Y66" i="29" s="1"/>
  <c r="AH961" i="29"/>
  <c r="AH70" i="29" s="1"/>
  <c r="L70" i="29"/>
  <c r="Y70" i="29" s="1"/>
  <c r="K919" i="24"/>
  <c r="M972" i="29"/>
  <c r="M974" i="29" s="1"/>
  <c r="AH956" i="29"/>
  <c r="AH65" i="29" s="1"/>
  <c r="AH958" i="29"/>
  <c r="AH67" i="29" s="1"/>
  <c r="AH959" i="29"/>
  <c r="AH68" i="29" s="1"/>
  <c r="S961" i="29"/>
  <c r="S70" i="29" s="1"/>
  <c r="L962" i="29"/>
  <c r="L71" i="29" l="1"/>
  <c r="L73" i="29" s="1"/>
  <c r="Z66" i="29"/>
  <c r="M71" i="29"/>
  <c r="M73" i="29" s="1"/>
  <c r="S962" i="29"/>
  <c r="S972" i="29" s="1"/>
  <c r="S974" i="29" s="1"/>
  <c r="Y65" i="29"/>
  <c r="L972" i="29"/>
  <c r="L974" i="29" s="1"/>
  <c r="AH962" i="29"/>
  <c r="AH71" i="29" s="1"/>
  <c r="AH73" i="29" s="1"/>
  <c r="S71" i="29" l="1"/>
  <c r="Z71" i="29"/>
  <c r="Z73" i="29" s="1"/>
  <c r="Y71" i="29"/>
  <c r="Y73" i="29" s="1"/>
  <c r="AH972" i="29"/>
  <c r="S73" i="29" l="1"/>
  <c r="S76" i="29" s="1"/>
  <c r="S975" i="29" s="1"/>
  <c r="M76" i="29"/>
  <c r="M975" i="29" s="1"/>
  <c r="L76" i="29"/>
  <c r="L975" i="29" l="1"/>
  <c r="K919" i="29"/>
  <c r="AG976" i="29"/>
  <c r="AB965" i="29"/>
  <c r="AB973" i="29" s="1"/>
  <c r="AB974" i="29" s="1"/>
  <c r="AB976" i="29" s="1"/>
  <c r="U964" i="29"/>
  <c r="AG964" i="29" s="1"/>
  <c r="Z965" i="29"/>
  <c r="Z74" i="29" s="1"/>
  <c r="Z76" i="29" s="1"/>
  <c r="AA965" i="29"/>
  <c r="AA74" i="29" s="1"/>
  <c r="AA76" i="29" s="1"/>
  <c r="Y965" i="29"/>
  <c r="Y74" i="29" s="1"/>
  <c r="Y76" i="29" s="1"/>
  <c r="AC973" i="29"/>
  <c r="AC974" i="29" s="1"/>
  <c r="AC965" i="29"/>
  <c r="AC74" i="29"/>
  <c r="AC76" i="29" s="1"/>
  <c r="W965" i="29"/>
  <c r="W74" i="29" s="1"/>
  <c r="W76" i="29" s="1"/>
  <c r="W973" i="29"/>
  <c r="W974" i="29" s="1"/>
  <c r="X965" i="29"/>
  <c r="X74" i="29" s="1"/>
  <c r="X76" i="29" s="1"/>
  <c r="AD965" i="29"/>
  <c r="AD74" i="29" s="1"/>
  <c r="AD76" i="29" s="1"/>
  <c r="V965" i="29"/>
  <c r="V74" i="29" s="1"/>
  <c r="V76" i="29" s="1"/>
  <c r="AF965" i="29"/>
  <c r="AF74" i="29" s="1"/>
  <c r="AF76" i="29" s="1"/>
  <c r="AF973" i="29"/>
  <c r="AF974" i="29" s="1"/>
  <c r="AE973" i="29"/>
  <c r="AE974" i="29" s="1"/>
  <c r="AE965" i="29"/>
  <c r="AE74" i="29" s="1"/>
  <c r="AE76" i="29" s="1"/>
  <c r="X972" i="29" l="1"/>
  <c r="X973" i="29" s="1"/>
  <c r="X974" i="29" s="1"/>
  <c r="AA972" i="29"/>
  <c r="AA973" i="29" s="1"/>
  <c r="Y972" i="29"/>
  <c r="Y973" i="29" s="1"/>
  <c r="Y974" i="29"/>
  <c r="AA974" i="29"/>
  <c r="AC975" i="29"/>
  <c r="AD975" i="29"/>
  <c r="AE975" i="29"/>
  <c r="AF975" i="29"/>
  <c r="AH964" i="29"/>
  <c r="AH965" i="29" s="1"/>
  <c r="AG965" i="29"/>
  <c r="W975" i="29"/>
  <c r="AD973" i="29"/>
  <c r="AD974" i="29" s="1"/>
  <c r="U965" i="29"/>
  <c r="AB74" i="29"/>
  <c r="AB76" i="29" s="1"/>
  <c r="AB975" i="29" s="1"/>
  <c r="Z972" i="29"/>
  <c r="Z973" i="29" s="1"/>
  <c r="Z974" i="29" s="1"/>
  <c r="V973" i="29"/>
  <c r="V974" i="29" s="1"/>
  <c r="V975" i="29" s="1"/>
  <c r="AG74" i="29" l="1"/>
  <c r="AG76" i="29" s="1"/>
  <c r="AG973" i="29"/>
  <c r="AG974" i="29" s="1"/>
  <c r="AH74" i="29"/>
  <c r="AH76" i="29" s="1"/>
  <c r="AH973" i="29"/>
  <c r="AH974" i="29" s="1"/>
  <c r="U74" i="29"/>
  <c r="U76" i="29" s="1"/>
  <c r="U973" i="29"/>
  <c r="U974" i="29" s="1"/>
  <c r="AG975" i="29" l="1"/>
  <c r="U975" i="29"/>
  <c r="AH975" i="29"/>
  <c r="AH976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Judith Leddy-Ratten</author>
  </authors>
  <commentList>
    <comment ref="C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Dit bedrag is kan niet hoger zijn dan € 57.143 aan regiefee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00000000-0006-0000-0200-000001000000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00000000-0006-0000-0200-000003000000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B105" authorId="1" shapeId="0" xr:uid="{00000000-0006-0000-0200-000004000000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4F681C11-9782-4400-9975-1F7290228EFE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00000000-0006-0000-0200-000006000000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 </t>
        </r>
      </text>
    </comment>
    <comment ref="B884" authorId="3" shapeId="0" xr:uid="{00000000-0006-0000-0200-000007000000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K922" authorId="1" shapeId="0" xr:uid="{00000000-0006-0000-0200-000008000000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00000000-0006-0000-0200-000009000000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00000000-0006-0000-0200-00000A000000}">
      <text>
        <r>
          <rPr>
            <sz val="9"/>
            <color indexed="81"/>
            <rFont val="Tahoma"/>
            <family val="2"/>
          </rPr>
          <t xml:space="preserve">percentage over goedgekeurde kostengroep #1200 t/m #5500. Zie website voor percentage
</t>
        </r>
      </text>
    </comment>
    <comment ref="B937" authorId="0" shapeId="0" xr:uid="{00000000-0006-0000-0200-00000B000000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00000000-0006-0000-0200-00000F000000}">
      <text>
        <r>
          <rPr>
            <sz val="8"/>
            <color indexed="81"/>
            <rFont val="Tahoma"/>
            <family val="2"/>
          </rPr>
          <t xml:space="preserve">Zie Reglement FPI - aanvullende eisen - artikel 12
</t>
        </r>
      </text>
    </comment>
    <comment ref="B957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00000000-0006-0000-0200-000012000000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K958" authorId="2" shapeId="0" xr:uid="{0BDAF641-3676-43E2-B798-42CDFE2D15FE}">
      <text>
        <r>
          <rPr>
            <sz val="9"/>
            <color indexed="81"/>
            <rFont val="Tahoma"/>
            <family val="2"/>
          </rPr>
          <t xml:space="preserve">#7003: Cap van EUR 350.000 op overhead geldt niet voor series. U dient de formule voor series aan te passen door ";350000/958" uit de formule te verwijderen
</t>
        </r>
      </text>
    </comment>
    <comment ref="B959" authorId="3" shapeId="0" xr:uid="{82F698E2-5882-43D9-9B64-F18EBC2C2B88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K959" authorId="3" shapeId="0" xr:uid="{630D9947-3ECC-41CD-BF3E-6767170E6FEB}">
      <text>
        <r>
          <rPr>
            <sz val="9"/>
            <color indexed="81"/>
            <rFont val="Tahoma"/>
            <family val="2"/>
          </rPr>
          <t xml:space="preserve">Bedrag invullen in de globals. Het bedrag kan niet hoger zijn dan 
€ 57.143
</t>
        </r>
      </text>
    </comment>
    <comment ref="L959" authorId="3" shapeId="0" xr:uid="{6A72F484-30FD-43C6-AAC1-4FE2DF0EA044}">
      <text>
        <r>
          <rPr>
            <sz val="9"/>
            <color indexed="81"/>
            <rFont val="Tahoma"/>
            <family val="2"/>
          </rPr>
          <t>Het totaal is gemaximalisserd tot een bedrag van € 10.000
Zie actueel Financieel &amp; Productioneel Protocol FPI</t>
        </r>
      </text>
    </comment>
    <comment ref="B964" authorId="0" shapeId="0" xr:uid="{00000000-0006-0000-0200-000017000000}">
      <text>
        <r>
          <rPr>
            <sz val="8"/>
            <color indexed="81"/>
            <rFont val="Tahoma"/>
            <family val="2"/>
          </rPr>
          <t>Zie Financieel &amp; Productioneel Protocol FPI voor de begrotingspost "Onvoorzien"</t>
        </r>
      </text>
    </comment>
    <comment ref="F964" authorId="1" shapeId="0" xr:uid="{00000000-0006-0000-0200-000018000000}">
      <text>
        <r>
          <rPr>
            <sz val="9"/>
            <color indexed="81"/>
            <rFont val="Tahoma"/>
            <family val="2"/>
          </rPr>
          <t>minimum 5%
maximum 10%</t>
        </r>
      </text>
    </comment>
    <comment ref="T964" authorId="1" shapeId="0" xr:uid="{00000000-0006-0000-0200-000019000000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00000000-0006-0000-0200-00001B000000}">
      <text>
        <r>
          <rPr>
            <sz val="9"/>
            <color indexed="81"/>
            <rFont val="Tahoma"/>
            <family val="2"/>
          </rPr>
          <t xml:space="preserve">Zie Artikel 8.3 "verlening en hoogte van subsidie" van het Reglement Stimuleringsmaatregel Filmproductie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0DF9D146-0D54-45D5-8FC9-7E5133CB60E1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4AC37D66-A094-4F47-88A7-FA7E9D1E51F4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V2" authorId="0" shapeId="0" xr:uid="{E55BF4B6-E2E8-4E4C-8365-4158BB05491B}">
      <text>
        <r>
          <rPr>
            <sz val="8"/>
            <color indexed="81"/>
            <rFont val="Tahoma"/>
            <family val="2"/>
          </rPr>
          <t>fill in</t>
        </r>
      </text>
    </comment>
    <comment ref="B105" authorId="1" shapeId="0" xr:uid="{5BE31053-F271-4FD1-BC0D-80D7D9FDC537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F5B7642D-A36E-4F72-9B1B-9FFA150305DA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AB107" authorId="2" shapeId="0" xr:uid="{6F2B7DBB-DC2A-45FE-B984-5ABFD7E1A36A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4D3BA7CA-0F9E-4DBB-AD64-FD99A7A43433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7072E7F0-17C7-4488-ABEF-0F63338BAE72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 </t>
        </r>
      </text>
    </comment>
    <comment ref="AB215" authorId="1" shapeId="0" xr:uid="{F7D50128-56E7-493A-9D81-DC61916D5187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</t>
        </r>
      </text>
    </comment>
    <comment ref="B884" authorId="3" shapeId="0" xr:uid="{E60A511E-4179-473A-B4AA-18FCB22C74A4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K922" authorId="1" shapeId="0" xr:uid="{1A067953-16DE-4E57-BB15-D5E2E2FC86A5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99C2F289-B58E-4E71-8444-A346E01FEFF5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760643BE-2A4C-4173-81AB-1F827D892811}">
      <text>
        <r>
          <rPr>
            <sz val="9"/>
            <color indexed="81"/>
            <rFont val="Tahoma"/>
            <family val="2"/>
          </rPr>
          <t xml:space="preserve">percentage over goedgekeurde kostengroep #1200 t/m #5500 (inclusief meerkosten). Zie website voor percentage
</t>
        </r>
      </text>
    </comment>
    <comment ref="B937" authorId="0" shapeId="0" xr:uid="{A1D8B9E8-35BB-445F-B0BA-9FD875440C5B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6D626497-2A31-4C41-A35F-C08195CC8DA4}">
      <text>
        <r>
          <rPr>
            <sz val="8"/>
            <color indexed="81"/>
            <rFont val="Tahoma"/>
            <family val="2"/>
          </rPr>
          <t xml:space="preserve">Zie Reglement FPI - aanvullende eisen - artikel 12 
</t>
        </r>
      </text>
    </comment>
    <comment ref="B957" authorId="0" shapeId="0" xr:uid="{F1614D53-FDF0-4B53-A997-2BDA4B388756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224FA905-DC61-4B62-92B0-20CE881229BF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B959" authorId="3" shapeId="0" xr:uid="{930576B3-8ACC-4750-AAF4-4FA5A76043B6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B964" authorId="0" shapeId="0" xr:uid="{8C4892D7-46F8-49F2-A086-3D0493EA510D}">
      <text>
        <r>
          <rPr>
            <sz val="8"/>
            <color indexed="81"/>
            <rFont val="Tahoma"/>
            <family val="2"/>
          </rPr>
          <t xml:space="preserve">Zie Financieel &amp; Productioneel Protocol FPI voor de begrotingspost "Onvoorzien"
</t>
        </r>
      </text>
    </comment>
    <comment ref="F964" authorId="1" shapeId="0" xr:uid="{13D5FD70-C7B7-4A84-957B-5F05AE3EED34}">
      <text>
        <r>
          <rPr>
            <sz val="9"/>
            <color indexed="81"/>
            <rFont val="Tahoma"/>
            <family val="2"/>
          </rPr>
          <t>minimum 5%</t>
        </r>
      </text>
    </comment>
    <comment ref="T964" authorId="1" shapeId="0" xr:uid="{9BE7FDD9-9F7A-466B-91FD-80E9693E3969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AB964" authorId="1" shapeId="0" xr:uid="{E972C1CF-F0F6-4366-9F7A-599716520E66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C0BE10B1-FE78-4FDC-ABF7-27747D3CCF06}">
      <text>
        <r>
          <rPr>
            <sz val="9"/>
            <color indexed="81"/>
            <rFont val="Tahoma"/>
            <family val="2"/>
          </rPr>
          <t xml:space="preserve">Zie Artikel 8.3 van het Reglement Stimuleringsmaatregel Filmproductie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F333D24F-AEEF-47F9-A422-6DA15877A2F6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14291DDA-844B-428D-B28F-008AF11C89D2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B105" authorId="1" shapeId="0" xr:uid="{87417DE1-F8A8-4175-8224-CF21BBCB8AC0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FEA66BC5-50A2-431B-ABFB-7DECCC6C2753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2FCAC8DA-1132-43FD-BB23-2E934555EEC9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E67384E3-DAC7-4E2C-9F8E-36577911E5F7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</t>
        </r>
      </text>
    </comment>
    <comment ref="B884" authorId="3" shapeId="0" xr:uid="{E2B5EE06-488A-4421-A87D-CCD45FCC0233}">
      <text>
        <r>
          <rPr>
            <sz val="9"/>
            <color indexed="81"/>
            <rFont val="Tahoma"/>
            <family val="2"/>
          </rPr>
          <t xml:space="preserve">Zie artikel 2.16 Financieel &amp; Productioneel Protocol FPI januari 2023
</t>
        </r>
      </text>
    </comment>
    <comment ref="K922" authorId="1" shapeId="0" xr:uid="{CA1E0CFC-F62C-455A-893B-FF84EBABF951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D1A757B5-A294-4F58-AD86-B42A6EEE9F29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B1B63D51-EDBD-4460-B8F7-AF90FBC09CBF}">
      <text>
        <r>
          <rPr>
            <sz val="9"/>
            <color indexed="81"/>
            <rFont val="Tahoma"/>
            <family val="2"/>
          </rPr>
          <t xml:space="preserve">percentage over goedgekeurde kostengroep #1200 t/m #5500. Zie website voor percentage
</t>
        </r>
      </text>
    </comment>
    <comment ref="B937" authorId="0" shapeId="0" xr:uid="{0CB99DE8-764B-4E54-BED8-742C1D2FB40D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50C31FC0-7D96-4B3C-B107-3FE160C111D6}">
      <text>
        <r>
          <rPr>
            <sz val="8"/>
            <color indexed="81"/>
            <rFont val="Tahoma"/>
            <family val="2"/>
          </rPr>
          <t xml:space="preserve">Zie Reglement FPI - aanvullende eisen - artikel 12 
</t>
        </r>
      </text>
    </comment>
    <comment ref="B957" authorId="0" shapeId="0" xr:uid="{4CF7BB7B-EC2E-49BE-8B06-151731977244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6EE96443-3CDB-4AFD-81F2-E68A6186E174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K958" authorId="2" shapeId="0" xr:uid="{95C4D86E-7349-4BC5-B501-2032AC9C8C5A}">
      <text>
        <r>
          <rPr>
            <sz val="9"/>
            <color indexed="81"/>
            <rFont val="Tahoma"/>
            <family val="2"/>
          </rPr>
          <t xml:space="preserve">#7003: Cap van EUR 350.000 op overhead geldt niet voor series. U dient de formule voor series aan te passen door ";350000/F958" uit de formule te verwijderen
</t>
        </r>
      </text>
    </comment>
    <comment ref="B959" authorId="3" shapeId="0" xr:uid="{CDF82C77-111E-4A34-A4F2-73C921C5B3F0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K959" authorId="3" shapeId="0" xr:uid="{28500075-A919-4657-B8EC-DEA76F766FD8}">
      <text>
        <r>
          <rPr>
            <sz val="9"/>
            <color indexed="81"/>
            <rFont val="Tahoma"/>
            <family val="2"/>
          </rPr>
          <t xml:space="preserve">Bedrag invullen in de globals. Het bedrag kan niet hoger zijn dan 
€ 57.143
</t>
        </r>
      </text>
    </comment>
    <comment ref="L959" authorId="3" shapeId="0" xr:uid="{018E0BBA-ED16-46FF-8682-95529904D7AF}">
      <text>
        <r>
          <rPr>
            <sz val="9"/>
            <color indexed="81"/>
            <rFont val="Tahoma"/>
            <family val="2"/>
          </rPr>
          <t>Het totaal is gemaximalisserd tot een bedrag van € 10.000
Zie actueel Financieel &amp; Productioneel Protocol FPI</t>
        </r>
      </text>
    </comment>
    <comment ref="B964" authorId="0" shapeId="0" xr:uid="{55E15AD1-DC49-4A03-AB7B-B18D7FCB7B4E}">
      <text>
        <r>
          <rPr>
            <sz val="8"/>
            <color indexed="81"/>
            <rFont val="Tahoma"/>
            <family val="2"/>
          </rPr>
          <t>Zie Financieel &amp; Productioneel Protocol FPI voor de begrotingspost "Onvoorzien"</t>
        </r>
      </text>
    </comment>
    <comment ref="F964" authorId="1" shapeId="0" xr:uid="{49290B3C-1CA6-4888-9021-D7DC5EF7466A}">
      <text>
        <r>
          <rPr>
            <sz val="9"/>
            <color indexed="81"/>
            <rFont val="Tahoma"/>
            <family val="2"/>
          </rPr>
          <t xml:space="preserve">minimum 5%
maximum 10%
</t>
        </r>
      </text>
    </comment>
    <comment ref="T964" authorId="1" shapeId="0" xr:uid="{6261B41F-CB0E-4897-A9E6-5B976CF433E1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14F6567B-CCD5-4259-9C38-E78B22F96581}">
      <text>
        <r>
          <rPr>
            <sz val="9"/>
            <color indexed="81"/>
            <rFont val="Tahoma"/>
            <family val="2"/>
          </rPr>
          <t xml:space="preserve">Zie Artikel 8.3 "verlening en hoogte subsidie" van het Reglement Stimuleringsmaatregel Filmproductie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E697233A-AE41-475F-9F6C-E434A8624668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1E940BFE-86C7-41F5-8DE9-04A7AEFC9632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V2" authorId="0" shapeId="0" xr:uid="{BF1ADACF-055A-4B62-B965-2A1656A2BF20}">
      <text>
        <r>
          <rPr>
            <sz val="8"/>
            <color indexed="81"/>
            <rFont val="Tahoma"/>
            <family val="2"/>
          </rPr>
          <t>fill in</t>
        </r>
      </text>
    </comment>
    <comment ref="B105" authorId="1" shapeId="0" xr:uid="{07CDE9B5-97D4-4793-BABF-35B53AD6B717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FB82D5DE-17A1-4F14-913F-9C92CC01DD5F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AB107" authorId="2" shapeId="0" xr:uid="{1ACA2E5F-5946-4326-8489-604D77FE8FAD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707B78C9-EDBE-49CF-9540-7095DA91E363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378A11EE-2BA0-4553-A129-0FAC8E869B74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 </t>
        </r>
      </text>
    </comment>
    <comment ref="AB215" authorId="1" shapeId="0" xr:uid="{D9F5053D-723A-447D-BDE4-60191A3C01A0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</t>
        </r>
      </text>
    </comment>
    <comment ref="B884" authorId="3" shapeId="0" xr:uid="{FF94C820-B2F0-4F6C-A160-D8E123F2FA6C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K922" authorId="1" shapeId="0" xr:uid="{8D6772F4-C1B8-4C21-A2C3-AD77A654E0A7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792BB528-E735-480C-A567-E466FA316D9F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05B686FE-62D9-4DDF-BEB0-837F9402210B}">
      <text>
        <r>
          <rPr>
            <sz val="9"/>
            <color indexed="81"/>
            <rFont val="Tahoma"/>
            <family val="2"/>
          </rPr>
          <t xml:space="preserve">percentage over goedgekeurde kostengroep #1200 t/m #5500 (inclusief meerkosten). Zie website voor percentage
</t>
        </r>
      </text>
    </comment>
    <comment ref="B937" authorId="0" shapeId="0" xr:uid="{4D98BEB3-36FC-45DA-A013-EC02841665C7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C3F30398-AB56-4591-A2ED-9F44DDF9B74B}">
      <text>
        <r>
          <rPr>
            <sz val="8"/>
            <color indexed="81"/>
            <rFont val="Tahoma"/>
            <family val="2"/>
          </rPr>
          <t xml:space="preserve">Zie Reglement FPI - aanvullende eisen - artikel 12 
</t>
        </r>
      </text>
    </comment>
    <comment ref="B957" authorId="0" shapeId="0" xr:uid="{1C10CBAE-7738-4A92-9D8A-CF82888E70B9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E13B5E58-2BAA-46A3-A730-6975D04AAF5F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B959" authorId="3" shapeId="0" xr:uid="{F27EFD3F-D10E-4892-B555-6C0C563205F5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K959" authorId="3" shapeId="0" xr:uid="{5EE9CCDF-387B-4E92-8DA2-9C021C8C4F6A}">
      <text>
        <r>
          <rPr>
            <sz val="9"/>
            <color indexed="81"/>
            <rFont val="Tahoma"/>
            <family val="2"/>
          </rPr>
          <t xml:space="preserve">Bedrag invullen in de globals. Het bedrag kan niet hoger zijn dan 
€ 57.143
</t>
        </r>
      </text>
    </comment>
    <comment ref="B964" authorId="0" shapeId="0" xr:uid="{F9B50968-340E-4BB0-A332-101CC220828F}">
      <text>
        <r>
          <rPr>
            <sz val="8"/>
            <color indexed="81"/>
            <rFont val="Tahoma"/>
            <family val="2"/>
          </rPr>
          <t>Zie Financieel &amp; Productioneel Protocol FPI voor de begrotingspost "Onvoorzien"</t>
        </r>
      </text>
    </comment>
    <comment ref="F964" authorId="1" shapeId="0" xr:uid="{C4AC9657-3AE5-43EB-856E-2C431D0BEB34}">
      <text>
        <r>
          <rPr>
            <sz val="9"/>
            <color indexed="81"/>
            <rFont val="Tahoma"/>
            <family val="2"/>
          </rPr>
          <t xml:space="preserve">minimum 5%
maximum 10%
</t>
        </r>
      </text>
    </comment>
    <comment ref="T964" authorId="1" shapeId="0" xr:uid="{5D14EEFF-5252-4E54-BB38-39BF7FF245EE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AB964" authorId="1" shapeId="0" xr:uid="{61B144EC-800A-4F9E-B7C1-53482E949076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F8768295-A166-4669-9267-B69A56EF592E}">
      <text>
        <r>
          <rPr>
            <sz val="9"/>
            <color indexed="81"/>
            <rFont val="Tahoma"/>
            <family val="2"/>
          </rPr>
          <t xml:space="preserve">Zie Artikel 8.3 van het Reglement Stimuleringsmaatregel Filmproductie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Corine Vos</author>
  </authors>
  <commentList>
    <comment ref="A1" authorId="0" shapeId="0" xr:uid="{3B2642B8-B2A5-46A4-8079-336F98CF1931}">
      <text>
        <r>
          <rPr>
            <b/>
            <sz val="9"/>
            <color indexed="81"/>
            <rFont val="Tahoma"/>
            <family val="2"/>
          </rPr>
          <t xml:space="preserve">Corine Vos: 
Hoe de export van de administratie er precies uitziet hangt af van het boekhoudpakket. 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<sst xmlns="http://schemas.openxmlformats.org/spreadsheetml/2006/main" count="12173" uniqueCount="1467">
  <si>
    <t>Werkwijze budgettering gebaseerd op:</t>
  </si>
  <si>
    <t xml:space="preserve">(Financieel &amp; Productioneel Protocol) Stimuleringsmaatregel </t>
  </si>
  <si>
    <t>algemeen:</t>
  </si>
  <si>
    <t>Er bestaat de mogelijkheid om dit format ook voor de budgetbewaking te gebruiken.</t>
  </si>
  <si>
    <t>Public transport is als kwalificerend aangemerkt.</t>
  </si>
  <si>
    <t xml:space="preserve">Wijzigingen vanaf januari 2025: </t>
  </si>
  <si>
    <t>* Posten Foreign Co-Financing Cost (#6650) en Foreign Equity Costs (#6655) van "Finance, Bank en Legal" zijn verschoven naar "Contractual Charges", nieuwe nummers zijn respectivelijk #7050 en #7055,</t>
  </si>
  <si>
    <t>* Op het voorblad is hoofdgroep 7000 ook uitgesplitst</t>
  </si>
  <si>
    <t>werkwijze:</t>
  </si>
  <si>
    <t>1.</t>
  </si>
  <si>
    <r>
      <t xml:space="preserve">Vul eerst het werkblad </t>
    </r>
    <r>
      <rPr>
        <b/>
        <sz val="10"/>
        <rFont val="Verdana"/>
        <family val="2"/>
      </rPr>
      <t>globals</t>
    </r>
    <r>
      <rPr>
        <sz val="10"/>
        <rFont val="Verdana"/>
        <family val="2"/>
      </rPr>
      <t xml:space="preserve"> in. Deze gegevens komen automatisch terecht in het budget.</t>
    </r>
  </si>
  <si>
    <t>Het oranje gedeelte is verplicht, het blauwe gedeelte is optioneel.</t>
  </si>
  <si>
    <r>
      <t xml:space="preserve">U kunt er voor kiezen de cellen van kolom </t>
    </r>
    <r>
      <rPr>
        <b/>
        <sz val="10"/>
        <rFont val="Verdana"/>
        <family val="2"/>
      </rPr>
      <t>E, F, G</t>
    </r>
    <r>
      <rPr>
        <sz val="10"/>
        <rFont val="Verdana"/>
        <family val="2"/>
      </rPr>
      <t>, in het budget te laten verwijzen naar standaard waarden in de globals (</t>
    </r>
    <r>
      <rPr>
        <b/>
        <sz val="10"/>
        <rFont val="Verdana"/>
        <family val="2"/>
      </rPr>
      <t>kolom B</t>
    </r>
    <r>
      <rPr>
        <sz val="10"/>
        <rFont val="Verdana"/>
        <family val="2"/>
      </rPr>
      <t xml:space="preserve">). </t>
    </r>
  </si>
  <si>
    <r>
      <t xml:space="preserve">Om dit te bewerkstelligen vult u in </t>
    </r>
    <r>
      <rPr>
        <b/>
        <sz val="10"/>
        <rFont val="Verdana"/>
        <family val="2"/>
      </rPr>
      <t xml:space="preserve">kolom C </t>
    </r>
    <r>
      <rPr>
        <sz val="10"/>
        <rFont val="Verdana"/>
        <family val="2"/>
      </rPr>
      <t xml:space="preserve">(cel 30 t/m 52) van de globals het aantal prepdagen, draaidagen etc. in. </t>
    </r>
  </si>
  <si>
    <r>
      <t xml:space="preserve">In kolom </t>
    </r>
    <r>
      <rPr>
        <b/>
        <sz val="10"/>
        <rFont val="Verdana"/>
        <family val="2"/>
      </rPr>
      <t>E, F, G,</t>
    </r>
    <r>
      <rPr>
        <sz val="10"/>
        <rFont val="Verdana"/>
        <family val="2"/>
      </rPr>
      <t xml:space="preserve"> van het budget kunt u naar eigen inzicht verwijzen naar de standaard waarden in de globals. </t>
    </r>
  </si>
  <si>
    <t>2.</t>
  </si>
  <si>
    <r>
      <t xml:space="preserve">Ga dan naar het werkblad </t>
    </r>
    <r>
      <rPr>
        <b/>
        <sz val="10"/>
        <rFont val="Verdana"/>
        <family val="2"/>
      </rPr>
      <t>budget.</t>
    </r>
  </si>
  <si>
    <t>3.</t>
  </si>
  <si>
    <r>
      <t xml:space="preserve">Werk in de kolommen </t>
    </r>
    <r>
      <rPr>
        <b/>
        <sz val="10"/>
        <rFont val="Verdana"/>
        <family val="2"/>
      </rPr>
      <t>E t/m J</t>
    </r>
    <r>
      <rPr>
        <sz val="10"/>
        <rFont val="Verdana"/>
        <family val="2"/>
      </rPr>
      <t xml:space="preserve"> om het budget te maken. Alle gegevens in deze kolommen zijn te overschrijven/deleten/vervangen</t>
    </r>
  </si>
  <si>
    <r>
      <t xml:space="preserve">Kolom </t>
    </r>
    <r>
      <rPr>
        <b/>
        <sz val="10"/>
        <rFont val="Verdana"/>
        <family val="2"/>
      </rPr>
      <t>H</t>
    </r>
    <r>
      <rPr>
        <sz val="10"/>
        <rFont val="Verdana"/>
        <family val="2"/>
      </rPr>
      <t xml:space="preserve"> is de som van de kolommen E,F,G maar ook deze formule is te overschrijven.</t>
    </r>
  </si>
  <si>
    <t>Voorbeeld:code 2001 de productiesupervisor.  Stel: u maakt een fixed deal van € 30.000,-.</t>
  </si>
  <si>
    <r>
      <t xml:space="preserve">In kolom </t>
    </r>
    <r>
      <rPr>
        <b/>
        <sz val="10"/>
        <rFont val="Verdana"/>
        <family val="2"/>
      </rPr>
      <t>J</t>
    </r>
    <r>
      <rPr>
        <sz val="10"/>
        <rFont val="Verdana"/>
        <family val="2"/>
      </rPr>
      <t xml:space="preserve"> kunt u dan allow schrijven en kolom </t>
    </r>
    <r>
      <rPr>
        <b/>
        <sz val="10"/>
        <rFont val="Verdana"/>
        <family val="2"/>
      </rPr>
      <t>E, F</t>
    </r>
    <r>
      <rPr>
        <sz val="10"/>
        <rFont val="Verdana"/>
        <family val="2"/>
      </rPr>
      <t xml:space="preserve"> en </t>
    </r>
    <r>
      <rPr>
        <b/>
        <sz val="10"/>
        <rFont val="Verdana"/>
        <family val="2"/>
      </rPr>
      <t xml:space="preserve">G </t>
    </r>
    <r>
      <rPr>
        <sz val="10"/>
        <rFont val="Verdana"/>
        <family val="2"/>
      </rPr>
      <t>kunt u ook overschrijven.</t>
    </r>
  </si>
  <si>
    <t>Rijen 4 tot en met 68 betreft de samenvatting van het budget. In deze rijen kan niet gewerkt worden.</t>
  </si>
  <si>
    <t>4.</t>
  </si>
  <si>
    <t xml:space="preserve">In het geval van documentaire kunt u de rijen met budgetcodes </t>
  </si>
  <si>
    <t>#2200/#2300/#2400/#2500/#2600/#2800/#2900/#3000/#4600/#4650/#4700/#4800/#4900 ook verbergen (rijen selecteren en met rechter muisknop kiezen voor verbergen).</t>
  </si>
  <si>
    <t>U dient er wel zeker van te zijn dat u op deze budgetcodes geen bedragen heeft opgenomen.</t>
  </si>
  <si>
    <t>5.</t>
  </si>
  <si>
    <r>
      <t xml:space="preserve">In geval van </t>
    </r>
    <r>
      <rPr>
        <b/>
        <sz val="10"/>
        <rFont val="Verdana"/>
        <family val="2"/>
      </rPr>
      <t>internationale bestedingsverplichtingen</t>
    </r>
    <r>
      <rPr>
        <sz val="10"/>
        <rFont val="Verdana"/>
        <family val="2"/>
      </rPr>
      <t xml:space="preserve"> moeten de bedragen ingevuld worden per land in de kolommen O t/m R.</t>
    </r>
  </si>
  <si>
    <r>
      <t xml:space="preserve">In de beschermde </t>
    </r>
    <r>
      <rPr>
        <b/>
        <sz val="10"/>
        <rFont val="Verdana"/>
        <family val="2"/>
      </rPr>
      <t>kolom N</t>
    </r>
    <r>
      <rPr>
        <sz val="10"/>
        <rFont val="Verdana"/>
        <family val="2"/>
      </rPr>
      <t xml:space="preserve"> verschijnen de NL kosten automatisch.</t>
    </r>
  </si>
  <si>
    <r>
      <t xml:space="preserve">In de cellen </t>
    </r>
    <r>
      <rPr>
        <b/>
        <sz val="10"/>
        <rFont val="Verdana"/>
        <family val="2"/>
      </rPr>
      <t xml:space="preserve">O2, P2, Q2 en R2 </t>
    </r>
    <r>
      <rPr>
        <sz val="10"/>
        <rFont val="Verdana"/>
        <family val="2"/>
      </rPr>
      <t>vult u het betreffende land in.</t>
    </r>
  </si>
  <si>
    <r>
      <t xml:space="preserve">Is de som van deze bestedingsverplichtingen per code groter dan het totale budget, dan volgt er een afwijking in </t>
    </r>
    <r>
      <rPr>
        <b/>
        <sz val="10"/>
        <rFont val="Verdana"/>
        <family val="2"/>
      </rPr>
      <t>kolom S (control)</t>
    </r>
    <r>
      <rPr>
        <sz val="10"/>
        <rFont val="Verdana"/>
        <family val="2"/>
      </rPr>
      <t>.</t>
    </r>
  </si>
  <si>
    <t>6.</t>
  </si>
  <si>
    <t>7.</t>
  </si>
  <si>
    <t>Begrotingsposten die volgens deze regeling en het bijbehorende protocol niet kwalificerend zijn, zijn geblokt.</t>
  </si>
  <si>
    <t>Op andere posten kunt u kosten opvoeren, maar het is naar het oordeel van het fonds of deze kosten daadwerkelijk (geheel of gedeeltelijk) kwalificeren.</t>
  </si>
  <si>
    <t>8.</t>
  </si>
  <si>
    <t>Let op: er kunnen geen exta kostensoorten aangemaakt worden. Alle kosten dienen opgevoerd te worden binnen de bestaande codes.</t>
  </si>
  <si>
    <t>9.</t>
  </si>
  <si>
    <t xml:space="preserve">Op basis van het definitieve goedgekeurde budget zoals in de uitvoeringsovereenkomst zal worden opgenomen kan de producent zelf een costreport maken. </t>
  </si>
  <si>
    <t>De indeling van de budgetitems staat vast, net als het budget. Hoe de kolommen worden gemaakt voor de bewaking van het budget , daarvoor is geen standaard.</t>
  </si>
  <si>
    <t>Een voorbeeld costreport is als tabblad toegevoegd.</t>
  </si>
  <si>
    <t>Ook een tabblad voorbeeld hoe de administratie export aansluit op de kwalificerende kosten zodat eenvoudig een overzicht gemaakt kan worden voor een aanvraag van een tussentijdse betaling.</t>
  </si>
  <si>
    <t>inleveren:</t>
  </si>
  <si>
    <r>
      <t>Voeg dit budget (</t>
    </r>
    <r>
      <rPr>
        <b/>
        <sz val="10"/>
        <color rgb="FFFF0000"/>
        <rFont val="Verdana"/>
        <family val="2"/>
      </rPr>
      <t>in excel format</t>
    </r>
    <r>
      <rPr>
        <sz val="10"/>
        <rFont val="Verdana"/>
        <family val="2"/>
      </rPr>
      <t>) bij uw aanvraag als bijlage 7.1 'Zakelijke Bijlagen".</t>
    </r>
  </si>
  <si>
    <t>ORANJE DELEN VERPLICHT INVULLEN!</t>
  </si>
  <si>
    <t>TOELICHTING</t>
  </si>
  <si>
    <t>Datum begroting:</t>
  </si>
  <si>
    <t>Producent:</t>
  </si>
  <si>
    <t>Titel:</t>
  </si>
  <si>
    <t>titel film</t>
  </si>
  <si>
    <t>Regisseur:</t>
  </si>
  <si>
    <t>verwijst naar kolom K BUDGET:</t>
  </si>
  <si>
    <t>totale financiering/begroting</t>
  </si>
  <si>
    <t>finance</t>
  </si>
  <si>
    <t>bedrag</t>
  </si>
  <si>
    <t>&gt; Totaal bedrag in begroting en financieringplan moeten gelijk zijn</t>
  </si>
  <si>
    <t>NFF funding</t>
  </si>
  <si>
    <t>fonds</t>
  </si>
  <si>
    <t>&gt; Alle Filmfonds bijdragen, inclusief ontwikkeling</t>
  </si>
  <si>
    <r>
      <rPr>
        <b/>
        <u/>
        <sz val="8"/>
        <rFont val="Arial"/>
        <family val="2"/>
      </rPr>
      <t xml:space="preserve">bruto </t>
    </r>
    <r>
      <rPr>
        <b/>
        <sz val="8"/>
        <rFont val="Arial"/>
        <family val="2"/>
      </rPr>
      <t>equity (NL)</t>
    </r>
  </si>
  <si>
    <t>gross</t>
  </si>
  <si>
    <t>yes</t>
  </si>
  <si>
    <t>equity kosten (NL)</t>
  </si>
  <si>
    <t>costs eq</t>
  </si>
  <si>
    <t>no</t>
  </si>
  <si>
    <r>
      <rPr>
        <b/>
        <u/>
        <sz val="8"/>
        <rFont val="Arial"/>
        <family val="2"/>
      </rPr>
      <t>netto</t>
    </r>
    <r>
      <rPr>
        <b/>
        <sz val="8"/>
        <rFont val="Arial"/>
        <family val="2"/>
      </rPr>
      <t xml:space="preserve"> equity (NL)</t>
    </r>
  </si>
  <si>
    <t>eq</t>
  </si>
  <si>
    <t>formule</t>
  </si>
  <si>
    <t>Alleen voor documentaires:</t>
  </si>
  <si>
    <t>Afgerekende ontwikkelingskosten NPO incl producers fee en overhead uitsluiten</t>
  </si>
  <si>
    <t>bedrag alleen invullen indien&gt;&gt;</t>
  </si>
  <si>
    <t>&gt; Ontwikkelingskosten dienen te worden uitgesloten bij berekening onvoorzien, producersfee en overhead als deze bij het NPO zijn afgerekend</t>
  </si>
  <si>
    <t>Alleen voor documentaire, zuivere regiefee (extra toeslagen zoals camerawerk vallen hierbuiten)</t>
  </si>
  <si>
    <t>&gt; Zie actueel Financieel &amp; Productioneel Protocol FPI</t>
  </si>
  <si>
    <t>Indien van toepassing:</t>
  </si>
  <si>
    <t>Kosten die uitgesloten dienen te worden bij berekening producersfee, overhead en onvoorzien</t>
  </si>
  <si>
    <t>&gt; VB1: Boekverfilmingsrechten 2,5% van totale begroting tot een maximum van EUR 75.000; VB2: Sponsorbijdrage die tevens diensten of goederen leveren; *</t>
  </si>
  <si>
    <t>Alleen voor HIGH END TV-SERIES:</t>
  </si>
  <si>
    <t>episodes</t>
  </si>
  <si>
    <t># episodes</t>
  </si>
  <si>
    <t>lengte per episode</t>
  </si>
  <si>
    <t># minuten per episode</t>
  </si>
  <si>
    <t>totaal lengte series</t>
  </si>
  <si>
    <t>min</t>
  </si>
  <si>
    <t xml:space="preserve">&gt; Zie reglement  FPI High end serie &amp; single episode </t>
  </si>
  <si>
    <t>productie kosten per minuut</t>
  </si>
  <si>
    <t>*Zie actueel protocol en reglement</t>
  </si>
  <si>
    <t>OPTIONEEL INVULLEN</t>
  </si>
  <si>
    <t>prep months</t>
  </si>
  <si>
    <t>pm</t>
  </si>
  <si>
    <t>months</t>
  </si>
  <si>
    <t>shoot months</t>
  </si>
  <si>
    <t>sm</t>
  </si>
  <si>
    <t>wrap months</t>
  </si>
  <si>
    <t>wm</t>
  </si>
  <si>
    <t>shoot totaal</t>
  </si>
  <si>
    <t>shoot</t>
  </si>
  <si>
    <t>days</t>
  </si>
  <si>
    <t>location</t>
  </si>
  <si>
    <t>heavy shooting days</t>
  </si>
  <si>
    <t xml:space="preserve">sh </t>
  </si>
  <si>
    <t>crewcast</t>
  </si>
  <si>
    <t>cc</t>
  </si>
  <si>
    <t>total crew+cast catering on set</t>
  </si>
  <si>
    <t>extras</t>
  </si>
  <si>
    <t>amount of total normal extra's</t>
  </si>
  <si>
    <t>specials</t>
  </si>
  <si>
    <t>amount of total special extra's</t>
  </si>
  <si>
    <t>2nd unit team</t>
  </si>
  <si>
    <t>sec</t>
  </si>
  <si>
    <t>2nd unit team days</t>
  </si>
  <si>
    <t>hotel mandays</t>
  </si>
  <si>
    <t>hotel</t>
  </si>
  <si>
    <t>whole crew+cast+extras</t>
  </si>
  <si>
    <t>rain days</t>
  </si>
  <si>
    <t>rain</t>
  </si>
  <si>
    <t>days rain in schedule</t>
  </si>
  <si>
    <t>snow days</t>
  </si>
  <si>
    <t>snow</t>
  </si>
  <si>
    <t>days snow in schedule</t>
  </si>
  <si>
    <t>days location scout</t>
  </si>
  <si>
    <t>scout</t>
  </si>
  <si>
    <t>steadycam</t>
  </si>
  <si>
    <t>steady</t>
  </si>
  <si>
    <t>days steadycam</t>
  </si>
  <si>
    <t>film bearer(drager)</t>
  </si>
  <si>
    <t>sort</t>
  </si>
  <si>
    <t>fill in:1=35mm,2=16mm,3=digital</t>
  </si>
  <si>
    <t>if shot on film</t>
  </si>
  <si>
    <t>ratio</t>
  </si>
  <si>
    <t>ratio stock/film length</t>
  </si>
  <si>
    <t>perf</t>
  </si>
  <si>
    <t>fill in:4=4perf,3=3perf,2=2perf</t>
  </si>
  <si>
    <t>stock</t>
  </si>
  <si>
    <t>meter stock on .. Perf</t>
  </si>
  <si>
    <t>editing image days</t>
  </si>
  <si>
    <t>ed</t>
  </si>
  <si>
    <t>days editor</t>
  </si>
  <si>
    <t>editing sound days</t>
  </si>
  <si>
    <t>esd</t>
  </si>
  <si>
    <t>days sound editor</t>
  </si>
  <si>
    <t>orchestra</t>
  </si>
  <si>
    <t>orch</t>
  </si>
  <si>
    <t>nee</t>
  </si>
  <si>
    <t>yes or no</t>
  </si>
  <si>
    <t xml:space="preserve"> </t>
  </si>
  <si>
    <t>npo</t>
  </si>
  <si>
    <t>info</t>
  </si>
  <si>
    <t>pr</t>
  </si>
  <si>
    <t>sh</t>
  </si>
  <si>
    <t>wr</t>
  </si>
  <si>
    <t>total</t>
  </si>
  <si>
    <t>#</t>
  </si>
  <si>
    <t>unit</t>
  </si>
  <si>
    <t>amount</t>
  </si>
  <si>
    <t>budget</t>
  </si>
  <si>
    <t>L1=NL</t>
  </si>
  <si>
    <t>L2=fill in</t>
  </si>
  <si>
    <t>L3=fill in</t>
  </si>
  <si>
    <t>L4=fill in</t>
  </si>
  <si>
    <t>L5=fill in</t>
  </si>
  <si>
    <t>control</t>
  </si>
  <si>
    <t>incentive</t>
  </si>
  <si>
    <t>Above the Line</t>
  </si>
  <si>
    <t>DEVELOPMENT COSTS</t>
  </si>
  <si>
    <t>STORY &amp; RIGHTS</t>
  </si>
  <si>
    <t>PRODUCER</t>
  </si>
  <si>
    <t>DIRECTOR</t>
  </si>
  <si>
    <t>CAST</t>
  </si>
  <si>
    <t>STUNTS</t>
  </si>
  <si>
    <t>Total Above the Line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</si>
  <si>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</si>
  <si>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</si>
  <si>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</si>
  <si>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</si>
  <si>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</si>
  <si>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</si>
  <si>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</si>
  <si>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</si>
  <si>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</si>
  <si>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</si>
  <si>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</si>
  <si>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</si>
  <si>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</si>
  <si>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</si>
  <si>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SITE AND UNIT EXPENSES</t>
  </si>
  <si>
    <t>STUDIO EXPENSES</t>
  </si>
  <si>
    <t>HOTEL, LIVING AND CATERING</t>
  </si>
  <si>
    <t>PRODUCTION LABORATORY</t>
  </si>
  <si>
    <t>SECOND UNIT</t>
  </si>
  <si>
    <t>TESTS</t>
  </si>
  <si>
    <t>GENERAL EXPENSES</t>
  </si>
  <si>
    <t>Total production</t>
  </si>
  <si>
    <t>Animation</t>
  </si>
  <si>
    <t>ANIMATION:GENERAL</t>
  </si>
  <si>
    <t>2D ANIMATION PREPRODUCTION</t>
  </si>
  <si>
    <t>2D ANIMATION PRODUCTION</t>
  </si>
  <si>
    <t>3D ANIMATION PREPRODUCTION</t>
  </si>
  <si>
    <t>3D ANIMATION PRODUCTION</t>
  </si>
  <si>
    <t>STOP MOTION PREPRODUCTION</t>
  </si>
  <si>
    <t>STOP MOTION PRODUCTION</t>
  </si>
  <si>
    <t>Total Animation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</si>
  <si>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</si>
  <si>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</si>
  <si>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</si>
  <si>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</si>
  <si>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</si>
  <si>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</si>
  <si>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</si>
  <si>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</si>
  <si>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</si>
  <si>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</si>
  <si>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</si>
  <si>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FINANCE,BANK &amp; LEGAL</t>
  </si>
  <si>
    <t>OVERAGES</t>
  </si>
  <si>
    <t>Total  General</t>
  </si>
  <si>
    <t>Total Below the Line</t>
  </si>
  <si>
    <t>Total above and below the line</t>
  </si>
  <si>
    <t>COMPLETION BOND FEE</t>
  </si>
  <si>
    <t>PRODUCERS FEE</t>
  </si>
  <si>
    <t>OVERHEAD FEE</t>
  </si>
  <si>
    <t>17.5% SLEUTEL DOCUMENTAIRE</t>
  </si>
  <si>
    <t>FOREIGN CO-FINANCING COSTS</t>
  </si>
  <si>
    <t>FOREIGN EQUITY COSTS</t>
  </si>
  <si>
    <t>TOTAL CONTRACTUAL CHARGES</t>
  </si>
  <si>
    <t>Total excluding contingency</t>
  </si>
  <si>
    <t>Contingency</t>
  </si>
  <si>
    <t>TOTAL BUDGET</t>
  </si>
  <si>
    <t>DEVELOPMENT</t>
  </si>
  <si>
    <t>4200</t>
  </si>
  <si>
    <t>allow</t>
  </si>
  <si>
    <t>BUDGET DEVELOPMENT</t>
  </si>
  <si>
    <t>RESEARCH</t>
  </si>
  <si>
    <t>LEGAL FEES</t>
  </si>
  <si>
    <t>SURVEY &amp; SCOUTING</t>
  </si>
  <si>
    <t>APPLICATION COSTS</t>
  </si>
  <si>
    <t>PROJECT PROMOTION</t>
  </si>
  <si>
    <t>BREAKDOWN &amp; TIMING SCRIPT</t>
  </si>
  <si>
    <t>HEAD OF DEVELOPMENT</t>
  </si>
  <si>
    <t>1200</t>
  </si>
  <si>
    <t>CASTING AGENT</t>
  </si>
  <si>
    <t>1400</t>
  </si>
  <si>
    <t>ADDITIONAL CREW</t>
  </si>
  <si>
    <t>2100</t>
  </si>
  <si>
    <t>ACCOUNTANCY</t>
  </si>
  <si>
    <t>INCORPORATION COSTS</t>
  </si>
  <si>
    <t>ANIMATION: STORYBOARD SUPERVISOR</t>
  </si>
  <si>
    <t>2200</t>
  </si>
  <si>
    <t>ANIMATION: STORYBOARD ARTIST</t>
  </si>
  <si>
    <t>ANIMATION: MOOD BOARDS</t>
  </si>
  <si>
    <t>ANIMATION: BASIC DESIGN</t>
  </si>
  <si>
    <t>ANIMATION: MODEL SHEETS</t>
  </si>
  <si>
    <t>TRAVEL&amp; LIVING</t>
  </si>
  <si>
    <t>4100</t>
  </si>
  <si>
    <t>BOOK RIGHTS</t>
  </si>
  <si>
    <t>3100</t>
  </si>
  <si>
    <t>ADDITIONAL RIGHTS</t>
  </si>
  <si>
    <t>WRITERS INCL RIGHTS</t>
  </si>
  <si>
    <t>SCRIPT WRITING CONSULTANT</t>
  </si>
  <si>
    <t>POLISH</t>
  </si>
  <si>
    <t>OTHER WRITERS</t>
  </si>
  <si>
    <t>CLEARANCES</t>
  </si>
  <si>
    <t>TRANSLATION</t>
  </si>
  <si>
    <t>RESEARCH + BOOKS</t>
  </si>
  <si>
    <t>XEROX &amp; POSTAGE</t>
  </si>
  <si>
    <t>EXECUTIVE PRODUCER</t>
  </si>
  <si>
    <t>1100</t>
  </si>
  <si>
    <t>LINE PRODUCER</t>
  </si>
  <si>
    <t>month</t>
  </si>
  <si>
    <t>ASSISTANTS TO PRODUCER</t>
  </si>
  <si>
    <t>PRODUCERS SECRETARY</t>
  </si>
  <si>
    <t>PHONE &amp; OFFICE</t>
  </si>
  <si>
    <t>TRAVEL</t>
  </si>
  <si>
    <t>AIRFARES</t>
  </si>
  <si>
    <t>HOTEL</t>
  </si>
  <si>
    <t>PER DIEMS</t>
  </si>
  <si>
    <t>PRODUCER'S ENTERTAINMENT</t>
  </si>
  <si>
    <t>2nd DIRECTOR</t>
  </si>
  <si>
    <t>SHOWRUNNER</t>
  </si>
  <si>
    <t>CHOREOGRAPHER</t>
  </si>
  <si>
    <t>ASSISTANT TO DIRECTOR</t>
  </si>
  <si>
    <t>STORYBOARD</t>
  </si>
  <si>
    <t>DIRECTOR'S ENTERTAINMENT</t>
  </si>
  <si>
    <t>MAIN CAST 01</t>
  </si>
  <si>
    <t>day</t>
  </si>
  <si>
    <t>MAIN CAST 02</t>
  </si>
  <si>
    <t>MAIN CAST 03</t>
  </si>
  <si>
    <t>MAIN CAST 04</t>
  </si>
  <si>
    <t>MAIN CAST 05</t>
  </si>
  <si>
    <t>MAIN CAST 06</t>
  </si>
  <si>
    <t>MAIN CAST 07</t>
  </si>
  <si>
    <t>MAIN CAST 08</t>
  </si>
  <si>
    <t>MAIN CAST 09</t>
  </si>
  <si>
    <t>MAIN CAST 10</t>
  </si>
  <si>
    <t>SUPPORTING CAST 01</t>
  </si>
  <si>
    <t>SUPPORTING CAST 02</t>
  </si>
  <si>
    <t>SUPPORTING CAST 03</t>
  </si>
  <si>
    <t>SUPPORTING CAST 04</t>
  </si>
  <si>
    <t>SUPPORTING CAST 05</t>
  </si>
  <si>
    <t>SUPPORTING CAST 06</t>
  </si>
  <si>
    <t>SUPPORTING CAST 07</t>
  </si>
  <si>
    <t>SUPPORTING CAST 08</t>
  </si>
  <si>
    <t>SUPPORTING CAST 09</t>
  </si>
  <si>
    <t>DAY PLAYERS</t>
  </si>
  <si>
    <t>md</t>
  </si>
  <si>
    <t>CASTING DIRECTOR</t>
  </si>
  <si>
    <t>roles</t>
  </si>
  <si>
    <t>CASTING EXPENSES</t>
  </si>
  <si>
    <t>DIALECT COACH</t>
  </si>
  <si>
    <t>CAST ADVISORS/INTIMACY COORDINATOR</t>
  </si>
  <si>
    <t>TEACHER/ NANNY</t>
  </si>
  <si>
    <t xml:space="preserve">VOICE OVERS </t>
  </si>
  <si>
    <t>COMPENSATION SUBJECT(S)</t>
  </si>
  <si>
    <t>REHEARSALS</t>
  </si>
  <si>
    <t>STUNT CO-ORDINATOR</t>
  </si>
  <si>
    <t xml:space="preserve">STUNTMEN/ STUNTDOUBLES </t>
  </si>
  <si>
    <t>STUNT DRIVERS</t>
  </si>
  <si>
    <t>DIVERS</t>
  </si>
  <si>
    <t>STUNT ADJUSTMENT</t>
  </si>
  <si>
    <t>PURCHASES</t>
  </si>
  <si>
    <t>RENTALS</t>
  </si>
  <si>
    <t>PRODUCTION SUPERVISOR</t>
  </si>
  <si>
    <t>mth</t>
  </si>
  <si>
    <t>PRODUCTION MANAGER</t>
  </si>
  <si>
    <t>PRODUCTION COORDINATOR</t>
  </si>
  <si>
    <t>ASST PRODN MANAGER</t>
  </si>
  <si>
    <t>ASST PRODUCTION COORDINATOR</t>
  </si>
  <si>
    <t>PRODUCTION SECRETARY</t>
  </si>
  <si>
    <t>PRODUCTION ASSISTANT</t>
  </si>
  <si>
    <t>OFFICE ASSISTANTS</t>
  </si>
  <si>
    <t>FIRST AD</t>
  </si>
  <si>
    <t>SECOND AD</t>
  </si>
  <si>
    <t>THIRD AD</t>
  </si>
  <si>
    <t>SCRIPT CONTINUITY</t>
  </si>
  <si>
    <t>RESEARCHER/ARCHIVE</t>
  </si>
  <si>
    <t>TRANSCRIPTIONS</t>
  </si>
  <si>
    <t>HANDLING CLEARANCES</t>
  </si>
  <si>
    <t>LOCATION MANAGER</t>
  </si>
  <si>
    <t>2300</t>
  </si>
  <si>
    <t>LOCATION COORDINATOR</t>
  </si>
  <si>
    <t>ASSISTANT LOCATION MANAGER</t>
  </si>
  <si>
    <t>UNIT MANAGER</t>
  </si>
  <si>
    <t>TRANSLATOR/ INTERPRETER</t>
  </si>
  <si>
    <t>HOUSING AND LIVING COORDINATOR (Health &amp; safety manager)</t>
  </si>
  <si>
    <t>UNIT RUNNERS</t>
  </si>
  <si>
    <t>BUDGET CONTROLLER</t>
  </si>
  <si>
    <t>PRODUCTION ACCOUNTANT</t>
  </si>
  <si>
    <t>ASSISTANT ACCOUNTANT</t>
  </si>
  <si>
    <t>PETTY CASH CLERK</t>
  </si>
  <si>
    <t>ECO-MANAGER</t>
  </si>
  <si>
    <t>STAND-INS</t>
  </si>
  <si>
    <t>EXTRAS</t>
  </si>
  <si>
    <t>SPECIAL EXTRAS</t>
  </si>
  <si>
    <t>MUSICIANS</t>
  </si>
  <si>
    <t>EXTRAS CASTING</t>
  </si>
  <si>
    <t>EXTRAS ORGANISER</t>
  </si>
  <si>
    <t>EXTRAS CASTING EXPENSES</t>
  </si>
  <si>
    <t>ANIMAL WRANGLER</t>
  </si>
  <si>
    <t>ANIMALS</t>
  </si>
  <si>
    <t>ANIMAL EXPENSES</t>
  </si>
  <si>
    <t>PRODUCTION DESIGNER</t>
  </si>
  <si>
    <t>ART DIRECTOR</t>
  </si>
  <si>
    <t>ASST ART DIRECTOR</t>
  </si>
  <si>
    <t>ART DEPT CO-ORDINATOR</t>
  </si>
  <si>
    <t>ART DEPT ASSISTANT(S)</t>
  </si>
  <si>
    <t>SET DESIGNER(S)</t>
  </si>
  <si>
    <t>CONCEPT ILLUSTRATOR</t>
  </si>
  <si>
    <t>COMPUTER GRAPHICS DESIGNER</t>
  </si>
  <si>
    <t>LOCATIONSCOUT ART</t>
  </si>
  <si>
    <t>TRAINEE</t>
  </si>
  <si>
    <t>COPYING / BLUEPRINTS</t>
  </si>
  <si>
    <t>OFFICE &amp; PHONE</t>
  </si>
  <si>
    <t>RESEARCH &amp; BOOKS</t>
  </si>
  <si>
    <t>CONSTRUCTION MANAGER</t>
  </si>
  <si>
    <t>CONSTRUCTION FOREMAN</t>
  </si>
  <si>
    <t>CONSTRUCTION BUILDER</t>
  </si>
  <si>
    <t>STEELWORKERS</t>
  </si>
  <si>
    <t>PAINTERS</t>
  </si>
  <si>
    <t>CARPENTERS</t>
  </si>
  <si>
    <t>CONSTRUCTION RUNNER(S)</t>
  </si>
  <si>
    <t>SET CONSTRUCTION COSTS</t>
  </si>
  <si>
    <t xml:space="preserve">SPECIAL CONSTRUCTION </t>
  </si>
  <si>
    <t>SITE RESTORATION</t>
  </si>
  <si>
    <t>STRIKING</t>
  </si>
  <si>
    <t>SCAFFOLDING/LIFTS</t>
  </si>
  <si>
    <t>WORK UNIT/ OFFICE</t>
  </si>
  <si>
    <t>CONSTRUCTION TRUCK</t>
  </si>
  <si>
    <t>LOSS AND DAMAGE</t>
  </si>
  <si>
    <t>SET DECORATOR</t>
  </si>
  <si>
    <t>SET DECORATOR ASSISTANT</t>
  </si>
  <si>
    <t>PROPBUYER</t>
  </si>
  <si>
    <t>PROP MASTER</t>
  </si>
  <si>
    <t>ASST PROP MASTER</t>
  </si>
  <si>
    <t>SPECIAL PROPMAKER</t>
  </si>
  <si>
    <t>ON SET DRESSER</t>
  </si>
  <si>
    <t>ON SET DRESSER ASSISTANT</t>
  </si>
  <si>
    <t>STANDBY  CARPENTER</t>
  </si>
  <si>
    <t>STANDBY  PAINTER</t>
  </si>
  <si>
    <t>GREENSMAN</t>
  </si>
  <si>
    <t>GRAPHICS LABOR</t>
  </si>
  <si>
    <t>PROP RUNNER(S)</t>
  </si>
  <si>
    <t>LEAD SWING</t>
  </si>
  <si>
    <t>SWING GANG</t>
  </si>
  <si>
    <t>ADDITIONAL LABOUR</t>
  </si>
  <si>
    <t>SET DECORATING COSTS</t>
  </si>
  <si>
    <t>PURCHASE</t>
  </si>
  <si>
    <t>GRAPHICS PURCHASES</t>
  </si>
  <si>
    <t>GREENS</t>
  </si>
  <si>
    <t>PROP STORAGE</t>
  </si>
  <si>
    <t>PROP/ SETDRESSING TRUCK</t>
  </si>
  <si>
    <t>VEHICLE CO-ORDINATOR</t>
  </si>
  <si>
    <t>ASS. VEHICLE CO-ORDINATOR</t>
  </si>
  <si>
    <t>VEHICLES MOVEMENT ON SET</t>
  </si>
  <si>
    <t>VEHICLES</t>
  </si>
  <si>
    <t>BOATS/TRAINS</t>
  </si>
  <si>
    <t>AIRCRAFT</t>
  </si>
  <si>
    <t>VEHICLES TRANSPORT</t>
  </si>
  <si>
    <t>MAINTENANCE AND REPAIRS</t>
  </si>
  <si>
    <t>ADDL INSURANCES</t>
  </si>
  <si>
    <t>PERMITS</t>
  </si>
  <si>
    <t>SPECIAL FX SUPERVISOR</t>
  </si>
  <si>
    <t>SP FX ASSISTANTS</t>
  </si>
  <si>
    <t>GUN WRANGLER</t>
  </si>
  <si>
    <t>PYROTECHNICIAN</t>
  </si>
  <si>
    <t>FIREMEN</t>
  </si>
  <si>
    <t>S.F.X. PACKAGE</t>
  </si>
  <si>
    <t>RAIN/FOG/CLOUDS</t>
  </si>
  <si>
    <t>SNOW</t>
  </si>
  <si>
    <t>GUNS</t>
  </si>
  <si>
    <t>SPECIAL EQUIPMENT</t>
  </si>
  <si>
    <t>PYROTECHNICS</t>
  </si>
  <si>
    <t>BULLET HITS</t>
  </si>
  <si>
    <t>SPECIALS EFFECTS TRUCK</t>
  </si>
  <si>
    <t>SPECIAL PERMITS</t>
  </si>
  <si>
    <t>COSTUME DESIGNER</t>
  </si>
  <si>
    <t>ASSISTANT COSTUME DESIGNER</t>
  </si>
  <si>
    <t>ON SET WARDROBE</t>
  </si>
  <si>
    <t>TAILOR</t>
  </si>
  <si>
    <t>CAST COSTUMES</t>
  </si>
  <si>
    <t>EXTRAS WARDROBE</t>
  </si>
  <si>
    <t>WARDROBE ROOM</t>
  </si>
  <si>
    <t>CLEANING/LAUNDRY</t>
  </si>
  <si>
    <t>WARDROBE TRUCK</t>
  </si>
  <si>
    <t>KEY MAKEUP SUPERVISOR</t>
  </si>
  <si>
    <t>MAKE UP ARTIST</t>
  </si>
  <si>
    <t>ASST MAKEUP ARTIST(S)</t>
  </si>
  <si>
    <t>KEY HAIRDRESSER</t>
  </si>
  <si>
    <t>HAIR ARTIST</t>
  </si>
  <si>
    <t>ASS. HAIR ARTIST</t>
  </si>
  <si>
    <t>SPECIAL MAKE UP SUPERVISOR</t>
  </si>
  <si>
    <t>SPECIAL MAKE UP ARTIST</t>
  </si>
  <si>
    <t>ADDL HAIR/MAKE UP STYLISTS</t>
  </si>
  <si>
    <t>CAST MAKE UP &amp; HAIR</t>
  </si>
  <si>
    <t>WIGS AND HAIRPIECES</t>
  </si>
  <si>
    <t>SPECIAL MAKE UP/PROSTHETICS</t>
  </si>
  <si>
    <t>MAKE UP TRUCK</t>
  </si>
  <si>
    <t>LOSS &amp; DAMAGE</t>
  </si>
  <si>
    <t>D.O.P</t>
  </si>
  <si>
    <t>CAMERA OPERATOR</t>
  </si>
  <si>
    <t>FOCUS PULLER</t>
  </si>
  <si>
    <t>DATA WRANGLER / DIT</t>
  </si>
  <si>
    <t>CLAPPER LOADER</t>
  </si>
  <si>
    <t>VIDEO ASSIST OPERATOR</t>
  </si>
  <si>
    <t>STEADYCAM+OPERATOR</t>
  </si>
  <si>
    <t>2ND UNIT CAMERACREW</t>
  </si>
  <si>
    <t>EQUIPMENT PACKAGE</t>
  </si>
  <si>
    <t>ADDITIONAL RENTALS</t>
  </si>
  <si>
    <t>2ND UNIT CAMERA EQUIPMENT</t>
  </si>
  <si>
    <r>
      <rPr>
        <sz val="6"/>
        <rFont val="Arial"/>
        <family val="2"/>
      </rPr>
      <t>DIT / DATA WRANGLER / VIDEO ASSIST</t>
    </r>
    <r>
      <rPr>
        <sz val="8"/>
        <rFont val="Arial"/>
        <family val="2"/>
      </rPr>
      <t xml:space="preserve"> EQUIPMENT</t>
    </r>
  </si>
  <si>
    <t>wks</t>
  </si>
  <si>
    <t>SPECIAL LENSES/ FILTERS</t>
  </si>
  <si>
    <t>CAMERA CAR / LOW LOADER</t>
  </si>
  <si>
    <t>HELICOPTER + equipment</t>
  </si>
  <si>
    <t>OCTOCOPTER</t>
  </si>
  <si>
    <t>UNDERWATER EQUIPMENT</t>
  </si>
  <si>
    <t>CAMERA TRUCK</t>
  </si>
  <si>
    <t>3297</t>
  </si>
  <si>
    <t>GAFFER</t>
  </si>
  <si>
    <t>BEST BOY</t>
  </si>
  <si>
    <t>ELECTRICIAN #1</t>
  </si>
  <si>
    <t>ELECTRICIAN # 2</t>
  </si>
  <si>
    <t>ELECTRICIAN # 3</t>
  </si>
  <si>
    <t>PRELIGHT ELECTRICIANS</t>
  </si>
  <si>
    <t>ADDL ELECTRICIANS</t>
  </si>
  <si>
    <t>ADDL LIGHTING RENTAL</t>
  </si>
  <si>
    <t>GENERATOR</t>
  </si>
  <si>
    <t xml:space="preserve">GENERATOR FUEL </t>
  </si>
  <si>
    <t>FILTERS/CARBONS/GELS</t>
  </si>
  <si>
    <t>SPECIAL LIGHTING EQUIPMENT</t>
  </si>
  <si>
    <t>CHERRY PICKERS/LIFTS</t>
  </si>
  <si>
    <t>ELECTRICAL TRUCK</t>
  </si>
  <si>
    <t>3497</t>
  </si>
  <si>
    <t>KEY GRIP</t>
  </si>
  <si>
    <t>CRANE GRIP</t>
  </si>
  <si>
    <t>GRIP ASSISTANT</t>
  </si>
  <si>
    <t>ADDITIONAL GRIP</t>
  </si>
  <si>
    <t>RIGGING GRIPS</t>
  </si>
  <si>
    <t>GRIP PACKAGE</t>
  </si>
  <si>
    <t>DOLLY RENTALS</t>
  </si>
  <si>
    <t>CRANE RENTALS</t>
  </si>
  <si>
    <t>SPECIAL CRANES</t>
  </si>
  <si>
    <t>CAMERA HEADS &amp; MOUNT</t>
  </si>
  <si>
    <t>SCAFFOLDING</t>
  </si>
  <si>
    <t>BLUE/GREEN SCREEN</t>
  </si>
  <si>
    <t>GRIP TRUCK</t>
  </si>
  <si>
    <t>SOUND RECORDIST</t>
  </si>
  <si>
    <t>BOOM OPERATOR</t>
  </si>
  <si>
    <t>ADDITIONAL SOUND LABOUR</t>
  </si>
  <si>
    <t>SOUND EQUIPMENT</t>
  </si>
  <si>
    <t>DISC AND DRIVES</t>
  </si>
  <si>
    <t>PLAYBACK EQUIPMENT</t>
  </si>
  <si>
    <t>BATTERIES AND SUPPLIES</t>
  </si>
  <si>
    <t>WALKIE TALKIES</t>
  </si>
  <si>
    <t>SOUND TRUCK</t>
  </si>
  <si>
    <t>TRANSPORT MANAGER</t>
  </si>
  <si>
    <t>TRANSPORT COORDINATOR</t>
  </si>
  <si>
    <t>PRODUCTION DRIVERS</t>
  </si>
  <si>
    <t>CAR RENTALS for DRIVERS</t>
  </si>
  <si>
    <t>ADDITIONAL CAR RENTALS</t>
  </si>
  <si>
    <t>ART DEPT CAR RENTAL</t>
  </si>
  <si>
    <t>CREW VANS</t>
  </si>
  <si>
    <t>UNIT AIR FARES</t>
  </si>
  <si>
    <t>TAXI COSTS</t>
  </si>
  <si>
    <t>PARKING</t>
  </si>
  <si>
    <t>GAS &amp; OIL</t>
  </si>
  <si>
    <t>PUBLIC TRANSPORT</t>
  </si>
  <si>
    <t>SET CREW/CAST MILAGE</t>
  </si>
  <si>
    <t>PRODUCTION/ LOCATION</t>
  </si>
  <si>
    <t>ART DEPT MILAGE</t>
  </si>
  <si>
    <t>EXCESS BAGGAGE</t>
  </si>
  <si>
    <t>EQUIPMENT SHIPPING</t>
  </si>
  <si>
    <t>SITE AND UNIT EXPENS</t>
  </si>
  <si>
    <t>SCOUTING EXPENSES</t>
  </si>
  <si>
    <t>SET NURSE</t>
  </si>
  <si>
    <t>NIGHT/DAY SECURITY</t>
  </si>
  <si>
    <t>CROWD CONTROL</t>
  </si>
  <si>
    <t>POLICE &amp; FIREMEN</t>
  </si>
  <si>
    <t>ADDL LOCATION ASSISTANTS</t>
  </si>
  <si>
    <t>SITE RENTAL</t>
  </si>
  <si>
    <t>HEAT AND LIGHT</t>
  </si>
  <si>
    <t>LOCATION ADJUSTMENTS</t>
  </si>
  <si>
    <t>SUBROOMS/HOLDINGS/CREWBUS</t>
  </si>
  <si>
    <t>PERMIT AND PERMISSIONS</t>
  </si>
  <si>
    <t>CLEANING/TRASH DISPOSAL</t>
  </si>
  <si>
    <t>COURTESY PAYMENTS</t>
  </si>
  <si>
    <t>BASECAMP GENERATOR</t>
  </si>
  <si>
    <t>LOCATION DEPT.VAN</t>
  </si>
  <si>
    <t>FLOORMANAGER</t>
  </si>
  <si>
    <t>STUDIO1 RENTAL</t>
  </si>
  <si>
    <t>STUDIO2 RENTAL</t>
  </si>
  <si>
    <t>STUDIO VARIABLE COST</t>
  </si>
  <si>
    <t>ELECTRICITY</t>
  </si>
  <si>
    <t xml:space="preserve">CLEANING AND MAINTENANCE </t>
  </si>
  <si>
    <t>OFFICE RENTAL</t>
  </si>
  <si>
    <t>CATERING MANAGER</t>
  </si>
  <si>
    <t>CATERING ASSISTANT #1</t>
  </si>
  <si>
    <t>CATERING ASSISTANT #2</t>
  </si>
  <si>
    <t>CATERING ASSISTANT FOR EXTRA'S</t>
  </si>
  <si>
    <t>CRAFT SERVICE</t>
  </si>
  <si>
    <t>ADDITIONAL CATERERS</t>
  </si>
  <si>
    <t>CREW/CAST CATERING SUPPLIES</t>
  </si>
  <si>
    <t>CATERING EXTRAS</t>
  </si>
  <si>
    <t>CRAFT SERVICE - OFFICE</t>
  </si>
  <si>
    <t>CRAFT SERVICE - ART</t>
  </si>
  <si>
    <t>HOTEL CREW/CAST</t>
  </si>
  <si>
    <t>PER DIEMS CREW/CAST</t>
  </si>
  <si>
    <t>ADDITIONAL CATERING</t>
  </si>
  <si>
    <t>EXTRA SERVICES WHEN ABROAD</t>
  </si>
  <si>
    <t>CATERING TRUCK</t>
  </si>
  <si>
    <t>lengte film in meters:</t>
  </si>
  <si>
    <t>FILM / DIGITAL LABORATORY</t>
  </si>
  <si>
    <t>FILMSTOCK &amp; LAB COSTS</t>
  </si>
  <si>
    <t>mtrs</t>
  </si>
  <si>
    <t>HDTAPES / HARD DISCS / SD CARDS</t>
  </si>
  <si>
    <t>tapes</t>
  </si>
  <si>
    <t>DATAHANDLING I/O</t>
  </si>
  <si>
    <t>DIGITAL DAILIES / TRANSCODING</t>
  </si>
  <si>
    <t>DIGI DELIVERY / FTP</t>
  </si>
  <si>
    <t>FILM / DISC TRANSPORT</t>
  </si>
  <si>
    <t>2ND UNIT LABOUR</t>
  </si>
  <si>
    <t>2ND UNIT EQUIPMENT</t>
  </si>
  <si>
    <t>TEST</t>
  </si>
  <si>
    <t>PRODUCTION OFFICE RENTAL</t>
  </si>
  <si>
    <t>TELEPHONE/ INTERNET</t>
  </si>
  <si>
    <t>COPYING</t>
  </si>
  <si>
    <t>STATIONERY AND SUPPLIES</t>
  </si>
  <si>
    <t>OFFICE EQUIP/FURNISH</t>
  </si>
  <si>
    <t>COMPUTER &amp; INTERNET</t>
  </si>
  <si>
    <t>OFFICE CLEANING</t>
  </si>
  <si>
    <t>START PART</t>
  </si>
  <si>
    <t>HALFWAY PARTY</t>
  </si>
  <si>
    <t>WRAP PARTY</t>
  </si>
  <si>
    <t>CAST &amp; CREW GIFTS</t>
  </si>
  <si>
    <t>STORAGE FOR RESHOOT</t>
  </si>
  <si>
    <t>VISAS / FOREIGN APPLICATIONS</t>
  </si>
  <si>
    <t>COURIERS</t>
  </si>
  <si>
    <t>STORYBOARD AND EDITORIAL</t>
  </si>
  <si>
    <t>EDITORIAL PRODUCTION COORDINATOR</t>
  </si>
  <si>
    <t xml:space="preserve"> STORY ARTIST / STORYBOARD SUPERVISOR</t>
  </si>
  <si>
    <t>SENIOR STORYBOARD ARTIST</t>
  </si>
  <si>
    <t>JUNIOR STORYBOARD ARTIST</t>
  </si>
  <si>
    <t>subtotal</t>
  </si>
  <si>
    <t>DESIGN</t>
  </si>
  <si>
    <t>DESIGN PRODUCTION COORDINATOR</t>
  </si>
  <si>
    <t xml:space="preserve">SUPERVISOR CHARACTER DESIGN </t>
  </si>
  <si>
    <t>SENIOR CHARACTER ARTIST</t>
  </si>
  <si>
    <t>MID LEVEL CHARACTER ARTIST</t>
  </si>
  <si>
    <t>JUNIOR CHARACTER ARTIST</t>
  </si>
  <si>
    <t>SUPERVISOR SET/BACKGROUNDS</t>
  </si>
  <si>
    <t>SENIOR BACKGROUND ARTIST</t>
  </si>
  <si>
    <t>MID LEVEL BACKGROUND ARTIST</t>
  </si>
  <si>
    <t>JUNIOR BACKGROUND ARTIST</t>
  </si>
  <si>
    <t>PROP DESIGNER</t>
  </si>
  <si>
    <t>SFX/VFX DESIGNER</t>
  </si>
  <si>
    <t>COLOUR / LIGHTING GUIDE</t>
  </si>
  <si>
    <t>ANIMATIC</t>
  </si>
  <si>
    <t>ANIMATIC STUDIO</t>
  </si>
  <si>
    <t>STORYBOARD ARTISTS ANIMATIC</t>
  </si>
  <si>
    <t>DUMMIE VOICES ANIMATIC</t>
  </si>
  <si>
    <t>RECORD &amp; MIX STUDIO ANIMATIC</t>
  </si>
  <si>
    <t>SOUND EDITORS ANIMATIC</t>
  </si>
  <si>
    <t>EDITOR RADIO PLAY</t>
  </si>
  <si>
    <t>ANIMATIC EDITOR</t>
  </si>
  <si>
    <t>ASSISTANT ANIMATIC EDITOR</t>
  </si>
  <si>
    <t>EDITING EQUIPMENT PACKAGE ANIMATIC</t>
  </si>
  <si>
    <t>TRAINEES ANIMATIC</t>
  </si>
  <si>
    <t>WORKFLOW AND PIPELINE</t>
  </si>
  <si>
    <t>ANIMATION DIRECTOR (PREPRODUCTION AND PRODUCTION)</t>
  </si>
  <si>
    <t>TECHNICAL DIRECTOR DEVELOPMENT</t>
  </si>
  <si>
    <t>HEAD OF STUDIO</t>
  </si>
  <si>
    <t>CG SUPERVISOR PREPRODUCTION</t>
  </si>
  <si>
    <t>PIPELINE MANAGER</t>
  </si>
  <si>
    <t>SYSTEM ADMINISTRATOR / IT</t>
  </si>
  <si>
    <t xml:space="preserve">ASSET MANAGER </t>
  </si>
  <si>
    <t>TEST ANIMATION / WALK CYCLES</t>
  </si>
  <si>
    <t>ANIMATION BIBLE</t>
  </si>
  <si>
    <t>STUDIO PREPRODUCTION</t>
  </si>
  <si>
    <t>STUDIO RENT</t>
  </si>
  <si>
    <t>WORKSTATIONS</t>
  </si>
  <si>
    <t>SOFTWARE</t>
  </si>
  <si>
    <t>LAYOUT &amp; BACKGROUNDS</t>
  </si>
  <si>
    <t>LAYOUT PRODUCTION COORDINATOR</t>
  </si>
  <si>
    <t xml:space="preserve">2D LAY OUT SUPERVISOR </t>
  </si>
  <si>
    <t>SENIOR LAYOUT ARTIST</t>
  </si>
  <si>
    <t>JUNIOR LAYOUT ARTIST</t>
  </si>
  <si>
    <t>RIGGING (CUT-OUT)</t>
  </si>
  <si>
    <t>RIGGING SUPERVISOR</t>
  </si>
  <si>
    <t xml:space="preserve">SENIOR 2D RIGGING ARTIST </t>
  </si>
  <si>
    <t>JUNIOR 2D RIGGING ARTIST</t>
  </si>
  <si>
    <t>ARTWORK CHARACTER MODELING</t>
  </si>
  <si>
    <t>ARTWORK PROPS</t>
  </si>
  <si>
    <t>PRODUCTION AND TECHNICAL TEAM</t>
  </si>
  <si>
    <t>TECHNICAL DIRECTOR</t>
  </si>
  <si>
    <t>OVERALL PRODUCTION MANAGER 2D</t>
  </si>
  <si>
    <t>OVERALL PRODUCTION COORDINATOR 2D</t>
  </si>
  <si>
    <t>PIPELINE MANAGER 2d</t>
  </si>
  <si>
    <t>SYSTEM ADMINISTRATOR / IT 2d</t>
  </si>
  <si>
    <t>TRAINING AND EDUCATION</t>
  </si>
  <si>
    <t>2D ANIMATION TEAM</t>
  </si>
  <si>
    <t>2D ANIMATION PRODUCTION COORDINATOR</t>
  </si>
  <si>
    <t>2D ANIMATION SUPERVISOR</t>
  </si>
  <si>
    <t>ANIMATION PREP</t>
  </si>
  <si>
    <t>ANIMATION BLOCKING</t>
  </si>
  <si>
    <t>ROUGH ANIMATION</t>
  </si>
  <si>
    <t>KEY-ANIMATION</t>
  </si>
  <si>
    <t>TIEDOWN</t>
  </si>
  <si>
    <t>CLEAN-UPS AND INBETWEENS</t>
  </si>
  <si>
    <t>LINE TESTS / ROTOSCOPE</t>
  </si>
  <si>
    <t>INK AND PAINT BACKGROUNDS</t>
  </si>
  <si>
    <t>COLOURING CHARACTERS</t>
  </si>
  <si>
    <t>MATTE PAINTING</t>
  </si>
  <si>
    <t>COMPOSITING</t>
  </si>
  <si>
    <t>COMPOSITING PRODUCTION COORDINATOR</t>
  </si>
  <si>
    <t>COMPOSITING SUPERVISOR</t>
  </si>
  <si>
    <t>PRECOMP ARTIST</t>
  </si>
  <si>
    <t>SENIOR 2D COMP ARIST</t>
  </si>
  <si>
    <t>JUNIOR 2D COMP ARTIST</t>
  </si>
  <si>
    <t>ANIMATION STUDIO</t>
  </si>
  <si>
    <t>2D ANIMATION STUDIO RENT</t>
  </si>
  <si>
    <t>2D ANIMATION WORKSTATIONS</t>
  </si>
  <si>
    <t>2D LAYOUT WORKSTATIONS</t>
  </si>
  <si>
    <t>COMPOSITING WORKSTATIONS</t>
  </si>
  <si>
    <t>RENDERING</t>
  </si>
  <si>
    <t>BACK UP AND STORAGE</t>
  </si>
  <si>
    <t>MATERIALS</t>
  </si>
  <si>
    <t>TRAINEES</t>
  </si>
  <si>
    <t>TRAINING AND EDUCATION STUDIO STAFF</t>
  </si>
  <si>
    <t>3D LAY-OUT</t>
  </si>
  <si>
    <t xml:space="preserve">3D LAY OUT SUPERVISOR </t>
  </si>
  <si>
    <t>PRODUCTION 3D SETS, CHARACTERS AND PROPS</t>
  </si>
  <si>
    <t>ASSET PRODUCTION COORDINATOR</t>
  </si>
  <si>
    <t>ASSET PRODUCTION SUPERVISOR</t>
  </si>
  <si>
    <t>PROJECTION MAPPING</t>
  </si>
  <si>
    <t>DIGITAL MATTE PAINTING</t>
  </si>
  <si>
    <t>MODELING SUPERVISOR</t>
  </si>
  <si>
    <t>CHARACTER MODELING</t>
  </si>
  <si>
    <t>BACKGROUND MODELING</t>
  </si>
  <si>
    <t>PROP MODELING</t>
  </si>
  <si>
    <t>JUNIOR MODELERS BG'S, PROPS AND CHARACTERS</t>
  </si>
  <si>
    <t>RIGGER SUPERVISOR</t>
  </si>
  <si>
    <t>SENIOR RIGGING ARTIST</t>
  </si>
  <si>
    <t>JUNIOR RIGGING ARTIST</t>
  </si>
  <si>
    <t>SENIOR BACKGROUND TEXTURING AND SHADING ARTIST</t>
  </si>
  <si>
    <t>JUNIOR BACKGROUND TEXTURING AND SHADING ARTIST</t>
  </si>
  <si>
    <t>SENIOR CHARACTER TEXTURING AND SHADING ARTIST</t>
  </si>
  <si>
    <t>JUNIOR CHARACTER TEXTURING AND SHADING ARTIST</t>
  </si>
  <si>
    <t>GROOMING HAIRSTROKES / FUR</t>
  </si>
  <si>
    <t>CHARACTER LIGHTING AND RENDERING</t>
  </si>
  <si>
    <t>BACKGROUND LIGHTING AND RENDERING</t>
  </si>
  <si>
    <t>OVERALL PRODUCTION MANAGER</t>
  </si>
  <si>
    <t>OVERALL PRODUCTION COORDINATOR</t>
  </si>
  <si>
    <t>RENDER WRANGLER</t>
  </si>
  <si>
    <t>3D ANIMATION</t>
  </si>
  <si>
    <t>3D ANIMATION PRODUCTION COORDINATOR</t>
  </si>
  <si>
    <t>PREVIZ / BLOCKING</t>
  </si>
  <si>
    <t>ANIMATION SUPERVISOR</t>
  </si>
  <si>
    <t>ANIMATION BLOCKING SENIOR ARTIST</t>
  </si>
  <si>
    <t>ANIMATION BLOCKING MID-LEVEL ARTIST</t>
  </si>
  <si>
    <t>ANIMATION BLOCKING JUNIOR ARTIST</t>
  </si>
  <si>
    <t>FINAL ANIMATION SENIOR ARTIST</t>
  </si>
  <si>
    <t>FINAL ANIMATION MID-LEVEL ARTIST</t>
  </si>
  <si>
    <t>FINAL ANIMATION JUNIOR ARTIST</t>
  </si>
  <si>
    <t>CROWD ANIMATION</t>
  </si>
  <si>
    <t>TECHNICAL ANIMATION</t>
  </si>
  <si>
    <t>JUNIOR COMPOSITORS</t>
  </si>
  <si>
    <t>SENIOR COMPOSITORS</t>
  </si>
  <si>
    <t>3D ANIMATION STUDIO RENT</t>
  </si>
  <si>
    <t>MOTION CAPTURE STUDIO</t>
  </si>
  <si>
    <t>3D ANIMATION WORK STATIONS</t>
  </si>
  <si>
    <t>3D LAYOUT  WORK STATIONS</t>
  </si>
  <si>
    <t>3D  ASSET BUILDING WORKSTATIONS</t>
  </si>
  <si>
    <t>PRODUCTION CHARACTERS, PROPS AND SETS</t>
  </si>
  <si>
    <t>PRODUCTION COORDINATOR PREPRODUCTION PUPPET AND SET BUILDING</t>
  </si>
  <si>
    <t>HEAD OF PUPPET BUILDING</t>
  </si>
  <si>
    <t>PUPPET BUILDING</t>
  </si>
  <si>
    <t>DUPLICATE PUPPETS</t>
  </si>
  <si>
    <t>WALK REPLACEMENTS</t>
  </si>
  <si>
    <t>MOUTH REPLACEMENTS</t>
  </si>
  <si>
    <t>DECORATION AND  PROPBUILDING</t>
  </si>
  <si>
    <t>SET BUILDING</t>
  </si>
  <si>
    <t>TECHNICAL DESIGN</t>
  </si>
  <si>
    <t>ANIMATION AND SHOOT</t>
  </si>
  <si>
    <t>SUPERVISOR STOP MOTION ANIMATION</t>
  </si>
  <si>
    <t>ANIMATION</t>
  </si>
  <si>
    <t>LIGHTING GAFFER</t>
  </si>
  <si>
    <t>LIGHT EQUIPMENT</t>
  </si>
  <si>
    <t>GRIP MATERIALS</t>
  </si>
  <si>
    <t>RIGGING MATERIALS</t>
  </si>
  <si>
    <t>DIRECTOR OF PHOTOGRAPHY</t>
  </si>
  <si>
    <t>CAMERA EQUIPMENT</t>
  </si>
  <si>
    <t>MOTION CONTROL OPERATOR</t>
  </si>
  <si>
    <t>MOTION CONTROL EQUIPMENT</t>
  </si>
  <si>
    <t>MAINTENANCE CHAR, SETS AND PROPS</t>
  </si>
  <si>
    <t>DATA HANDLING</t>
  </si>
  <si>
    <t>RENT STOP-MOTION STUDIO</t>
  </si>
  <si>
    <t>WORK STATIONS</t>
  </si>
  <si>
    <t>VISUAL EFFECTS SUPERVISOR / PRODUCER</t>
  </si>
  <si>
    <t>VISUAL EFFECTS COORDINATOR</t>
  </si>
  <si>
    <t>VISUAL EFFECTS ARTIST</t>
  </si>
  <si>
    <t>VFX EDITOR</t>
  </si>
  <si>
    <t>2D COMPOSITING</t>
  </si>
  <si>
    <t>3D DESIGNER</t>
  </si>
  <si>
    <t>MINIATURES &amp; MODELS</t>
  </si>
  <si>
    <t>MOVING STORYBOARD / PREVIS</t>
  </si>
  <si>
    <t>RETOUCHE / REMOVAL</t>
  </si>
  <si>
    <t>VISUAL EFFECTS PACKAGE</t>
  </si>
  <si>
    <t>PURCHASES/ STOCK SHOTS</t>
  </si>
  <si>
    <t>ADDITONAL RENTALS / EQUIPMENT</t>
  </si>
  <si>
    <t>GRAPHICS</t>
  </si>
  <si>
    <t>DIGITAL MATTES PAINTING</t>
  </si>
  <si>
    <t>PLATE PHOTOGRAPHY</t>
  </si>
  <si>
    <t>REVIEW SCREENINGS</t>
  </si>
  <si>
    <t>DIGI/ BETA/ DVD/BLURAY/HARD DISKS</t>
  </si>
  <si>
    <t>COURIER COSTS</t>
  </si>
  <si>
    <t>FILM EDITING &amp; POST PRODUCTION</t>
  </si>
  <si>
    <t>EDITORS</t>
  </si>
  <si>
    <t>2400</t>
  </si>
  <si>
    <t>ADDITIONAL EDITOR</t>
  </si>
  <si>
    <t>ASSISTANT EDITORS</t>
  </si>
  <si>
    <t>POST PRODUCTION SUPERVISOR</t>
  </si>
  <si>
    <t>EDITING EQUIPMENT PACKAGE</t>
  </si>
  <si>
    <t>TRAVEL POST</t>
  </si>
  <si>
    <t>AIRFARES POST</t>
  </si>
  <si>
    <t>HOTEL POST</t>
  </si>
  <si>
    <t>PER DIEMS POST</t>
  </si>
  <si>
    <t>COMPOSERS</t>
  </si>
  <si>
    <t>MUSICIANS / ORCHESTRA</t>
  </si>
  <si>
    <t>MUSIC TRANSFERS</t>
  </si>
  <si>
    <t>MUSIC PRODUCER / SUPERVISOR</t>
  </si>
  <si>
    <t>RECORDING STUDIO</t>
  </si>
  <si>
    <t>RECORDING STK &amp; MATERIALS</t>
  </si>
  <si>
    <t>MUSIC RIGHTS &amp; CLEARANCES</t>
  </si>
  <si>
    <t>(SUPERVISING) SOUND EDITOR</t>
  </si>
  <si>
    <t>DIALOGUE EDITOR</t>
  </si>
  <si>
    <t>ADR EDITOR</t>
  </si>
  <si>
    <t xml:space="preserve">SOUND EFX EDITOR </t>
  </si>
  <si>
    <t>MUSIC  EDIT0R</t>
  </si>
  <si>
    <t>LOOP GROUP</t>
  </si>
  <si>
    <t>SOUND DESIGNER</t>
  </si>
  <si>
    <t>SOUND EDITING EQUIPMENT</t>
  </si>
  <si>
    <t>SOUND DESIGN STUDIO RENTAL</t>
  </si>
  <si>
    <t>FOLEY EDITOR</t>
  </si>
  <si>
    <t>FOLEY ARTIST</t>
  </si>
  <si>
    <t>FOLEY RECORDING</t>
  </si>
  <si>
    <t>ADR RECORDING</t>
  </si>
  <si>
    <t>hrs</t>
  </si>
  <si>
    <t>PRE MIXING SOUND</t>
  </si>
  <si>
    <t>MIX &amp; MASTERING</t>
  </si>
  <si>
    <t>(RE)RECORDING MIXER</t>
  </si>
  <si>
    <t>M&amp;E + TV TRACKS</t>
  </si>
  <si>
    <t>SOUND DELIVERIES</t>
  </si>
  <si>
    <t>DUBBING DIRECTOR</t>
  </si>
  <si>
    <t>DUBBING STUDIO ADDITIONAL LANGUAGE VERSIONS</t>
  </si>
  <si>
    <t>AUDIO DESCRIPTION</t>
  </si>
  <si>
    <t>DOLBY LICENSE</t>
  </si>
  <si>
    <t>POST PROD. FILM &amp; DIGITAL</t>
  </si>
  <si>
    <t>NEGATIVESCAN TO 2K, 3K or 4K</t>
  </si>
  <si>
    <t>CONFORM</t>
  </si>
  <si>
    <t>COLORGRADING</t>
  </si>
  <si>
    <t>SCREENINGS</t>
  </si>
  <si>
    <t>MASTERING &amp; QC</t>
  </si>
  <si>
    <t>TEMP PLAYOUTS / QUICKTIMES</t>
  </si>
  <si>
    <t>ONLINE EDITING / VERSIONING</t>
  </si>
  <si>
    <t xml:space="preserve">DCDM &amp; DCP / HD &amp; SD MASTERS </t>
  </si>
  <si>
    <t>DIGITRANSFERS / FTP</t>
  </si>
  <si>
    <t>MAIN &amp; END TITLES DESIGN/PLACEMENT</t>
  </si>
  <si>
    <t>SUBTITLING DUTCH CINEMA</t>
  </si>
  <si>
    <t>OTD&amp;S</t>
  </si>
  <si>
    <t>UNIT PUBLICIST</t>
  </si>
  <si>
    <t>STILLS PHOTOGRAPHER</t>
  </si>
  <si>
    <t>STILL FILM &amp; PROCESSING</t>
  </si>
  <si>
    <t>SOCIAL MEDIA CONTENT/MAKING OF</t>
  </si>
  <si>
    <t>CONSULTANT MARKETING STRATEGY</t>
  </si>
  <si>
    <t>WEBSITE</t>
  </si>
  <si>
    <t>COPY WRITING/TRANSLATION</t>
  </si>
  <si>
    <t>POSTER/FLYER DESIGN</t>
  </si>
  <si>
    <t>TEASER/TRAILER EDITING</t>
  </si>
  <si>
    <t>TEASER/TRAILER POST PRODUCTION</t>
  </si>
  <si>
    <t>TEASER/TRAILER SHOOT</t>
  </si>
  <si>
    <t>DVD</t>
  </si>
  <si>
    <t>ELECTRONIC PRESS KIT</t>
  </si>
  <si>
    <t>RAS SCREENING</t>
  </si>
  <si>
    <t>PUBLICITY CAMPAGNE</t>
  </si>
  <si>
    <t>VIEWINGS</t>
  </si>
  <si>
    <t>PREMIERE</t>
  </si>
  <si>
    <t xml:space="preserve">TRAVEL </t>
  </si>
  <si>
    <t xml:space="preserve">HOTEL </t>
  </si>
  <si>
    <t>FESTIVALS</t>
  </si>
  <si>
    <t>SHOWREEL FOR MARKETS</t>
  </si>
  <si>
    <t>EXTRA SUBTITLING / DELIVERY ITEMS</t>
  </si>
  <si>
    <t>FOREIGN LANGUAGE VERSIONS</t>
  </si>
  <si>
    <t>IMPACT PRODUCER</t>
  </si>
  <si>
    <t>IMPACT CAMPAGNE</t>
  </si>
  <si>
    <t>OTHER PUBLICITY COST</t>
  </si>
  <si>
    <t>percentage:</t>
  </si>
  <si>
    <t>ENTERTAINMENT PACKAGE</t>
  </si>
  <si>
    <t>GARANTIEREGELING PANDEMIE</t>
  </si>
  <si>
    <t>CAST &amp; CREW INSURANCE</t>
  </si>
  <si>
    <t>FOREIGN CREW TRAVEL</t>
  </si>
  <si>
    <t>ERRORS AND OMISSIONS</t>
  </si>
  <si>
    <t>EQUIPMENT INSURANCE</t>
  </si>
  <si>
    <t>OWN RISK</t>
  </si>
  <si>
    <t>OTHER INSURANCE CHARGES</t>
  </si>
  <si>
    <t>MEDICAL EXAMS</t>
  </si>
  <si>
    <t>ISAN REGISTRATION COSTS</t>
  </si>
  <si>
    <t>AUDIT</t>
  </si>
  <si>
    <t>EQUITY COSTS (NL)</t>
  </si>
  <si>
    <t>FOREIGN LEGAL / LEGAL FEES</t>
  </si>
  <si>
    <t>CONSULTANCY SALES AGENT</t>
  </si>
  <si>
    <t>TAXES FOREIGN CREW/CAST(fringes)</t>
  </si>
  <si>
    <t>BANKCOSTS</t>
  </si>
  <si>
    <t>BANKCOSTS FOREIGN FINANCE</t>
  </si>
  <si>
    <t>INSURANCE CLAIM</t>
  </si>
  <si>
    <t>OVERTIME</t>
  </si>
  <si>
    <t>EXTRA DAYS</t>
  </si>
  <si>
    <t>CONTRACTUAL CHARGES</t>
  </si>
  <si>
    <t>6103</t>
  </si>
  <si>
    <t>6102</t>
  </si>
  <si>
    <t>CONTINGENCY</t>
  </si>
  <si>
    <t>6101</t>
  </si>
  <si>
    <t>total Above the Line</t>
  </si>
  <si>
    <t>total Production</t>
  </si>
  <si>
    <t>total Animation</t>
  </si>
  <si>
    <t>total Post</t>
  </si>
  <si>
    <t>total Other</t>
  </si>
  <si>
    <t>total Contingency</t>
  </si>
  <si>
    <t>total Budget</t>
  </si>
  <si>
    <t>difference</t>
  </si>
  <si>
    <t>Let op bij toekenning wordt bijdrage verleend tot max 80% van de productiekosten.</t>
  </si>
  <si>
    <t>Incentive Bijdrage</t>
  </si>
  <si>
    <t>Datum Costreport</t>
  </si>
  <si>
    <t>Kopie uit het budget van de OVK</t>
  </si>
  <si>
    <t>Zelf invoegen obv de administratie :Totaal gerealiseerde kosten</t>
  </si>
  <si>
    <t>zelf invoegen ; orders/nog te verwachten kosten</t>
  </si>
  <si>
    <t xml:space="preserve">PO + Realisatie is expected to complete	</t>
  </si>
  <si>
    <t>Naam Productie</t>
  </si>
  <si>
    <t>Realisatie</t>
  </si>
  <si>
    <t>PO totaal</t>
  </si>
  <si>
    <t>PO L1=</t>
  </si>
  <si>
    <t>PO L2=</t>
  </si>
  <si>
    <t>PO INC</t>
  </si>
  <si>
    <t>TOTAAL</t>
  </si>
  <si>
    <t>var</t>
  </si>
  <si>
    <t>totaal</t>
  </si>
  <si>
    <t>afwijking gerealiseerde kosten vs uitgangsbudget</t>
  </si>
  <si>
    <t xml:space="preserve">FOREIGN CO-FINANCING COSTS </t>
  </si>
  <si>
    <t>STILLS POTOGRAPHER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</si>
  <si>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</si>
  <si>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</si>
  <si>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</si>
  <si>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</si>
  <si>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</si>
  <si>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</si>
  <si>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</si>
  <si>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</si>
  <si>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</si>
  <si>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</si>
  <si>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</si>
  <si>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</si>
  <si>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</si>
  <si>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</si>
  <si>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</si>
  <si>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</si>
  <si>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</si>
  <si>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</si>
  <si>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</si>
  <si>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</si>
  <si>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</si>
  <si>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</si>
  <si>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</si>
  <si>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</si>
  <si>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</si>
  <si>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</si>
  <si>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</si>
  <si>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</si>
  <si>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</si>
  <si>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</si>
  <si>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</si>
  <si>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</si>
  <si>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</si>
  <si>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</si>
  <si>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</si>
  <si>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</si>
  <si>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</si>
  <si>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</si>
  <si>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</si>
  <si>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</si>
  <si>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</si>
  <si>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</si>
  <si>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</si>
  <si>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</si>
  <si>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</si>
  <si>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</si>
  <si>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</si>
  <si>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</si>
  <si>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</si>
  <si>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</si>
  <si>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</si>
  <si>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</si>
  <si>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</si>
  <si>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</si>
  <si>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</si>
  <si>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</si>
  <si>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</si>
  <si>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</si>
  <si>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</si>
  <si>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</si>
  <si>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</si>
  <si>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</si>
  <si>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</si>
  <si>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</si>
  <si>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</si>
  <si>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</si>
  <si>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</si>
  <si>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</si>
  <si>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</si>
  <si>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</si>
  <si>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</si>
  <si>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</si>
  <si>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</si>
  <si>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</si>
  <si>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</si>
  <si>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</si>
  <si>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</si>
  <si>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</si>
  <si>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</si>
  <si>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</si>
  <si>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</si>
  <si>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</si>
  <si>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</si>
  <si>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</si>
  <si>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</si>
  <si>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</si>
  <si>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</si>
  <si>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</si>
  <si>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</si>
  <si>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</si>
  <si>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</si>
  <si>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</si>
  <si>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</si>
  <si>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</si>
  <si>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</si>
  <si>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</si>
  <si>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</si>
  <si>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</si>
  <si>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</si>
  <si>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</si>
  <si>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</si>
  <si>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</si>
  <si>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</si>
  <si>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</si>
  <si>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</si>
  <si>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</si>
  <si>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</si>
  <si>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</si>
  <si>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</si>
  <si>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</si>
  <si>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</si>
  <si>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</si>
  <si>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</si>
  <si>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</si>
  <si>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</si>
  <si>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</si>
  <si>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</si>
  <si>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</si>
  <si>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</si>
  <si>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</si>
  <si>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</si>
  <si>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</si>
  <si>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</si>
  <si>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</si>
  <si>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</si>
  <si>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</si>
  <si>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</si>
  <si>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</si>
  <si>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</si>
  <si>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</si>
  <si>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</si>
  <si>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</si>
  <si>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</si>
  <si>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</si>
  <si>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</si>
  <si>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</si>
  <si>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</si>
  <si>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</si>
  <si>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</si>
  <si>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</si>
  <si>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</si>
  <si>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</si>
  <si>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</si>
  <si>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</si>
  <si>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</si>
  <si>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</si>
  <si>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</si>
  <si>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</si>
  <si>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</si>
  <si>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</si>
  <si>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</si>
  <si>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</si>
  <si>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</si>
  <si>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</si>
  <si>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</si>
  <si>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</si>
  <si>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</si>
  <si>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</si>
  <si>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</si>
  <si>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</si>
  <si>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</si>
  <si>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</si>
  <si>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</si>
  <si>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</si>
  <si>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</si>
  <si>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</si>
  <si>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</si>
  <si>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</si>
  <si>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</si>
  <si>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</si>
  <si>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</si>
  <si>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</si>
  <si>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</si>
  <si>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</si>
  <si>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</si>
  <si>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</si>
  <si>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</si>
  <si>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</si>
  <si>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</si>
  <si>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</si>
  <si>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</si>
  <si>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</si>
  <si>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</si>
  <si>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</si>
  <si>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</si>
  <si>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</si>
  <si>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</si>
  <si>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</si>
  <si>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</si>
  <si>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</si>
  <si>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</si>
  <si>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</si>
  <si>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</si>
  <si>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</si>
  <si>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</si>
  <si>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</si>
  <si>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</si>
  <si>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</si>
  <si>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</si>
  <si>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</si>
  <si>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</si>
  <si>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</si>
  <si>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</si>
  <si>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</si>
  <si>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</si>
  <si>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</si>
  <si>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</si>
  <si>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</si>
  <si>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</si>
  <si>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</si>
  <si>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</si>
  <si>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</si>
  <si>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</si>
  <si>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</si>
  <si>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</si>
  <si>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</si>
  <si>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</si>
  <si>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</si>
  <si>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</si>
  <si>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</si>
  <si>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</si>
  <si>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</si>
  <si>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</si>
  <si>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</si>
  <si>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</si>
  <si>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</si>
  <si>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</si>
  <si>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</si>
  <si>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</si>
  <si>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</si>
  <si>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</si>
  <si>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</si>
  <si>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</si>
  <si>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</si>
  <si>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</si>
  <si>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</si>
  <si>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</si>
  <si>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</si>
  <si>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</si>
  <si>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</si>
  <si>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</si>
  <si>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</si>
  <si>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</si>
  <si>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</si>
  <si>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</si>
  <si>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</si>
  <si>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</si>
  <si>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</si>
  <si>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</si>
  <si>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</si>
  <si>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</si>
  <si>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</si>
  <si>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</si>
  <si>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</si>
  <si>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</si>
  <si>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</si>
  <si>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</si>
  <si>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</si>
  <si>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</si>
  <si>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</si>
  <si>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</si>
  <si>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</si>
  <si>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</si>
  <si>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</si>
  <si>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</si>
  <si>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</si>
  <si>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</si>
  <si>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</si>
  <si>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</si>
  <si>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</si>
  <si>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</si>
  <si>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</si>
  <si>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</si>
  <si>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</si>
  <si>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</si>
  <si>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</si>
  <si>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</si>
  <si>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</si>
  <si>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</si>
  <si>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</si>
  <si>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</si>
  <si>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</si>
  <si>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</si>
  <si>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</si>
  <si>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</si>
  <si>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</si>
  <si>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</si>
  <si>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</si>
  <si>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</si>
  <si>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</si>
  <si>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</si>
  <si>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</si>
  <si>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</si>
  <si>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</si>
  <si>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</si>
  <si>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</si>
  <si>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</si>
  <si>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</si>
  <si>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</si>
  <si>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</si>
  <si>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</si>
  <si>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</si>
  <si>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</si>
  <si>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</si>
  <si>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</si>
  <si>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</si>
  <si>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</si>
  <si>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</si>
  <si>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</si>
  <si>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</si>
  <si>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</si>
  <si>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</si>
  <si>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</si>
  <si>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</si>
  <si>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</si>
  <si>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</si>
  <si>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</si>
  <si>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</si>
  <si>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</si>
  <si>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</si>
  <si>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</si>
  <si>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</si>
  <si>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</si>
  <si>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</si>
  <si>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</si>
  <si>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</si>
  <si>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</si>
  <si>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</si>
  <si>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</si>
  <si>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</si>
  <si>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</si>
  <si>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Per</t>
  </si>
  <si>
    <t>Datum</t>
  </si>
  <si>
    <t>Db_Cr</t>
  </si>
  <si>
    <t>Doc_Fac</t>
  </si>
  <si>
    <t>Omschrijving_mutatie</t>
  </si>
  <si>
    <t>Bedrag</t>
  </si>
  <si>
    <t>Kostenplaats</t>
  </si>
  <si>
    <t>Dagb</t>
  </si>
  <si>
    <t>Blz</t>
  </si>
  <si>
    <t>Rekening</t>
  </si>
  <si>
    <t>Bedrijfsnaam</t>
  </si>
  <si>
    <t>Betaald ja/nee</t>
  </si>
  <si>
    <t>1e ttb</t>
  </si>
  <si>
    <t>opmerking</t>
  </si>
  <si>
    <t>Kwalificerend Ja/Nee</t>
  </si>
  <si>
    <t>2e ttb</t>
  </si>
  <si>
    <t>eindafrekening</t>
  </si>
  <si>
    <t>kwalificerend steunfonds</t>
  </si>
  <si>
    <t>budgetcode invullen</t>
  </si>
  <si>
    <t>bedragen invullen</t>
  </si>
  <si>
    <t xml:space="preserve">Totaal sluit aan op AC68 van het costreport </t>
  </si>
  <si>
    <t>EEN TEMPLATE VOORBEELD GEBASSEERD OP DE BELGISCHE TAXSHELTER</t>
  </si>
  <si>
    <t>Taxshelter/equity</t>
  </si>
  <si>
    <r>
      <rPr>
        <b/>
        <u/>
        <sz val="11"/>
        <rFont val="Verdana"/>
        <family val="2"/>
      </rPr>
      <t>Bruto</t>
    </r>
    <r>
      <rPr>
        <b/>
        <sz val="11"/>
        <rFont val="Verdana"/>
        <family val="2"/>
      </rPr>
      <t xml:space="preserve"> taxshelter:</t>
    </r>
  </si>
  <si>
    <t>Financieringskosten:*</t>
  </si>
  <si>
    <t>Fee intermediair of fee co producent mits zelf recruiting participanten</t>
  </si>
  <si>
    <t>Interest/Euribor te betalen aan investeerders</t>
  </si>
  <si>
    <t>Verzekering</t>
  </si>
  <si>
    <t>..</t>
  </si>
  <si>
    <t>plus</t>
  </si>
  <si>
    <r>
      <rPr>
        <b/>
        <u/>
        <sz val="11"/>
        <color theme="1"/>
        <rFont val="Verdana"/>
        <family val="2"/>
      </rPr>
      <t>Netto</t>
    </r>
    <r>
      <rPr>
        <b/>
        <sz val="11"/>
        <color theme="1"/>
        <rFont val="Verdana"/>
        <family val="2"/>
      </rPr>
      <t xml:space="preserve"> taxshelter:</t>
    </r>
  </si>
  <si>
    <t>*Zie artikel 7 FPI: Financieringskosten zijn kosten die gemaakt worden voor het verwerven van investeringen vanuit de markt via particulieren of bedrijven inclusief commissies van gespecialiseerde erkende tussenpersonen, juridische, bancaire, fiscale en verzekeringskosten</t>
  </si>
  <si>
    <t>Go to mmb:</t>
  </si>
  <si>
    <t>open budget &gt;</t>
  </si>
  <si>
    <t>menu:</t>
  </si>
  <si>
    <t>file</t>
  </si>
  <si>
    <t>export</t>
  </si>
  <si>
    <t>tab delimited &gt; save file mmb</t>
  </si>
  <si>
    <t>Go to excel:</t>
  </si>
  <si>
    <t>from excel open the mmb file &gt;</t>
  </si>
  <si>
    <t>do:</t>
  </si>
  <si>
    <t>or:</t>
  </si>
  <si>
    <t>next</t>
  </si>
  <si>
    <t>volgende</t>
  </si>
  <si>
    <t>complete</t>
  </si>
  <si>
    <t>voltooien</t>
  </si>
  <si>
    <t>Than:</t>
  </si>
  <si>
    <t>copy paste:</t>
  </si>
  <si>
    <t>like the example</t>
  </si>
  <si>
    <t>Be sure codes are the same as in example.</t>
  </si>
  <si>
    <t>Do not add extra codes in MMB.</t>
  </si>
  <si>
    <t>All costs must be stated within the existing codes.</t>
  </si>
  <si>
    <t xml:space="preserve">Indien rijen animatie niet zijn gebruikt dan 4600 tm 4900 </t>
  </si>
  <si>
    <t>verwijderen (rij 410 tm 595)</t>
  </si>
  <si>
    <t xml:space="preserve">ELECTRICAL </t>
  </si>
  <si>
    <t>FILM/DIGITAL LABORATORY</t>
  </si>
  <si>
    <t>2ND UNIT</t>
  </si>
  <si>
    <t>ANIMATION;GENERAL</t>
  </si>
  <si>
    <t>1022</t>
  </si>
  <si>
    <t>ANIMATION TEST</t>
  </si>
  <si>
    <t>1045</t>
  </si>
  <si>
    <t>3D MODELS</t>
  </si>
  <si>
    <t>FX ANIMATION</t>
  </si>
  <si>
    <t>* Post "6646 Surplus Equity Costs (NL)" is uit de begroting verwijderd; nieuw toegevoegde budgetcodes : 3297 Loss and damage, 3497 Loss and damage, 5341 Sound design studio rental, 5551 OTD&amp;S,</t>
  </si>
  <si>
    <t xml:space="preserve">In augustus 2023 zijn budgetcodes#2040 Eco-Manager, #6283 Impact Producer en #6284 Impact Campagne toegevoegd en is tabblad MMB export daarop aangepast. </t>
  </si>
  <si>
    <t xml:space="preserve">   1016 Art Director, 1022 Animation Tests, 1045 Animation Bible, 4716 3D Models, 4758 FX Animation, 4979 Compositing</t>
  </si>
  <si>
    <t>* Alle budgetcodes die onder hoofdgroep 1100 Story and Rights vallen, kwalificeren niet meer voor de Incentive, behalve budgetcode 1103 Writers incl. rights, deze kosten kunnen alleen voor Films kwalificeren.</t>
  </si>
  <si>
    <r>
      <t>Zie hiervoor oa voorbeeld cel 198E (</t>
    </r>
    <r>
      <rPr>
        <b/>
        <sz val="10"/>
        <rFont val="Verdana"/>
        <family val="2"/>
      </rPr>
      <t xml:space="preserve">=shoot/4) </t>
    </r>
    <r>
      <rPr>
        <sz val="10"/>
        <rFont val="Verdana"/>
        <family val="2"/>
      </rPr>
      <t>of cellen 192E/F/G (</t>
    </r>
    <r>
      <rPr>
        <b/>
        <sz val="10"/>
        <rFont val="Verdana"/>
        <family val="2"/>
      </rPr>
      <t>=pm, =sh, =wm)</t>
    </r>
    <r>
      <rPr>
        <sz val="10"/>
        <rFont val="Verdana"/>
        <family val="2"/>
      </rPr>
      <t xml:space="preserve"> in de begroting. </t>
    </r>
  </si>
  <si>
    <r>
      <t xml:space="preserve">In </t>
    </r>
    <r>
      <rPr>
        <b/>
        <sz val="10"/>
        <rFont val="Verdana"/>
        <family val="2"/>
      </rPr>
      <t>kolom T</t>
    </r>
    <r>
      <rPr>
        <sz val="10"/>
        <rFont val="Verdana"/>
        <family val="2"/>
      </rPr>
      <t xml:space="preserve"> dienen de kwalificerende kosten voor de Production Incentive gespecificeerd te worden.</t>
    </r>
  </si>
  <si>
    <t>FEES &amp; LEGAL</t>
  </si>
  <si>
    <t>ANITMATION TEST</t>
  </si>
  <si>
    <t>ANIMATION:STORYBOARD SUPERVISOR</t>
  </si>
  <si>
    <t>ANIMATION:STORYBOARD ARTIST</t>
  </si>
  <si>
    <t>ANIMATION:MOOD BOARDS</t>
  </si>
  <si>
    <t>ANIMATION:BASIC DESIGN</t>
  </si>
  <si>
    <t>ANIMATION;MODEL SHEETS</t>
  </si>
  <si>
    <t>TRAVEL&amp;LIVING</t>
  </si>
  <si>
    <t>STORY RIGHTS</t>
  </si>
  <si>
    <t>WRITERS</t>
  </si>
  <si>
    <t xml:space="preserve">LINE PRODUCER </t>
  </si>
  <si>
    <t>TRAVEL EXPENSES</t>
  </si>
  <si>
    <t xml:space="preserve">MAIN CAST 03 </t>
  </si>
  <si>
    <t xml:space="preserve">MAIN CAST 04 </t>
  </si>
  <si>
    <t xml:space="preserve">MAIN CAST 05 </t>
  </si>
  <si>
    <t xml:space="preserve">MAIN CAST 06 </t>
  </si>
  <si>
    <t xml:space="preserve">MAIN CAST 07 </t>
  </si>
  <si>
    <t xml:space="preserve">MAIN CAST 08 </t>
  </si>
  <si>
    <t xml:space="preserve">MAIN CAST 09 </t>
  </si>
  <si>
    <t xml:space="preserve">SUPPORTING CAST 02 </t>
  </si>
  <si>
    <t xml:space="preserve">SUPPORTING CAST 03 </t>
  </si>
  <si>
    <t xml:space="preserve">DAY PLAYERS </t>
  </si>
  <si>
    <t xml:space="preserve">CASTING EXPENSES </t>
  </si>
  <si>
    <t xml:space="preserve">DIALECT COACH </t>
  </si>
  <si>
    <t>CAST ADVISORS AND TRAINERS/INTIMACY COORDINATOR</t>
  </si>
  <si>
    <t>VOICE OVERS (post)</t>
  </si>
  <si>
    <t>STUNTCOORDINATOR</t>
  </si>
  <si>
    <t>FIRST ASSISTANT DIRECTOR</t>
  </si>
  <si>
    <t>SECOND ASSISTANT DIRECTOR</t>
  </si>
  <si>
    <t>THIRD ASSISTANT DIRECTOR</t>
  </si>
  <si>
    <t>TRANSLATOR/INTERPRETER</t>
  </si>
  <si>
    <t>HOUSING AND LIVING COORDINATOR (HEALTH SAFETY MANAGER)</t>
  </si>
  <si>
    <t>EXTRA TALEN/ANIMALS</t>
  </si>
  <si>
    <t>COMPUTER GRAPHICS DESIGN</t>
  </si>
  <si>
    <t>COPYING/BLUEPRINTS</t>
  </si>
  <si>
    <t xml:space="preserve">OFFICE &amp; PHONE </t>
  </si>
  <si>
    <t>CONSTRUCTION BUILDERS</t>
  </si>
  <si>
    <t xml:space="preserve">LEAD SWING </t>
  </si>
  <si>
    <t>GRAPHICS PURCHASE</t>
  </si>
  <si>
    <t>PROP/ SETDRESSING TRUCKS</t>
  </si>
  <si>
    <t xml:space="preserve">2ND UNIT CAMERACREW </t>
  </si>
  <si>
    <t xml:space="preserve">EQUIPMENT PACKAGE </t>
  </si>
  <si>
    <t>DIT/ DATA WRANGLER/ VIDEO ASSIST EQUIPMENT</t>
  </si>
  <si>
    <t>CAMERA CAR/ LOW LOADER</t>
  </si>
  <si>
    <t>HELICOPTER</t>
  </si>
  <si>
    <t>ELECTRICIAN #3</t>
  </si>
  <si>
    <t>ADDL LIGHTING RENTALS</t>
  </si>
  <si>
    <t>CAMERA HEADS &amp; MOUNTS</t>
  </si>
  <si>
    <t>BLUESCREEN/PROJECTION</t>
  </si>
  <si>
    <t>SOUND MIXER</t>
  </si>
  <si>
    <t>DAT/NAGRA TAPES</t>
  </si>
  <si>
    <t>CAR RENTALS DRIVERS</t>
  </si>
  <si>
    <t>PRODUCTION CAR RENTAL SELFDRIVE</t>
  </si>
  <si>
    <t>ART DEPT CAR RENTAL SELF DRIVES</t>
  </si>
  <si>
    <t xml:space="preserve">PUBLIC TRANSPORT </t>
  </si>
  <si>
    <t>SET CREW/CAST MILEAGE</t>
  </si>
  <si>
    <t>PRODUCTION/ LOCATION MILAGE</t>
  </si>
  <si>
    <t>ART DEPT MILEAGE</t>
  </si>
  <si>
    <t>STUDIO2  RENTAL</t>
  </si>
  <si>
    <t>STUDIO VARIABLE COSTS</t>
  </si>
  <si>
    <t>CATERING ASSISTANT # 1</t>
  </si>
  <si>
    <t>CATERING ASSISTANT # 2</t>
  </si>
  <si>
    <t>CREW/CAST CATERING SUPPLIES L1</t>
  </si>
  <si>
    <t>CRAFT SERVICE - ART DEPT./PRE LIGHT</t>
  </si>
  <si>
    <t>ADDITIONAL CATERING COSTS</t>
  </si>
  <si>
    <t>FILMSTOCK &amp; LABCOSTS</t>
  </si>
  <si>
    <t>HDTAPES/HARD DISCS</t>
  </si>
  <si>
    <t>DIGITAL DAILIES/TRANSCODING</t>
  </si>
  <si>
    <t>DIGI DELIVERY/ FTP</t>
  </si>
  <si>
    <t>FILM/ DISC TRANSPORT</t>
  </si>
  <si>
    <t xml:space="preserve">PRODUCTION OFFICE RENTAL </t>
  </si>
  <si>
    <t>OFFICE EQUIP/FURNISHING</t>
  </si>
  <si>
    <t xml:space="preserve">COMPUTER &amp; INTERNET </t>
  </si>
  <si>
    <t>STORY ARTIST / STORYBOARD SUPERVISOR</t>
  </si>
  <si>
    <t>SUPERVISOR CHARACTER DESIGN</t>
  </si>
  <si>
    <t>SUPERVISOR SET / BACKGROUNDS</t>
  </si>
  <si>
    <t>COLOR/LIGHTING GUIDE</t>
  </si>
  <si>
    <t>2D LAYOUT SUPERVISOR</t>
  </si>
  <si>
    <t>SENIOR 2D RIGGING ARTIST</t>
  </si>
  <si>
    <t>ARTWORK CHARACTER MODELLING</t>
  </si>
  <si>
    <t>PIPELINE MANAGER 2D</t>
  </si>
  <si>
    <t>SYSTEM ADMINISTRATOR/IT 2D</t>
  </si>
  <si>
    <t>ASSET MANAGER</t>
  </si>
  <si>
    <t>KEY ANIMATION</t>
  </si>
  <si>
    <t>COLORING CHARACTERS</t>
  </si>
  <si>
    <t>SENIOR 2D COMP ARTIST</t>
  </si>
  <si>
    <t>3D LAY OUT SUPERVISOR</t>
  </si>
  <si>
    <t>JUNIOR  BACKGROUND TEXTURING AND SHADING ARTIST</t>
  </si>
  <si>
    <t>SYSTEM ADMINISTRATOR/IT</t>
  </si>
  <si>
    <t>PREVIZ/BLOCKING</t>
  </si>
  <si>
    <t>ANIMATION BLOCKING MID LEVEL ARTIST</t>
  </si>
  <si>
    <t>FINAL ANIMATION MID LEVEL ARTIST</t>
  </si>
  <si>
    <t>3D LAYOUT WORK STATIONS</t>
  </si>
  <si>
    <t>3D ASSET BUILDING WORKSTATIONS</t>
  </si>
  <si>
    <t>BACKUP AND STORAGE</t>
  </si>
  <si>
    <t>STOP MOTION ANIMATION PREPRODUCTION</t>
  </si>
  <si>
    <t>DECORATION AND PROPBUILDING</t>
  </si>
  <si>
    <t>STOP MOTION ANIMATION PRODUCTION</t>
  </si>
  <si>
    <t>MAINTENANCE CHAR, SET AND PROPS</t>
  </si>
  <si>
    <t>VISUAL EFFECTS SUPERVISOR/ PRODUCER</t>
  </si>
  <si>
    <t>RETOUCHE/ REMOVAL</t>
  </si>
  <si>
    <t>ADDITONAL RENTALS/  EQUIPMENT</t>
  </si>
  <si>
    <t>DIGITAL MATTES PAINTINGS</t>
  </si>
  <si>
    <t>DIGI/ BETA/ DVD/ BLURAY/HARD DISKS</t>
  </si>
  <si>
    <t>ADDITIONAL  EDITOR</t>
  </si>
  <si>
    <t>EDIT EQUIPMENT PACKAGE</t>
  </si>
  <si>
    <t>ORCHESTRA</t>
  </si>
  <si>
    <t>MUSIC PRODUCER</t>
  </si>
  <si>
    <t>MUSIC RIGHTS</t>
  </si>
  <si>
    <t>(SUPERVISING)SOUND EDITOR</t>
  </si>
  <si>
    <t>SOUND EDITING EQUIPMENT PACKAGE</t>
  </si>
  <si>
    <t>DUBBING STUDIO ADDITION LANGUAGE VERSIONS</t>
  </si>
  <si>
    <t>DIGI/BETA/DVD/BLURAY/HARD DISKS</t>
  </si>
  <si>
    <t>SOUND PROCESS LICENSE (DOLBY)</t>
  </si>
  <si>
    <t>NEGATIVESCAN TO 2K,3K OR 4K</t>
  </si>
  <si>
    <t>MATERING &amp; QC</t>
  </si>
  <si>
    <t>ONLINE EDITING /  VERSIONING</t>
  </si>
  <si>
    <t>DCDM &amp; DCP / HD &amp; SD MASTERS</t>
  </si>
  <si>
    <t>STILLS PHOTOGRAPHER LABOR+RIGHTS</t>
  </si>
  <si>
    <t>MAKING OF</t>
  </si>
  <si>
    <t>ELECTRONIC PRESS KIT ( EPK )</t>
  </si>
  <si>
    <t>EXTRA SUBTITLING/DELIVERY ITEMS</t>
  </si>
  <si>
    <t>OTHER PUBLICITY COSTS</t>
  </si>
  <si>
    <t>FOREIGN LEGAL</t>
  </si>
  <si>
    <t>CONSULTANCY  SALES AGENT</t>
  </si>
  <si>
    <t>TAXES FOREIGN CREW/CAST</t>
  </si>
  <si>
    <t>Standaard begrotingsmodel Netherlands Film Production Incentive - Animatie</t>
  </si>
  <si>
    <t xml:space="preserve">Wijzigingen vanaf januari 2026: </t>
  </si>
  <si>
    <t>Kolom 'Interne kosten' is gewijzigd naar 'doorbelaste kosten'.</t>
  </si>
  <si>
    <t>Nederlands Filmfonds, februari 2026</t>
  </si>
  <si>
    <t>FF versie februari 2026</t>
  </si>
  <si>
    <r>
      <t xml:space="preserve">In </t>
    </r>
    <r>
      <rPr>
        <b/>
        <sz val="10"/>
        <rFont val="Verdana"/>
        <family val="2"/>
      </rPr>
      <t>kolom M</t>
    </r>
    <r>
      <rPr>
        <sz val="10"/>
        <rFont val="Verdana"/>
        <family val="2"/>
      </rPr>
      <t xml:space="preserve"> dienen de doorbelaste kosten ingevuld worden. </t>
    </r>
  </si>
  <si>
    <t>Doorbelaste kosten</t>
  </si>
  <si>
    <r>
      <rPr>
        <b/>
        <i/>
        <sz val="11"/>
        <color rgb="FFFF0000"/>
        <rFont val="Calibri"/>
        <family val="2"/>
        <scheme val="minor"/>
      </rPr>
      <t>Kan ook aangepast worden naar weken</t>
    </r>
    <r>
      <rPr>
        <i/>
        <sz val="11"/>
        <color rgb="FFFF0000"/>
        <rFont val="Calibri"/>
        <family val="2"/>
        <scheme val="minor"/>
      </rPr>
      <t xml:space="preserve"> indien gewenst</t>
    </r>
  </si>
  <si>
    <t>code FF</t>
  </si>
  <si>
    <t>Funtie</t>
  </si>
  <si>
    <t>personen in loondienst</t>
  </si>
  <si>
    <t>looptijd contract</t>
  </si>
  <si>
    <t>toelichting</t>
  </si>
  <si>
    <t>Nina</t>
  </si>
  <si>
    <t>Project A: 4 mnd</t>
  </si>
  <si>
    <t>project B: 6 mnd</t>
  </si>
  <si>
    <t>Project C: 6 mnd</t>
  </si>
  <si>
    <t>50% project A</t>
  </si>
  <si>
    <t>Project A: 4 mnd, 50%</t>
  </si>
  <si>
    <t>50% project D</t>
  </si>
  <si>
    <t>Project D: 3 mnd, 50%</t>
  </si>
  <si>
    <t>Louise</t>
  </si>
  <si>
    <t>Rutger</t>
  </si>
  <si>
    <t>Project A: 4,5 mnd</t>
  </si>
  <si>
    <t>Project B: 4,5 mnd</t>
  </si>
  <si>
    <t>etc</t>
  </si>
  <si>
    <t>Indien projecten gelijktijdig lopen voor 1 persoon is het mogelijk meerdere regels voor de betreffende functie aan te maken.</t>
  </si>
  <si>
    <t>In de gerealiseerde tijdsbesteding worden vakantie en feestdagen meegenomen, evenredig verdeeld over de projecten.</t>
  </si>
  <si>
    <t>Het Fonds gaat uit van totaal 25 vakantiedagen+6 feestdagen= totaal 31 doorbetaalde dagen.</t>
  </si>
  <si>
    <t>Voorbeeld overzicht gerealiseerde tijdsbesteding projecten voor doorbelaste kosten</t>
  </si>
  <si>
    <t>Mo</t>
  </si>
  <si>
    <t>Sam</t>
  </si>
  <si>
    <t>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</si>
</sst>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€&quot;\ #,##0.00;[Red]&quot;€&quot;\ \-#,##0.00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#,##0_ ;\-#,##0\ "/>
    <numFmt numFmtId="168" formatCode="&quot;€&quot;\ #,##0.00"/>
    <numFmt numFmtId="169" formatCode="[$-413]d/mmm/yy;@"/>
    <numFmt numFmtId="170" formatCode="0.0"/>
  </numFmts>
  <fonts count="5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i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0"/>
      <color rgb="FFFF0000"/>
      <name val="Verdana"/>
      <family val="2"/>
    </font>
    <font>
      <sz val="6"/>
      <name val="Arial"/>
      <family val="2"/>
    </font>
    <font>
      <sz val="10"/>
      <name val="Verdana"/>
      <family val="2"/>
    </font>
    <font>
      <sz val="8"/>
      <color rgb="FFFF0000"/>
      <name val="Arial"/>
      <family val="2"/>
    </font>
    <font>
      <i/>
      <sz val="10"/>
      <name val="Verdana"/>
      <family val="2"/>
    </font>
    <font>
      <b/>
      <u/>
      <sz val="8"/>
      <name val="Arial"/>
      <family val="2"/>
    </font>
    <font>
      <sz val="10"/>
      <color rgb="FFFF0000"/>
      <name val="Verdana"/>
      <family val="2"/>
    </font>
    <font>
      <i/>
      <sz val="8"/>
      <color rgb="FFFF6600"/>
      <name val="Arial"/>
      <family val="2"/>
    </font>
    <font>
      <u/>
      <sz val="10"/>
      <name val="Verdana"/>
      <family val="2"/>
    </font>
    <font>
      <b/>
      <sz val="10"/>
      <name val="Arial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u/>
      <sz val="11"/>
      <color theme="1"/>
      <name val="Verdana"/>
      <family val="2"/>
    </font>
    <font>
      <sz val="10"/>
      <name val="Arial Unicode MS"/>
    </font>
    <font>
      <i/>
      <sz val="8"/>
      <color theme="8" tint="-0.249977111117893"/>
      <name val="Arial"/>
      <family val="2"/>
    </font>
    <font>
      <sz val="8"/>
      <color theme="8" tint="-0.249977111117893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FF33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12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9" fontId="21" fillId="0" borderId="0" applyFont="0" applyFill="0" applyBorder="0" applyAlignment="0" applyProtection="0"/>
    <xf numFmtId="0" fontId="36" fillId="0" borderId="0"/>
    <xf numFmtId="0" fontId="36" fillId="0" borderId="0"/>
    <xf numFmtId="44" fontId="44" fillId="0" borderId="0" applyFont="0" applyFill="0" applyBorder="0" applyAlignment="0" applyProtection="0"/>
    <xf numFmtId="0" fontId="47" fillId="0" borderId="0"/>
    <xf numFmtId="0" fontId="2" fillId="0" borderId="0"/>
    <xf numFmtId="0" fontId="1" fillId="0" borderId="0"/>
  </cellStyleXfs>
  <cellXfs count="487">
    <xf numFmtId="0" fontId="0" fillId="0" borderId="0" xfId="0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Alignment="1" applyProtection="1">
      <alignment horizontal="right"/>
      <protection locked="0"/>
    </xf>
    <xf numFmtId="0" fontId="10" fillId="2" borderId="0" xfId="0" applyFont="1" applyFill="1" applyProtection="1">
      <protection locked="0"/>
    </xf>
    <xf numFmtId="9" fontId="4" fillId="2" borderId="0" xfId="0" applyNumberFormat="1" applyFont="1" applyFill="1" applyProtection="1">
      <protection locked="0"/>
    </xf>
    <xf numFmtId="9" fontId="4" fillId="2" borderId="0" xfId="0" applyNumberFormat="1" applyFont="1" applyFill="1" applyAlignment="1" applyProtection="1">
      <alignment horizontal="right"/>
      <protection locked="0"/>
    </xf>
    <xf numFmtId="166" fontId="4" fillId="0" borderId="0" xfId="0" applyNumberFormat="1" applyFont="1"/>
    <xf numFmtId="166" fontId="5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166" fontId="9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1" xfId="0" applyNumberFormat="1" applyFont="1" applyBorder="1"/>
    <xf numFmtId="166" fontId="5" fillId="3" borderId="0" xfId="0" applyNumberFormat="1" applyFont="1" applyFill="1"/>
    <xf numFmtId="166" fontId="4" fillId="3" borderId="0" xfId="0" applyNumberFormat="1" applyFont="1" applyFill="1"/>
    <xf numFmtId="166" fontId="9" fillId="3" borderId="0" xfId="0" applyNumberFormat="1" applyFont="1" applyFill="1" applyProtection="1">
      <protection locked="0"/>
    </xf>
    <xf numFmtId="166" fontId="5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>
      <protection locked="0"/>
    </xf>
    <xf numFmtId="166" fontId="5" fillId="3" borderId="0" xfId="0" applyNumberFormat="1" applyFont="1" applyFill="1" applyAlignment="1" applyProtection="1">
      <alignment horizontal="right"/>
      <protection locked="0"/>
    </xf>
    <xf numFmtId="166" fontId="4" fillId="3" borderId="0" xfId="0" applyNumberFormat="1" applyFont="1" applyFill="1" applyAlignment="1" applyProtection="1">
      <alignment horizontal="right"/>
      <protection locked="0"/>
    </xf>
    <xf numFmtId="166" fontId="4" fillId="3" borderId="1" xfId="0" applyNumberFormat="1" applyFont="1" applyFill="1" applyBorder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16" fillId="0" borderId="5" xfId="0" applyFont="1" applyBorder="1"/>
    <xf numFmtId="166" fontId="4" fillId="2" borderId="0" xfId="0" applyNumberFormat="1" applyFont="1" applyFill="1" applyProtection="1">
      <protection locked="0"/>
    </xf>
    <xf numFmtId="166" fontId="5" fillId="2" borderId="0" xfId="0" applyNumberFormat="1" applyFont="1" applyFill="1"/>
    <xf numFmtId="166" fontId="4" fillId="2" borderId="0" xfId="0" applyNumberFormat="1" applyFont="1" applyFill="1"/>
    <xf numFmtId="166" fontId="4" fillId="4" borderId="10" xfId="0" applyNumberFormat="1" applyFont="1" applyFill="1" applyBorder="1"/>
    <xf numFmtId="166" fontId="5" fillId="2" borderId="0" xfId="0" applyNumberFormat="1" applyFont="1" applyFill="1" applyProtection="1">
      <protection locked="0"/>
    </xf>
    <xf numFmtId="166" fontId="4" fillId="2" borderId="1" xfId="0" applyNumberFormat="1" applyFont="1" applyFill="1" applyBorder="1" applyProtection="1">
      <protection locked="0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4" fillId="2" borderId="0" xfId="0" applyNumberFormat="1" applyFont="1" applyFill="1"/>
    <xf numFmtId="166" fontId="4" fillId="0" borderId="0" xfId="0" applyNumberFormat="1" applyFont="1" applyAlignment="1">
      <alignment horizontal="center"/>
    </xf>
    <xf numFmtId="0" fontId="3" fillId="0" borderId="0" xfId="0" applyFont="1"/>
    <xf numFmtId="166" fontId="4" fillId="5" borderId="0" xfId="0" applyNumberFormat="1" applyFont="1" applyFill="1"/>
    <xf numFmtId="166" fontId="5" fillId="5" borderId="0" xfId="0" applyNumberFormat="1" applyFont="1" applyFill="1"/>
    <xf numFmtId="166" fontId="4" fillId="5" borderId="1" xfId="0" applyNumberFormat="1" applyFont="1" applyFill="1" applyBorder="1"/>
    <xf numFmtId="0" fontId="4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right"/>
      <protection locked="0"/>
    </xf>
    <xf numFmtId="0" fontId="5" fillId="6" borderId="0" xfId="0" applyFont="1" applyFill="1" applyAlignment="1" applyProtection="1">
      <alignment horizontal="right"/>
      <protection locked="0"/>
    </xf>
    <xf numFmtId="0" fontId="5" fillId="6" borderId="0" xfId="0" applyFont="1" applyFill="1" applyProtection="1">
      <protection locked="0"/>
    </xf>
    <xf numFmtId="166" fontId="4" fillId="6" borderId="0" xfId="0" applyNumberFormat="1" applyFont="1" applyFill="1"/>
    <xf numFmtId="166" fontId="4" fillId="6" borderId="0" xfId="0" applyNumberFormat="1" applyFont="1" applyFill="1" applyAlignment="1">
      <alignment horizontal="center"/>
    </xf>
    <xf numFmtId="166" fontId="5" fillId="6" borderId="0" xfId="0" applyNumberFormat="1" applyFont="1" applyFill="1"/>
    <xf numFmtId="166" fontId="5" fillId="6" borderId="1" xfId="0" applyNumberFormat="1" applyFont="1" applyFill="1" applyBorder="1"/>
    <xf numFmtId="166" fontId="9" fillId="6" borderId="0" xfId="0" applyNumberFormat="1" applyFont="1" applyFill="1"/>
    <xf numFmtId="166" fontId="4" fillId="6" borderId="0" xfId="0" applyNumberFormat="1" applyFont="1" applyFill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Protection="1"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166" fontId="4" fillId="5" borderId="0" xfId="0" applyNumberFormat="1" applyFont="1" applyFill="1" applyProtection="1">
      <protection locked="0"/>
    </xf>
    <xf numFmtId="0" fontId="6" fillId="6" borderId="0" xfId="0" applyFont="1" applyFill="1"/>
    <xf numFmtId="0" fontId="6" fillId="0" borderId="0" xfId="0" applyFont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3" fontId="4" fillId="6" borderId="0" xfId="0" applyNumberFormat="1" applyFont="1" applyFill="1"/>
    <xf numFmtId="0" fontId="5" fillId="6" borderId="0" xfId="0" applyFont="1" applyFill="1"/>
    <xf numFmtId="164" fontId="4" fillId="6" borderId="0" xfId="0" applyNumberFormat="1" applyFont="1" applyFill="1"/>
    <xf numFmtId="0" fontId="7" fillId="0" borderId="0" xfId="0" applyFont="1"/>
    <xf numFmtId="0" fontId="7" fillId="6" borderId="0" xfId="0" applyFont="1" applyFill="1"/>
    <xf numFmtId="0" fontId="8" fillId="6" borderId="0" xfId="0" applyFont="1" applyFill="1"/>
    <xf numFmtId="0" fontId="8" fillId="6" borderId="0" xfId="0" applyFont="1" applyFill="1" applyAlignment="1">
      <alignment horizontal="right"/>
    </xf>
    <xf numFmtId="3" fontId="8" fillId="6" borderId="0" xfId="0" applyNumberFormat="1" applyFont="1" applyFill="1"/>
    <xf numFmtId="0" fontId="10" fillId="0" borderId="0" xfId="0" applyFont="1"/>
    <xf numFmtId="0" fontId="10" fillId="6" borderId="0" xfId="0" applyFont="1" applyFill="1"/>
    <xf numFmtId="9" fontId="4" fillId="6" borderId="0" xfId="0" applyNumberFormat="1" applyFont="1" applyFill="1"/>
    <xf numFmtId="165" fontId="4" fillId="6" borderId="0" xfId="0" applyNumberFormat="1" applyFont="1" applyFill="1"/>
    <xf numFmtId="166" fontId="5" fillId="5" borderId="0" xfId="0" applyNumberFormat="1" applyFont="1" applyFill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65" fontId="4" fillId="2" borderId="0" xfId="120" applyNumberFormat="1" applyFont="1" applyFill="1" applyAlignment="1" applyProtection="1">
      <alignment horizontal="center"/>
      <protection locked="0"/>
    </xf>
    <xf numFmtId="9" fontId="4" fillId="2" borderId="0" xfId="120" applyFont="1" applyFill="1" applyAlignment="1" applyProtection="1">
      <alignment horizontal="center"/>
      <protection locked="0"/>
    </xf>
    <xf numFmtId="3" fontId="4" fillId="6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8" borderId="5" xfId="0" applyFont="1" applyFill="1" applyBorder="1"/>
    <xf numFmtId="0" fontId="0" fillId="8" borderId="0" xfId="0" applyFill="1"/>
    <xf numFmtId="0" fontId="13" fillId="8" borderId="0" xfId="0" applyFont="1" applyFill="1"/>
    <xf numFmtId="0" fontId="4" fillId="5" borderId="0" xfId="0" applyFont="1" applyFill="1" applyAlignment="1">
      <alignment horizontal="left"/>
    </xf>
    <xf numFmtId="166" fontId="4" fillId="7" borderId="0" xfId="0" applyNumberFormat="1" applyFont="1" applyFill="1"/>
    <xf numFmtId="3" fontId="22" fillId="0" borderId="0" xfId="0" applyNumberFormat="1" applyFont="1" applyProtection="1">
      <protection locked="0"/>
    </xf>
    <xf numFmtId="3" fontId="4" fillId="10" borderId="0" xfId="0" applyNumberFormat="1" applyFont="1" applyFill="1" applyProtection="1">
      <protection locked="0"/>
    </xf>
    <xf numFmtId="0" fontId="4" fillId="10" borderId="0" xfId="0" applyFont="1" applyFill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167" fontId="5" fillId="9" borderId="16" xfId="0" applyNumberFormat="1" applyFont="1" applyFill="1" applyBorder="1" applyAlignment="1" applyProtection="1">
      <alignment horizontal="right" vertical="center"/>
      <protection locked="0"/>
    </xf>
    <xf numFmtId="167" fontId="5" fillId="9" borderId="17" xfId="0" applyNumberFormat="1" applyFont="1" applyFill="1" applyBorder="1" applyAlignment="1" applyProtection="1">
      <alignment horizontal="right" vertical="center"/>
      <protection locked="0"/>
    </xf>
    <xf numFmtId="166" fontId="4" fillId="13" borderId="0" xfId="0" applyNumberFormat="1" applyFont="1" applyFill="1" applyProtection="1">
      <protection locked="0"/>
    </xf>
    <xf numFmtId="0" fontId="4" fillId="10" borderId="0" xfId="0" applyFont="1" applyFill="1" applyAlignment="1" applyProtection="1">
      <alignment horizontal="right"/>
      <protection locked="0"/>
    </xf>
    <xf numFmtId="3" fontId="4" fillId="10" borderId="0" xfId="0" applyNumberFormat="1" applyFont="1" applyFill="1"/>
    <xf numFmtId="0" fontId="5" fillId="10" borderId="11" xfId="0" applyFont="1" applyFill="1" applyBorder="1" applyProtection="1">
      <protection locked="0"/>
    </xf>
    <xf numFmtId="3" fontId="5" fillId="10" borderId="24" xfId="0" applyNumberFormat="1" applyFont="1" applyFill="1" applyBorder="1" applyAlignment="1" applyProtection="1">
      <alignment horizontal="right"/>
      <protection locked="0"/>
    </xf>
    <xf numFmtId="10" fontId="5" fillId="10" borderId="25" xfId="12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66" fontId="4" fillId="0" borderId="0" xfId="0" applyNumberFormat="1" applyFont="1" applyAlignment="1">
      <alignment horizontal="left"/>
    </xf>
    <xf numFmtId="166" fontId="22" fillId="2" borderId="0" xfId="0" applyNumberFormat="1" applyFont="1" applyFill="1" applyProtection="1">
      <protection locked="0"/>
    </xf>
    <xf numFmtId="169" fontId="4" fillId="15" borderId="26" xfId="0" applyNumberFormat="1" applyFont="1" applyFill="1" applyBorder="1" applyAlignment="1" applyProtection="1">
      <alignment horizontal="left"/>
      <protection locked="0"/>
    </xf>
    <xf numFmtId="0" fontId="5" fillId="15" borderId="27" xfId="0" applyFont="1" applyFill="1" applyBorder="1" applyAlignment="1">
      <alignment horizontal="left"/>
    </xf>
    <xf numFmtId="0" fontId="3" fillId="8" borderId="0" xfId="0" applyFont="1" applyFill="1"/>
    <xf numFmtId="0" fontId="13" fillId="0" borderId="0" xfId="0" applyFont="1"/>
    <xf numFmtId="0" fontId="27" fillId="8" borderId="0" xfId="0" applyFont="1" applyFill="1"/>
    <xf numFmtId="8" fontId="3" fillId="8" borderId="0" xfId="0" applyNumberFormat="1" applyFont="1" applyFill="1"/>
    <xf numFmtId="0" fontId="29" fillId="8" borderId="0" xfId="0" applyFont="1" applyFill="1"/>
    <xf numFmtId="168" fontId="3" fillId="8" borderId="0" xfId="0" applyNumberFormat="1" applyFont="1" applyFill="1"/>
    <xf numFmtId="10" fontId="3" fillId="8" borderId="0" xfId="0" applyNumberFormat="1" applyFont="1" applyFill="1"/>
    <xf numFmtId="0" fontId="3" fillId="8" borderId="1" xfId="0" applyFont="1" applyFill="1" applyBorder="1"/>
    <xf numFmtId="8" fontId="3" fillId="8" borderId="1" xfId="0" applyNumberFormat="1" applyFont="1" applyFill="1" applyBorder="1"/>
    <xf numFmtId="165" fontId="3" fillId="8" borderId="0" xfId="0" applyNumberFormat="1" applyFont="1" applyFill="1"/>
    <xf numFmtId="0" fontId="30" fillId="8" borderId="0" xfId="0" applyFont="1" applyFill="1"/>
    <xf numFmtId="8" fontId="13" fillId="8" borderId="0" xfId="0" applyNumberFormat="1" applyFont="1" applyFill="1"/>
    <xf numFmtId="170" fontId="5" fillId="12" borderId="16" xfId="0" applyNumberFormat="1" applyFont="1" applyFill="1" applyBorder="1" applyAlignment="1" applyProtection="1">
      <alignment horizontal="right" vertical="center"/>
      <protection locked="0"/>
    </xf>
    <xf numFmtId="170" fontId="5" fillId="12" borderId="17" xfId="0" applyNumberFormat="1" applyFont="1" applyFill="1" applyBorder="1" applyAlignment="1" applyProtection="1">
      <alignment horizontal="right" vertical="center"/>
      <protection locked="0"/>
    </xf>
    <xf numFmtId="0" fontId="5" fillId="12" borderId="18" xfId="0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>
      <alignment horizontal="left"/>
    </xf>
    <xf numFmtId="0" fontId="12" fillId="0" borderId="0" xfId="0" applyFont="1"/>
    <xf numFmtId="0" fontId="13" fillId="16" borderId="13" xfId="0" applyFont="1" applyFill="1" applyBorder="1"/>
    <xf numFmtId="0" fontId="0" fillId="16" borderId="14" xfId="0" applyFill="1" applyBorder="1"/>
    <xf numFmtId="0" fontId="0" fillId="16" borderId="15" xfId="0" applyFill="1" applyBorder="1"/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10" fontId="4" fillId="0" borderId="0" xfId="120" applyNumberFormat="1" applyFont="1" applyFill="1" applyAlignment="1" applyProtection="1">
      <alignment horizontal="right"/>
      <protection locked="0"/>
    </xf>
    <xf numFmtId="9" fontId="4" fillId="0" borderId="0" xfId="0" applyNumberFormat="1" applyFont="1" applyAlignment="1" applyProtection="1">
      <alignment horizontal="left"/>
      <protection locked="0"/>
    </xf>
    <xf numFmtId="9" fontId="4" fillId="0" borderId="0" xfId="0" applyNumberFormat="1" applyFont="1" applyProtection="1">
      <protection locked="0"/>
    </xf>
    <xf numFmtId="9" fontId="4" fillId="5" borderId="0" xfId="120" applyFont="1" applyFill="1" applyAlignment="1" applyProtection="1">
      <alignment horizontal="right"/>
    </xf>
    <xf numFmtId="0" fontId="13" fillId="17" borderId="0" xfId="0" applyFont="1" applyFill="1"/>
    <xf numFmtId="0" fontId="0" fillId="17" borderId="0" xfId="0" applyFill="1"/>
    <xf numFmtId="165" fontId="4" fillId="2" borderId="0" xfId="0" applyNumberFormat="1" applyFont="1" applyFill="1" applyAlignment="1" applyProtection="1">
      <alignment horizontal="center"/>
      <protection locked="0"/>
    </xf>
    <xf numFmtId="9" fontId="22" fillId="10" borderId="0" xfId="120" applyFont="1" applyFill="1" applyAlignment="1" applyProtection="1">
      <alignment horizontal="center"/>
      <protection locked="0"/>
    </xf>
    <xf numFmtId="0" fontId="22" fillId="10" borderId="0" xfId="0" applyFont="1" applyFill="1" applyAlignment="1" applyProtection="1">
      <alignment horizontal="right"/>
      <protection locked="0"/>
    </xf>
    <xf numFmtId="17" fontId="0" fillId="8" borderId="0" xfId="0" applyNumberFormat="1" applyFill="1"/>
    <xf numFmtId="3" fontId="22" fillId="10" borderId="0" xfId="0" applyNumberFormat="1" applyFont="1" applyFill="1" applyProtection="1">
      <protection locked="0"/>
    </xf>
    <xf numFmtId="10" fontId="4" fillId="2" borderId="0" xfId="0" applyNumberFormat="1" applyFont="1" applyFill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/>
      <protection locked="0"/>
    </xf>
    <xf numFmtId="3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3" fontId="34" fillId="0" borderId="0" xfId="0" applyNumberFormat="1" applyFont="1" applyProtection="1">
      <protection locked="0"/>
    </xf>
    <xf numFmtId="0" fontId="34" fillId="2" borderId="0" xfId="0" applyFont="1" applyFill="1" applyAlignment="1" applyProtection="1">
      <alignment horizontal="right"/>
      <protection locked="0"/>
    </xf>
    <xf numFmtId="0" fontId="34" fillId="2" borderId="0" xfId="0" applyFont="1" applyFill="1" applyAlignment="1" applyProtection="1">
      <alignment horizontal="center"/>
      <protection locked="0"/>
    </xf>
    <xf numFmtId="3" fontId="34" fillId="2" borderId="0" xfId="0" applyNumberFormat="1" applyFont="1" applyFill="1" applyProtection="1">
      <protection locked="0"/>
    </xf>
    <xf numFmtId="0" fontId="34" fillId="2" borderId="0" xfId="0" applyFont="1" applyFill="1" applyProtection="1">
      <protection locked="0"/>
    </xf>
    <xf numFmtId="166" fontId="34" fillId="0" borderId="0" xfId="0" applyNumberFormat="1" applyFont="1"/>
    <xf numFmtId="166" fontId="34" fillId="3" borderId="0" xfId="0" applyNumberFormat="1" applyFont="1" applyFill="1" applyProtection="1">
      <protection locked="0"/>
    </xf>
    <xf numFmtId="166" fontId="34" fillId="2" borderId="0" xfId="0" applyNumberFormat="1" applyFont="1" applyFill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5" fillId="0" borderId="0" xfId="0" applyFont="1" applyAlignment="1">
      <alignment horizontal="center"/>
    </xf>
    <xf numFmtId="3" fontId="35" fillId="0" borderId="0" xfId="0" applyNumberFormat="1" applyFont="1" applyProtection="1">
      <protection locked="0"/>
    </xf>
    <xf numFmtId="0" fontId="35" fillId="2" borderId="0" xfId="0" applyFont="1" applyFill="1" applyAlignment="1" applyProtection="1">
      <alignment horizontal="right"/>
      <protection locked="0"/>
    </xf>
    <xf numFmtId="0" fontId="35" fillId="2" borderId="0" xfId="0" applyFont="1" applyFill="1" applyAlignment="1" applyProtection="1">
      <alignment horizontal="center"/>
      <protection locked="0"/>
    </xf>
    <xf numFmtId="3" fontId="35" fillId="2" borderId="0" xfId="0" applyNumberFormat="1" applyFont="1" applyFill="1" applyProtection="1">
      <protection locked="0"/>
    </xf>
    <xf numFmtId="0" fontId="35" fillId="2" borderId="0" xfId="0" applyFont="1" applyFill="1" applyProtection="1">
      <protection locked="0"/>
    </xf>
    <xf numFmtId="166" fontId="35" fillId="0" borderId="0" xfId="0" applyNumberFormat="1" applyFont="1"/>
    <xf numFmtId="166" fontId="35" fillId="3" borderId="0" xfId="0" applyNumberFormat="1" applyFont="1" applyFill="1" applyProtection="1">
      <protection locked="0"/>
    </xf>
    <xf numFmtId="166" fontId="35" fillId="2" borderId="0" xfId="0" applyNumberFormat="1" applyFont="1" applyFill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/>
    <xf numFmtId="49" fontId="34" fillId="0" borderId="0" xfId="0" applyNumberFormat="1" applyFont="1" applyAlignment="1">
      <alignment horizontal="center"/>
    </xf>
    <xf numFmtId="49" fontId="37" fillId="14" borderId="0" xfId="121" applyNumberFormat="1" applyFont="1" applyFill="1" applyAlignment="1">
      <alignment vertical="center"/>
    </xf>
    <xf numFmtId="0" fontId="37" fillId="14" borderId="0" xfId="121" applyFont="1" applyFill="1" applyAlignment="1">
      <alignment vertical="center"/>
    </xf>
    <xf numFmtId="0" fontId="39" fillId="18" borderId="26" xfId="121" applyFont="1" applyFill="1" applyBorder="1" applyAlignment="1">
      <alignment horizontal="center" vertical="center"/>
    </xf>
    <xf numFmtId="0" fontId="39" fillId="18" borderId="28" xfId="121" applyFont="1" applyFill="1" applyBorder="1" applyAlignment="1">
      <alignment horizontal="center" vertical="center" wrapText="1"/>
    </xf>
    <xf numFmtId="0" fontId="40" fillId="18" borderId="11" xfId="121" applyFont="1" applyFill="1" applyBorder="1" applyAlignment="1">
      <alignment horizontal="left" vertical="center"/>
    </xf>
    <xf numFmtId="0" fontId="40" fillId="18" borderId="34" xfId="121" applyFont="1" applyFill="1" applyBorder="1" applyAlignment="1">
      <alignment horizontal="left" vertical="center"/>
    </xf>
    <xf numFmtId="0" fontId="40" fillId="14" borderId="24" xfId="121" applyFont="1" applyFill="1" applyBorder="1" applyAlignment="1">
      <alignment vertical="center"/>
    </xf>
    <xf numFmtId="0" fontId="40" fillId="14" borderId="25" xfId="121" applyFont="1" applyFill="1" applyBorder="1" applyAlignment="1">
      <alignment vertical="center"/>
    </xf>
    <xf numFmtId="0" fontId="37" fillId="14" borderId="35" xfId="121" applyFont="1" applyFill="1" applyBorder="1" applyAlignment="1">
      <alignment vertical="center"/>
    </xf>
    <xf numFmtId="0" fontId="37" fillId="14" borderId="28" xfId="121" applyFont="1" applyFill="1" applyBorder="1" applyAlignment="1">
      <alignment vertical="center"/>
    </xf>
    <xf numFmtId="41" fontId="37" fillId="14" borderId="26" xfId="121" applyNumberFormat="1" applyFont="1" applyFill="1" applyBorder="1" applyAlignment="1">
      <alignment vertical="center"/>
    </xf>
    <xf numFmtId="0" fontId="37" fillId="14" borderId="26" xfId="121" applyFont="1" applyFill="1" applyBorder="1" applyAlignment="1">
      <alignment vertical="center"/>
    </xf>
    <xf numFmtId="0" fontId="37" fillId="14" borderId="20" xfId="121" applyFont="1" applyFill="1" applyBorder="1" applyAlignment="1">
      <alignment vertical="center"/>
    </xf>
    <xf numFmtId="41" fontId="37" fillId="14" borderId="35" xfId="121" applyNumberFormat="1" applyFont="1" applyFill="1" applyBorder="1" applyAlignment="1">
      <alignment vertical="center"/>
    </xf>
    <xf numFmtId="0" fontId="37" fillId="14" borderId="32" xfId="121" applyFont="1" applyFill="1" applyBorder="1" applyAlignment="1">
      <alignment vertical="center"/>
    </xf>
    <xf numFmtId="41" fontId="37" fillId="14" borderId="27" xfId="121" applyNumberFormat="1" applyFont="1" applyFill="1" applyBorder="1" applyAlignment="1">
      <alignment vertical="center"/>
    </xf>
    <xf numFmtId="0" fontId="37" fillId="14" borderId="27" xfId="121" applyFont="1" applyFill="1" applyBorder="1" applyAlignment="1">
      <alignment vertical="center"/>
    </xf>
    <xf numFmtId="0" fontId="37" fillId="14" borderId="35" xfId="121" applyFont="1" applyFill="1" applyBorder="1" applyAlignment="1">
      <alignment horizontal="center" vertical="center"/>
    </xf>
    <xf numFmtId="0" fontId="41" fillId="14" borderId="0" xfId="121" applyFont="1" applyFill="1" applyAlignment="1">
      <alignment vertical="center"/>
    </xf>
    <xf numFmtId="0" fontId="37" fillId="14" borderId="26" xfId="121" applyFont="1" applyFill="1" applyBorder="1" applyAlignment="1">
      <alignment horizontal="center" vertical="center" wrapText="1"/>
    </xf>
    <xf numFmtId="0" fontId="39" fillId="14" borderId="29" xfId="121" applyFont="1" applyFill="1" applyBorder="1" applyAlignment="1">
      <alignment vertical="center" wrapText="1"/>
    </xf>
    <xf numFmtId="41" fontId="39" fillId="14" borderId="34" xfId="121" applyNumberFormat="1" applyFont="1" applyFill="1" applyBorder="1" applyAlignment="1">
      <alignment vertical="center"/>
    </xf>
    <xf numFmtId="0" fontId="39" fillId="14" borderId="34" xfId="121" applyFont="1" applyFill="1" applyBorder="1" applyAlignment="1">
      <alignment vertical="center"/>
    </xf>
    <xf numFmtId="0" fontId="41" fillId="14" borderId="35" xfId="121" applyFont="1" applyFill="1" applyBorder="1" applyAlignment="1">
      <alignment vertical="center"/>
    </xf>
    <xf numFmtId="0" fontId="39" fillId="18" borderId="34" xfId="121" applyFont="1" applyFill="1" applyBorder="1" applyAlignment="1">
      <alignment horizontal="center" vertical="center" wrapText="1"/>
    </xf>
    <xf numFmtId="0" fontId="39" fillId="18" borderId="34" xfId="121" applyFont="1" applyFill="1" applyBorder="1" applyAlignment="1">
      <alignment vertical="center" wrapText="1"/>
    </xf>
    <xf numFmtId="41" fontId="39" fillId="18" borderId="34" xfId="121" applyNumberFormat="1" applyFont="1" applyFill="1" applyBorder="1" applyAlignment="1">
      <alignment horizontal="center" vertical="center"/>
    </xf>
    <xf numFmtId="0" fontId="39" fillId="18" borderId="34" xfId="121" applyFont="1" applyFill="1" applyBorder="1" applyAlignment="1">
      <alignment horizontal="center" vertical="center"/>
    </xf>
    <xf numFmtId="0" fontId="37" fillId="14" borderId="28" xfId="121" applyFont="1" applyFill="1" applyBorder="1" applyAlignment="1">
      <alignment horizontal="center" vertical="center" wrapText="1"/>
    </xf>
    <xf numFmtId="0" fontId="37" fillId="14" borderId="35" xfId="121" applyFont="1" applyFill="1" applyBorder="1" applyAlignment="1">
      <alignment vertical="center" wrapText="1"/>
    </xf>
    <xf numFmtId="41" fontId="37" fillId="14" borderId="31" xfId="121" applyNumberFormat="1" applyFont="1" applyFill="1" applyBorder="1" applyAlignment="1">
      <alignment vertical="center"/>
    </xf>
    <xf numFmtId="0" fontId="39" fillId="14" borderId="35" xfId="121" applyFont="1" applyFill="1" applyBorder="1" applyAlignment="1">
      <alignment vertical="center"/>
    </xf>
    <xf numFmtId="0" fontId="37" fillId="14" borderId="20" xfId="121" applyFont="1" applyFill="1" applyBorder="1" applyAlignment="1">
      <alignment horizontal="center" vertical="center"/>
    </xf>
    <xf numFmtId="0" fontId="39" fillId="18" borderId="34" xfId="121" applyFont="1" applyFill="1" applyBorder="1" applyAlignment="1">
      <alignment vertical="center"/>
    </xf>
    <xf numFmtId="0" fontId="37" fillId="14" borderId="32" xfId="121" applyFont="1" applyFill="1" applyBorder="1" applyAlignment="1">
      <alignment horizontal="center" vertical="center"/>
    </xf>
    <xf numFmtId="0" fontId="39" fillId="18" borderId="11" xfId="121" applyFont="1" applyFill="1" applyBorder="1" applyAlignment="1">
      <alignment horizontal="left" vertical="center"/>
    </xf>
    <xf numFmtId="0" fontId="37" fillId="14" borderId="0" xfId="121" applyFont="1" applyFill="1" applyAlignment="1">
      <alignment horizontal="center" vertical="center"/>
    </xf>
    <xf numFmtId="0" fontId="28" fillId="0" borderId="0" xfId="122" applyFont="1" applyAlignment="1">
      <alignment vertical="center"/>
    </xf>
    <xf numFmtId="0" fontId="37" fillId="0" borderId="0" xfId="121" applyFont="1" applyAlignment="1">
      <alignment vertical="center"/>
    </xf>
    <xf numFmtId="0" fontId="42" fillId="0" borderId="0" xfId="122" applyFont="1" applyAlignment="1">
      <alignment horizontal="right" vertical="center"/>
    </xf>
    <xf numFmtId="0" fontId="42" fillId="0" borderId="0" xfId="122" applyFont="1" applyAlignment="1">
      <alignment vertical="center"/>
    </xf>
    <xf numFmtId="0" fontId="42" fillId="0" borderId="0" xfId="121" applyFont="1" applyAlignment="1">
      <alignment horizontal="right" vertical="center"/>
    </xf>
    <xf numFmtId="49" fontId="4" fillId="12" borderId="0" xfId="0" applyNumberFormat="1" applyFont="1" applyFill="1" applyAlignment="1">
      <alignment horizontal="center"/>
    </xf>
    <xf numFmtId="49" fontId="5" fillId="12" borderId="0" xfId="0" applyNumberFormat="1" applyFont="1" applyFill="1" applyAlignment="1">
      <alignment horizontal="center"/>
    </xf>
    <xf numFmtId="49" fontId="5" fillId="12" borderId="0" xfId="0" applyNumberFormat="1" applyFont="1" applyFill="1" applyAlignment="1">
      <alignment horizontal="right"/>
    </xf>
    <xf numFmtId="0" fontId="4" fillId="12" borderId="0" xfId="0" applyFont="1" applyFill="1"/>
    <xf numFmtId="49" fontId="4" fillId="12" borderId="0" xfId="0" applyNumberFormat="1" applyFont="1" applyFill="1"/>
    <xf numFmtId="166" fontId="34" fillId="0" borderId="0" xfId="0" applyNumberFormat="1" applyFont="1" applyProtection="1">
      <protection locked="0"/>
    </xf>
    <xf numFmtId="41" fontId="37" fillId="14" borderId="35" xfId="121" applyNumberFormat="1" applyFont="1" applyFill="1" applyBorder="1" applyAlignment="1" applyProtection="1">
      <alignment horizontal="center" vertical="center"/>
      <protection locked="0"/>
    </xf>
    <xf numFmtId="0" fontId="37" fillId="14" borderId="35" xfId="121" applyFont="1" applyFill="1" applyBorder="1" applyAlignment="1" applyProtection="1">
      <alignment horizontal="center" vertical="center"/>
      <protection locked="0"/>
    </xf>
    <xf numFmtId="41" fontId="39" fillId="18" borderId="34" xfId="121" applyNumberFormat="1" applyFont="1" applyFill="1" applyBorder="1" applyAlignment="1" applyProtection="1">
      <alignment horizontal="center" vertical="center"/>
      <protection locked="0"/>
    </xf>
    <xf numFmtId="0" fontId="39" fillId="18" borderId="34" xfId="12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protection locked="0"/>
    </xf>
    <xf numFmtId="49" fontId="4" fillId="2" borderId="0" xfId="0" applyNumberFormat="1" applyFont="1" applyFill="1" applyAlignment="1" applyProtection="1">
      <alignment horizontal="right"/>
      <protection locked="0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3" fillId="19" borderId="28" xfId="0" applyFont="1" applyFill="1" applyBorder="1"/>
    <xf numFmtId="0" fontId="3" fillId="19" borderId="29" xfId="0" applyFont="1" applyFill="1" applyBorder="1" applyAlignment="1">
      <alignment horizontal="left"/>
    </xf>
    <xf numFmtId="0" fontId="3" fillId="19" borderId="29" xfId="0" applyFont="1" applyFill="1" applyBorder="1"/>
    <xf numFmtId="0" fontId="3" fillId="19" borderId="30" xfId="0" applyFont="1" applyFill="1" applyBorder="1"/>
    <xf numFmtId="0" fontId="3" fillId="19" borderId="20" xfId="0" applyFont="1" applyFill="1" applyBorder="1"/>
    <xf numFmtId="0" fontId="3" fillId="19" borderId="0" xfId="0" applyFont="1" applyFill="1" applyAlignment="1">
      <alignment horizontal="left"/>
    </xf>
    <xf numFmtId="0" fontId="3" fillId="19" borderId="0" xfId="0" applyFont="1" applyFill="1"/>
    <xf numFmtId="0" fontId="3" fillId="19" borderId="31" xfId="0" applyFont="1" applyFill="1" applyBorder="1"/>
    <xf numFmtId="0" fontId="13" fillId="19" borderId="20" xfId="0" applyFont="1" applyFill="1" applyBorder="1"/>
    <xf numFmtId="0" fontId="13" fillId="19" borderId="0" xfId="0" applyFont="1" applyFill="1"/>
    <xf numFmtId="0" fontId="13" fillId="19" borderId="20" xfId="0" applyFont="1" applyFill="1" applyBorder="1" applyAlignment="1">
      <alignment horizontal="left" vertical="center"/>
    </xf>
    <xf numFmtId="0" fontId="13" fillId="19" borderId="32" xfId="0" applyFont="1" applyFill="1" applyBorder="1"/>
    <xf numFmtId="0" fontId="13" fillId="19" borderId="1" xfId="0" applyFont="1" applyFill="1" applyBorder="1"/>
    <xf numFmtId="0" fontId="13" fillId="19" borderId="33" xfId="0" applyFont="1" applyFill="1" applyBorder="1"/>
    <xf numFmtId="0" fontId="0" fillId="20" borderId="2" xfId="0" applyFill="1" applyBorder="1"/>
    <xf numFmtId="0" fontId="0" fillId="20" borderId="3" xfId="0" applyFill="1" applyBorder="1"/>
    <xf numFmtId="0" fontId="0" fillId="20" borderId="4" xfId="0" applyFill="1" applyBorder="1"/>
    <xf numFmtId="0" fontId="0" fillId="20" borderId="7" xfId="0" applyFill="1" applyBorder="1"/>
    <xf numFmtId="0" fontId="0" fillId="20" borderId="8" xfId="0" applyFill="1" applyBorder="1"/>
    <xf numFmtId="0" fontId="0" fillId="20" borderId="9" xfId="0" applyFill="1" applyBorder="1"/>
    <xf numFmtId="0" fontId="43" fillId="0" borderId="0" xfId="0" applyFont="1"/>
    <xf numFmtId="0" fontId="25" fillId="19" borderId="20" xfId="0" applyFont="1" applyFill="1" applyBorder="1"/>
    <xf numFmtId="166" fontId="5" fillId="0" borderId="0" xfId="0" quotePrefix="1" applyNumberFormat="1" applyFont="1"/>
    <xf numFmtId="166" fontId="4" fillId="19" borderId="38" xfId="0" applyNumberFormat="1" applyFont="1" applyFill="1" applyBorder="1"/>
    <xf numFmtId="166" fontId="4" fillId="19" borderId="0" xfId="0" applyNumberFormat="1" applyFont="1" applyFill="1"/>
    <xf numFmtId="166" fontId="5" fillId="19" borderId="0" xfId="0" applyNumberFormat="1" applyFont="1" applyFill="1"/>
    <xf numFmtId="166" fontId="5" fillId="19" borderId="1" xfId="0" applyNumberFormat="1" applyFont="1" applyFill="1" applyBorder="1"/>
    <xf numFmtId="166" fontId="9" fillId="19" borderId="0" xfId="0" applyNumberFormat="1" applyFont="1" applyFill="1"/>
    <xf numFmtId="166" fontId="4" fillId="19" borderId="0" xfId="0" applyNumberFormat="1" applyFont="1" applyFill="1" applyProtection="1">
      <protection locked="0"/>
    </xf>
    <xf numFmtId="166" fontId="5" fillId="19" borderId="0" xfId="0" applyNumberFormat="1" applyFont="1" applyFill="1" applyProtection="1">
      <protection locked="0"/>
    </xf>
    <xf numFmtId="166" fontId="5" fillId="19" borderId="0" xfId="0" applyNumberFormat="1" applyFont="1" applyFill="1" applyAlignment="1" applyProtection="1">
      <alignment horizontal="right"/>
      <protection locked="0"/>
    </xf>
    <xf numFmtId="166" fontId="4" fillId="19" borderId="0" xfId="0" applyNumberFormat="1" applyFont="1" applyFill="1" applyAlignment="1" applyProtection="1">
      <alignment horizontal="right"/>
      <protection locked="0"/>
    </xf>
    <xf numFmtId="166" fontId="9" fillId="19" borderId="0" xfId="0" applyNumberFormat="1" applyFont="1" applyFill="1" applyProtection="1">
      <protection locked="0"/>
    </xf>
    <xf numFmtId="166" fontId="4" fillId="19" borderId="1" xfId="0" applyNumberFormat="1" applyFont="1" applyFill="1" applyBorder="1"/>
    <xf numFmtId="166" fontId="4" fillId="0" borderId="38" xfId="0" applyNumberFormat="1" applyFont="1" applyBorder="1" applyAlignment="1">
      <alignment horizontal="right"/>
    </xf>
    <xf numFmtId="41" fontId="0" fillId="22" borderId="37" xfId="123" applyNumberFormat="1" applyFont="1" applyFill="1" applyBorder="1" applyAlignment="1">
      <alignment horizontal="center"/>
    </xf>
    <xf numFmtId="41" fontId="4" fillId="22" borderId="39" xfId="123" applyNumberFormat="1" applyFont="1" applyFill="1" applyBorder="1" applyProtection="1">
      <protection locked="0"/>
    </xf>
    <xf numFmtId="41" fontId="0" fillId="22" borderId="38" xfId="123" applyNumberFormat="1" applyFont="1" applyFill="1" applyBorder="1"/>
    <xf numFmtId="41" fontId="46" fillId="22" borderId="39" xfId="123" applyNumberFormat="1" applyFont="1" applyFill="1" applyBorder="1" applyAlignment="1">
      <alignment wrapText="1"/>
    </xf>
    <xf numFmtId="41" fontId="4" fillId="22" borderId="40" xfId="123" applyNumberFormat="1" applyFont="1" applyFill="1" applyBorder="1" applyProtection="1">
      <protection locked="0"/>
    </xf>
    <xf numFmtId="166" fontId="5" fillId="22" borderId="38" xfId="0" applyNumberFormat="1" applyFont="1" applyFill="1" applyBorder="1"/>
    <xf numFmtId="166" fontId="5" fillId="22" borderId="36" xfId="0" applyNumberFormat="1" applyFont="1" applyFill="1" applyBorder="1"/>
    <xf numFmtId="166" fontId="9" fillId="22" borderId="38" xfId="0" applyNumberFormat="1" applyFont="1" applyFill="1" applyBorder="1"/>
    <xf numFmtId="166" fontId="4" fillId="22" borderId="38" xfId="0" applyNumberFormat="1" applyFont="1" applyFill="1" applyBorder="1"/>
    <xf numFmtId="166" fontId="4" fillId="22" borderId="38" xfId="0" applyNumberFormat="1" applyFont="1" applyFill="1" applyBorder="1" applyProtection="1">
      <protection locked="0"/>
    </xf>
    <xf numFmtId="166" fontId="5" fillId="22" borderId="38" xfId="0" applyNumberFormat="1" applyFont="1" applyFill="1" applyBorder="1" applyProtection="1">
      <protection locked="0"/>
    </xf>
    <xf numFmtId="166" fontId="5" fillId="22" borderId="38" xfId="0" applyNumberFormat="1" applyFont="1" applyFill="1" applyBorder="1" applyAlignment="1" applyProtection="1">
      <alignment horizontal="right"/>
      <protection locked="0"/>
    </xf>
    <xf numFmtId="166" fontId="4" fillId="22" borderId="38" xfId="0" applyNumberFormat="1" applyFont="1" applyFill="1" applyBorder="1" applyAlignment="1" applyProtection="1">
      <alignment horizontal="right"/>
      <protection locked="0"/>
    </xf>
    <xf numFmtId="166" fontId="9" fillId="22" borderId="38" xfId="0" applyNumberFormat="1" applyFont="1" applyFill="1" applyBorder="1" applyProtection="1">
      <protection locked="0"/>
    </xf>
    <xf numFmtId="166" fontId="4" fillId="22" borderId="36" xfId="0" applyNumberFormat="1" applyFont="1" applyFill="1" applyBorder="1"/>
    <xf numFmtId="166" fontId="5" fillId="22" borderId="39" xfId="0" applyNumberFormat="1" applyFont="1" applyFill="1" applyBorder="1"/>
    <xf numFmtId="166" fontId="5" fillId="22" borderId="37" xfId="0" applyNumberFormat="1" applyFont="1" applyFill="1" applyBorder="1"/>
    <xf numFmtId="166" fontId="9" fillId="22" borderId="39" xfId="0" applyNumberFormat="1" applyFont="1" applyFill="1" applyBorder="1"/>
    <xf numFmtId="166" fontId="4" fillId="22" borderId="39" xfId="0" applyNumberFormat="1" applyFont="1" applyFill="1" applyBorder="1"/>
    <xf numFmtId="166" fontId="4" fillId="22" borderId="39" xfId="0" applyNumberFormat="1" applyFont="1" applyFill="1" applyBorder="1" applyProtection="1">
      <protection locked="0"/>
    </xf>
    <xf numFmtId="166" fontId="5" fillId="22" borderId="39" xfId="0" applyNumberFormat="1" applyFont="1" applyFill="1" applyBorder="1" applyProtection="1">
      <protection locked="0"/>
    </xf>
    <xf numFmtId="166" fontId="5" fillId="22" borderId="39" xfId="0" applyNumberFormat="1" applyFont="1" applyFill="1" applyBorder="1" applyAlignment="1" applyProtection="1">
      <alignment horizontal="right"/>
      <protection locked="0"/>
    </xf>
    <xf numFmtId="166" fontId="4" fillId="22" borderId="39" xfId="0" applyNumberFormat="1" applyFont="1" applyFill="1" applyBorder="1" applyAlignment="1" applyProtection="1">
      <alignment horizontal="right"/>
      <protection locked="0"/>
    </xf>
    <xf numFmtId="166" fontId="9" fillId="22" borderId="39" xfId="0" applyNumberFormat="1" applyFont="1" applyFill="1" applyBorder="1" applyProtection="1">
      <protection locked="0"/>
    </xf>
    <xf numFmtId="166" fontId="4" fillId="22" borderId="37" xfId="0" applyNumberFormat="1" applyFont="1" applyFill="1" applyBorder="1"/>
    <xf numFmtId="166" fontId="4" fillId="5" borderId="10" xfId="0" applyNumberFormat="1" applyFont="1" applyFill="1" applyBorder="1"/>
    <xf numFmtId="166" fontId="34" fillId="5" borderId="0" xfId="0" applyNumberFormat="1" applyFont="1" applyFill="1" applyProtection="1">
      <protection locked="0"/>
    </xf>
    <xf numFmtId="166" fontId="35" fillId="5" borderId="0" xfId="0" applyNumberFormat="1" applyFont="1" applyFill="1" applyProtection="1">
      <protection locked="0"/>
    </xf>
    <xf numFmtId="166" fontId="4" fillId="5" borderId="1" xfId="0" applyNumberFormat="1" applyFont="1" applyFill="1" applyBorder="1" applyProtection="1">
      <protection locked="0"/>
    </xf>
    <xf numFmtId="166" fontId="4" fillId="19" borderId="39" xfId="0" applyNumberFormat="1" applyFont="1" applyFill="1" applyBorder="1"/>
    <xf numFmtId="166" fontId="5" fillId="19" borderId="38" xfId="0" applyNumberFormat="1" applyFont="1" applyFill="1" applyBorder="1"/>
    <xf numFmtId="166" fontId="5" fillId="19" borderId="36" xfId="0" applyNumberFormat="1" applyFont="1" applyFill="1" applyBorder="1"/>
    <xf numFmtId="166" fontId="9" fillId="19" borderId="38" xfId="0" applyNumberFormat="1" applyFont="1" applyFill="1" applyBorder="1"/>
    <xf numFmtId="166" fontId="4" fillId="0" borderId="38" xfId="0" applyNumberFormat="1" applyFont="1" applyBorder="1" applyProtection="1">
      <protection locked="0"/>
    </xf>
    <xf numFmtId="166" fontId="4" fillId="19" borderId="38" xfId="0" applyNumberFormat="1" applyFont="1" applyFill="1" applyBorder="1" applyProtection="1">
      <protection locked="0"/>
    </xf>
    <xf numFmtId="166" fontId="5" fillId="19" borderId="38" xfId="0" applyNumberFormat="1" applyFont="1" applyFill="1" applyBorder="1" applyProtection="1">
      <protection locked="0"/>
    </xf>
    <xf numFmtId="166" fontId="5" fillId="19" borderId="38" xfId="0" applyNumberFormat="1" applyFont="1" applyFill="1" applyBorder="1" applyAlignment="1" applyProtection="1">
      <alignment horizontal="right"/>
      <protection locked="0"/>
    </xf>
    <xf numFmtId="166" fontId="4" fillId="19" borderId="38" xfId="0" applyNumberFormat="1" applyFont="1" applyFill="1" applyBorder="1" applyAlignment="1" applyProtection="1">
      <alignment horizontal="right"/>
      <protection locked="0"/>
    </xf>
    <xf numFmtId="166" fontId="9" fillId="19" borderId="38" xfId="0" applyNumberFormat="1" applyFont="1" applyFill="1" applyBorder="1" applyProtection="1">
      <protection locked="0"/>
    </xf>
    <xf numFmtId="166" fontId="4" fillId="19" borderId="36" xfId="0" applyNumberFormat="1" applyFont="1" applyFill="1" applyBorder="1"/>
    <xf numFmtId="0" fontId="0" fillId="0" borderId="38" xfId="0" applyBorder="1"/>
    <xf numFmtId="166" fontId="4" fillId="0" borderId="36" xfId="0" applyNumberFormat="1" applyFont="1" applyBorder="1" applyAlignment="1">
      <alignment horizontal="right"/>
    </xf>
    <xf numFmtId="166" fontId="4" fillId="5" borderId="37" xfId="0" applyNumberFormat="1" applyFont="1" applyFill="1" applyBorder="1"/>
    <xf numFmtId="166" fontId="5" fillId="0" borderId="0" xfId="0" applyNumberFormat="1" applyFont="1" applyProtection="1"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6" fontId="9" fillId="0" borderId="0" xfId="0" applyNumberFormat="1" applyFont="1" applyProtection="1">
      <protection locked="0"/>
    </xf>
    <xf numFmtId="0" fontId="0" fillId="0" borderId="38" xfId="0" quotePrefix="1" applyBorder="1"/>
    <xf numFmtId="166" fontId="4" fillId="0" borderId="38" xfId="0" quotePrefix="1" applyNumberFormat="1" applyFont="1" applyBorder="1" applyProtection="1">
      <protection locked="0"/>
    </xf>
    <xf numFmtId="0" fontId="45" fillId="0" borderId="0" xfId="124" applyFont="1"/>
    <xf numFmtId="4" fontId="45" fillId="0" borderId="0" xfId="124" applyNumberFormat="1" applyFont="1"/>
    <xf numFmtId="0" fontId="45" fillId="23" borderId="0" xfId="124" applyFont="1" applyFill="1"/>
    <xf numFmtId="0" fontId="45" fillId="23" borderId="0" xfId="125" applyFont="1" applyFill="1"/>
    <xf numFmtId="0" fontId="2" fillId="0" borderId="0" xfId="125"/>
    <xf numFmtId="0" fontId="45" fillId="22" borderId="0" xfId="125" applyFont="1" applyFill="1"/>
    <xf numFmtId="0" fontId="2" fillId="23" borderId="0" xfId="125" applyFill="1"/>
    <xf numFmtId="0" fontId="2" fillId="22" borderId="0" xfId="125" applyFill="1"/>
    <xf numFmtId="41" fontId="4" fillId="22" borderId="36" xfId="123" applyNumberFormat="1" applyFont="1" applyFill="1" applyBorder="1" applyAlignment="1"/>
    <xf numFmtId="0" fontId="13" fillId="21" borderId="0" xfId="0" applyFont="1" applyFill="1" applyAlignment="1">
      <alignment horizontal="center" vertical="center"/>
    </xf>
    <xf numFmtId="166" fontId="4" fillId="0" borderId="39" xfId="0" applyNumberFormat="1" applyFont="1" applyBorder="1" applyProtection="1">
      <protection locked="0"/>
    </xf>
    <xf numFmtId="166" fontId="5" fillId="0" borderId="3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wrapText="1"/>
    </xf>
    <xf numFmtId="17" fontId="8" fillId="0" borderId="0" xfId="0" applyNumberFormat="1" applyFont="1" applyAlignment="1">
      <alignment horizontal="left"/>
    </xf>
    <xf numFmtId="166" fontId="5" fillId="21" borderId="0" xfId="0" applyNumberFormat="1" applyFont="1" applyFill="1" applyAlignment="1" applyProtection="1">
      <alignment horizontal="left" vertical="center"/>
      <protection locked="0"/>
    </xf>
    <xf numFmtId="0" fontId="4" fillId="24" borderId="0" xfId="0" applyFont="1" applyFill="1" applyAlignment="1">
      <alignment horizontal="left"/>
    </xf>
    <xf numFmtId="0" fontId="4" fillId="2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17" fontId="8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169" fontId="4" fillId="15" borderId="26" xfId="0" applyNumberFormat="1" applyFont="1" applyFill="1" applyBorder="1" applyAlignment="1">
      <alignment horizontal="left"/>
    </xf>
    <xf numFmtId="3" fontId="34" fillId="2" borderId="0" xfId="0" applyNumberFormat="1" applyFont="1" applyFill="1"/>
    <xf numFmtId="3" fontId="35" fillId="2" borderId="0" xfId="0" applyNumberFormat="1" applyFont="1" applyFill="1"/>
    <xf numFmtId="3" fontId="5" fillId="2" borderId="0" xfId="0" applyNumberFormat="1" applyFont="1" applyFill="1"/>
    <xf numFmtId="3" fontId="4" fillId="2" borderId="11" xfId="0" applyNumberFormat="1" applyFont="1" applyFill="1" applyBorder="1"/>
    <xf numFmtId="0" fontId="4" fillId="2" borderId="0" xfId="0" applyFont="1" applyFill="1"/>
    <xf numFmtId="166" fontId="4" fillId="2" borderId="1" xfId="0" applyNumberFormat="1" applyFont="1" applyFill="1" applyBorder="1"/>
    <xf numFmtId="166" fontId="4" fillId="3" borderId="1" xfId="0" applyNumberFormat="1" applyFont="1" applyFill="1" applyBorder="1"/>
    <xf numFmtId="167" fontId="28" fillId="7" borderId="2" xfId="0" applyNumberFormat="1" applyFont="1" applyFill="1" applyBorder="1" applyAlignment="1">
      <alignment horizontal="left"/>
    </xf>
    <xf numFmtId="0" fontId="5" fillId="7" borderId="12" xfId="0" applyFont="1" applyFill="1" applyBorder="1"/>
    <xf numFmtId="167" fontId="5" fillId="0" borderId="2" xfId="0" applyNumberFormat="1" applyFont="1" applyBorder="1" applyAlignment="1">
      <alignment horizontal="left"/>
    </xf>
    <xf numFmtId="0" fontId="25" fillId="0" borderId="0" xfId="0" applyFont="1"/>
    <xf numFmtId="0" fontId="5" fillId="14" borderId="22" xfId="0" applyFont="1" applyFill="1" applyBorder="1"/>
    <xf numFmtId="0" fontId="5" fillId="0" borderId="5" xfId="0" applyFont="1" applyBorder="1"/>
    <xf numFmtId="167" fontId="5" fillId="9" borderId="6" xfId="0" applyNumberFormat="1" applyFont="1" applyFill="1" applyBorder="1" applyAlignment="1">
      <alignment horizontal="center" vertical="center"/>
    </xf>
    <xf numFmtId="0" fontId="4" fillId="0" borderId="22" xfId="0" applyFont="1" applyBorder="1"/>
    <xf numFmtId="0" fontId="5" fillId="0" borderId="7" xfId="0" applyFont="1" applyBorder="1"/>
    <xf numFmtId="0" fontId="5" fillId="9" borderId="5" xfId="0" applyFont="1" applyFill="1" applyBorder="1"/>
    <xf numFmtId="0" fontId="5" fillId="9" borderId="14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8" fillId="0" borderId="0" xfId="0" applyFont="1"/>
    <xf numFmtId="167" fontId="4" fillId="0" borderId="22" xfId="0" applyNumberFormat="1" applyFont="1" applyBorder="1" applyAlignment="1">
      <alignment horizontal="left"/>
    </xf>
    <xf numFmtId="0" fontId="26" fillId="0" borderId="0" xfId="0" applyFont="1"/>
    <xf numFmtId="167" fontId="5" fillId="0" borderId="17" xfId="0" applyNumberFormat="1" applyFont="1" applyBorder="1" applyAlignment="1">
      <alignment horizontal="right" vertical="center"/>
    </xf>
    <xf numFmtId="0" fontId="5" fillId="7" borderId="13" xfId="0" applyFont="1" applyFill="1" applyBorder="1" applyAlignment="1">
      <alignment horizontal="left"/>
    </xf>
    <xf numFmtId="0" fontId="5" fillId="7" borderId="14" xfId="0" applyFont="1" applyFill="1" applyBorder="1"/>
    <xf numFmtId="0" fontId="5" fillId="7" borderId="15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/>
    </xf>
    <xf numFmtId="0" fontId="5" fillId="7" borderId="13" xfId="0" applyFont="1" applyFill="1" applyBorder="1"/>
    <xf numFmtId="0" fontId="5" fillId="0" borderId="22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167" fontId="5" fillId="0" borderId="18" xfId="0" applyNumberFormat="1" applyFont="1" applyBorder="1" applyAlignment="1">
      <alignment horizontal="right" vertical="center"/>
    </xf>
    <xf numFmtId="0" fontId="4" fillId="0" borderId="23" xfId="0" applyFont="1" applyBorder="1"/>
    <xf numFmtId="0" fontId="4" fillId="0" borderId="0" xfId="0" applyFont="1" applyAlignment="1">
      <alignment horizontal="right" vertical="center"/>
    </xf>
    <xf numFmtId="167" fontId="5" fillId="11" borderId="13" xfId="0" applyNumberFormat="1" applyFont="1" applyFill="1" applyBorder="1" applyAlignment="1">
      <alignment horizontal="left"/>
    </xf>
    <xf numFmtId="0" fontId="5" fillId="11" borderId="14" xfId="0" applyFont="1" applyFill="1" applyBorder="1"/>
    <xf numFmtId="0" fontId="4" fillId="11" borderId="15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7" borderId="3" xfId="0" applyFont="1" applyFill="1" applyBorder="1" applyProtection="1">
      <protection locked="0"/>
    </xf>
    <xf numFmtId="0" fontId="28" fillId="7" borderId="4" xfId="0" applyFont="1" applyFill="1" applyBorder="1" applyAlignment="1" applyProtection="1">
      <alignment horizontal="right" vertical="center"/>
      <protection locked="0"/>
    </xf>
    <xf numFmtId="166" fontId="22" fillId="0" borderId="0" xfId="0" applyNumberFormat="1" applyFont="1"/>
    <xf numFmtId="166" fontId="22" fillId="7" borderId="0" xfId="0" applyNumberFormat="1" applyFont="1" applyFill="1"/>
    <xf numFmtId="0" fontId="22" fillId="0" borderId="0" xfId="0" applyFont="1"/>
    <xf numFmtId="166" fontId="4" fillId="0" borderId="0" xfId="0" quotePrefix="1" applyNumberFormat="1" applyFont="1"/>
    <xf numFmtId="0" fontId="4" fillId="0" borderId="22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12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164" fontId="4" fillId="6" borderId="0" xfId="0" applyNumberFormat="1" applyFont="1" applyFill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4" fillId="0" borderId="38" xfId="0" applyNumberFormat="1" applyFont="1" applyBorder="1" applyAlignment="1">
      <alignment horizontal="right" vertical="center"/>
    </xf>
    <xf numFmtId="166" fontId="4" fillId="5" borderId="0" xfId="0" applyNumberFormat="1" applyFont="1" applyFill="1" applyAlignment="1">
      <alignment vertical="center"/>
    </xf>
    <xf numFmtId="166" fontId="5" fillId="19" borderId="38" xfId="0" applyNumberFormat="1" applyFont="1" applyFill="1" applyBorder="1" applyAlignment="1">
      <alignment vertical="center"/>
    </xf>
    <xf numFmtId="166" fontId="5" fillId="19" borderId="0" xfId="0" applyNumberFormat="1" applyFont="1" applyFill="1" applyAlignment="1">
      <alignment vertical="center"/>
    </xf>
    <xf numFmtId="166" fontId="5" fillId="22" borderId="38" xfId="0" applyNumberFormat="1" applyFont="1" applyFill="1" applyBorder="1" applyAlignment="1">
      <alignment vertical="center"/>
    </xf>
    <xf numFmtId="166" fontId="5" fillId="22" borderId="3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12" borderId="0" xfId="0" applyFont="1" applyFill="1" applyAlignment="1">
      <alignment horizontal="center"/>
    </xf>
    <xf numFmtId="49" fontId="4" fillId="5" borderId="0" xfId="0" applyNumberFormat="1" applyFont="1" applyFill="1" applyAlignment="1">
      <alignment horizontal="center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right"/>
    </xf>
    <xf numFmtId="17" fontId="8" fillId="0" borderId="0" xfId="0" quotePrefix="1" applyNumberFormat="1" applyFont="1" applyAlignment="1">
      <alignment horizontal="left"/>
    </xf>
    <xf numFmtId="166" fontId="4" fillId="6" borderId="0" xfId="0" applyNumberFormat="1" applyFont="1" applyFill="1" applyAlignment="1">
      <alignment horizontal="center" wrapText="1"/>
    </xf>
    <xf numFmtId="166" fontId="4" fillId="5" borderId="0" xfId="0" applyNumberFormat="1" applyFont="1" applyFill="1" applyAlignment="1">
      <alignment horizontal="center" wrapText="1"/>
    </xf>
    <xf numFmtId="0" fontId="45" fillId="0" borderId="0" xfId="126" applyFont="1"/>
    <xf numFmtId="0" fontId="1" fillId="0" borderId="0" xfId="126"/>
    <xf numFmtId="0" fontId="49" fillId="0" borderId="0" xfId="126" applyFont="1"/>
    <xf numFmtId="0" fontId="1" fillId="0" borderId="1" xfId="126" applyBorder="1" applyAlignment="1">
      <alignment wrapText="1"/>
    </xf>
    <xf numFmtId="17" fontId="1" fillId="0" borderId="1" xfId="126" applyNumberFormat="1" applyBorder="1"/>
    <xf numFmtId="0" fontId="1" fillId="0" borderId="1" xfId="126" applyBorder="1"/>
    <xf numFmtId="49" fontId="4" fillId="0" borderId="0" xfId="126" applyNumberFormat="1" applyFont="1" applyAlignment="1">
      <alignment horizontal="center"/>
    </xf>
    <xf numFmtId="0" fontId="4" fillId="0" borderId="0" xfId="126" applyFont="1" applyAlignment="1">
      <alignment horizontal="left"/>
    </xf>
    <xf numFmtId="0" fontId="1" fillId="20" borderId="0" xfId="126" applyFill="1"/>
    <xf numFmtId="0" fontId="1" fillId="7" borderId="0" xfId="126" applyFill="1"/>
    <xf numFmtId="0" fontId="1" fillId="25" borderId="0" xfId="126" applyFill="1"/>
    <xf numFmtId="0" fontId="4" fillId="0" borderId="0" xfId="126" applyFont="1" applyAlignment="1">
      <alignment horizontal="center"/>
    </xf>
    <xf numFmtId="0" fontId="1" fillId="5" borderId="0" xfId="126" applyFill="1"/>
    <xf numFmtId="0" fontId="48" fillId="0" borderId="0" xfId="126" applyFont="1"/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167" fontId="5" fillId="9" borderId="20" xfId="0" applyNumberFormat="1" applyFont="1" applyFill="1" applyBorder="1" applyAlignment="1" applyProtection="1">
      <alignment horizontal="center" vertical="center"/>
      <protection locked="0"/>
    </xf>
    <xf numFmtId="167" fontId="5" fillId="9" borderId="6" xfId="0" applyNumberFormat="1" applyFont="1" applyFill="1" applyBorder="1" applyAlignment="1" applyProtection="1">
      <alignment horizontal="center" vertical="center"/>
      <protection locked="0"/>
    </xf>
    <xf numFmtId="167" fontId="5" fillId="9" borderId="21" xfId="0" applyNumberFormat="1" applyFont="1" applyFill="1" applyBorder="1" applyAlignment="1" applyProtection="1">
      <alignment horizontal="center" vertical="center"/>
      <protection locked="0"/>
    </xf>
    <xf numFmtId="167" fontId="5" fillId="9" borderId="9" xfId="0" applyNumberFormat="1" applyFont="1" applyFill="1" applyBorder="1" applyAlignment="1" applyProtection="1">
      <alignment horizontal="center" vertical="center"/>
      <protection locked="0"/>
    </xf>
    <xf numFmtId="169" fontId="5" fillId="9" borderId="19" xfId="0" applyNumberFormat="1" applyFont="1" applyFill="1" applyBorder="1" applyAlignment="1" applyProtection="1">
      <alignment horizontal="center"/>
      <protection locked="0"/>
    </xf>
    <xf numFmtId="169" fontId="5" fillId="9" borderId="4" xfId="0" applyNumberFormat="1" applyFont="1" applyFill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5" fillId="5" borderId="0" xfId="0" applyFont="1" applyFill="1" applyAlignment="1" applyProtection="1">
      <alignment horizontal="left"/>
      <protection locked="0"/>
    </xf>
    <xf numFmtId="166" fontId="4" fillId="19" borderId="38" xfId="0" applyNumberFormat="1" applyFont="1" applyFill="1" applyBorder="1" applyAlignment="1" applyProtection="1">
      <alignment horizontal="center"/>
      <protection locked="0"/>
    </xf>
    <xf numFmtId="166" fontId="4" fillId="19" borderId="0" xfId="0" applyNumberFormat="1" applyFont="1" applyFill="1" applyAlignment="1" applyProtection="1">
      <alignment horizontal="center"/>
      <protection locked="0"/>
    </xf>
    <xf numFmtId="166" fontId="4" fillId="19" borderId="39" xfId="0" applyNumberFormat="1" applyFont="1" applyFill="1" applyBorder="1" applyAlignment="1" applyProtection="1">
      <alignment horizontal="center"/>
      <protection locked="0"/>
    </xf>
    <xf numFmtId="166" fontId="4" fillId="0" borderId="36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  <xf numFmtId="166" fontId="5" fillId="21" borderId="0" xfId="0" applyNumberFormat="1" applyFont="1" applyFill="1" applyAlignment="1" applyProtection="1">
      <alignment horizontal="center" vertical="center"/>
      <protection locked="0"/>
    </xf>
    <xf numFmtId="166" fontId="5" fillId="21" borderId="39" xfId="0" applyNumberFormat="1" applyFont="1" applyFill="1" applyBorder="1" applyAlignment="1" applyProtection="1">
      <alignment horizontal="center" vertical="center"/>
      <protection locked="0"/>
    </xf>
    <xf numFmtId="0" fontId="37" fillId="14" borderId="26" xfId="121" applyFont="1" applyFill="1" applyBorder="1" applyAlignment="1">
      <alignment horizontal="center" vertical="center"/>
    </xf>
    <xf numFmtId="0" fontId="37" fillId="14" borderId="35" xfId="121" applyFont="1" applyFill="1" applyBorder="1" applyAlignment="1">
      <alignment horizontal="center" vertical="center"/>
    </xf>
    <xf numFmtId="0" fontId="37" fillId="14" borderId="27" xfId="121" applyFont="1" applyFill="1" applyBorder="1" applyAlignment="1">
      <alignment horizontal="center" vertical="center"/>
    </xf>
    <xf numFmtId="0" fontId="37" fillId="14" borderId="29" xfId="121" applyFont="1" applyFill="1" applyBorder="1" applyAlignment="1">
      <alignment horizontal="center" vertical="center"/>
    </xf>
    <xf numFmtId="0" fontId="38" fillId="14" borderId="11" xfId="121" applyFont="1" applyFill="1" applyBorder="1" applyAlignment="1">
      <alignment horizontal="center" vertical="center"/>
    </xf>
    <xf numFmtId="0" fontId="38" fillId="14" borderId="24" xfId="121" applyFont="1" applyFill="1" applyBorder="1" applyAlignment="1">
      <alignment horizontal="center" vertical="center"/>
    </xf>
    <xf numFmtId="0" fontId="38" fillId="14" borderId="25" xfId="121" applyFont="1" applyFill="1" applyBorder="1" applyAlignment="1">
      <alignment horizontal="center" vertical="center"/>
    </xf>
    <xf numFmtId="0" fontId="37" fillId="14" borderId="28" xfId="121" applyFont="1" applyFill="1" applyBorder="1" applyAlignment="1">
      <alignment horizontal="center" vertical="center"/>
    </xf>
    <xf numFmtId="0" fontId="37" fillId="14" borderId="32" xfId="121" applyFont="1" applyFill="1" applyBorder="1" applyAlignment="1">
      <alignment horizontal="center" vertical="center"/>
    </xf>
    <xf numFmtId="0" fontId="39" fillId="14" borderId="0" xfId="121" applyFont="1" applyFill="1" applyAlignment="1">
      <alignment horizontal="center" vertical="center"/>
    </xf>
    <xf numFmtId="0" fontId="39" fillId="14" borderId="1" xfId="121" applyFont="1" applyFill="1" applyBorder="1" applyAlignment="1">
      <alignment horizontal="center" vertical="center"/>
    </xf>
    <xf numFmtId="0" fontId="40" fillId="14" borderId="11" xfId="121" applyFont="1" applyFill="1" applyBorder="1" applyAlignment="1">
      <alignment horizontal="center" vertical="center" wrapText="1"/>
    </xf>
    <xf numFmtId="0" fontId="40" fillId="14" borderId="25" xfId="121" applyFont="1" applyFill="1" applyBorder="1" applyAlignment="1">
      <alignment horizontal="center" vertical="center" wrapText="1"/>
    </xf>
    <xf numFmtId="0" fontId="39" fillId="14" borderId="26" xfId="121" applyFont="1" applyFill="1" applyBorder="1" applyAlignment="1">
      <alignment horizontal="center" vertical="center"/>
    </xf>
    <xf numFmtId="0" fontId="39" fillId="14" borderId="27" xfId="121" applyFont="1" applyFill="1" applyBorder="1" applyAlignment="1">
      <alignment horizontal="center" vertical="center"/>
    </xf>
    <xf numFmtId="0" fontId="37" fillId="14" borderId="26" xfId="121" applyFont="1" applyFill="1" applyBorder="1" applyAlignment="1">
      <alignment horizontal="center" vertical="center" wrapText="1"/>
    </xf>
    <xf numFmtId="0" fontId="37" fillId="14" borderId="35" xfId="121" applyFont="1" applyFill="1" applyBorder="1" applyAlignment="1">
      <alignment horizontal="center" vertical="center" wrapText="1"/>
    </xf>
    <xf numFmtId="0" fontId="37" fillId="14" borderId="27" xfId="121" applyFont="1" applyFill="1" applyBorder="1" applyAlignment="1">
      <alignment horizontal="center" vertical="center" wrapText="1"/>
    </xf>
  </cellXfs>
  <cellStyles count="127">
    <cellStyle name="Gevolgde hyperlink" xfId="80" builtinId="9" hidden="1"/>
    <cellStyle name="Gevolgde hyperlink" xfId="48" builtinId="9" hidden="1"/>
    <cellStyle name="Gevolgde hyperlink" xfId="40" builtinId="9" hidden="1"/>
    <cellStyle name="Gevolgde hyperlink" xfId="66" builtinId="9" hidden="1"/>
    <cellStyle name="Gevolgde hyperlink" xfId="34" builtinId="9" hidden="1"/>
    <cellStyle name="Gevolgde hyperlink" xfId="26" builtinId="9" hidden="1"/>
    <cellStyle name="Gevolgde hyperlink" xfId="46" builtinId="9" hidden="1"/>
    <cellStyle name="Gevolgde hyperlink" xfId="36" builtinId="9" hidden="1"/>
    <cellStyle name="Gevolgde hyperlink" xfId="32" builtinId="9" hidden="1"/>
    <cellStyle name="Gevolgde hyperlink" xfId="50" builtinId="9" hidden="1"/>
    <cellStyle name="Gevolgde hyperlink" xfId="22" builtinId="9" hidden="1"/>
    <cellStyle name="Gevolgde hyperlink" xfId="6" builtinId="9" hidden="1"/>
    <cellStyle name="Gevolgde hyperlink" xfId="10" builtinId="9" hidden="1"/>
    <cellStyle name="Gevolgde hyperlink" xfId="14" builtinId="9" hidden="1"/>
    <cellStyle name="Gevolgde hyperlink" xfId="52" builtinId="9" hidden="1"/>
    <cellStyle name="Gevolgde hyperlink" xfId="104" builtinId="9" hidden="1"/>
    <cellStyle name="Gevolgde hyperlink" xfId="62" builtinId="9" hidden="1"/>
    <cellStyle name="Gevolgde hyperlink" xfId="8" builtinId="9" hidden="1"/>
    <cellStyle name="Gevolgde hyperlink" xfId="44" builtinId="9" hidden="1"/>
    <cellStyle name="Gevolgde hyperlink" xfId="54" builtinId="9" hidden="1"/>
    <cellStyle name="Gevolgde hyperlink" xfId="16" builtinId="9" hidden="1"/>
    <cellStyle name="Gevolgde hyperlink" xfId="4" builtinId="9" hidden="1"/>
    <cellStyle name="Gevolgde hyperlink" xfId="20" builtinId="9" hidden="1"/>
    <cellStyle name="Gevolgde hyperlink" xfId="56" builtinId="9" hidden="1"/>
    <cellStyle name="Gevolgde hyperlink" xfId="28" builtinId="9" hidden="1"/>
    <cellStyle name="Gevolgde hyperlink" xfId="18" builtinId="9" hidden="1"/>
    <cellStyle name="Gevolgde hyperlink" xfId="2" builtinId="9" hidden="1"/>
    <cellStyle name="Gevolgde hyperlink" xfId="38" builtinId="9" hidden="1"/>
    <cellStyle name="Gevolgde hyperlink" xfId="30" builtinId="9" hidden="1"/>
    <cellStyle name="Gevolgde hyperlink" xfId="42" builtinId="9" hidden="1"/>
    <cellStyle name="Gevolgde hyperlink" xfId="98" builtinId="9" hidden="1"/>
    <cellStyle name="Gevolgde hyperlink" xfId="86" builtinId="9" hidden="1"/>
    <cellStyle name="Gevolgde hyperlink" xfId="116" builtinId="9" hidden="1"/>
    <cellStyle name="Gevolgde hyperlink" xfId="102" builtinId="9" hidden="1"/>
    <cellStyle name="Gevolgde hyperlink" xfId="106" builtinId="9" hidden="1"/>
    <cellStyle name="Gevolgde hyperlink" xfId="24" builtinId="9" hidden="1"/>
    <cellStyle name="Gevolgde hyperlink" xfId="60" builtinId="9" hidden="1"/>
    <cellStyle name="Gevolgde hyperlink" xfId="114" builtinId="9" hidden="1"/>
    <cellStyle name="Gevolgde hyperlink" xfId="92" builtinId="9" hidden="1"/>
    <cellStyle name="Gevolgde hyperlink" xfId="108" builtinId="9" hidden="1"/>
    <cellStyle name="Gevolgde hyperlink" xfId="112" builtinId="9" hidden="1"/>
    <cellStyle name="Gevolgde hyperlink" xfId="90" builtinId="9" hidden="1"/>
    <cellStyle name="Gevolgde hyperlink" xfId="70" builtinId="9" hidden="1"/>
    <cellStyle name="Gevolgde hyperlink" xfId="110" builtinId="9" hidden="1"/>
    <cellStyle name="Gevolgde hyperlink" xfId="96" builtinId="9" hidden="1"/>
    <cellStyle name="Gevolgde hyperlink" xfId="118" builtinId="9" hidden="1"/>
    <cellStyle name="Gevolgde hyperlink" xfId="64" builtinId="9" hidden="1"/>
    <cellStyle name="Gevolgde hyperlink" xfId="82" builtinId="9" hidden="1"/>
    <cellStyle name="Gevolgde hyperlink" xfId="88" builtinId="9" hidden="1"/>
    <cellStyle name="Gevolgde hyperlink" xfId="100" builtinId="9" hidden="1"/>
    <cellStyle name="Gevolgde hyperlink" xfId="74" builtinId="9" hidden="1"/>
    <cellStyle name="Gevolgde hyperlink" xfId="68" builtinId="9" hidden="1"/>
    <cellStyle name="Gevolgde hyperlink" xfId="94" builtinId="9" hidden="1"/>
    <cellStyle name="Gevolgde hyperlink" xfId="76" builtinId="9" hidden="1"/>
    <cellStyle name="Gevolgde hyperlink" xfId="72" builtinId="9" hidden="1"/>
    <cellStyle name="Gevolgde hyperlink" xfId="84" builtinId="9" hidden="1"/>
    <cellStyle name="Gevolgde hyperlink" xfId="58" builtinId="9" hidden="1"/>
    <cellStyle name="Gevolgde hyperlink" xfId="78" builtinId="9" hidden="1"/>
    <cellStyle name="Gevolgde hyperlink" xfId="12" builtinId="9" hidden="1"/>
    <cellStyle name="Hyperlink" xfId="59" builtinId="8" hidden="1"/>
    <cellStyle name="Hyperlink" xfId="7" builtinId="8" hidden="1"/>
    <cellStyle name="Hyperlink" xfId="19" builtinId="8" hidden="1"/>
    <cellStyle name="Hyperlink" xfId="43" builtinId="8" hidden="1"/>
    <cellStyle name="Hyperlink" xfId="9" builtinId="8" hidden="1"/>
    <cellStyle name="Hyperlink" xfId="21" builtinId="8" hidden="1"/>
    <cellStyle name="Hyperlink" xfId="13" builtinId="8" hidden="1"/>
    <cellStyle name="Hyperlink" xfId="17" builtinId="8" hidden="1"/>
    <cellStyle name="Hyperlink" xfId="29" builtinId="8" hidden="1"/>
    <cellStyle name="Hyperlink" xfId="47" builtinId="8" hidden="1"/>
    <cellStyle name="Hyperlink" xfId="27" builtinId="8" hidden="1"/>
    <cellStyle name="Hyperlink" xfId="57" builtinId="8" hidden="1"/>
    <cellStyle name="Hyperlink" xfId="91" builtinId="8" hidden="1"/>
    <cellStyle name="Hyperlink" xfId="33" builtinId="8" hidden="1"/>
    <cellStyle name="Hyperlink" xfId="31" builtinId="8" hidden="1"/>
    <cellStyle name="Hyperlink" xfId="51" builtinId="8" hidden="1"/>
    <cellStyle name="Hyperlink" xfId="3" builtinId="8" hidden="1"/>
    <cellStyle name="Hyperlink" xfId="23" builtinId="8" hidden="1"/>
    <cellStyle name="Hyperlink" xfId="37" builtinId="8" hidden="1"/>
    <cellStyle name="Hyperlink" xfId="55" builtinId="8" hidden="1"/>
    <cellStyle name="Hyperlink" xfId="41" builtinId="8" hidden="1"/>
    <cellStyle name="Hyperlink" xfId="39" builtinId="8" hidden="1"/>
    <cellStyle name="Hyperlink" xfId="117" builtinId="8" hidden="1"/>
    <cellStyle name="Hyperlink" xfId="49" builtinId="8" hidden="1"/>
    <cellStyle name="Hyperlink" xfId="15" builtinId="8" hidden="1"/>
    <cellStyle name="Hyperlink" xfId="5" builtinId="8" hidden="1"/>
    <cellStyle name="Hyperlink" xfId="53" builtinId="8" hidden="1"/>
    <cellStyle name="Hyperlink" xfId="11" builtinId="8" hidden="1"/>
    <cellStyle name="Hyperlink" xfId="35" builtinId="8" hidden="1"/>
    <cellStyle name="Hyperlink" xfId="61" builtinId="8" hidden="1"/>
    <cellStyle name="Hyperlink" xfId="25" builtinId="8" hidden="1"/>
    <cellStyle name="Hyperlink" xfId="67" builtinId="8" hidden="1"/>
    <cellStyle name="Hyperlink" xfId="83" builtinId="8" hidden="1"/>
    <cellStyle name="Hyperlink" xfId="115" builtinId="8" hidden="1"/>
    <cellStyle name="Hyperlink" xfId="105" builtinId="8" hidden="1"/>
    <cellStyle name="Hyperlink" xfId="71" builtinId="8" hidden="1"/>
    <cellStyle name="Hyperlink" xfId="87" builtinId="8" hidden="1"/>
    <cellStyle name="Hyperlink" xfId="75" builtinId="8" hidden="1"/>
    <cellStyle name="Hyperlink" xfId="73" builtinId="8" hidden="1"/>
    <cellStyle name="Hyperlink" xfId="81" builtinId="8" hidden="1"/>
    <cellStyle name="Hyperlink" xfId="97" builtinId="8" hidden="1"/>
    <cellStyle name="Hyperlink" xfId="109" builtinId="8" hidden="1"/>
    <cellStyle name="Hyperlink" xfId="85" builtinId="8" hidden="1"/>
    <cellStyle name="Hyperlink" xfId="95" builtinId="8" hidden="1"/>
    <cellStyle name="Hyperlink" xfId="69" builtinId="8" hidden="1"/>
    <cellStyle name="Hyperlink" xfId="45" builtinId="8" hidden="1"/>
    <cellStyle name="Hyperlink" xfId="65" builtinId="8" hidden="1"/>
    <cellStyle name="Hyperlink" xfId="103" builtinId="8" hidden="1"/>
    <cellStyle name="Hyperlink" xfId="99" builtinId="8" hidden="1"/>
    <cellStyle name="Hyperlink" xfId="93" builtinId="8" hidden="1"/>
    <cellStyle name="Hyperlink" xfId="79" builtinId="8" hidden="1"/>
    <cellStyle name="Hyperlink" xfId="63" builtinId="8" hidden="1"/>
    <cellStyle name="Hyperlink" xfId="89" builtinId="8" hidden="1"/>
    <cellStyle name="Hyperlink" xfId="107" builtinId="8" hidden="1"/>
    <cellStyle name="Hyperlink" xfId="101" builtinId="8" hidden="1"/>
    <cellStyle name="Hyperlink" xfId="77" builtinId="8" hidden="1"/>
    <cellStyle name="Hyperlink" xfId="113" builtinId="8" hidden="1"/>
    <cellStyle name="Hyperlink" xfId="111" builtinId="8" hidden="1"/>
    <cellStyle name="Hyperlink" xfId="1" builtinId="8" hidden="1"/>
    <cellStyle name="Normal 2" xfId="122" xr:uid="{00000000-0005-0000-0000-000077000000}"/>
    <cellStyle name="Procent" xfId="120" builtinId="5"/>
    <cellStyle name="Standaard" xfId="0" builtinId="0"/>
    <cellStyle name="Standaard 2" xfId="119" xr:uid="{00000000-0005-0000-0000-00007A000000}"/>
    <cellStyle name="Standaard 3" xfId="121" xr:uid="{00000000-0005-0000-0000-00007B000000}"/>
    <cellStyle name="Standaard 4" xfId="125" xr:uid="{2774BD50-608B-48B4-800A-AA70277AC026}"/>
    <cellStyle name="Standaard 5" xfId="124" xr:uid="{B230E0B7-3704-4226-9FDA-B9F7D936716C}"/>
    <cellStyle name="Standaard 6" xfId="126" xr:uid="{BB85C9EB-66F9-4C56-8ABE-1FF1066A58F0}"/>
    <cellStyle name="Valuta" xfId="123" builtinId="4"/>
  </cellStyles>
  <dxfs count="0"/>
  <tableStyles count="0" defaultTableStyle="TableStyleMedium9" defaultPivotStyle="PivotStyleLight16"/>
  <colors>
    <mruColors>
      <color rgb="FFFFC000"/>
      <color rgb="FFFFFFCC"/>
      <color rgb="FFFFFF99"/>
      <color rgb="FF00FF00"/>
      <color rgb="FFFF3300"/>
      <color rgb="FF00CC66"/>
      <color rgb="FFFF6600"/>
      <color rgb="FFCCFFCC"/>
      <color rgb="FFBB3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vos/AppData/Local/Microsoft/Windows/INetCache/Content.Outlook/VIG14H7H/begroting_standaard_model_production_incentive_budget_original-2019%20laatste%20aanpassingenM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leiding-werkwijze"/>
      <sheetName val="budget"/>
      <sheetName val="globals"/>
      <sheetName val="budgetMMB"/>
      <sheetName val="template vb taxshelter equity"/>
      <sheetName val="exportMMB"/>
    </sheetNames>
    <sheetDataSet>
      <sheetData sheetId="0" refreshError="1"/>
      <sheetData sheetId="1" refreshError="1"/>
      <sheetData sheetId="2" refreshError="1">
        <row r="2">
          <cell r="B2">
            <v>35430</v>
          </cell>
        </row>
        <row r="7">
          <cell r="C7">
            <v>0</v>
          </cell>
        </row>
        <row r="10">
          <cell r="C10">
            <v>0</v>
          </cell>
        </row>
        <row r="13">
          <cell r="C13">
            <v>0</v>
          </cell>
        </row>
        <row r="16">
          <cell r="C16" t="str">
            <v>yes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9">
          <cell r="C49">
            <v>0</v>
          </cell>
        </row>
        <row r="50">
          <cell r="C50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indexed="34"/>
  </sheetPr>
  <dimension ref="A1:R61"/>
  <sheetViews>
    <sheetView topLeftCell="A18" workbookViewId="0">
      <selection activeCell="B44" sqref="B44"/>
    </sheetView>
  </sheetViews>
  <sheetFormatPr defaultColWidth="8.765625" defaultRowHeight="13.5"/>
  <cols>
    <col min="10" max="10" width="10.765625" customWidth="1"/>
  </cols>
  <sheetData>
    <row r="1" spans="1:17" ht="14" thickBot="1"/>
    <row r="2" spans="1:17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7">
      <c r="A3" s="105" t="s">
        <v>1434</v>
      </c>
      <c r="B3" s="106"/>
      <c r="C3" s="106"/>
      <c r="D3" s="106"/>
      <c r="E3" s="106"/>
      <c r="F3" s="106"/>
      <c r="G3" s="106"/>
      <c r="L3" s="50"/>
    </row>
    <row r="4" spans="1:17">
      <c r="A4" s="32"/>
      <c r="L4" s="50"/>
    </row>
    <row r="5" spans="1:17">
      <c r="A5" s="51"/>
      <c r="L5" s="50"/>
    </row>
    <row r="6" spans="1:17" ht="14" thickBot="1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4"/>
    </row>
    <row r="8" spans="1:17">
      <c r="A8" t="s">
        <v>0</v>
      </c>
      <c r="E8" s="107" t="s">
        <v>1</v>
      </c>
      <c r="F8" s="107"/>
      <c r="G8" s="107"/>
      <c r="H8" s="106"/>
      <c r="I8" s="106"/>
      <c r="J8" s="106"/>
      <c r="K8" s="162"/>
    </row>
    <row r="10" spans="1:17">
      <c r="A10" t="s">
        <v>2</v>
      </c>
    </row>
    <row r="11" spans="1:17">
      <c r="B11" t="s">
        <v>3</v>
      </c>
    </row>
    <row r="12" spans="1:17">
      <c r="B12" s="57" t="s">
        <v>1303</v>
      </c>
      <c r="Q12" s="57"/>
    </row>
    <row r="13" spans="1:17">
      <c r="B13" s="57" t="s">
        <v>4</v>
      </c>
    </row>
    <row r="14" spans="1:17">
      <c r="B14" s="57" t="s">
        <v>5</v>
      </c>
    </row>
    <row r="15" spans="1:17">
      <c r="B15" s="57" t="s">
        <v>6</v>
      </c>
    </row>
    <row r="16" spans="1:17">
      <c r="B16" s="57" t="s">
        <v>1302</v>
      </c>
    </row>
    <row r="17" spans="1:10">
      <c r="B17" s="57" t="s">
        <v>1304</v>
      </c>
    </row>
    <row r="18" spans="1:10">
      <c r="A18" s="57"/>
      <c r="B18" s="57" t="s">
        <v>1305</v>
      </c>
    </row>
    <row r="19" spans="1:10">
      <c r="B19" s="57" t="s">
        <v>7</v>
      </c>
    </row>
    <row r="20" spans="1:10">
      <c r="B20" s="57" t="s">
        <v>1435</v>
      </c>
    </row>
    <row r="21" spans="1:10">
      <c r="B21" s="57" t="s">
        <v>1436</v>
      </c>
    </row>
    <row r="22" spans="1:10">
      <c r="B22" s="57"/>
    </row>
    <row r="23" spans="1:10">
      <c r="A23" t="s">
        <v>8</v>
      </c>
    </row>
    <row r="24" spans="1:10">
      <c r="A24" t="s">
        <v>9</v>
      </c>
      <c r="B24" s="57" t="s">
        <v>10</v>
      </c>
    </row>
    <row r="25" spans="1:10">
      <c r="B25" s="57" t="s">
        <v>11</v>
      </c>
    </row>
    <row r="26" spans="1:10">
      <c r="B26" s="57" t="s">
        <v>12</v>
      </c>
    </row>
    <row r="27" spans="1:10">
      <c r="B27" s="57" t="s">
        <v>13</v>
      </c>
    </row>
    <row r="28" spans="1:10">
      <c r="B28" s="57" t="s">
        <v>14</v>
      </c>
    </row>
    <row r="29" spans="1:10">
      <c r="B29" s="57" t="s">
        <v>1306</v>
      </c>
      <c r="C29" s="57"/>
      <c r="D29" s="57"/>
      <c r="E29" s="57"/>
      <c r="F29" s="57"/>
      <c r="G29" s="57"/>
      <c r="H29" s="57"/>
      <c r="I29" s="57"/>
      <c r="J29" s="57"/>
    </row>
    <row r="30" spans="1:10">
      <c r="A30" t="s">
        <v>15</v>
      </c>
      <c r="B30" t="s">
        <v>16</v>
      </c>
    </row>
    <row r="31" spans="1:10">
      <c r="A31" t="s">
        <v>17</v>
      </c>
      <c r="B31" s="57" t="s">
        <v>18</v>
      </c>
    </row>
    <row r="32" spans="1:10">
      <c r="B32" s="57" t="s">
        <v>19</v>
      </c>
    </row>
    <row r="33" spans="1:18">
      <c r="B33" s="57" t="s">
        <v>20</v>
      </c>
    </row>
    <row r="34" spans="1:18">
      <c r="B34" s="57" t="s">
        <v>21</v>
      </c>
    </row>
    <row r="35" spans="1:18">
      <c r="B35" s="57" t="s">
        <v>22</v>
      </c>
    </row>
    <row r="36" spans="1:18">
      <c r="A36" t="s">
        <v>23</v>
      </c>
      <c r="B36" s="57" t="s">
        <v>24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>
      <c r="B37" s="57" t="s">
        <v>25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>
      <c r="B38" s="57" t="s">
        <v>26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>
      <c r="A39" t="s">
        <v>27</v>
      </c>
      <c r="B39" s="57" t="s">
        <v>28</v>
      </c>
      <c r="Q39" s="57"/>
    </row>
    <row r="40" spans="1:18">
      <c r="B40" s="57" t="s">
        <v>29</v>
      </c>
      <c r="Q40" s="57"/>
    </row>
    <row r="41" spans="1:18">
      <c r="B41" s="57" t="s">
        <v>30</v>
      </c>
      <c r="Q41" s="57"/>
    </row>
    <row r="42" spans="1:18">
      <c r="B42" s="57" t="s">
        <v>31</v>
      </c>
      <c r="Q42" s="57"/>
    </row>
    <row r="43" spans="1:18">
      <c r="A43" t="s">
        <v>32</v>
      </c>
      <c r="B43" s="57" t="s">
        <v>1439</v>
      </c>
      <c r="Q43" s="57"/>
    </row>
    <row r="44" spans="1:18">
      <c r="A44" t="s">
        <v>33</v>
      </c>
      <c r="B44" s="57" t="s">
        <v>1307</v>
      </c>
      <c r="Q44" s="57"/>
    </row>
    <row r="45" spans="1:18">
      <c r="B45" t="s">
        <v>34</v>
      </c>
    </row>
    <row r="46" spans="1:18">
      <c r="B46" t="s">
        <v>35</v>
      </c>
    </row>
    <row r="47" spans="1:18">
      <c r="A47" t="s">
        <v>36</v>
      </c>
      <c r="B47" s="128" t="s">
        <v>37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8">
      <c r="A48" t="s">
        <v>38</v>
      </c>
      <c r="B48" s="57" t="s">
        <v>39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>
      <c r="B49" s="57" t="s">
        <v>40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>
      <c r="B50" s="57" t="s">
        <v>41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>
      <c r="B51" s="57" t="s">
        <v>42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4" spans="1:13">
      <c r="A54" t="s">
        <v>43</v>
      </c>
    </row>
    <row r="55" spans="1:13">
      <c r="B55" s="57" t="s">
        <v>44</v>
      </c>
    </row>
    <row r="60" spans="1:13">
      <c r="A60" s="157" t="s">
        <v>1437</v>
      </c>
      <c r="B60" s="158"/>
      <c r="C60" s="158"/>
      <c r="D60" s="158"/>
    </row>
    <row r="61" spans="1:13">
      <c r="A61" s="57" t="s">
        <v>1438</v>
      </c>
    </row>
  </sheetData>
  <sheetProtection algorithmName="SHA-512" hashValue="Dd1O8jPDMYLNkHynHTa6aD37I91jhVWHw2k29ny9pWzvSFVuHDEgRU4bP6J2hfpwxMt4kiIqdxUilTN/GiGcWA==" saltValue="ApSZWvXDuv41ym3Gpxiq2Q==" spinCount="100000" sheet="1" objects="1" scenarios="1"/>
  <phoneticPr fontId="12" type="noConversion"/>
  <pageMargins left="0.75" right="0.75" top="1" bottom="1" header="0.5" footer="0.5"/>
  <pageSetup paperSize="9" orientation="portrait" horizontalDpi="1200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2497-15AA-49ED-B82B-D7C0EADA0BFD}">
  <sheetPr>
    <tabColor rgb="FF00B0F0"/>
  </sheetPr>
  <dimension ref="A1:T377"/>
  <sheetViews>
    <sheetView workbookViewId="0">
      <selection activeCell="F37" sqref="F37"/>
    </sheetView>
  </sheetViews>
  <sheetFormatPr defaultColWidth="9" defaultRowHeight="14.5"/>
  <cols>
    <col min="1" max="6" width="9" style="337"/>
    <col min="7" max="7" width="21.3828125" style="337" customWidth="1"/>
    <col min="8" max="14" width="9" style="337"/>
    <col min="15" max="15" width="17.4609375" style="337" customWidth="1"/>
    <col min="16" max="17" width="15.15234375" style="337" bestFit="1" customWidth="1"/>
    <col min="18" max="18" width="9" style="337"/>
    <col min="19" max="19" width="8.15234375" style="337" customWidth="1"/>
    <col min="20" max="20" width="22.84375" style="340" customWidth="1"/>
    <col min="21" max="16384" width="9" style="337"/>
  </cols>
  <sheetData>
    <row r="1" spans="1:20">
      <c r="A1" s="333" t="s">
        <v>1239</v>
      </c>
      <c r="B1" s="333" t="s">
        <v>1240</v>
      </c>
      <c r="C1" s="333" t="s">
        <v>1241</v>
      </c>
      <c r="D1" s="333" t="s">
        <v>1242</v>
      </c>
      <c r="E1" s="333" t="s">
        <v>1243</v>
      </c>
      <c r="F1" s="334" t="s">
        <v>1244</v>
      </c>
      <c r="G1" s="333" t="s">
        <v>1245</v>
      </c>
      <c r="H1" s="333" t="s">
        <v>1246</v>
      </c>
      <c r="I1" s="333" t="s">
        <v>1247</v>
      </c>
      <c r="J1" s="333" t="s">
        <v>1248</v>
      </c>
      <c r="K1" s="333" t="s">
        <v>1249</v>
      </c>
      <c r="L1" s="333" t="s">
        <v>1250</v>
      </c>
      <c r="M1" s="336" t="s">
        <v>1251</v>
      </c>
      <c r="N1" s="333" t="s">
        <v>1252</v>
      </c>
      <c r="O1" s="335" t="s">
        <v>1253</v>
      </c>
      <c r="P1" s="336" t="s">
        <v>1254</v>
      </c>
      <c r="Q1" s="336" t="s">
        <v>1255</v>
      </c>
      <c r="T1" s="338" t="s">
        <v>1256</v>
      </c>
    </row>
    <row r="2" spans="1:20">
      <c r="G2" s="337" t="s">
        <v>1257</v>
      </c>
      <c r="M2" s="339" t="s">
        <v>1258</v>
      </c>
      <c r="O2" s="339"/>
      <c r="P2" s="339"/>
      <c r="Q2" s="339"/>
      <c r="T2" s="340" t="s">
        <v>1258</v>
      </c>
    </row>
    <row r="3" spans="1:20">
      <c r="M3" s="339"/>
      <c r="O3" s="339"/>
      <c r="P3" s="339" t="s">
        <v>1258</v>
      </c>
      <c r="Q3" s="339"/>
    </row>
    <row r="4" spans="1:20">
      <c r="M4" s="339"/>
      <c r="O4" s="339">
        <f>O91</f>
        <v>0</v>
      </c>
      <c r="P4" s="339"/>
      <c r="Q4" s="339" t="s">
        <v>1258</v>
      </c>
    </row>
    <row r="5" spans="1:20">
      <c r="M5" s="339"/>
      <c r="O5" s="339"/>
      <c r="P5" s="339"/>
      <c r="Q5" s="339"/>
    </row>
    <row r="6" spans="1:20">
      <c r="M6" s="339"/>
      <c r="O6" s="339"/>
      <c r="P6" s="339"/>
      <c r="Q6" s="339"/>
    </row>
    <row r="7" spans="1:20">
      <c r="M7" s="339"/>
      <c r="O7" s="339"/>
      <c r="P7" s="339"/>
      <c r="Q7" s="339"/>
    </row>
    <row r="8" spans="1:20">
      <c r="M8" s="339"/>
      <c r="O8" s="339"/>
      <c r="P8" s="339"/>
      <c r="Q8" s="339"/>
    </row>
    <row r="9" spans="1:20">
      <c r="M9" s="339"/>
      <c r="O9" s="339"/>
      <c r="P9" s="339"/>
      <c r="Q9" s="339"/>
    </row>
    <row r="10" spans="1:20">
      <c r="M10" s="339"/>
      <c r="O10" s="339"/>
      <c r="P10" s="339"/>
      <c r="Q10" s="339"/>
    </row>
    <row r="11" spans="1:20">
      <c r="M11" s="339"/>
      <c r="O11" s="339"/>
      <c r="P11" s="339"/>
      <c r="Q11" s="339"/>
    </row>
    <row r="12" spans="1:20">
      <c r="M12" s="339"/>
      <c r="O12" s="339"/>
      <c r="P12" s="339"/>
      <c r="Q12" s="339"/>
    </row>
    <row r="13" spans="1:20">
      <c r="M13" s="339"/>
      <c r="O13" s="339"/>
      <c r="P13" s="339"/>
      <c r="Q13" s="339"/>
    </row>
    <row r="14" spans="1:20">
      <c r="M14" s="339"/>
      <c r="O14" s="339"/>
      <c r="P14" s="339"/>
      <c r="Q14" s="339"/>
    </row>
    <row r="15" spans="1:20">
      <c r="M15" s="339"/>
      <c r="O15" s="339"/>
      <c r="P15" s="339"/>
      <c r="Q15" s="339"/>
    </row>
    <row r="16" spans="1:20">
      <c r="M16" s="339"/>
      <c r="O16" s="339"/>
      <c r="P16" s="339"/>
      <c r="Q16" s="339"/>
    </row>
    <row r="17" spans="13:18">
      <c r="M17" s="339"/>
      <c r="O17" s="339"/>
      <c r="P17" s="339"/>
      <c r="Q17" s="339"/>
    </row>
    <row r="18" spans="13:18">
      <c r="M18" s="339"/>
      <c r="O18" s="339"/>
      <c r="P18" s="339"/>
      <c r="Q18" s="339"/>
    </row>
    <row r="19" spans="13:18">
      <c r="M19" s="339"/>
      <c r="O19" s="339"/>
      <c r="P19" s="339"/>
      <c r="Q19" s="339"/>
    </row>
    <row r="20" spans="13:18">
      <c r="M20" s="339"/>
      <c r="O20" s="339"/>
      <c r="P20" s="339"/>
      <c r="Q20" s="339"/>
    </row>
    <row r="21" spans="13:18">
      <c r="M21" s="339"/>
      <c r="O21" s="339"/>
      <c r="P21" s="339"/>
      <c r="Q21" s="339"/>
    </row>
    <row r="22" spans="13:18">
      <c r="M22" s="339"/>
      <c r="O22" s="339"/>
      <c r="P22" s="339"/>
      <c r="Q22" s="339"/>
    </row>
    <row r="23" spans="13:18">
      <c r="M23" s="339"/>
      <c r="O23" s="339"/>
      <c r="P23" s="339"/>
      <c r="Q23" s="339"/>
    </row>
    <row r="24" spans="13:18">
      <c r="M24" s="339"/>
      <c r="O24" s="339"/>
      <c r="P24" s="339"/>
      <c r="Q24" s="339"/>
    </row>
    <row r="25" spans="13:18">
      <c r="M25" s="339"/>
      <c r="O25" s="339"/>
      <c r="P25" s="339"/>
      <c r="Q25" s="339"/>
    </row>
    <row r="26" spans="13:18">
      <c r="M26" s="339">
        <f>SUM(M2:M25)</f>
        <v>0</v>
      </c>
      <c r="O26" s="339"/>
      <c r="P26" s="339"/>
      <c r="Q26" s="339"/>
      <c r="R26" s="337" t="s">
        <v>1259</v>
      </c>
    </row>
    <row r="71" spans="15:15">
      <c r="O71" s="337">
        <f>L:L+N:N</f>
        <v>0</v>
      </c>
    </row>
    <row r="355" spans="2:2">
      <c r="B355" s="337" t="s">
        <v>458</v>
      </c>
    </row>
    <row r="376" spans="1:20">
      <c r="A376" s="337">
        <v>3297</v>
      </c>
    </row>
    <row r="377" spans="1:20">
      <c r="L377" s="337">
        <f>SUM(L355:L376)</f>
        <v>0</v>
      </c>
      <c r="M377" s="337">
        <f t="shared" ref="M377:S377" si="0">SUM(M355:M376)</f>
        <v>0</v>
      </c>
      <c r="N377" s="337">
        <f>SUM(N355:N376)</f>
        <v>0</v>
      </c>
      <c r="O377" s="337">
        <f t="shared" si="0"/>
        <v>0</v>
      </c>
      <c r="P377" s="337">
        <f t="shared" si="0"/>
        <v>0</v>
      </c>
      <c r="Q377" s="337">
        <f t="shared" si="0"/>
        <v>0</v>
      </c>
      <c r="R377" s="337">
        <f t="shared" si="0"/>
        <v>0</v>
      </c>
      <c r="S377" s="337">
        <f t="shared" si="0"/>
        <v>0</v>
      </c>
      <c r="T377" s="340">
        <f>SUM(T355:T376)</f>
        <v>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theme="6" tint="0.39997558519241921"/>
  </sheetPr>
  <dimension ref="A1:AC955"/>
  <sheetViews>
    <sheetView workbookViewId="0"/>
  </sheetViews>
  <sheetFormatPr defaultRowHeight="13.5"/>
  <cols>
    <col min="1" max="1" width="26.3828125" customWidth="1"/>
    <col min="2" max="2" width="9.61328125" customWidth="1"/>
    <col min="3" max="3" width="22.15234375" customWidth="1"/>
    <col min="4" max="4" width="17.23046875" customWidth="1"/>
    <col min="5" max="5" width="26.3828125" customWidth="1"/>
    <col min="6" max="6" width="18.15234375" customWidth="1"/>
    <col min="7" max="7" width="11.61328125" customWidth="1"/>
    <col min="8" max="8" width="7.765625" customWidth="1"/>
  </cols>
  <sheetData>
    <row r="1" spans="1:8" ht="14" thickBot="1"/>
    <row r="2" spans="1:8" ht="14" thickBot="1">
      <c r="A2" s="144" t="s">
        <v>1260</v>
      </c>
      <c r="B2" s="145"/>
      <c r="C2" s="146"/>
      <c r="D2" s="146"/>
    </row>
    <row r="7" spans="1:8" ht="14">
      <c r="A7" s="128" t="s">
        <v>1261</v>
      </c>
      <c r="C7" s="137" t="s">
        <v>1262</v>
      </c>
      <c r="D7" s="127"/>
      <c r="E7" s="127"/>
      <c r="F7" s="138">
        <v>0</v>
      </c>
      <c r="G7" s="127"/>
      <c r="H7" s="127"/>
    </row>
    <row r="8" spans="1:8" ht="14">
      <c r="C8" s="131" t="s">
        <v>1263</v>
      </c>
      <c r="D8" s="127"/>
      <c r="E8" s="127"/>
      <c r="F8" s="127"/>
      <c r="G8" s="127"/>
      <c r="H8" s="127"/>
    </row>
    <row r="9" spans="1:8">
      <c r="C9" s="142" t="s">
        <v>1264</v>
      </c>
      <c r="D9" s="142"/>
      <c r="E9" s="142"/>
      <c r="F9" s="127"/>
      <c r="G9" s="132">
        <v>0</v>
      </c>
      <c r="H9" s="127"/>
    </row>
    <row r="10" spans="1:8">
      <c r="C10" s="142" t="s">
        <v>1265</v>
      </c>
      <c r="D10" s="142"/>
      <c r="E10" s="133">
        <v>0</v>
      </c>
      <c r="F10" s="127"/>
      <c r="G10" s="130">
        <f>F7*E10</f>
        <v>0</v>
      </c>
      <c r="H10" s="127"/>
    </row>
    <row r="11" spans="1:8">
      <c r="C11" s="127" t="s">
        <v>1266</v>
      </c>
      <c r="D11" s="127"/>
      <c r="E11" s="133">
        <v>0</v>
      </c>
      <c r="F11" s="127"/>
      <c r="G11" s="130">
        <f>F8*E10</f>
        <v>0</v>
      </c>
      <c r="H11" s="127"/>
    </row>
    <row r="12" spans="1:8">
      <c r="C12" s="127" t="s">
        <v>1267</v>
      </c>
      <c r="D12" s="127"/>
      <c r="E12" s="133">
        <v>0</v>
      </c>
      <c r="F12" s="134"/>
      <c r="G12" s="135">
        <f>F7*E12</f>
        <v>0</v>
      </c>
      <c r="H12" s="129" t="s">
        <v>1268</v>
      </c>
    </row>
    <row r="13" spans="1:8">
      <c r="C13" s="127"/>
      <c r="D13" s="127"/>
      <c r="E13" s="136"/>
      <c r="F13" s="127"/>
      <c r="G13" s="138">
        <f>G9+G10+G11+G12</f>
        <v>0</v>
      </c>
      <c r="H13" s="127"/>
    </row>
    <row r="14" spans="1:8" ht="14">
      <c r="C14" s="131" t="s">
        <v>1269</v>
      </c>
      <c r="D14" s="127"/>
      <c r="E14" s="127"/>
      <c r="F14" s="138">
        <f>F7-G13</f>
        <v>0</v>
      </c>
      <c r="G14" s="127"/>
      <c r="H14" s="127"/>
    </row>
    <row r="15" spans="1:8">
      <c r="C15" s="127"/>
      <c r="D15" s="127"/>
      <c r="E15" s="127"/>
      <c r="F15" s="127"/>
      <c r="G15" s="127"/>
      <c r="H15" s="127"/>
    </row>
    <row r="16" spans="1:8">
      <c r="C16" s="57"/>
      <c r="D16" s="57"/>
      <c r="E16" s="57"/>
      <c r="F16" s="57"/>
      <c r="G16" s="57"/>
      <c r="H16" s="57"/>
    </row>
    <row r="17" spans="1:8">
      <c r="C17" s="57"/>
      <c r="D17" s="57"/>
      <c r="E17" s="57"/>
      <c r="F17" s="57"/>
      <c r="G17" s="57"/>
      <c r="H17" s="57"/>
    </row>
    <row r="18" spans="1:8">
      <c r="A18" s="143" t="s">
        <v>1270</v>
      </c>
      <c r="B18" s="143"/>
      <c r="C18" s="143"/>
      <c r="D18" s="143"/>
      <c r="E18" s="143"/>
      <c r="F18" s="143"/>
      <c r="G18" s="143"/>
      <c r="H18" s="143"/>
    </row>
    <row r="19" spans="1:8">
      <c r="A19" s="143"/>
      <c r="B19" s="143"/>
      <c r="C19" s="143"/>
      <c r="D19" s="143"/>
      <c r="E19" s="143"/>
      <c r="F19" s="143"/>
      <c r="G19" s="143"/>
      <c r="H19" s="143"/>
    </row>
    <row r="20" spans="1:8">
      <c r="A20" s="143"/>
      <c r="B20" s="143"/>
      <c r="C20" s="143"/>
      <c r="D20" s="143"/>
      <c r="E20" s="143"/>
      <c r="F20" s="143"/>
      <c r="G20" s="143"/>
      <c r="H20" s="143"/>
    </row>
    <row r="39" spans="23:23">
      <c r="W39" s="325"/>
    </row>
    <row r="40" spans="23:23">
      <c r="W40" s="325"/>
    </row>
    <row r="41" spans="23:23">
      <c r="W41" s="325"/>
    </row>
    <row r="42" spans="23:23">
      <c r="W42" s="325"/>
    </row>
    <row r="43" spans="23:23">
      <c r="W43" s="325"/>
    </row>
    <row r="44" spans="23:23">
      <c r="W44" s="325"/>
    </row>
    <row r="45" spans="23:23">
      <c r="W45" s="325"/>
    </row>
    <row r="46" spans="23:23">
      <c r="W46" s="325"/>
    </row>
    <row r="47" spans="23:23">
      <c r="W47" s="325"/>
    </row>
    <row r="48" spans="23:23">
      <c r="W48" s="325"/>
    </row>
    <row r="49" spans="23:23">
      <c r="W49" s="325"/>
    </row>
    <row r="50" spans="23:23">
      <c r="W50" s="325"/>
    </row>
    <row r="51" spans="23:23">
      <c r="W51" s="325"/>
    </row>
    <row r="52" spans="23:23">
      <c r="W52" s="325"/>
    </row>
    <row r="53" spans="23:23">
      <c r="W53" s="325"/>
    </row>
    <row r="54" spans="23:23">
      <c r="W54" s="325"/>
    </row>
    <row r="55" spans="23:23">
      <c r="W55" s="325"/>
    </row>
    <row r="56" spans="23:23">
      <c r="W56" s="325"/>
    </row>
    <row r="57" spans="23:23">
      <c r="W57" s="325"/>
    </row>
    <row r="58" spans="23:23">
      <c r="W58" s="325"/>
    </row>
    <row r="59" spans="23:23">
      <c r="W59" s="325"/>
    </row>
    <row r="60" spans="23:23">
      <c r="W60" s="325"/>
    </row>
    <row r="61" spans="23:23">
      <c r="W61" s="325"/>
    </row>
    <row r="62" spans="23:23">
      <c r="W62" s="325"/>
    </row>
    <row r="63" spans="23:23">
      <c r="W63" s="325"/>
    </row>
    <row r="64" spans="23:23">
      <c r="W64" s="325"/>
    </row>
    <row r="65" spans="23:29">
      <c r="W65" s="325"/>
    </row>
    <row r="66" spans="23:29">
      <c r="W66" s="325"/>
    </row>
    <row r="67" spans="23:29">
      <c r="W67" s="325"/>
    </row>
    <row r="68" spans="23:29">
      <c r="W68" s="325"/>
    </row>
    <row r="69" spans="23:29">
      <c r="W69" s="325"/>
    </row>
    <row r="70" spans="23:29">
      <c r="W70" s="325"/>
    </row>
    <row r="71" spans="23:29">
      <c r="W71" s="325"/>
      <c r="AA71" s="331" t="e">
        <f>AC:AC+AD:AD+AE:AE+AF:AF+AG:AG</f>
        <v>#REF!</v>
      </c>
      <c r="AC71" s="14" t="e">
        <f>SUMIF(#REF!,A:A,#REF!)</f>
        <v>#REF!</v>
      </c>
    </row>
    <row r="72" spans="23:29">
      <c r="W72" s="325"/>
    </row>
    <row r="73" spans="23:29">
      <c r="W73" s="325"/>
    </row>
    <row r="74" spans="23:29">
      <c r="W74" s="325"/>
    </row>
    <row r="75" spans="23:29">
      <c r="W75" s="325"/>
    </row>
    <row r="76" spans="23:29">
      <c r="W76" s="325"/>
    </row>
    <row r="77" spans="23:29">
      <c r="W77" s="325"/>
    </row>
    <row r="78" spans="23:29">
      <c r="W78" s="325"/>
    </row>
    <row r="79" spans="23:29">
      <c r="W79" s="325"/>
    </row>
    <row r="80" spans="23:29">
      <c r="W80" s="325"/>
    </row>
    <row r="81" spans="23:23">
      <c r="W81" s="325"/>
    </row>
    <row r="82" spans="23:23">
      <c r="W82" s="325"/>
    </row>
    <row r="83" spans="23:23">
      <c r="W83" s="325"/>
    </row>
    <row r="84" spans="23:23">
      <c r="W84" s="325"/>
    </row>
    <row r="85" spans="23:23">
      <c r="W85" s="325"/>
    </row>
    <row r="86" spans="23:23">
      <c r="W86" s="325"/>
    </row>
    <row r="87" spans="23:23">
      <c r="W87" s="325"/>
    </row>
    <row r="88" spans="23:23">
      <c r="W88" s="325"/>
    </row>
    <row r="89" spans="23:23">
      <c r="W89" s="325"/>
    </row>
    <row r="90" spans="23:23">
      <c r="W90" s="325"/>
    </row>
    <row r="91" spans="23:23">
      <c r="W91" s="325"/>
    </row>
    <row r="92" spans="23:23">
      <c r="W92" s="325"/>
    </row>
    <row r="93" spans="23:23">
      <c r="W93" s="325"/>
    </row>
    <row r="94" spans="23:23">
      <c r="W94" s="325"/>
    </row>
    <row r="95" spans="23:23">
      <c r="W95" s="325"/>
    </row>
    <row r="96" spans="23:23">
      <c r="W96" s="325"/>
    </row>
    <row r="97" spans="23:23">
      <c r="W97" s="325"/>
    </row>
    <row r="98" spans="23:23">
      <c r="W98" s="325"/>
    </row>
    <row r="99" spans="23:23">
      <c r="W99" s="325"/>
    </row>
    <row r="100" spans="23:23">
      <c r="W100" s="325"/>
    </row>
    <row r="101" spans="23:23">
      <c r="W101" s="325"/>
    </row>
    <row r="102" spans="23:23">
      <c r="W102" s="325"/>
    </row>
    <row r="103" spans="23:23">
      <c r="W103" s="325"/>
    </row>
    <row r="104" spans="23:23">
      <c r="W104" s="325"/>
    </row>
    <row r="105" spans="23:23">
      <c r="W105" s="325"/>
    </row>
    <row r="106" spans="23:23">
      <c r="W106" s="325"/>
    </row>
    <row r="107" spans="23:23">
      <c r="W107" s="325"/>
    </row>
    <row r="108" spans="23:23">
      <c r="W108" s="325"/>
    </row>
    <row r="109" spans="23:23">
      <c r="W109" s="325"/>
    </row>
    <row r="110" spans="23:23">
      <c r="W110" s="325"/>
    </row>
    <row r="111" spans="23:23">
      <c r="W111" s="325"/>
    </row>
    <row r="112" spans="23:23">
      <c r="W112" s="325"/>
    </row>
    <row r="113" spans="23:23">
      <c r="W113" s="325"/>
    </row>
    <row r="114" spans="23:23">
      <c r="W114" s="325"/>
    </row>
    <row r="115" spans="23:23">
      <c r="W115" s="325"/>
    </row>
    <row r="116" spans="23:23">
      <c r="W116" s="325"/>
    </row>
    <row r="117" spans="23:23">
      <c r="W117" s="325"/>
    </row>
    <row r="118" spans="23:23">
      <c r="W118" s="325"/>
    </row>
    <row r="119" spans="23:23">
      <c r="W119" s="325"/>
    </row>
    <row r="120" spans="23:23">
      <c r="W120" s="325"/>
    </row>
    <row r="121" spans="23:23">
      <c r="W121" s="325"/>
    </row>
    <row r="122" spans="23:23">
      <c r="W122" s="325"/>
    </row>
    <row r="123" spans="23:23">
      <c r="W123" s="325"/>
    </row>
    <row r="124" spans="23:23">
      <c r="W124" s="325"/>
    </row>
    <row r="125" spans="23:23">
      <c r="W125" s="325"/>
    </row>
    <row r="126" spans="23:23">
      <c r="W126" s="325"/>
    </row>
    <row r="127" spans="23:23">
      <c r="W127" s="325"/>
    </row>
    <row r="128" spans="23:23">
      <c r="W128" s="325"/>
    </row>
    <row r="129" spans="23:23">
      <c r="W129" s="325"/>
    </row>
    <row r="130" spans="23:23">
      <c r="W130" s="325"/>
    </row>
    <row r="131" spans="23:23">
      <c r="W131" s="325"/>
    </row>
    <row r="132" spans="23:23">
      <c r="W132" s="325"/>
    </row>
    <row r="133" spans="23:23">
      <c r="W133" s="325"/>
    </row>
    <row r="134" spans="23:23">
      <c r="W134" s="325"/>
    </row>
    <row r="135" spans="23:23">
      <c r="W135" s="325"/>
    </row>
    <row r="136" spans="23:23">
      <c r="W136" s="325"/>
    </row>
    <row r="137" spans="23:23">
      <c r="W137" s="325"/>
    </row>
    <row r="138" spans="23:23">
      <c r="W138" s="325"/>
    </row>
    <row r="139" spans="23:23">
      <c r="W139" s="325"/>
    </row>
    <row r="140" spans="23:23">
      <c r="W140" s="325"/>
    </row>
    <row r="141" spans="23:23">
      <c r="W141" s="325"/>
    </row>
    <row r="142" spans="23:23">
      <c r="W142" s="325"/>
    </row>
    <row r="143" spans="23:23">
      <c r="W143" s="325"/>
    </row>
    <row r="144" spans="23:23">
      <c r="W144" s="325"/>
    </row>
    <row r="145" spans="23:23">
      <c r="W145" s="325"/>
    </row>
    <row r="146" spans="23:23">
      <c r="W146" s="325"/>
    </row>
    <row r="147" spans="23:23">
      <c r="W147" s="325"/>
    </row>
    <row r="148" spans="23:23">
      <c r="W148" s="325"/>
    </row>
    <row r="149" spans="23:23">
      <c r="W149" s="325"/>
    </row>
    <row r="150" spans="23:23">
      <c r="W150" s="325"/>
    </row>
    <row r="151" spans="23:23">
      <c r="W151" s="325"/>
    </row>
    <row r="152" spans="23:23">
      <c r="W152" s="325"/>
    </row>
    <row r="153" spans="23:23">
      <c r="W153" s="325"/>
    </row>
    <row r="154" spans="23:23">
      <c r="W154" s="325"/>
    </row>
    <row r="155" spans="23:23">
      <c r="W155" s="325"/>
    </row>
    <row r="156" spans="23:23">
      <c r="W156" s="325"/>
    </row>
    <row r="157" spans="23:23">
      <c r="W157" s="325"/>
    </row>
    <row r="158" spans="23:23">
      <c r="W158" s="325"/>
    </row>
    <row r="159" spans="23:23">
      <c r="W159" s="325"/>
    </row>
    <row r="160" spans="23:23">
      <c r="W160" s="325"/>
    </row>
    <row r="161" spans="23:23">
      <c r="W161" s="325"/>
    </row>
    <row r="162" spans="23:23">
      <c r="W162" s="325"/>
    </row>
    <row r="163" spans="23:23">
      <c r="W163" s="325"/>
    </row>
    <row r="164" spans="23:23">
      <c r="W164" s="325"/>
    </row>
    <row r="165" spans="23:23">
      <c r="W165" s="325"/>
    </row>
    <row r="166" spans="23:23">
      <c r="W166" s="325"/>
    </row>
    <row r="167" spans="23:23">
      <c r="W167" s="325"/>
    </row>
    <row r="168" spans="23:23">
      <c r="W168" s="325"/>
    </row>
    <row r="169" spans="23:23">
      <c r="W169" s="325"/>
    </row>
    <row r="170" spans="23:23">
      <c r="W170" s="325"/>
    </row>
    <row r="171" spans="23:23">
      <c r="W171" s="325"/>
    </row>
    <row r="172" spans="23:23">
      <c r="W172" s="325"/>
    </row>
    <row r="173" spans="23:23">
      <c r="W173" s="325"/>
    </row>
    <row r="174" spans="23:23">
      <c r="W174" s="325"/>
    </row>
    <row r="175" spans="23:23">
      <c r="W175" s="325"/>
    </row>
    <row r="176" spans="23:23">
      <c r="W176" s="325"/>
    </row>
    <row r="177" spans="23:23">
      <c r="W177" s="325"/>
    </row>
    <row r="178" spans="23:23">
      <c r="W178" s="325"/>
    </row>
    <row r="179" spans="23:23">
      <c r="W179" s="325"/>
    </row>
    <row r="180" spans="23:23">
      <c r="W180" s="325"/>
    </row>
    <row r="181" spans="23:23">
      <c r="W181" s="325"/>
    </row>
    <row r="182" spans="23:23">
      <c r="W182" s="325"/>
    </row>
    <row r="183" spans="23:23">
      <c r="W183" s="325"/>
    </row>
    <row r="184" spans="23:23">
      <c r="W184" s="325"/>
    </row>
    <row r="185" spans="23:23">
      <c r="W185" s="325"/>
    </row>
    <row r="186" spans="23:23">
      <c r="W186" s="325"/>
    </row>
    <row r="187" spans="23:23">
      <c r="W187" s="325"/>
    </row>
    <row r="188" spans="23:23">
      <c r="W188" s="325"/>
    </row>
    <row r="189" spans="23:23">
      <c r="W189" s="325"/>
    </row>
    <row r="190" spans="23:23">
      <c r="W190" s="325"/>
    </row>
    <row r="191" spans="23:23">
      <c r="W191" s="325"/>
    </row>
    <row r="192" spans="23:23">
      <c r="W192" s="325"/>
    </row>
    <row r="193" spans="23:23">
      <c r="W193" s="325"/>
    </row>
    <row r="194" spans="23:23">
      <c r="W194" s="325"/>
    </row>
    <row r="195" spans="23:23">
      <c r="W195" s="325"/>
    </row>
    <row r="196" spans="23:23">
      <c r="W196" s="325"/>
    </row>
    <row r="197" spans="23:23">
      <c r="W197" s="325"/>
    </row>
    <row r="198" spans="23:23">
      <c r="W198" s="325"/>
    </row>
    <row r="199" spans="23:23">
      <c r="W199" s="325"/>
    </row>
    <row r="200" spans="23:23">
      <c r="W200" s="325"/>
    </row>
    <row r="201" spans="23:23">
      <c r="W201" s="325"/>
    </row>
    <row r="202" spans="23:23">
      <c r="W202" s="325"/>
    </row>
    <row r="203" spans="23:23">
      <c r="W203" s="325"/>
    </row>
    <row r="204" spans="23:23">
      <c r="W204" s="325"/>
    </row>
    <row r="205" spans="23:23">
      <c r="W205" s="325"/>
    </row>
    <row r="206" spans="23:23">
      <c r="W206" s="325"/>
    </row>
    <row r="207" spans="23:23">
      <c r="W207" s="325"/>
    </row>
    <row r="208" spans="23:23">
      <c r="W208" s="325"/>
    </row>
    <row r="209" spans="23:23">
      <c r="W209" s="325"/>
    </row>
    <row r="210" spans="23:23">
      <c r="W210" s="325"/>
    </row>
    <row r="211" spans="23:23">
      <c r="W211" s="325"/>
    </row>
    <row r="212" spans="23:23">
      <c r="W212" s="325"/>
    </row>
    <row r="213" spans="23:23">
      <c r="W213" s="325"/>
    </row>
    <row r="214" spans="23:23">
      <c r="W214" s="325"/>
    </row>
    <row r="215" spans="23:23">
      <c r="W215" s="325"/>
    </row>
    <row r="216" spans="23:23">
      <c r="W216" s="325"/>
    </row>
    <row r="217" spans="23:23">
      <c r="W217" s="325"/>
    </row>
    <row r="218" spans="23:23">
      <c r="W218" s="325"/>
    </row>
    <row r="219" spans="23:23">
      <c r="W219" s="325"/>
    </row>
    <row r="220" spans="23:23">
      <c r="W220" s="325"/>
    </row>
    <row r="221" spans="23:23">
      <c r="W221" s="325"/>
    </row>
    <row r="222" spans="23:23">
      <c r="W222" s="325"/>
    </row>
    <row r="223" spans="23:23">
      <c r="W223" s="325"/>
    </row>
    <row r="224" spans="23:23">
      <c r="W224" s="325"/>
    </row>
    <row r="225" spans="23:23">
      <c r="W225" s="325"/>
    </row>
    <row r="226" spans="23:23">
      <c r="W226" s="325"/>
    </row>
    <row r="227" spans="23:23">
      <c r="W227" s="325"/>
    </row>
    <row r="228" spans="23:23">
      <c r="W228" s="325"/>
    </row>
    <row r="229" spans="23:23">
      <c r="W229" s="325"/>
    </row>
    <row r="230" spans="23:23">
      <c r="W230" s="325"/>
    </row>
    <row r="231" spans="23:23">
      <c r="W231" s="325"/>
    </row>
    <row r="232" spans="23:23">
      <c r="W232" s="325"/>
    </row>
    <row r="233" spans="23:23">
      <c r="W233" s="325"/>
    </row>
    <row r="234" spans="23:23">
      <c r="W234" s="325"/>
    </row>
    <row r="235" spans="23:23">
      <c r="W235" s="325"/>
    </row>
    <row r="236" spans="23:23">
      <c r="W236" s="325"/>
    </row>
    <row r="237" spans="23:23">
      <c r="W237" s="325"/>
    </row>
    <row r="238" spans="23:23">
      <c r="W238" s="325"/>
    </row>
    <row r="239" spans="23:23">
      <c r="W239" s="325"/>
    </row>
    <row r="240" spans="23:23">
      <c r="W240" s="325"/>
    </row>
    <row r="241" spans="23:23">
      <c r="W241" s="325"/>
    </row>
    <row r="242" spans="23:23">
      <c r="W242" s="325"/>
    </row>
    <row r="243" spans="23:23">
      <c r="W243" s="325"/>
    </row>
    <row r="244" spans="23:23">
      <c r="W244" s="325"/>
    </row>
    <row r="245" spans="23:23">
      <c r="W245" s="325"/>
    </row>
    <row r="246" spans="23:23">
      <c r="W246" s="325"/>
    </row>
    <row r="247" spans="23:23">
      <c r="W247" s="325"/>
    </row>
    <row r="248" spans="23:23">
      <c r="W248" s="325"/>
    </row>
    <row r="249" spans="23:23">
      <c r="W249" s="325"/>
    </row>
    <row r="250" spans="23:23">
      <c r="W250" s="325"/>
    </row>
    <row r="251" spans="23:23">
      <c r="W251" s="325"/>
    </row>
    <row r="252" spans="23:23">
      <c r="W252" s="325"/>
    </row>
    <row r="253" spans="23:23">
      <c r="W253" s="325"/>
    </row>
    <row r="254" spans="23:23">
      <c r="W254" s="325"/>
    </row>
    <row r="255" spans="23:23">
      <c r="W255" s="325"/>
    </row>
    <row r="256" spans="23:23">
      <c r="W256" s="325"/>
    </row>
    <row r="257" spans="23:23">
      <c r="W257" s="325"/>
    </row>
    <row r="258" spans="23:23">
      <c r="W258" s="325"/>
    </row>
    <row r="259" spans="23:23">
      <c r="W259" s="325"/>
    </row>
    <row r="260" spans="23:23">
      <c r="W260" s="325"/>
    </row>
    <row r="261" spans="23:23">
      <c r="W261" s="325"/>
    </row>
    <row r="262" spans="23:23">
      <c r="W262" s="325"/>
    </row>
    <row r="263" spans="23:23">
      <c r="W263" s="325"/>
    </row>
    <row r="264" spans="23:23">
      <c r="W264" s="325"/>
    </row>
    <row r="265" spans="23:23">
      <c r="W265" s="325"/>
    </row>
    <row r="266" spans="23:23">
      <c r="W266" s="325"/>
    </row>
    <row r="267" spans="23:23">
      <c r="W267" s="325"/>
    </row>
    <row r="268" spans="23:23">
      <c r="W268" s="325"/>
    </row>
    <row r="269" spans="23:23">
      <c r="W269" s="325"/>
    </row>
    <row r="270" spans="23:23">
      <c r="W270" s="325"/>
    </row>
    <row r="271" spans="23:23">
      <c r="W271" s="325"/>
    </row>
    <row r="272" spans="23:23">
      <c r="W272" s="325"/>
    </row>
    <row r="273" spans="23:23">
      <c r="W273" s="325"/>
    </row>
    <row r="274" spans="23:23">
      <c r="W274" s="325"/>
    </row>
    <row r="275" spans="23:23">
      <c r="W275" s="325"/>
    </row>
    <row r="276" spans="23:23">
      <c r="W276" s="325"/>
    </row>
    <row r="277" spans="23:23">
      <c r="W277" s="325"/>
    </row>
    <row r="278" spans="23:23">
      <c r="W278" s="325"/>
    </row>
    <row r="279" spans="23:23">
      <c r="W279" s="325"/>
    </row>
    <row r="280" spans="23:23">
      <c r="W280" s="325"/>
    </row>
    <row r="281" spans="23:23">
      <c r="W281" s="325"/>
    </row>
    <row r="282" spans="23:23">
      <c r="W282" s="325"/>
    </row>
    <row r="283" spans="23:23">
      <c r="W283" s="325"/>
    </row>
    <row r="284" spans="23:23">
      <c r="W284" s="325"/>
    </row>
    <row r="285" spans="23:23">
      <c r="W285" s="325"/>
    </row>
    <row r="286" spans="23:23">
      <c r="W286" s="325"/>
    </row>
    <row r="287" spans="23:23">
      <c r="W287" s="325"/>
    </row>
    <row r="288" spans="23:23">
      <c r="W288" s="325"/>
    </row>
    <row r="289" spans="23:23">
      <c r="W289" s="325"/>
    </row>
    <row r="290" spans="23:23">
      <c r="W290" s="325"/>
    </row>
    <row r="291" spans="23:23">
      <c r="W291" s="325"/>
    </row>
    <row r="292" spans="23:23">
      <c r="W292" s="325"/>
    </row>
    <row r="293" spans="23:23">
      <c r="W293" s="325"/>
    </row>
    <row r="294" spans="23:23">
      <c r="W294" s="325"/>
    </row>
    <row r="295" spans="23:23">
      <c r="W295" s="325"/>
    </row>
    <row r="296" spans="23:23">
      <c r="W296" s="325"/>
    </row>
    <row r="297" spans="23:23">
      <c r="W297" s="325"/>
    </row>
    <row r="298" spans="23:23">
      <c r="W298" s="325"/>
    </row>
    <row r="299" spans="23:23">
      <c r="W299" s="325"/>
    </row>
    <row r="300" spans="23:23">
      <c r="W300" s="325"/>
    </row>
    <row r="301" spans="23:23">
      <c r="W301" s="325"/>
    </row>
    <row r="302" spans="23:23">
      <c r="W302" s="325"/>
    </row>
    <row r="303" spans="23:23">
      <c r="W303" s="325"/>
    </row>
    <row r="304" spans="23:23">
      <c r="W304" s="325"/>
    </row>
    <row r="305" spans="23:23">
      <c r="W305" s="325"/>
    </row>
    <row r="306" spans="23:23">
      <c r="W306" s="325"/>
    </row>
    <row r="307" spans="23:23">
      <c r="W307" s="325"/>
    </row>
    <row r="308" spans="23:23">
      <c r="W308" s="325"/>
    </row>
    <row r="309" spans="23:23">
      <c r="W309" s="325"/>
    </row>
    <row r="310" spans="23:23">
      <c r="W310" s="325"/>
    </row>
    <row r="311" spans="23:23">
      <c r="W311" s="325"/>
    </row>
    <row r="312" spans="23:23">
      <c r="W312" s="325"/>
    </row>
    <row r="313" spans="23:23">
      <c r="W313" s="325"/>
    </row>
    <row r="314" spans="23:23">
      <c r="W314" s="325"/>
    </row>
    <row r="315" spans="23:23">
      <c r="W315" s="325"/>
    </row>
    <row r="316" spans="23:23">
      <c r="W316" s="325"/>
    </row>
    <row r="317" spans="23:23">
      <c r="W317" s="325"/>
    </row>
    <row r="318" spans="23:23">
      <c r="W318" s="325"/>
    </row>
    <row r="319" spans="23:23">
      <c r="W319" s="325"/>
    </row>
    <row r="320" spans="23:23">
      <c r="W320" s="325"/>
    </row>
    <row r="321" spans="23:23">
      <c r="W321" s="325"/>
    </row>
    <row r="322" spans="23:23">
      <c r="W322" s="325"/>
    </row>
    <row r="323" spans="23:23">
      <c r="W323" s="325"/>
    </row>
    <row r="324" spans="23:23">
      <c r="W324" s="325"/>
    </row>
    <row r="325" spans="23:23">
      <c r="W325" s="325"/>
    </row>
    <row r="326" spans="23:23">
      <c r="W326" s="325"/>
    </row>
    <row r="327" spans="23:23">
      <c r="W327" s="325"/>
    </row>
    <row r="328" spans="23:23">
      <c r="W328" s="325"/>
    </row>
    <row r="329" spans="23:23">
      <c r="W329" s="325"/>
    </row>
    <row r="330" spans="23:23">
      <c r="W330" s="325"/>
    </row>
    <row r="331" spans="23:23">
      <c r="W331" s="325"/>
    </row>
    <row r="332" spans="23:23">
      <c r="W332" s="325"/>
    </row>
    <row r="333" spans="23:23">
      <c r="W333" s="325"/>
    </row>
    <row r="334" spans="23:23">
      <c r="W334" s="325"/>
    </row>
    <row r="335" spans="23:23">
      <c r="W335" s="325"/>
    </row>
    <row r="336" spans="23:23">
      <c r="W336" s="325"/>
    </row>
    <row r="337" spans="23:23">
      <c r="W337" s="325"/>
    </row>
    <row r="338" spans="23:23">
      <c r="W338" s="325"/>
    </row>
    <row r="339" spans="23:23">
      <c r="W339" s="325"/>
    </row>
    <row r="340" spans="23:23">
      <c r="W340" s="325"/>
    </row>
    <row r="341" spans="23:23">
      <c r="W341" s="325"/>
    </row>
    <row r="342" spans="23:23">
      <c r="W342" s="325"/>
    </row>
    <row r="343" spans="23:23">
      <c r="W343" s="325"/>
    </row>
    <row r="344" spans="23:23">
      <c r="W344" s="325"/>
    </row>
    <row r="345" spans="23:23">
      <c r="W345" s="325"/>
    </row>
    <row r="346" spans="23:23">
      <c r="W346" s="325"/>
    </row>
    <row r="347" spans="23:23">
      <c r="W347" s="325"/>
    </row>
    <row r="348" spans="23:23">
      <c r="W348" s="325"/>
    </row>
    <row r="349" spans="23:23">
      <c r="W349" s="325"/>
    </row>
    <row r="350" spans="23:23">
      <c r="W350" s="325"/>
    </row>
    <row r="351" spans="23:23">
      <c r="W351" s="325"/>
    </row>
    <row r="352" spans="23:23">
      <c r="W352" s="325"/>
    </row>
    <row r="353" spans="23:23">
      <c r="W353" s="325"/>
    </row>
    <row r="354" spans="23:23">
      <c r="W354" s="325"/>
    </row>
    <row r="355" spans="23:23">
      <c r="W355" s="325"/>
    </row>
    <row r="356" spans="23:23">
      <c r="W356" s="325"/>
    </row>
    <row r="357" spans="23:23">
      <c r="W357" s="325"/>
    </row>
    <row r="358" spans="23:23">
      <c r="W358" s="325"/>
    </row>
    <row r="359" spans="23:23">
      <c r="W359" s="325"/>
    </row>
    <row r="360" spans="23:23">
      <c r="W360" s="325"/>
    </row>
    <row r="361" spans="23:23">
      <c r="W361" s="325"/>
    </row>
    <row r="362" spans="23:23">
      <c r="W362" s="325"/>
    </row>
    <row r="363" spans="23:23">
      <c r="W363" s="325"/>
    </row>
    <row r="364" spans="23:23">
      <c r="W364" s="325"/>
    </row>
    <row r="365" spans="23:23">
      <c r="W365" s="325"/>
    </row>
    <row r="366" spans="23:23">
      <c r="W366" s="325"/>
    </row>
    <row r="367" spans="23:23">
      <c r="W367" s="325"/>
    </row>
    <row r="368" spans="23:23">
      <c r="W368" s="325"/>
    </row>
    <row r="369" spans="23:23">
      <c r="W369" s="325"/>
    </row>
    <row r="370" spans="23:23">
      <c r="W370" s="325"/>
    </row>
    <row r="371" spans="23:23">
      <c r="W371" s="325"/>
    </row>
    <row r="372" spans="23:23">
      <c r="W372" s="325"/>
    </row>
    <row r="373" spans="23:23">
      <c r="W373" s="325"/>
    </row>
    <row r="374" spans="23:23">
      <c r="W374" s="325"/>
    </row>
    <row r="375" spans="23:23">
      <c r="W375" s="325"/>
    </row>
    <row r="376" spans="23:23">
      <c r="W376" s="325"/>
    </row>
    <row r="377" spans="23:23">
      <c r="W377" s="325"/>
    </row>
    <row r="378" spans="23:23">
      <c r="W378" s="325"/>
    </row>
    <row r="379" spans="23:23">
      <c r="W379" s="325"/>
    </row>
    <row r="380" spans="23:23">
      <c r="W380" s="325"/>
    </row>
    <row r="381" spans="23:23">
      <c r="W381" s="325"/>
    </row>
    <row r="382" spans="23:23">
      <c r="W382" s="325"/>
    </row>
    <row r="383" spans="23:23">
      <c r="W383" s="325"/>
    </row>
    <row r="384" spans="23:23">
      <c r="W384" s="325"/>
    </row>
    <row r="385" spans="23:23">
      <c r="W385" s="325"/>
    </row>
    <row r="386" spans="23:23">
      <c r="W386" s="325"/>
    </row>
    <row r="387" spans="23:23">
      <c r="W387" s="325"/>
    </row>
    <row r="388" spans="23:23">
      <c r="W388" s="325"/>
    </row>
    <row r="389" spans="23:23">
      <c r="W389" s="325"/>
    </row>
    <row r="390" spans="23:23">
      <c r="W390" s="325"/>
    </row>
    <row r="391" spans="23:23">
      <c r="W391" s="325"/>
    </row>
    <row r="392" spans="23:23">
      <c r="W392" s="325"/>
    </row>
    <row r="393" spans="23:23">
      <c r="W393" s="325"/>
    </row>
    <row r="394" spans="23:23">
      <c r="W394" s="325"/>
    </row>
    <row r="395" spans="23:23">
      <c r="W395" s="325"/>
    </row>
    <row r="396" spans="23:23">
      <c r="W396" s="325"/>
    </row>
    <row r="397" spans="23:23">
      <c r="W397" s="325"/>
    </row>
    <row r="398" spans="23:23">
      <c r="W398" s="325"/>
    </row>
    <row r="399" spans="23:23">
      <c r="W399" s="325"/>
    </row>
    <row r="400" spans="23:23">
      <c r="W400" s="325"/>
    </row>
    <row r="401" spans="23:23">
      <c r="W401" s="325"/>
    </row>
    <row r="402" spans="23:23">
      <c r="W402" s="325"/>
    </row>
    <row r="403" spans="23:23">
      <c r="W403" s="325"/>
    </row>
    <row r="404" spans="23:23">
      <c r="W404" s="325"/>
    </row>
    <row r="405" spans="23:23">
      <c r="W405" s="325"/>
    </row>
    <row r="406" spans="23:23">
      <c r="W406" s="325"/>
    </row>
    <row r="407" spans="23:23">
      <c r="W407" s="325"/>
    </row>
    <row r="408" spans="23:23">
      <c r="W408" s="325"/>
    </row>
    <row r="409" spans="23:23">
      <c r="W409" s="325"/>
    </row>
    <row r="410" spans="23:23">
      <c r="W410" s="325"/>
    </row>
    <row r="411" spans="23:23">
      <c r="W411" s="325"/>
    </row>
    <row r="412" spans="23:23">
      <c r="W412" s="325"/>
    </row>
    <row r="413" spans="23:23">
      <c r="W413" s="325"/>
    </row>
    <row r="414" spans="23:23">
      <c r="W414" s="325"/>
    </row>
    <row r="415" spans="23:23">
      <c r="W415" s="325"/>
    </row>
    <row r="416" spans="23:23">
      <c r="W416" s="325"/>
    </row>
    <row r="417" spans="23:23">
      <c r="W417" s="325"/>
    </row>
    <row r="418" spans="23:23">
      <c r="W418" s="325"/>
    </row>
    <row r="419" spans="23:23">
      <c r="W419" s="325"/>
    </row>
    <row r="420" spans="23:23">
      <c r="W420" s="325"/>
    </row>
    <row r="421" spans="23:23">
      <c r="W421" s="325"/>
    </row>
    <row r="422" spans="23:23">
      <c r="W422" s="325"/>
    </row>
    <row r="423" spans="23:23">
      <c r="W423" s="325"/>
    </row>
    <row r="424" spans="23:23">
      <c r="W424" s="325"/>
    </row>
    <row r="425" spans="23:23">
      <c r="W425" s="325"/>
    </row>
    <row r="426" spans="23:23">
      <c r="W426" s="325"/>
    </row>
    <row r="427" spans="23:23">
      <c r="W427" s="325"/>
    </row>
    <row r="428" spans="23:23">
      <c r="W428" s="325"/>
    </row>
    <row r="429" spans="23:23">
      <c r="W429" s="325"/>
    </row>
    <row r="430" spans="23:23">
      <c r="W430" s="325"/>
    </row>
    <row r="431" spans="23:23">
      <c r="W431" s="325"/>
    </row>
    <row r="432" spans="23:23">
      <c r="W432" s="325"/>
    </row>
    <row r="433" spans="23:23">
      <c r="W433" s="325"/>
    </row>
    <row r="434" spans="23:23">
      <c r="W434" s="325"/>
    </row>
    <row r="435" spans="23:23">
      <c r="W435" s="325"/>
    </row>
    <row r="436" spans="23:23">
      <c r="W436" s="325"/>
    </row>
    <row r="437" spans="23:23">
      <c r="W437" s="325"/>
    </row>
    <row r="438" spans="23:23">
      <c r="W438" s="325"/>
    </row>
    <row r="439" spans="23:23">
      <c r="W439" s="325"/>
    </row>
    <row r="440" spans="23:23">
      <c r="W440" s="325"/>
    </row>
    <row r="441" spans="23:23">
      <c r="W441" s="325"/>
    </row>
    <row r="442" spans="23:23">
      <c r="W442" s="325"/>
    </row>
    <row r="443" spans="23:23">
      <c r="W443" s="325"/>
    </row>
    <row r="444" spans="23:23">
      <c r="W444" s="325"/>
    </row>
    <row r="445" spans="23:23">
      <c r="W445" s="325"/>
    </row>
    <row r="446" spans="23:23">
      <c r="W446" s="325"/>
    </row>
    <row r="447" spans="23:23">
      <c r="W447" s="325"/>
    </row>
    <row r="448" spans="23:23">
      <c r="W448" s="325"/>
    </row>
    <row r="449" spans="23:23">
      <c r="W449" s="325"/>
    </row>
    <row r="450" spans="23:23">
      <c r="W450" s="325"/>
    </row>
    <row r="451" spans="23:23">
      <c r="W451" s="325"/>
    </row>
    <row r="452" spans="23:23">
      <c r="W452" s="325"/>
    </row>
    <row r="453" spans="23:23">
      <c r="W453" s="325"/>
    </row>
    <row r="454" spans="23:23">
      <c r="W454" s="325"/>
    </row>
    <row r="455" spans="23:23">
      <c r="W455" s="325"/>
    </row>
    <row r="456" spans="23:23">
      <c r="W456" s="325"/>
    </row>
    <row r="457" spans="23:23">
      <c r="W457" s="325"/>
    </row>
    <row r="458" spans="23:23">
      <c r="W458" s="325"/>
    </row>
    <row r="459" spans="23:23">
      <c r="W459" s="325"/>
    </row>
    <row r="460" spans="23:23">
      <c r="W460" s="325"/>
    </row>
    <row r="461" spans="23:23">
      <c r="W461" s="325"/>
    </row>
    <row r="462" spans="23:23">
      <c r="W462" s="325"/>
    </row>
    <row r="463" spans="23:23">
      <c r="W463" s="325"/>
    </row>
    <row r="464" spans="23:23">
      <c r="W464" s="325"/>
    </row>
    <row r="465" spans="23:23">
      <c r="W465" s="325"/>
    </row>
    <row r="466" spans="23:23">
      <c r="W466" s="325"/>
    </row>
    <row r="467" spans="23:23">
      <c r="W467" s="325"/>
    </row>
    <row r="468" spans="23:23">
      <c r="W468" s="325"/>
    </row>
    <row r="469" spans="23:23">
      <c r="W469" s="325"/>
    </row>
    <row r="470" spans="23:23">
      <c r="W470" s="325"/>
    </row>
    <row r="471" spans="23:23">
      <c r="W471" s="325"/>
    </row>
    <row r="472" spans="23:23">
      <c r="W472" s="325"/>
    </row>
    <row r="473" spans="23:23">
      <c r="W473" s="325"/>
    </row>
    <row r="474" spans="23:23">
      <c r="W474" s="325"/>
    </row>
    <row r="475" spans="23:23">
      <c r="W475" s="325"/>
    </row>
    <row r="476" spans="23:23">
      <c r="W476" s="325"/>
    </row>
    <row r="477" spans="23:23">
      <c r="W477" s="325"/>
    </row>
    <row r="478" spans="23:23">
      <c r="W478" s="325"/>
    </row>
    <row r="479" spans="23:23">
      <c r="W479" s="325"/>
    </row>
    <row r="480" spans="23:23">
      <c r="W480" s="325"/>
    </row>
    <row r="481" spans="23:23">
      <c r="W481" s="325"/>
    </row>
    <row r="482" spans="23:23">
      <c r="W482" s="325"/>
    </row>
    <row r="483" spans="23:23">
      <c r="W483" s="325"/>
    </row>
    <row r="484" spans="23:23">
      <c r="W484" s="325"/>
    </row>
    <row r="485" spans="23:23">
      <c r="W485" s="325"/>
    </row>
    <row r="486" spans="23:23">
      <c r="W486" s="325"/>
    </row>
    <row r="487" spans="23:23">
      <c r="W487" s="325"/>
    </row>
    <row r="488" spans="23:23">
      <c r="W488" s="325"/>
    </row>
    <row r="489" spans="23:23">
      <c r="W489" s="325"/>
    </row>
    <row r="490" spans="23:23">
      <c r="W490" s="325"/>
    </row>
    <row r="491" spans="23:23">
      <c r="W491" s="325"/>
    </row>
    <row r="492" spans="23:23">
      <c r="W492" s="325"/>
    </row>
    <row r="493" spans="23:23">
      <c r="W493" s="325"/>
    </row>
    <row r="494" spans="23:23">
      <c r="W494" s="325"/>
    </row>
    <row r="495" spans="23:23">
      <c r="W495" s="325"/>
    </row>
    <row r="496" spans="23:23">
      <c r="W496" s="325"/>
    </row>
    <row r="497" spans="23:23">
      <c r="W497" s="325"/>
    </row>
    <row r="498" spans="23:23">
      <c r="W498" s="325"/>
    </row>
    <row r="499" spans="23:23">
      <c r="W499" s="325"/>
    </row>
    <row r="500" spans="23:23">
      <c r="W500" s="325"/>
    </row>
    <row r="501" spans="23:23">
      <c r="W501" s="325"/>
    </row>
    <row r="502" spans="23:23">
      <c r="W502" s="325"/>
    </row>
    <row r="503" spans="23:23">
      <c r="W503" s="325"/>
    </row>
    <row r="504" spans="23:23">
      <c r="W504" s="325"/>
    </row>
    <row r="505" spans="23:23">
      <c r="W505" s="325"/>
    </row>
    <row r="506" spans="23:23">
      <c r="W506" s="325"/>
    </row>
    <row r="507" spans="23:23">
      <c r="W507" s="325"/>
    </row>
    <row r="508" spans="23:23">
      <c r="W508" s="325"/>
    </row>
    <row r="509" spans="23:23">
      <c r="W509" s="325"/>
    </row>
    <row r="510" spans="23:23">
      <c r="W510" s="325"/>
    </row>
    <row r="511" spans="23:23">
      <c r="W511" s="325"/>
    </row>
    <row r="512" spans="23:23">
      <c r="W512" s="325"/>
    </row>
    <row r="513" spans="23:23">
      <c r="W513" s="325"/>
    </row>
    <row r="514" spans="23:23">
      <c r="W514" s="325"/>
    </row>
    <row r="515" spans="23:23">
      <c r="W515" s="325"/>
    </row>
    <row r="516" spans="23:23">
      <c r="W516" s="325"/>
    </row>
    <row r="517" spans="23:23">
      <c r="W517" s="325"/>
    </row>
    <row r="518" spans="23:23">
      <c r="W518" s="325"/>
    </row>
    <row r="519" spans="23:23">
      <c r="W519" s="325"/>
    </row>
    <row r="520" spans="23:23">
      <c r="W520" s="325"/>
    </row>
    <row r="521" spans="23:23">
      <c r="W521" s="325"/>
    </row>
    <row r="522" spans="23:23">
      <c r="W522" s="325"/>
    </row>
    <row r="523" spans="23:23">
      <c r="W523" s="325"/>
    </row>
    <row r="524" spans="23:23">
      <c r="W524" s="325"/>
    </row>
    <row r="525" spans="23:23">
      <c r="W525" s="325"/>
    </row>
    <row r="526" spans="23:23">
      <c r="W526" s="325"/>
    </row>
    <row r="527" spans="23:23">
      <c r="W527" s="325"/>
    </row>
    <row r="528" spans="23:23">
      <c r="W528" s="325"/>
    </row>
    <row r="529" spans="23:23">
      <c r="W529" s="325"/>
    </row>
    <row r="530" spans="23:23">
      <c r="W530" s="325"/>
    </row>
    <row r="531" spans="23:23">
      <c r="W531" s="325"/>
    </row>
    <row r="532" spans="23:23">
      <c r="W532" s="325"/>
    </row>
    <row r="533" spans="23:23">
      <c r="W533" s="325"/>
    </row>
    <row r="534" spans="23:23">
      <c r="W534" s="325"/>
    </row>
    <row r="535" spans="23:23">
      <c r="W535" s="325"/>
    </row>
    <row r="536" spans="23:23">
      <c r="W536" s="325"/>
    </row>
    <row r="537" spans="23:23">
      <c r="W537" s="325"/>
    </row>
    <row r="538" spans="23:23">
      <c r="W538" s="325"/>
    </row>
    <row r="539" spans="23:23">
      <c r="W539" s="325"/>
    </row>
    <row r="540" spans="23:23">
      <c r="W540" s="325"/>
    </row>
    <row r="541" spans="23:23">
      <c r="W541" s="325"/>
    </row>
    <row r="542" spans="23:23">
      <c r="W542" s="325"/>
    </row>
    <row r="543" spans="23:23">
      <c r="W543" s="325"/>
    </row>
    <row r="544" spans="23:23">
      <c r="W544" s="325"/>
    </row>
    <row r="545" spans="23:23">
      <c r="W545" s="325"/>
    </row>
    <row r="546" spans="23:23">
      <c r="W546" s="325"/>
    </row>
    <row r="547" spans="23:23">
      <c r="W547" s="325"/>
    </row>
    <row r="548" spans="23:23">
      <c r="W548" s="325"/>
    </row>
    <row r="549" spans="23:23">
      <c r="W549" s="325"/>
    </row>
    <row r="550" spans="23:23">
      <c r="W550" s="325"/>
    </row>
    <row r="551" spans="23:23">
      <c r="W551" s="325"/>
    </row>
    <row r="552" spans="23:23">
      <c r="W552" s="325"/>
    </row>
    <row r="553" spans="23:23">
      <c r="W553" s="325"/>
    </row>
    <row r="554" spans="23:23">
      <c r="W554" s="325"/>
    </row>
    <row r="555" spans="23:23">
      <c r="W555" s="325"/>
    </row>
    <row r="556" spans="23:23">
      <c r="W556" s="325"/>
    </row>
    <row r="557" spans="23:23">
      <c r="W557" s="325"/>
    </row>
    <row r="558" spans="23:23">
      <c r="W558" s="325"/>
    </row>
    <row r="559" spans="23:23">
      <c r="W559" s="325"/>
    </row>
    <row r="560" spans="23:23">
      <c r="W560" s="325"/>
    </row>
    <row r="561" spans="23:23">
      <c r="W561" s="325"/>
    </row>
    <row r="562" spans="23:23">
      <c r="W562" s="325"/>
    </row>
    <row r="563" spans="23:23">
      <c r="W563" s="325"/>
    </row>
    <row r="564" spans="23:23">
      <c r="W564" s="325"/>
    </row>
    <row r="565" spans="23:23">
      <c r="W565" s="325"/>
    </row>
    <row r="566" spans="23:23">
      <c r="W566" s="325"/>
    </row>
    <row r="567" spans="23:23">
      <c r="W567" s="325"/>
    </row>
    <row r="568" spans="23:23">
      <c r="W568" s="325"/>
    </row>
    <row r="569" spans="23:23">
      <c r="W569" s="325"/>
    </row>
    <row r="570" spans="23:23">
      <c r="W570" s="325"/>
    </row>
    <row r="571" spans="23:23">
      <c r="W571" s="325"/>
    </row>
    <row r="572" spans="23:23">
      <c r="W572" s="325"/>
    </row>
    <row r="573" spans="23:23">
      <c r="W573" s="325"/>
    </row>
    <row r="574" spans="23:23">
      <c r="W574" s="325"/>
    </row>
    <row r="575" spans="23:23">
      <c r="W575" s="325"/>
    </row>
    <row r="576" spans="23:23">
      <c r="W576" s="325"/>
    </row>
    <row r="577" spans="23:23">
      <c r="W577" s="325"/>
    </row>
    <row r="578" spans="23:23">
      <c r="W578" s="325"/>
    </row>
    <row r="579" spans="23:23">
      <c r="W579" s="325"/>
    </row>
    <row r="580" spans="23:23">
      <c r="W580" s="325"/>
    </row>
    <row r="581" spans="23:23">
      <c r="W581" s="325"/>
    </row>
    <row r="582" spans="23:23">
      <c r="W582" s="325"/>
    </row>
    <row r="583" spans="23:23">
      <c r="W583" s="325"/>
    </row>
    <row r="584" spans="23:23">
      <c r="W584" s="325"/>
    </row>
    <row r="585" spans="23:23">
      <c r="W585" s="325"/>
    </row>
    <row r="586" spans="23:23">
      <c r="W586" s="325"/>
    </row>
    <row r="587" spans="23:23">
      <c r="W587" s="325"/>
    </row>
    <row r="588" spans="23:23">
      <c r="W588" s="325"/>
    </row>
    <row r="589" spans="23:23">
      <c r="W589" s="325"/>
    </row>
    <row r="590" spans="23:23">
      <c r="W590" s="325"/>
    </row>
    <row r="591" spans="23:23">
      <c r="W591" s="325"/>
    </row>
    <row r="592" spans="23:23">
      <c r="W592" s="325"/>
    </row>
    <row r="593" spans="23:23">
      <c r="W593" s="325"/>
    </row>
    <row r="594" spans="23:23">
      <c r="W594" s="325"/>
    </row>
    <row r="595" spans="23:23">
      <c r="W595" s="325"/>
    </row>
    <row r="596" spans="23:23">
      <c r="W596" s="325"/>
    </row>
    <row r="597" spans="23:23">
      <c r="W597" s="325"/>
    </row>
    <row r="598" spans="23:23">
      <c r="W598" s="325"/>
    </row>
    <row r="599" spans="23:23">
      <c r="W599" s="325"/>
    </row>
    <row r="600" spans="23:23">
      <c r="W600" s="325"/>
    </row>
    <row r="601" spans="23:23">
      <c r="W601" s="325"/>
    </row>
    <row r="602" spans="23:23">
      <c r="W602" s="325"/>
    </row>
    <row r="603" spans="23:23">
      <c r="W603" s="325"/>
    </row>
    <row r="604" spans="23:23">
      <c r="W604" s="325"/>
    </row>
    <row r="605" spans="23:23">
      <c r="W605" s="325"/>
    </row>
    <row r="606" spans="23:23">
      <c r="W606" s="325"/>
    </row>
    <row r="607" spans="23:23">
      <c r="W607" s="325"/>
    </row>
    <row r="608" spans="23:23">
      <c r="W608" s="325"/>
    </row>
    <row r="609" spans="23:23">
      <c r="W609" s="325"/>
    </row>
    <row r="610" spans="23:23">
      <c r="W610" s="325"/>
    </row>
    <row r="611" spans="23:23">
      <c r="W611" s="325"/>
    </row>
    <row r="612" spans="23:23">
      <c r="W612" s="325"/>
    </row>
    <row r="613" spans="23:23">
      <c r="W613" s="325"/>
    </row>
    <row r="614" spans="23:23">
      <c r="W614" s="325"/>
    </row>
    <row r="615" spans="23:23">
      <c r="W615" s="325"/>
    </row>
    <row r="616" spans="23:23">
      <c r="W616" s="325"/>
    </row>
    <row r="617" spans="23:23">
      <c r="W617" s="325"/>
    </row>
    <row r="618" spans="23:23">
      <c r="W618" s="325"/>
    </row>
    <row r="619" spans="23:23">
      <c r="W619" s="325"/>
    </row>
    <row r="620" spans="23:23">
      <c r="W620" s="325"/>
    </row>
    <row r="621" spans="23:23">
      <c r="W621" s="325"/>
    </row>
    <row r="622" spans="23:23">
      <c r="W622" s="325"/>
    </row>
    <row r="623" spans="23:23">
      <c r="W623" s="325"/>
    </row>
    <row r="624" spans="23:23">
      <c r="W624" s="325"/>
    </row>
    <row r="625" spans="23:23">
      <c r="W625" s="325"/>
    </row>
    <row r="626" spans="23:23">
      <c r="W626" s="325"/>
    </row>
    <row r="627" spans="23:23">
      <c r="W627" s="325"/>
    </row>
    <row r="628" spans="23:23">
      <c r="W628" s="325"/>
    </row>
    <row r="629" spans="23:23">
      <c r="W629" s="325"/>
    </row>
    <row r="630" spans="23:23">
      <c r="W630" s="325"/>
    </row>
    <row r="631" spans="23:23">
      <c r="W631" s="325"/>
    </row>
    <row r="632" spans="23:23">
      <c r="W632" s="325"/>
    </row>
    <row r="633" spans="23:23">
      <c r="W633" s="325"/>
    </row>
    <row r="634" spans="23:23">
      <c r="W634" s="325"/>
    </row>
    <row r="635" spans="23:23">
      <c r="W635" s="325"/>
    </row>
    <row r="636" spans="23:23">
      <c r="W636" s="325"/>
    </row>
    <row r="637" spans="23:23">
      <c r="W637" s="325"/>
    </row>
    <row r="638" spans="23:23">
      <c r="W638" s="325"/>
    </row>
    <row r="639" spans="23:23">
      <c r="W639" s="325"/>
    </row>
    <row r="640" spans="23:23">
      <c r="W640" s="325"/>
    </row>
    <row r="641" spans="23:23">
      <c r="W641" s="325"/>
    </row>
    <row r="642" spans="23:23">
      <c r="W642" s="325"/>
    </row>
    <row r="643" spans="23:23">
      <c r="W643" s="325"/>
    </row>
    <row r="644" spans="23:23">
      <c r="W644" s="325"/>
    </row>
    <row r="645" spans="23:23">
      <c r="W645" s="325"/>
    </row>
    <row r="646" spans="23:23">
      <c r="W646" s="325"/>
    </row>
    <row r="647" spans="23:23">
      <c r="W647" s="325"/>
    </row>
    <row r="648" spans="23:23">
      <c r="W648" s="325"/>
    </row>
    <row r="649" spans="23:23">
      <c r="W649" s="325"/>
    </row>
    <row r="650" spans="23:23">
      <c r="W650" s="325"/>
    </row>
    <row r="651" spans="23:23">
      <c r="W651" s="325"/>
    </row>
    <row r="652" spans="23:23">
      <c r="W652" s="325"/>
    </row>
    <row r="653" spans="23:23">
      <c r="W653" s="325"/>
    </row>
    <row r="654" spans="23:23">
      <c r="W654" s="325"/>
    </row>
    <row r="655" spans="23:23">
      <c r="W655" s="325"/>
    </row>
    <row r="656" spans="23:23">
      <c r="W656" s="325"/>
    </row>
    <row r="657" spans="23:23">
      <c r="W657" s="325"/>
    </row>
    <row r="658" spans="23:23">
      <c r="W658" s="325"/>
    </row>
    <row r="659" spans="23:23">
      <c r="W659" s="325"/>
    </row>
    <row r="660" spans="23:23">
      <c r="W660" s="325"/>
    </row>
    <row r="661" spans="23:23">
      <c r="W661" s="325"/>
    </row>
    <row r="662" spans="23:23">
      <c r="W662" s="325"/>
    </row>
    <row r="663" spans="23:23">
      <c r="W663" s="325"/>
    </row>
    <row r="664" spans="23:23">
      <c r="W664" s="325"/>
    </row>
    <row r="665" spans="23:23">
      <c r="W665" s="325"/>
    </row>
    <row r="666" spans="23:23">
      <c r="W666" s="325"/>
    </row>
    <row r="667" spans="23:23">
      <c r="W667" s="325"/>
    </row>
    <row r="668" spans="23:23">
      <c r="W668" s="325"/>
    </row>
    <row r="669" spans="23:23">
      <c r="W669" s="325"/>
    </row>
    <row r="670" spans="23:23">
      <c r="W670" s="325"/>
    </row>
    <row r="671" spans="23:23">
      <c r="W671" s="325"/>
    </row>
    <row r="672" spans="23:23">
      <c r="W672" s="325"/>
    </row>
    <row r="673" spans="23:23">
      <c r="W673" s="325"/>
    </row>
    <row r="674" spans="23:23">
      <c r="W674" s="325"/>
    </row>
    <row r="675" spans="23:23">
      <c r="W675" s="325"/>
    </row>
    <row r="676" spans="23:23">
      <c r="W676" s="325"/>
    </row>
    <row r="677" spans="23:23">
      <c r="W677" s="325"/>
    </row>
    <row r="678" spans="23:23">
      <c r="W678" s="325"/>
    </row>
    <row r="679" spans="23:23">
      <c r="W679" s="325"/>
    </row>
    <row r="680" spans="23:23">
      <c r="W680" s="325"/>
    </row>
    <row r="681" spans="23:23">
      <c r="W681" s="325"/>
    </row>
    <row r="682" spans="23:23">
      <c r="W682" s="325"/>
    </row>
    <row r="683" spans="23:23">
      <c r="W683" s="325"/>
    </row>
    <row r="684" spans="23:23">
      <c r="W684" s="325"/>
    </row>
    <row r="685" spans="23:23">
      <c r="W685" s="325"/>
    </row>
    <row r="686" spans="23:23">
      <c r="W686" s="325"/>
    </row>
    <row r="687" spans="23:23">
      <c r="W687" s="325"/>
    </row>
    <row r="688" spans="23:23">
      <c r="W688" s="325"/>
    </row>
    <row r="689" spans="23:23">
      <c r="W689" s="325"/>
    </row>
    <row r="690" spans="23:23">
      <c r="W690" s="325"/>
    </row>
    <row r="691" spans="23:23">
      <c r="W691" s="325"/>
    </row>
    <row r="692" spans="23:23">
      <c r="W692" s="325"/>
    </row>
    <row r="693" spans="23:23">
      <c r="W693" s="325"/>
    </row>
    <row r="694" spans="23:23">
      <c r="W694" s="325"/>
    </row>
    <row r="695" spans="23:23">
      <c r="W695" s="325"/>
    </row>
    <row r="696" spans="23:23">
      <c r="W696" s="325"/>
    </row>
    <row r="697" spans="23:23">
      <c r="W697" s="325"/>
    </row>
    <row r="698" spans="23:23">
      <c r="W698" s="325"/>
    </row>
    <row r="699" spans="23:23">
      <c r="W699" s="325"/>
    </row>
    <row r="700" spans="23:23">
      <c r="W700" s="325"/>
    </row>
    <row r="701" spans="23:23">
      <c r="W701" s="325"/>
    </row>
    <row r="702" spans="23:23">
      <c r="W702" s="325"/>
    </row>
    <row r="703" spans="23:23">
      <c r="W703" s="325"/>
    </row>
    <row r="704" spans="23:23">
      <c r="W704" s="325"/>
    </row>
    <row r="705" spans="23:23">
      <c r="W705" s="325"/>
    </row>
    <row r="706" spans="23:23">
      <c r="W706" s="325"/>
    </row>
    <row r="707" spans="23:23">
      <c r="W707" s="325"/>
    </row>
    <row r="708" spans="23:23">
      <c r="W708" s="325"/>
    </row>
    <row r="709" spans="23:23">
      <c r="W709" s="325"/>
    </row>
    <row r="710" spans="23:23">
      <c r="W710" s="325"/>
    </row>
    <row r="711" spans="23:23">
      <c r="W711" s="325"/>
    </row>
    <row r="712" spans="23:23">
      <c r="W712" s="325"/>
    </row>
    <row r="713" spans="23:23">
      <c r="W713" s="325"/>
    </row>
    <row r="714" spans="23:23">
      <c r="W714" s="325"/>
    </row>
    <row r="715" spans="23:23">
      <c r="W715" s="325"/>
    </row>
    <row r="716" spans="23:23">
      <c r="W716" s="325"/>
    </row>
    <row r="717" spans="23:23">
      <c r="W717" s="325"/>
    </row>
    <row r="718" spans="23:23">
      <c r="W718" s="325"/>
    </row>
    <row r="719" spans="23:23">
      <c r="W719" s="325"/>
    </row>
    <row r="720" spans="23:23">
      <c r="W720" s="325"/>
    </row>
    <row r="721" spans="23:23">
      <c r="W721" s="325"/>
    </row>
    <row r="722" spans="23:23">
      <c r="W722" s="325"/>
    </row>
    <row r="723" spans="23:23">
      <c r="W723" s="325"/>
    </row>
    <row r="724" spans="23:23">
      <c r="W724" s="325"/>
    </row>
    <row r="725" spans="23:23">
      <c r="W725" s="325"/>
    </row>
    <row r="726" spans="23:23">
      <c r="W726" s="325"/>
    </row>
    <row r="727" spans="23:23">
      <c r="W727" s="325"/>
    </row>
    <row r="728" spans="23:23">
      <c r="W728" s="325"/>
    </row>
    <row r="729" spans="23:23">
      <c r="W729" s="325"/>
    </row>
    <row r="730" spans="23:23">
      <c r="W730" s="325"/>
    </row>
    <row r="731" spans="23:23">
      <c r="W731" s="325"/>
    </row>
    <row r="732" spans="23:23">
      <c r="W732" s="325"/>
    </row>
    <row r="733" spans="23:23">
      <c r="W733" s="325"/>
    </row>
    <row r="734" spans="23:23">
      <c r="W734" s="325"/>
    </row>
    <row r="735" spans="23:23">
      <c r="W735" s="325"/>
    </row>
    <row r="736" spans="23:23">
      <c r="W736" s="325"/>
    </row>
    <row r="737" spans="23:23">
      <c r="W737" s="325"/>
    </row>
    <row r="738" spans="23:23">
      <c r="W738" s="325"/>
    </row>
    <row r="739" spans="23:23">
      <c r="W739" s="325"/>
    </row>
    <row r="740" spans="23:23">
      <c r="W740" s="325"/>
    </row>
    <row r="741" spans="23:23">
      <c r="W741" s="325"/>
    </row>
    <row r="742" spans="23:23">
      <c r="W742" s="325"/>
    </row>
    <row r="743" spans="23:23">
      <c r="W743" s="325"/>
    </row>
    <row r="744" spans="23:23">
      <c r="W744" s="325"/>
    </row>
    <row r="745" spans="23:23">
      <c r="W745" s="325"/>
    </row>
    <row r="746" spans="23:23">
      <c r="W746" s="325"/>
    </row>
    <row r="747" spans="23:23">
      <c r="W747" s="325"/>
    </row>
    <row r="748" spans="23:23">
      <c r="W748" s="325"/>
    </row>
    <row r="749" spans="23:23">
      <c r="W749" s="325"/>
    </row>
    <row r="750" spans="23:23">
      <c r="W750" s="325"/>
    </row>
    <row r="751" spans="23:23">
      <c r="W751" s="325"/>
    </row>
    <row r="752" spans="23:23">
      <c r="W752" s="325"/>
    </row>
    <row r="753" spans="23:23">
      <c r="W753" s="325"/>
    </row>
    <row r="754" spans="23:23">
      <c r="W754" s="325"/>
    </row>
    <row r="755" spans="23:23">
      <c r="W755" s="325"/>
    </row>
    <row r="756" spans="23:23">
      <c r="W756" s="325"/>
    </row>
    <row r="757" spans="23:23">
      <c r="W757" s="325"/>
    </row>
    <row r="758" spans="23:23">
      <c r="W758" s="325"/>
    </row>
    <row r="759" spans="23:23">
      <c r="W759" s="325"/>
    </row>
    <row r="760" spans="23:23">
      <c r="W760" s="325"/>
    </row>
    <row r="761" spans="23:23">
      <c r="W761" s="325"/>
    </row>
    <row r="762" spans="23:23">
      <c r="W762" s="325"/>
    </row>
    <row r="763" spans="23:23">
      <c r="W763" s="325"/>
    </row>
    <row r="764" spans="23:23">
      <c r="W764" s="325"/>
    </row>
    <row r="765" spans="23:23">
      <c r="W765" s="325"/>
    </row>
    <row r="766" spans="23:23">
      <c r="W766" s="325"/>
    </row>
    <row r="767" spans="23:23">
      <c r="W767" s="325"/>
    </row>
    <row r="768" spans="23:23">
      <c r="W768" s="325"/>
    </row>
    <row r="769" spans="23:23">
      <c r="W769" s="325"/>
    </row>
    <row r="770" spans="23:23">
      <c r="W770" s="325"/>
    </row>
    <row r="771" spans="23:23">
      <c r="W771" s="325"/>
    </row>
    <row r="772" spans="23:23">
      <c r="W772" s="325"/>
    </row>
    <row r="773" spans="23:23">
      <c r="W773" s="325"/>
    </row>
    <row r="774" spans="23:23">
      <c r="W774" s="325"/>
    </row>
    <row r="775" spans="23:23">
      <c r="W775" s="325"/>
    </row>
    <row r="776" spans="23:23">
      <c r="W776" s="325"/>
    </row>
    <row r="777" spans="23:23">
      <c r="W777" s="325"/>
    </row>
    <row r="778" spans="23:23">
      <c r="W778" s="325"/>
    </row>
    <row r="779" spans="23:23">
      <c r="W779" s="325"/>
    </row>
    <row r="780" spans="23:23">
      <c r="W780" s="325"/>
    </row>
    <row r="781" spans="23:23">
      <c r="W781" s="325"/>
    </row>
    <row r="782" spans="23:23">
      <c r="W782" s="325"/>
    </row>
    <row r="783" spans="23:23">
      <c r="W783" s="325"/>
    </row>
    <row r="784" spans="23:23">
      <c r="W784" s="325"/>
    </row>
    <row r="785" spans="23:23">
      <c r="W785" s="325"/>
    </row>
    <row r="786" spans="23:23">
      <c r="W786" s="325"/>
    </row>
    <row r="787" spans="23:23">
      <c r="W787" s="325"/>
    </row>
    <row r="788" spans="23:23">
      <c r="W788" s="325"/>
    </row>
    <row r="789" spans="23:23">
      <c r="W789" s="325"/>
    </row>
    <row r="790" spans="23:23">
      <c r="W790" s="325"/>
    </row>
    <row r="791" spans="23:23">
      <c r="W791" s="325"/>
    </row>
    <row r="792" spans="23:23">
      <c r="W792" s="325"/>
    </row>
    <row r="793" spans="23:23">
      <c r="W793" s="325"/>
    </row>
    <row r="794" spans="23:23">
      <c r="W794" s="325"/>
    </row>
    <row r="795" spans="23:23">
      <c r="W795" s="325"/>
    </row>
    <row r="796" spans="23:23">
      <c r="W796" s="325"/>
    </row>
    <row r="797" spans="23:23">
      <c r="W797" s="325"/>
    </row>
    <row r="798" spans="23:23">
      <c r="W798" s="325"/>
    </row>
    <row r="799" spans="23:23">
      <c r="W799" s="325"/>
    </row>
    <row r="800" spans="23:23">
      <c r="W800" s="325"/>
    </row>
    <row r="801" spans="23:23">
      <c r="W801" s="325"/>
    </row>
    <row r="802" spans="23:23">
      <c r="W802" s="325"/>
    </row>
    <row r="803" spans="23:23">
      <c r="W803" s="325"/>
    </row>
    <row r="804" spans="23:23">
      <c r="W804" s="325"/>
    </row>
    <row r="805" spans="23:23">
      <c r="W805" s="325"/>
    </row>
    <row r="806" spans="23:23">
      <c r="W806" s="325"/>
    </row>
    <row r="807" spans="23:23">
      <c r="W807" s="325"/>
    </row>
    <row r="808" spans="23:23">
      <c r="W808" s="325"/>
    </row>
    <row r="809" spans="23:23">
      <c r="W809" s="325"/>
    </row>
    <row r="810" spans="23:23">
      <c r="W810" s="325"/>
    </row>
    <row r="811" spans="23:23">
      <c r="W811" s="325"/>
    </row>
    <row r="812" spans="23:23">
      <c r="W812" s="325"/>
    </row>
    <row r="813" spans="23:23">
      <c r="W813" s="325"/>
    </row>
    <row r="814" spans="23:23">
      <c r="W814" s="325"/>
    </row>
    <row r="815" spans="23:23">
      <c r="W815" s="325"/>
    </row>
    <row r="816" spans="23:23">
      <c r="W816" s="325"/>
    </row>
    <row r="817" spans="23:23">
      <c r="W817" s="325"/>
    </row>
    <row r="818" spans="23:23">
      <c r="W818" s="325"/>
    </row>
    <row r="819" spans="23:23">
      <c r="W819" s="325"/>
    </row>
    <row r="820" spans="23:23">
      <c r="W820" s="325"/>
    </row>
    <row r="821" spans="23:23">
      <c r="W821" s="325"/>
    </row>
    <row r="822" spans="23:23">
      <c r="W822" s="325"/>
    </row>
    <row r="823" spans="23:23">
      <c r="W823" s="325"/>
    </row>
    <row r="824" spans="23:23">
      <c r="W824" s="325"/>
    </row>
    <row r="825" spans="23:23">
      <c r="W825" s="325"/>
    </row>
    <row r="826" spans="23:23">
      <c r="W826" s="325"/>
    </row>
    <row r="827" spans="23:23">
      <c r="W827" s="325"/>
    </row>
    <row r="828" spans="23:23">
      <c r="W828" s="325"/>
    </row>
    <row r="829" spans="23:23">
      <c r="W829" s="325"/>
    </row>
    <row r="830" spans="23:23">
      <c r="W830" s="325"/>
    </row>
    <row r="831" spans="23:23">
      <c r="W831" s="325"/>
    </row>
    <row r="832" spans="23:23">
      <c r="W832" s="325"/>
    </row>
    <row r="833" spans="23:23">
      <c r="W833" s="325"/>
    </row>
    <row r="834" spans="23:23">
      <c r="W834" s="325"/>
    </row>
    <row r="835" spans="23:23">
      <c r="W835" s="325"/>
    </row>
    <row r="836" spans="23:23">
      <c r="W836" s="325"/>
    </row>
    <row r="837" spans="23:23">
      <c r="W837" s="325"/>
    </row>
    <row r="838" spans="23:23">
      <c r="W838" s="325"/>
    </row>
    <row r="839" spans="23:23">
      <c r="W839" s="325"/>
    </row>
    <row r="840" spans="23:23">
      <c r="W840" s="325"/>
    </row>
    <row r="841" spans="23:23">
      <c r="W841" s="325"/>
    </row>
    <row r="842" spans="23:23">
      <c r="W842" s="325"/>
    </row>
    <row r="843" spans="23:23">
      <c r="W843" s="325"/>
    </row>
    <row r="844" spans="23:23">
      <c r="W844" s="325"/>
    </row>
    <row r="845" spans="23:23">
      <c r="W845" s="325"/>
    </row>
    <row r="846" spans="23:23">
      <c r="W846" s="325"/>
    </row>
    <row r="847" spans="23:23">
      <c r="W847" s="325"/>
    </row>
    <row r="848" spans="23:23">
      <c r="W848" s="325"/>
    </row>
    <row r="849" spans="23:23">
      <c r="W849" s="325"/>
    </row>
    <row r="850" spans="23:23">
      <c r="W850" s="325"/>
    </row>
    <row r="851" spans="23:23">
      <c r="W851" s="325"/>
    </row>
    <row r="852" spans="23:23">
      <c r="W852" s="325"/>
    </row>
    <row r="853" spans="23:23">
      <c r="W853" s="325"/>
    </row>
    <row r="854" spans="23:23">
      <c r="W854" s="325"/>
    </row>
    <row r="855" spans="23:23">
      <c r="W855" s="325"/>
    </row>
    <row r="856" spans="23:23">
      <c r="W856" s="325"/>
    </row>
    <row r="857" spans="23:23">
      <c r="W857" s="325"/>
    </row>
    <row r="858" spans="23:23">
      <c r="W858" s="325"/>
    </row>
    <row r="859" spans="23:23">
      <c r="W859" s="325"/>
    </row>
    <row r="860" spans="23:23">
      <c r="W860" s="325"/>
    </row>
    <row r="861" spans="23:23">
      <c r="W861" s="325"/>
    </row>
    <row r="862" spans="23:23">
      <c r="W862" s="325"/>
    </row>
    <row r="863" spans="23:23">
      <c r="W863" s="325"/>
    </row>
    <row r="864" spans="23:23">
      <c r="W864" s="325"/>
    </row>
    <row r="865" spans="23:23">
      <c r="W865" s="325"/>
    </row>
    <row r="866" spans="23:23">
      <c r="W866" s="325"/>
    </row>
    <row r="867" spans="23:23">
      <c r="W867" s="325"/>
    </row>
    <row r="868" spans="23:23">
      <c r="W868" s="325"/>
    </row>
    <row r="869" spans="23:23">
      <c r="W869" s="325"/>
    </row>
    <row r="870" spans="23:23">
      <c r="W870" s="325"/>
    </row>
    <row r="871" spans="23:23">
      <c r="W871" s="325"/>
    </row>
    <row r="872" spans="23:23">
      <c r="W872" s="325"/>
    </row>
    <row r="873" spans="23:23">
      <c r="W873" s="325"/>
    </row>
    <row r="874" spans="23:23">
      <c r="W874" s="325"/>
    </row>
    <row r="875" spans="23:23">
      <c r="W875" s="325"/>
    </row>
    <row r="876" spans="23:23">
      <c r="W876" s="325"/>
    </row>
    <row r="877" spans="23:23">
      <c r="W877" s="325"/>
    </row>
    <row r="878" spans="23:23">
      <c r="W878" s="325"/>
    </row>
    <row r="879" spans="23:23">
      <c r="W879" s="325"/>
    </row>
    <row r="880" spans="23:23">
      <c r="W880" s="325"/>
    </row>
    <row r="881" spans="23:23">
      <c r="W881" s="325"/>
    </row>
    <row r="882" spans="23:23">
      <c r="W882" s="325"/>
    </row>
    <row r="883" spans="23:23">
      <c r="W883" s="325"/>
    </row>
    <row r="884" spans="23:23">
      <c r="W884" s="325"/>
    </row>
    <row r="885" spans="23:23">
      <c r="W885" s="325"/>
    </row>
    <row r="886" spans="23:23">
      <c r="W886" s="325"/>
    </row>
    <row r="887" spans="23:23">
      <c r="W887" s="325"/>
    </row>
    <row r="888" spans="23:23">
      <c r="W888" s="325"/>
    </row>
    <row r="889" spans="23:23">
      <c r="W889" s="325"/>
    </row>
    <row r="890" spans="23:23">
      <c r="W890" s="325"/>
    </row>
    <row r="891" spans="23:23">
      <c r="W891" s="325"/>
    </row>
    <row r="892" spans="23:23">
      <c r="W892" s="325"/>
    </row>
    <row r="893" spans="23:23">
      <c r="W893" s="325"/>
    </row>
    <row r="894" spans="23:23">
      <c r="W894" s="325"/>
    </row>
    <row r="895" spans="23:23">
      <c r="W895" s="325"/>
    </row>
    <row r="896" spans="23:23">
      <c r="W896" s="325"/>
    </row>
    <row r="897" spans="23:23">
      <c r="W897" s="325"/>
    </row>
    <row r="898" spans="23:23">
      <c r="W898" s="325"/>
    </row>
    <row r="899" spans="23:23">
      <c r="W899" s="325"/>
    </row>
    <row r="900" spans="23:23">
      <c r="W900" s="325"/>
    </row>
    <row r="901" spans="23:23">
      <c r="W901" s="325"/>
    </row>
    <row r="902" spans="23:23">
      <c r="W902" s="325"/>
    </row>
    <row r="903" spans="23:23">
      <c r="W903" s="325"/>
    </row>
    <row r="904" spans="23:23">
      <c r="W904" s="325"/>
    </row>
    <row r="905" spans="23:23">
      <c r="W905" s="325"/>
    </row>
    <row r="906" spans="23:23">
      <c r="W906" s="325"/>
    </row>
    <row r="907" spans="23:23">
      <c r="W907" s="325"/>
    </row>
    <row r="908" spans="23:23">
      <c r="W908" s="325"/>
    </row>
    <row r="909" spans="23:23">
      <c r="W909" s="325"/>
    </row>
    <row r="910" spans="23:23">
      <c r="W910" s="325"/>
    </row>
    <row r="911" spans="23:23">
      <c r="W911" s="325"/>
    </row>
    <row r="912" spans="23:23">
      <c r="W912" s="325"/>
    </row>
    <row r="913" spans="23:23">
      <c r="W913" s="325"/>
    </row>
    <row r="914" spans="23:23">
      <c r="W914" s="325"/>
    </row>
    <row r="915" spans="23:23">
      <c r="W915" s="325"/>
    </row>
    <row r="916" spans="23:23">
      <c r="W916" s="325"/>
    </row>
    <row r="917" spans="23:23">
      <c r="W917" s="325"/>
    </row>
    <row r="918" spans="23:23">
      <c r="W918" s="325"/>
    </row>
    <row r="919" spans="23:23">
      <c r="W919" s="325"/>
    </row>
    <row r="920" spans="23:23">
      <c r="W920" s="325"/>
    </row>
    <row r="921" spans="23:23">
      <c r="W921" s="325"/>
    </row>
    <row r="922" spans="23:23">
      <c r="W922" s="325"/>
    </row>
    <row r="923" spans="23:23">
      <c r="W923" s="325"/>
    </row>
    <row r="924" spans="23:23">
      <c r="W924" s="325"/>
    </row>
    <row r="925" spans="23:23">
      <c r="W925" s="325"/>
    </row>
    <row r="926" spans="23:23">
      <c r="W926" s="325"/>
    </row>
    <row r="927" spans="23:23">
      <c r="W927" s="325"/>
    </row>
    <row r="928" spans="23:23">
      <c r="W928" s="325"/>
    </row>
    <row r="929" spans="23:23">
      <c r="W929" s="325"/>
    </row>
    <row r="930" spans="23:23">
      <c r="W930" s="325"/>
    </row>
    <row r="931" spans="23:23">
      <c r="W931" s="325"/>
    </row>
    <row r="932" spans="23:23">
      <c r="W932" s="325"/>
    </row>
    <row r="933" spans="23:23">
      <c r="W933" s="325"/>
    </row>
    <row r="934" spans="23:23">
      <c r="W934" s="325"/>
    </row>
    <row r="935" spans="23:23">
      <c r="W935" s="325"/>
    </row>
    <row r="936" spans="23:23">
      <c r="W936" s="325"/>
    </row>
    <row r="937" spans="23:23">
      <c r="W937" s="325"/>
    </row>
    <row r="938" spans="23:23">
      <c r="W938" s="325"/>
    </row>
    <row r="939" spans="23:23">
      <c r="W939" s="325"/>
    </row>
    <row r="940" spans="23:23">
      <c r="W940" s="325"/>
    </row>
    <row r="941" spans="23:23">
      <c r="W941" s="325"/>
    </row>
    <row r="942" spans="23:23">
      <c r="W942" s="325"/>
    </row>
    <row r="943" spans="23:23">
      <c r="W943" s="325"/>
    </row>
    <row r="944" spans="23:23">
      <c r="W944" s="325"/>
    </row>
    <row r="945" spans="22:23">
      <c r="W945" s="325"/>
    </row>
    <row r="946" spans="22:23">
      <c r="W946" s="325"/>
    </row>
    <row r="947" spans="22:23">
      <c r="W947" s="325"/>
    </row>
    <row r="948" spans="22:23">
      <c r="W948" s="325"/>
    </row>
    <row r="949" spans="22:23">
      <c r="W949" s="325"/>
    </row>
    <row r="950" spans="22:23">
      <c r="W950" s="325"/>
    </row>
    <row r="951" spans="22:23">
      <c r="W951" s="325"/>
    </row>
    <row r="952" spans="22:23">
      <c r="W952" s="325"/>
    </row>
    <row r="953" spans="22:23">
      <c r="W953" s="325"/>
    </row>
    <row r="954" spans="22:23">
      <c r="W954" s="325"/>
    </row>
    <row r="955" spans="22:23">
      <c r="V955">
        <f>V953*U955</f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rgb="FFFFFF99"/>
  </sheetPr>
  <dimension ref="A1:S742"/>
  <sheetViews>
    <sheetView zoomScale="80" zoomScaleNormal="80" workbookViewId="0"/>
  </sheetViews>
  <sheetFormatPr defaultColWidth="8.765625" defaultRowHeight="13.5"/>
  <cols>
    <col min="4" max="4" width="8.765625" style="249"/>
    <col min="5" max="5" width="35.3828125" customWidth="1"/>
    <col min="10" max="10" width="20.23046875" customWidth="1"/>
    <col min="15" max="15" width="8.765625" style="249"/>
    <col min="16" max="16" width="35.3828125" customWidth="1"/>
  </cols>
  <sheetData>
    <row r="1" spans="1:17">
      <c r="A1">
        <v>1000</v>
      </c>
      <c r="B1" t="s">
        <v>165</v>
      </c>
      <c r="D1"/>
      <c r="F1">
        <v>0</v>
      </c>
      <c r="J1" s="250" t="s">
        <v>1271</v>
      </c>
      <c r="K1" s="251" t="s">
        <v>1272</v>
      </c>
      <c r="L1" s="252"/>
      <c r="M1" s="252"/>
      <c r="N1" s="253"/>
      <c r="O1"/>
      <c r="Q1">
        <v>0</v>
      </c>
    </row>
    <row r="2" spans="1:17">
      <c r="D2">
        <v>1001</v>
      </c>
      <c r="E2" t="s">
        <v>229</v>
      </c>
      <c r="F2">
        <v>0</v>
      </c>
      <c r="J2" s="271"/>
      <c r="K2" s="255" t="s">
        <v>1273</v>
      </c>
      <c r="L2" s="256"/>
      <c r="M2" s="256"/>
      <c r="N2" s="257"/>
      <c r="O2">
        <v>1001</v>
      </c>
      <c r="P2" t="s">
        <v>229</v>
      </c>
      <c r="Q2">
        <v>0</v>
      </c>
    </row>
    <row r="3" spans="1:17">
      <c r="D3">
        <v>1002</v>
      </c>
      <c r="E3" t="s">
        <v>232</v>
      </c>
      <c r="F3">
        <v>0</v>
      </c>
      <c r="J3" s="254"/>
      <c r="K3" s="255" t="s">
        <v>1274</v>
      </c>
      <c r="L3" s="256"/>
      <c r="M3" s="256"/>
      <c r="N3" s="257"/>
      <c r="O3">
        <v>1002</v>
      </c>
      <c r="P3" t="s">
        <v>232</v>
      </c>
      <c r="Q3">
        <v>0</v>
      </c>
    </row>
    <row r="4" spans="1:17">
      <c r="D4">
        <v>1003</v>
      </c>
      <c r="E4" t="s">
        <v>233</v>
      </c>
      <c r="F4">
        <v>0</v>
      </c>
      <c r="J4" s="254"/>
      <c r="K4" s="255" t="s">
        <v>1275</v>
      </c>
      <c r="L4" s="256"/>
      <c r="M4" s="256"/>
      <c r="N4" s="257"/>
      <c r="O4">
        <v>1003</v>
      </c>
      <c r="P4" t="s">
        <v>233</v>
      </c>
      <c r="Q4">
        <v>0</v>
      </c>
    </row>
    <row r="5" spans="1:17">
      <c r="D5">
        <v>1004</v>
      </c>
      <c r="E5" t="s">
        <v>1308</v>
      </c>
      <c r="F5">
        <v>0</v>
      </c>
      <c r="J5" s="254"/>
      <c r="K5" s="255" t="s">
        <v>1276</v>
      </c>
      <c r="L5" s="256"/>
      <c r="M5" s="256"/>
      <c r="N5" s="257"/>
      <c r="O5">
        <v>1004</v>
      </c>
      <c r="P5" t="s">
        <v>1308</v>
      </c>
      <c r="Q5">
        <v>0</v>
      </c>
    </row>
    <row r="6" spans="1:17">
      <c r="D6">
        <v>1006</v>
      </c>
      <c r="E6" t="s">
        <v>235</v>
      </c>
      <c r="F6">
        <v>0</v>
      </c>
      <c r="J6" s="254"/>
      <c r="K6" s="256"/>
      <c r="L6" s="256"/>
      <c r="M6" s="256"/>
      <c r="N6" s="257"/>
      <c r="O6">
        <v>1006</v>
      </c>
      <c r="P6" t="s">
        <v>235</v>
      </c>
      <c r="Q6">
        <v>0</v>
      </c>
    </row>
    <row r="7" spans="1:17">
      <c r="D7">
        <v>1008</v>
      </c>
      <c r="E7" t="s">
        <v>236</v>
      </c>
      <c r="F7">
        <v>0</v>
      </c>
      <c r="J7" s="254"/>
      <c r="K7" s="256"/>
      <c r="L7" s="256"/>
      <c r="M7" s="256"/>
      <c r="N7" s="257"/>
      <c r="O7">
        <v>1008</v>
      </c>
      <c r="P7" t="s">
        <v>236</v>
      </c>
      <c r="Q7">
        <v>0</v>
      </c>
    </row>
    <row r="8" spans="1:17">
      <c r="D8">
        <v>1009</v>
      </c>
      <c r="E8" t="s">
        <v>237</v>
      </c>
      <c r="F8">
        <v>0</v>
      </c>
      <c r="J8" s="258" t="s">
        <v>1277</v>
      </c>
      <c r="K8" s="256" t="s">
        <v>1278</v>
      </c>
      <c r="L8" s="256"/>
      <c r="M8" s="256"/>
      <c r="N8" s="257"/>
      <c r="O8">
        <v>1009</v>
      </c>
      <c r="P8" t="s">
        <v>237</v>
      </c>
      <c r="Q8">
        <v>0</v>
      </c>
    </row>
    <row r="9" spans="1:17">
      <c r="D9">
        <v>1010</v>
      </c>
      <c r="E9" t="s">
        <v>238</v>
      </c>
      <c r="F9">
        <v>0</v>
      </c>
      <c r="J9" s="254"/>
      <c r="K9" s="256" t="s">
        <v>1279</v>
      </c>
      <c r="L9" s="256" t="s">
        <v>1280</v>
      </c>
      <c r="M9" s="256"/>
      <c r="N9" s="257"/>
      <c r="O9">
        <v>1010</v>
      </c>
      <c r="P9" t="s">
        <v>238</v>
      </c>
      <c r="Q9">
        <v>0</v>
      </c>
    </row>
    <row r="10" spans="1:17">
      <c r="D10">
        <v>1015</v>
      </c>
      <c r="E10" t="s">
        <v>239</v>
      </c>
      <c r="F10">
        <v>0</v>
      </c>
      <c r="J10" s="254"/>
      <c r="K10" s="256" t="s">
        <v>1281</v>
      </c>
      <c r="L10" s="256" t="s">
        <v>1282</v>
      </c>
      <c r="M10" s="256"/>
      <c r="N10" s="257"/>
      <c r="O10">
        <v>1015</v>
      </c>
      <c r="P10" t="s">
        <v>239</v>
      </c>
      <c r="Q10">
        <v>0</v>
      </c>
    </row>
    <row r="11" spans="1:17">
      <c r="D11">
        <v>1016</v>
      </c>
      <c r="E11" t="s">
        <v>362</v>
      </c>
      <c r="F11">
        <v>0</v>
      </c>
      <c r="J11" s="254"/>
      <c r="K11" s="256" t="s">
        <v>1281</v>
      </c>
      <c r="L11" s="256" t="s">
        <v>1282</v>
      </c>
      <c r="M11" s="256"/>
      <c r="N11" s="257"/>
      <c r="O11">
        <v>1016</v>
      </c>
      <c r="P11" t="s">
        <v>362</v>
      </c>
      <c r="Q11">
        <v>0</v>
      </c>
    </row>
    <row r="12" spans="1:17">
      <c r="D12">
        <v>1020</v>
      </c>
      <c r="E12" t="s">
        <v>168</v>
      </c>
      <c r="F12">
        <v>0</v>
      </c>
      <c r="J12" s="254"/>
      <c r="K12" s="256" t="s">
        <v>1283</v>
      </c>
      <c r="L12" s="256" t="s">
        <v>1284</v>
      </c>
      <c r="M12" s="256"/>
      <c r="N12" s="257"/>
      <c r="O12">
        <v>1020</v>
      </c>
      <c r="P12" t="s">
        <v>168</v>
      </c>
      <c r="Q12">
        <v>0</v>
      </c>
    </row>
    <row r="13" spans="1:17">
      <c r="D13">
        <v>1021</v>
      </c>
      <c r="E13" t="s">
        <v>241</v>
      </c>
      <c r="F13">
        <v>0</v>
      </c>
      <c r="J13" s="254"/>
      <c r="K13" s="256"/>
      <c r="L13" s="256"/>
      <c r="M13" s="256"/>
      <c r="N13" s="257"/>
      <c r="O13">
        <v>1021</v>
      </c>
      <c r="P13" t="s">
        <v>241</v>
      </c>
      <c r="Q13">
        <v>0</v>
      </c>
    </row>
    <row r="14" spans="1:17">
      <c r="D14">
        <v>1022</v>
      </c>
      <c r="E14" t="s">
        <v>1309</v>
      </c>
      <c r="F14">
        <v>0</v>
      </c>
      <c r="J14" s="258" t="s">
        <v>1285</v>
      </c>
      <c r="K14" s="256" t="s">
        <v>1286</v>
      </c>
      <c r="L14" s="256"/>
      <c r="M14" s="256"/>
      <c r="N14" s="257"/>
      <c r="O14">
        <v>1022</v>
      </c>
      <c r="P14" t="s">
        <v>1309</v>
      </c>
      <c r="Q14">
        <v>0</v>
      </c>
    </row>
    <row r="15" spans="1:17">
      <c r="D15">
        <v>1039</v>
      </c>
      <c r="E15" t="s">
        <v>243</v>
      </c>
      <c r="F15">
        <v>0</v>
      </c>
      <c r="J15" s="254"/>
      <c r="K15" s="256" t="s">
        <v>1287</v>
      </c>
      <c r="L15" s="256"/>
      <c r="M15" s="256"/>
      <c r="N15" s="257"/>
      <c r="O15">
        <v>1039</v>
      </c>
      <c r="P15" t="s">
        <v>243</v>
      </c>
      <c r="Q15">
        <v>0</v>
      </c>
    </row>
    <row r="16" spans="1:17">
      <c r="D16">
        <v>1040</v>
      </c>
      <c r="E16" t="s">
        <v>245</v>
      </c>
      <c r="F16">
        <v>0</v>
      </c>
      <c r="J16" s="254"/>
      <c r="K16" s="256"/>
      <c r="L16" s="256"/>
      <c r="M16" s="256"/>
      <c r="N16" s="257"/>
      <c r="O16">
        <v>1040</v>
      </c>
      <c r="P16" t="s">
        <v>245</v>
      </c>
      <c r="Q16">
        <v>0</v>
      </c>
    </row>
    <row r="17" spans="1:17">
      <c r="D17">
        <v>1044</v>
      </c>
      <c r="E17" t="s">
        <v>246</v>
      </c>
      <c r="F17">
        <v>0</v>
      </c>
      <c r="J17" s="258" t="s">
        <v>1288</v>
      </c>
      <c r="K17" s="259"/>
      <c r="L17" s="259"/>
      <c r="M17" s="259"/>
      <c r="N17" s="257"/>
      <c r="O17">
        <v>1044</v>
      </c>
      <c r="P17" t="s">
        <v>246</v>
      </c>
      <c r="Q17">
        <v>0</v>
      </c>
    </row>
    <row r="18" spans="1:17">
      <c r="D18">
        <v>1045</v>
      </c>
      <c r="E18" t="s">
        <v>636</v>
      </c>
      <c r="F18">
        <v>0</v>
      </c>
      <c r="J18" s="260" t="s">
        <v>1289</v>
      </c>
      <c r="K18" s="259"/>
      <c r="L18" s="259"/>
      <c r="M18" s="259"/>
      <c r="N18" s="257"/>
      <c r="O18">
        <v>1045</v>
      </c>
      <c r="P18" t="s">
        <v>636</v>
      </c>
      <c r="Q18">
        <v>0</v>
      </c>
    </row>
    <row r="19" spans="1:17">
      <c r="D19">
        <v>1046</v>
      </c>
      <c r="E19" t="s">
        <v>1310</v>
      </c>
      <c r="F19">
        <v>0</v>
      </c>
      <c r="J19" s="261" t="s">
        <v>1290</v>
      </c>
      <c r="K19" s="262"/>
      <c r="L19" s="262"/>
      <c r="M19" s="262"/>
      <c r="N19" s="263"/>
      <c r="O19">
        <v>1046</v>
      </c>
      <c r="P19" t="s">
        <v>1310</v>
      </c>
      <c r="Q19">
        <v>0</v>
      </c>
    </row>
    <row r="20" spans="1:17">
      <c r="D20">
        <v>1047</v>
      </c>
      <c r="E20" t="s">
        <v>1311</v>
      </c>
      <c r="F20">
        <v>0</v>
      </c>
      <c r="J20" s="57"/>
      <c r="K20" s="57"/>
      <c r="L20" s="57"/>
      <c r="M20" s="57"/>
      <c r="N20" s="57"/>
      <c r="O20">
        <v>1047</v>
      </c>
      <c r="P20" t="s">
        <v>1311</v>
      </c>
      <c r="Q20">
        <v>0</v>
      </c>
    </row>
    <row r="21" spans="1:17" ht="14" thickBot="1">
      <c r="D21">
        <v>1048</v>
      </c>
      <c r="E21" t="s">
        <v>1312</v>
      </c>
      <c r="F21">
        <v>0</v>
      </c>
      <c r="J21" s="248"/>
      <c r="K21" s="57"/>
      <c r="L21" s="57"/>
      <c r="M21" s="57"/>
      <c r="N21" s="57"/>
      <c r="O21">
        <v>1048</v>
      </c>
      <c r="P21" t="s">
        <v>1312</v>
      </c>
      <c r="Q21">
        <v>0</v>
      </c>
    </row>
    <row r="22" spans="1:17">
      <c r="D22">
        <v>1049</v>
      </c>
      <c r="E22" t="s">
        <v>1313</v>
      </c>
      <c r="F22">
        <v>0</v>
      </c>
      <c r="J22" s="264" t="s">
        <v>1291</v>
      </c>
      <c r="K22" s="265"/>
      <c r="L22" s="265"/>
      <c r="M22" s="265"/>
      <c r="N22" s="266"/>
      <c r="O22">
        <v>1049</v>
      </c>
      <c r="P22" t="s">
        <v>1313</v>
      </c>
      <c r="Q22">
        <v>0</v>
      </c>
    </row>
    <row r="23" spans="1:17" ht="14" thickBot="1">
      <c r="D23">
        <v>1050</v>
      </c>
      <c r="E23" t="s">
        <v>1314</v>
      </c>
      <c r="F23">
        <v>0</v>
      </c>
      <c r="J23" s="267" t="s">
        <v>1292</v>
      </c>
      <c r="K23" s="268"/>
      <c r="L23" s="268"/>
      <c r="M23" s="268"/>
      <c r="N23" s="269"/>
      <c r="O23">
        <v>1050</v>
      </c>
      <c r="P23" t="s">
        <v>1314</v>
      </c>
      <c r="Q23">
        <v>0</v>
      </c>
    </row>
    <row r="24" spans="1:17">
      <c r="D24">
        <v>1051</v>
      </c>
      <c r="E24" t="s">
        <v>1315</v>
      </c>
      <c r="F24">
        <v>0</v>
      </c>
      <c r="O24">
        <v>1051</v>
      </c>
      <c r="P24" t="s">
        <v>1315</v>
      </c>
      <c r="Q24">
        <v>0</v>
      </c>
    </row>
    <row r="25" spans="1:17">
      <c r="A25">
        <v>1100</v>
      </c>
      <c r="B25" t="s">
        <v>166</v>
      </c>
      <c r="D25"/>
      <c r="F25">
        <v>0</v>
      </c>
      <c r="O25"/>
      <c r="Q25">
        <v>0</v>
      </c>
    </row>
    <row r="26" spans="1:17">
      <c r="D26">
        <v>1101</v>
      </c>
      <c r="E26" t="s">
        <v>1316</v>
      </c>
      <c r="F26">
        <v>0</v>
      </c>
      <c r="J26" s="270"/>
      <c r="K26" s="270"/>
      <c r="L26" s="270"/>
      <c r="M26" s="270"/>
      <c r="N26" s="270"/>
      <c r="O26">
        <v>1101</v>
      </c>
      <c r="P26" t="s">
        <v>1316</v>
      </c>
      <c r="Q26">
        <v>0</v>
      </c>
    </row>
    <row r="27" spans="1:17">
      <c r="D27">
        <v>1102</v>
      </c>
      <c r="E27" t="s">
        <v>257</v>
      </c>
      <c r="F27">
        <v>0</v>
      </c>
      <c r="J27" s="270"/>
      <c r="K27" s="270"/>
      <c r="L27" s="270"/>
      <c r="M27" s="270"/>
      <c r="N27" s="270"/>
      <c r="O27">
        <v>1102</v>
      </c>
      <c r="P27" t="s">
        <v>257</v>
      </c>
      <c r="Q27">
        <v>0</v>
      </c>
    </row>
    <row r="28" spans="1:17">
      <c r="D28">
        <v>1103</v>
      </c>
      <c r="E28" t="s">
        <v>1317</v>
      </c>
      <c r="F28">
        <v>0</v>
      </c>
      <c r="O28">
        <v>1103</v>
      </c>
      <c r="P28" t="s">
        <v>1317</v>
      </c>
      <c r="Q28">
        <v>0</v>
      </c>
    </row>
    <row r="29" spans="1:17">
      <c r="D29">
        <v>1104</v>
      </c>
      <c r="E29" t="s">
        <v>259</v>
      </c>
      <c r="F29">
        <v>0</v>
      </c>
      <c r="J29" s="270"/>
      <c r="K29" s="270"/>
      <c r="L29" s="270"/>
      <c r="M29" s="270"/>
      <c r="O29">
        <v>1104</v>
      </c>
      <c r="P29" t="s">
        <v>259</v>
      </c>
      <c r="Q29">
        <v>0</v>
      </c>
    </row>
    <row r="30" spans="1:17">
      <c r="D30">
        <v>1105</v>
      </c>
      <c r="E30" t="s">
        <v>260</v>
      </c>
      <c r="F30">
        <v>0</v>
      </c>
      <c r="J30" s="270"/>
      <c r="K30" s="270"/>
      <c r="L30" s="270"/>
      <c r="M30" s="270"/>
      <c r="O30">
        <v>1105</v>
      </c>
      <c r="P30" t="s">
        <v>260</v>
      </c>
      <c r="Q30">
        <v>0</v>
      </c>
    </row>
    <row r="31" spans="1:17">
      <c r="D31">
        <v>1106</v>
      </c>
      <c r="E31" t="s">
        <v>261</v>
      </c>
      <c r="F31">
        <v>0</v>
      </c>
      <c r="O31">
        <v>1106</v>
      </c>
      <c r="P31" t="s">
        <v>261</v>
      </c>
      <c r="Q31">
        <v>0</v>
      </c>
    </row>
    <row r="32" spans="1:17">
      <c r="D32">
        <v>1107</v>
      </c>
      <c r="E32" t="s">
        <v>262</v>
      </c>
      <c r="F32">
        <v>0</v>
      </c>
      <c r="O32">
        <v>1107</v>
      </c>
      <c r="P32" t="s">
        <v>262</v>
      </c>
      <c r="Q32">
        <v>0</v>
      </c>
    </row>
    <row r="33" spans="1:17">
      <c r="D33">
        <v>1109</v>
      </c>
      <c r="E33" t="s">
        <v>263</v>
      </c>
      <c r="F33">
        <v>0</v>
      </c>
      <c r="O33">
        <v>1109</v>
      </c>
      <c r="P33" t="s">
        <v>263</v>
      </c>
      <c r="Q33">
        <v>0</v>
      </c>
    </row>
    <row r="34" spans="1:17">
      <c r="D34">
        <v>1110</v>
      </c>
      <c r="E34" t="s">
        <v>264</v>
      </c>
      <c r="F34">
        <v>0</v>
      </c>
      <c r="O34">
        <v>1110</v>
      </c>
      <c r="P34" t="s">
        <v>264</v>
      </c>
      <c r="Q34">
        <v>0</v>
      </c>
    </row>
    <row r="35" spans="1:17">
      <c r="D35">
        <v>1111</v>
      </c>
      <c r="E35" t="s">
        <v>265</v>
      </c>
      <c r="F35">
        <v>0</v>
      </c>
      <c r="O35">
        <v>1111</v>
      </c>
      <c r="P35" t="s">
        <v>265</v>
      </c>
      <c r="Q35">
        <v>0</v>
      </c>
    </row>
    <row r="36" spans="1:17">
      <c r="A36">
        <v>1200</v>
      </c>
      <c r="B36" t="s">
        <v>167</v>
      </c>
      <c r="D36"/>
      <c r="F36">
        <v>0</v>
      </c>
      <c r="O36"/>
      <c r="Q36">
        <v>0</v>
      </c>
    </row>
    <row r="37" spans="1:17">
      <c r="D37">
        <v>1202</v>
      </c>
      <c r="E37" t="s">
        <v>266</v>
      </c>
      <c r="F37">
        <v>0</v>
      </c>
      <c r="O37">
        <v>1202</v>
      </c>
      <c r="P37" t="s">
        <v>266</v>
      </c>
      <c r="Q37">
        <v>0</v>
      </c>
    </row>
    <row r="38" spans="1:17">
      <c r="D38">
        <v>1205</v>
      </c>
      <c r="E38" t="s">
        <v>1318</v>
      </c>
      <c r="F38">
        <v>0</v>
      </c>
      <c r="O38">
        <v>1205</v>
      </c>
      <c r="P38" t="s">
        <v>1318</v>
      </c>
      <c r="Q38">
        <v>0</v>
      </c>
    </row>
    <row r="39" spans="1:17">
      <c r="D39">
        <v>1206</v>
      </c>
      <c r="E39" t="s">
        <v>270</v>
      </c>
      <c r="F39">
        <v>0</v>
      </c>
      <c r="O39">
        <v>1206</v>
      </c>
      <c r="P39" t="s">
        <v>270</v>
      </c>
      <c r="Q39">
        <v>0</v>
      </c>
    </row>
    <row r="40" spans="1:17">
      <c r="D40">
        <v>1208</v>
      </c>
      <c r="E40" t="s">
        <v>271</v>
      </c>
      <c r="F40">
        <v>0</v>
      </c>
      <c r="O40">
        <v>1208</v>
      </c>
      <c r="P40" t="s">
        <v>271</v>
      </c>
      <c r="Q40">
        <v>0</v>
      </c>
    </row>
    <row r="41" spans="1:17">
      <c r="D41">
        <v>1245</v>
      </c>
      <c r="E41" t="s">
        <v>272</v>
      </c>
      <c r="F41">
        <v>0</v>
      </c>
      <c r="O41">
        <v>1245</v>
      </c>
      <c r="P41" t="s">
        <v>272</v>
      </c>
      <c r="Q41">
        <v>0</v>
      </c>
    </row>
    <row r="42" spans="1:17">
      <c r="D42">
        <v>1250</v>
      </c>
      <c r="E42" t="s">
        <v>1319</v>
      </c>
      <c r="F42">
        <v>0</v>
      </c>
      <c r="O42">
        <v>1250</v>
      </c>
      <c r="P42" t="s">
        <v>1319</v>
      </c>
      <c r="Q42">
        <v>0</v>
      </c>
    </row>
    <row r="43" spans="1:17">
      <c r="D43">
        <v>1251</v>
      </c>
      <c r="E43" t="s">
        <v>274</v>
      </c>
      <c r="F43">
        <v>0</v>
      </c>
      <c r="O43">
        <v>1251</v>
      </c>
      <c r="P43" t="s">
        <v>274</v>
      </c>
      <c r="Q43">
        <v>0</v>
      </c>
    </row>
    <row r="44" spans="1:17">
      <c r="D44">
        <v>1252</v>
      </c>
      <c r="E44" t="s">
        <v>275</v>
      </c>
      <c r="F44">
        <v>0</v>
      </c>
      <c r="O44">
        <v>1252</v>
      </c>
      <c r="P44" t="s">
        <v>275</v>
      </c>
      <c r="Q44">
        <v>0</v>
      </c>
    </row>
    <row r="45" spans="1:17">
      <c r="D45">
        <v>1253</v>
      </c>
      <c r="E45" t="s">
        <v>276</v>
      </c>
      <c r="F45">
        <v>0</v>
      </c>
      <c r="O45">
        <v>1253</v>
      </c>
      <c r="P45" t="s">
        <v>276</v>
      </c>
      <c r="Q45">
        <v>0</v>
      </c>
    </row>
    <row r="46" spans="1:17">
      <c r="D46">
        <v>1291</v>
      </c>
      <c r="E46" t="s">
        <v>277</v>
      </c>
      <c r="F46">
        <v>0</v>
      </c>
      <c r="O46">
        <v>1291</v>
      </c>
      <c r="P46" t="s">
        <v>277</v>
      </c>
      <c r="Q46">
        <v>0</v>
      </c>
    </row>
    <row r="47" spans="1:17">
      <c r="A47">
        <v>1300</v>
      </c>
      <c r="B47" t="s">
        <v>168</v>
      </c>
      <c r="D47"/>
      <c r="F47">
        <v>0</v>
      </c>
      <c r="O47"/>
      <c r="Q47">
        <v>0</v>
      </c>
    </row>
    <row r="48" spans="1:17">
      <c r="D48">
        <v>1301</v>
      </c>
      <c r="E48" t="s">
        <v>168</v>
      </c>
      <c r="F48">
        <v>0</v>
      </c>
      <c r="O48">
        <v>1301</v>
      </c>
      <c r="P48" t="s">
        <v>168</v>
      </c>
      <c r="Q48">
        <v>0</v>
      </c>
    </row>
    <row r="49" spans="1:17">
      <c r="D49">
        <v>1302</v>
      </c>
      <c r="E49" t="s">
        <v>278</v>
      </c>
      <c r="F49">
        <v>0</v>
      </c>
      <c r="O49">
        <v>1302</v>
      </c>
      <c r="P49" t="s">
        <v>278</v>
      </c>
      <c r="Q49">
        <v>0</v>
      </c>
    </row>
    <row r="50" spans="1:17">
      <c r="D50">
        <v>1303</v>
      </c>
      <c r="E50" t="s">
        <v>279</v>
      </c>
      <c r="F50">
        <v>0</v>
      </c>
      <c r="O50">
        <v>1303</v>
      </c>
      <c r="P50" t="s">
        <v>279</v>
      </c>
      <c r="Q50">
        <v>0</v>
      </c>
    </row>
    <row r="51" spans="1:17">
      <c r="D51">
        <v>1304</v>
      </c>
      <c r="E51" t="s">
        <v>280</v>
      </c>
      <c r="F51">
        <v>0</v>
      </c>
      <c r="O51">
        <v>1304</v>
      </c>
      <c r="P51" t="s">
        <v>280</v>
      </c>
      <c r="Q51">
        <v>0</v>
      </c>
    </row>
    <row r="52" spans="1:17">
      <c r="D52">
        <v>1306</v>
      </c>
      <c r="E52" t="s">
        <v>281</v>
      </c>
      <c r="F52">
        <v>0</v>
      </c>
      <c r="O52">
        <v>1306</v>
      </c>
      <c r="P52" t="s">
        <v>281</v>
      </c>
      <c r="Q52">
        <v>0</v>
      </c>
    </row>
    <row r="53" spans="1:17">
      <c r="D53">
        <v>1310</v>
      </c>
      <c r="E53" t="s">
        <v>233</v>
      </c>
      <c r="F53">
        <v>0</v>
      </c>
      <c r="O53">
        <v>1310</v>
      </c>
      <c r="P53" t="s">
        <v>233</v>
      </c>
      <c r="Q53">
        <v>0</v>
      </c>
    </row>
    <row r="54" spans="1:17">
      <c r="D54">
        <v>1311</v>
      </c>
      <c r="E54" t="s">
        <v>282</v>
      </c>
      <c r="F54">
        <v>0</v>
      </c>
      <c r="O54">
        <v>1311</v>
      </c>
      <c r="P54" t="s">
        <v>282</v>
      </c>
      <c r="Q54">
        <v>0</v>
      </c>
    </row>
    <row r="55" spans="1:17">
      <c r="D55">
        <v>1345</v>
      </c>
      <c r="E55" t="s">
        <v>272</v>
      </c>
      <c r="F55">
        <v>0</v>
      </c>
      <c r="O55">
        <v>1345</v>
      </c>
      <c r="P55" t="s">
        <v>272</v>
      </c>
      <c r="Q55">
        <v>0</v>
      </c>
    </row>
    <row r="56" spans="1:17">
      <c r="D56">
        <v>1350</v>
      </c>
      <c r="E56" t="s">
        <v>1319</v>
      </c>
      <c r="F56">
        <v>0</v>
      </c>
      <c r="O56">
        <v>1350</v>
      </c>
      <c r="P56" t="s">
        <v>1319</v>
      </c>
      <c r="Q56">
        <v>0</v>
      </c>
    </row>
    <row r="57" spans="1:17">
      <c r="D57">
        <v>1351</v>
      </c>
      <c r="E57" t="s">
        <v>274</v>
      </c>
      <c r="F57">
        <v>0</v>
      </c>
      <c r="O57">
        <v>1351</v>
      </c>
      <c r="P57" t="s">
        <v>274</v>
      </c>
      <c r="Q57">
        <v>0</v>
      </c>
    </row>
    <row r="58" spans="1:17">
      <c r="D58">
        <v>1352</v>
      </c>
      <c r="E58" t="s">
        <v>275</v>
      </c>
      <c r="F58">
        <v>0</v>
      </c>
      <c r="O58">
        <v>1352</v>
      </c>
      <c r="P58" t="s">
        <v>275</v>
      </c>
      <c r="Q58">
        <v>0</v>
      </c>
    </row>
    <row r="59" spans="1:17">
      <c r="D59">
        <v>1353</v>
      </c>
      <c r="E59" t="s">
        <v>276</v>
      </c>
      <c r="F59">
        <v>0</v>
      </c>
      <c r="O59">
        <v>1353</v>
      </c>
      <c r="P59" t="s">
        <v>276</v>
      </c>
      <c r="Q59">
        <v>0</v>
      </c>
    </row>
    <row r="60" spans="1:17">
      <c r="D60">
        <v>1391</v>
      </c>
      <c r="E60" t="s">
        <v>283</v>
      </c>
      <c r="F60">
        <v>0</v>
      </c>
      <c r="O60">
        <v>1391</v>
      </c>
      <c r="P60" t="s">
        <v>283</v>
      </c>
      <c r="Q60">
        <v>0</v>
      </c>
    </row>
    <row r="61" spans="1:17">
      <c r="A61">
        <v>1400</v>
      </c>
      <c r="B61" t="s">
        <v>169</v>
      </c>
      <c r="D61"/>
      <c r="F61">
        <v>0</v>
      </c>
      <c r="O61"/>
      <c r="Q61">
        <v>0</v>
      </c>
    </row>
    <row r="62" spans="1:17">
      <c r="D62">
        <v>1401</v>
      </c>
      <c r="E62" t="s">
        <v>284</v>
      </c>
      <c r="F62">
        <v>0</v>
      </c>
      <c r="O62">
        <v>1401</v>
      </c>
      <c r="P62" t="s">
        <v>284</v>
      </c>
      <c r="Q62">
        <v>0</v>
      </c>
    </row>
    <row r="63" spans="1:17">
      <c r="D63">
        <v>1402</v>
      </c>
      <c r="E63" t="s">
        <v>286</v>
      </c>
      <c r="F63">
        <v>0</v>
      </c>
      <c r="O63">
        <v>1402</v>
      </c>
      <c r="P63" t="s">
        <v>286</v>
      </c>
      <c r="Q63">
        <v>0</v>
      </c>
    </row>
    <row r="64" spans="1:17">
      <c r="D64">
        <v>1403</v>
      </c>
      <c r="E64" t="s">
        <v>1320</v>
      </c>
      <c r="F64">
        <v>0</v>
      </c>
      <c r="O64">
        <v>1403</v>
      </c>
      <c r="P64" t="s">
        <v>1320</v>
      </c>
      <c r="Q64">
        <v>0</v>
      </c>
    </row>
    <row r="65" spans="4:17">
      <c r="D65">
        <v>1404</v>
      </c>
      <c r="E65" t="s">
        <v>1321</v>
      </c>
      <c r="F65">
        <v>0</v>
      </c>
      <c r="O65">
        <v>1404</v>
      </c>
      <c r="P65" t="s">
        <v>1321</v>
      </c>
      <c r="Q65">
        <v>0</v>
      </c>
    </row>
    <row r="66" spans="4:17">
      <c r="D66">
        <v>1405</v>
      </c>
      <c r="E66" t="s">
        <v>1322</v>
      </c>
      <c r="F66">
        <v>0</v>
      </c>
      <c r="O66">
        <v>1405</v>
      </c>
      <c r="P66" t="s">
        <v>1322</v>
      </c>
      <c r="Q66">
        <v>0</v>
      </c>
    </row>
    <row r="67" spans="4:17">
      <c r="D67">
        <v>1406</v>
      </c>
      <c r="E67" t="s">
        <v>1323</v>
      </c>
      <c r="F67">
        <v>0</v>
      </c>
      <c r="O67">
        <v>1406</v>
      </c>
      <c r="P67" t="s">
        <v>1323</v>
      </c>
      <c r="Q67">
        <v>0</v>
      </c>
    </row>
    <row r="68" spans="4:17">
      <c r="D68">
        <v>1407</v>
      </c>
      <c r="E68" t="s">
        <v>1324</v>
      </c>
      <c r="F68">
        <v>0</v>
      </c>
      <c r="O68">
        <v>1407</v>
      </c>
      <c r="P68" t="s">
        <v>1324</v>
      </c>
      <c r="Q68">
        <v>0</v>
      </c>
    </row>
    <row r="69" spans="4:17">
      <c r="D69">
        <v>1408</v>
      </c>
      <c r="E69" t="s">
        <v>1325</v>
      </c>
      <c r="F69">
        <v>0</v>
      </c>
      <c r="O69">
        <v>1408</v>
      </c>
      <c r="P69" t="s">
        <v>1325</v>
      </c>
      <c r="Q69">
        <v>0</v>
      </c>
    </row>
    <row r="70" spans="4:17">
      <c r="D70">
        <v>1409</v>
      </c>
      <c r="E70" t="s">
        <v>1326</v>
      </c>
      <c r="F70">
        <v>0</v>
      </c>
      <c r="O70">
        <v>1409</v>
      </c>
      <c r="P70" t="s">
        <v>1326</v>
      </c>
      <c r="Q70">
        <v>0</v>
      </c>
    </row>
    <row r="71" spans="4:17">
      <c r="D71">
        <v>1410</v>
      </c>
      <c r="E71" t="s">
        <v>294</v>
      </c>
      <c r="F71">
        <v>0</v>
      </c>
      <c r="O71">
        <v>1410</v>
      </c>
      <c r="P71" t="s">
        <v>294</v>
      </c>
      <c r="Q71">
        <v>0</v>
      </c>
    </row>
    <row r="72" spans="4:17">
      <c r="D72">
        <v>1411</v>
      </c>
      <c r="E72" t="s">
        <v>295</v>
      </c>
      <c r="F72">
        <v>0</v>
      </c>
      <c r="O72">
        <v>1411</v>
      </c>
      <c r="P72" t="s">
        <v>295</v>
      </c>
      <c r="Q72">
        <v>0</v>
      </c>
    </row>
    <row r="73" spans="4:17">
      <c r="D73">
        <v>1412</v>
      </c>
      <c r="E73" t="s">
        <v>1327</v>
      </c>
      <c r="F73">
        <v>0</v>
      </c>
      <c r="O73">
        <v>1412</v>
      </c>
      <c r="P73" t="s">
        <v>1327</v>
      </c>
      <c r="Q73">
        <v>0</v>
      </c>
    </row>
    <row r="74" spans="4:17">
      <c r="D74">
        <v>1413</v>
      </c>
      <c r="E74" t="s">
        <v>1328</v>
      </c>
      <c r="F74">
        <v>0</v>
      </c>
      <c r="O74">
        <v>1413</v>
      </c>
      <c r="P74" t="s">
        <v>1328</v>
      </c>
      <c r="Q74">
        <v>0</v>
      </c>
    </row>
    <row r="75" spans="4:17">
      <c r="D75">
        <v>1414</v>
      </c>
      <c r="E75" t="s">
        <v>298</v>
      </c>
      <c r="F75">
        <v>0</v>
      </c>
      <c r="O75">
        <v>1414</v>
      </c>
      <c r="P75" t="s">
        <v>298</v>
      </c>
      <c r="Q75">
        <v>0</v>
      </c>
    </row>
    <row r="76" spans="4:17">
      <c r="D76">
        <v>1415</v>
      </c>
      <c r="E76" t="s">
        <v>299</v>
      </c>
      <c r="F76">
        <v>0</v>
      </c>
      <c r="O76">
        <v>1415</v>
      </c>
      <c r="P76" t="s">
        <v>299</v>
      </c>
      <c r="Q76">
        <v>0</v>
      </c>
    </row>
    <row r="77" spans="4:17">
      <c r="D77">
        <v>1416</v>
      </c>
      <c r="E77" t="s">
        <v>300</v>
      </c>
      <c r="F77">
        <v>0</v>
      </c>
      <c r="O77">
        <v>1416</v>
      </c>
      <c r="P77" t="s">
        <v>300</v>
      </c>
      <c r="Q77">
        <v>0</v>
      </c>
    </row>
    <row r="78" spans="4:17">
      <c r="D78">
        <v>1417</v>
      </c>
      <c r="E78" t="s">
        <v>301</v>
      </c>
      <c r="F78">
        <v>0</v>
      </c>
      <c r="O78">
        <v>1417</v>
      </c>
      <c r="P78" t="s">
        <v>301</v>
      </c>
      <c r="Q78">
        <v>0</v>
      </c>
    </row>
    <row r="79" spans="4:17">
      <c r="D79">
        <v>1418</v>
      </c>
      <c r="E79" t="s">
        <v>302</v>
      </c>
      <c r="F79">
        <v>0</v>
      </c>
      <c r="O79">
        <v>1418</v>
      </c>
      <c r="P79" t="s">
        <v>302</v>
      </c>
      <c r="Q79">
        <v>0</v>
      </c>
    </row>
    <row r="80" spans="4:17">
      <c r="D80">
        <v>1419</v>
      </c>
      <c r="E80" t="s">
        <v>303</v>
      </c>
      <c r="F80">
        <v>0</v>
      </c>
      <c r="O80">
        <v>1419</v>
      </c>
      <c r="P80" t="s">
        <v>303</v>
      </c>
      <c r="Q80">
        <v>0</v>
      </c>
    </row>
    <row r="81" spans="1:17">
      <c r="D81">
        <v>1420</v>
      </c>
      <c r="E81" t="s">
        <v>1329</v>
      </c>
      <c r="F81">
        <v>0</v>
      </c>
      <c r="O81">
        <v>1420</v>
      </c>
      <c r="P81" t="s">
        <v>1329</v>
      </c>
      <c r="Q81">
        <v>0</v>
      </c>
    </row>
    <row r="82" spans="1:17">
      <c r="D82">
        <v>1421</v>
      </c>
      <c r="E82" t="s">
        <v>306</v>
      </c>
      <c r="F82">
        <v>0</v>
      </c>
      <c r="O82">
        <v>1421</v>
      </c>
      <c r="P82" t="s">
        <v>306</v>
      </c>
      <c r="Q82">
        <v>0</v>
      </c>
    </row>
    <row r="83" spans="1:17">
      <c r="D83">
        <v>1422</v>
      </c>
      <c r="E83" t="s">
        <v>1330</v>
      </c>
      <c r="F83">
        <v>0</v>
      </c>
      <c r="O83">
        <v>1422</v>
      </c>
      <c r="P83" t="s">
        <v>1330</v>
      </c>
      <c r="Q83">
        <v>0</v>
      </c>
    </row>
    <row r="84" spans="1:17">
      <c r="D84">
        <v>1425</v>
      </c>
      <c r="E84" t="s">
        <v>1331</v>
      </c>
      <c r="F84">
        <v>0</v>
      </c>
      <c r="O84">
        <v>1425</v>
      </c>
      <c r="P84" t="s">
        <v>1331</v>
      </c>
      <c r="Q84">
        <v>0</v>
      </c>
    </row>
    <row r="85" spans="1:17">
      <c r="D85">
        <v>1426</v>
      </c>
      <c r="E85" t="s">
        <v>1332</v>
      </c>
      <c r="F85">
        <v>0</v>
      </c>
      <c r="O85">
        <v>1426</v>
      </c>
      <c r="P85" t="s">
        <v>1332</v>
      </c>
      <c r="Q85">
        <v>0</v>
      </c>
    </row>
    <row r="86" spans="1:17">
      <c r="D86">
        <v>1427</v>
      </c>
      <c r="E86" t="s">
        <v>311</v>
      </c>
      <c r="F86">
        <v>0</v>
      </c>
      <c r="O86">
        <v>1427</v>
      </c>
      <c r="P86" t="s">
        <v>311</v>
      </c>
      <c r="Q86">
        <v>0</v>
      </c>
    </row>
    <row r="87" spans="1:17">
      <c r="D87">
        <v>1431</v>
      </c>
      <c r="E87" t="s">
        <v>1333</v>
      </c>
      <c r="F87">
        <v>0</v>
      </c>
      <c r="O87">
        <v>1431</v>
      </c>
      <c r="P87" t="s">
        <v>1333</v>
      </c>
      <c r="Q87">
        <v>0</v>
      </c>
    </row>
    <row r="88" spans="1:17">
      <c r="D88">
        <v>1432</v>
      </c>
      <c r="E88" t="s">
        <v>313</v>
      </c>
      <c r="F88">
        <v>0</v>
      </c>
      <c r="O88">
        <v>1432</v>
      </c>
      <c r="P88" t="s">
        <v>313</v>
      </c>
      <c r="Q88">
        <v>0</v>
      </c>
    </row>
    <row r="89" spans="1:17">
      <c r="D89">
        <v>1440</v>
      </c>
      <c r="E89" t="s">
        <v>314</v>
      </c>
      <c r="F89">
        <v>0</v>
      </c>
      <c r="O89">
        <v>1440</v>
      </c>
      <c r="P89" t="s">
        <v>314</v>
      </c>
      <c r="Q89">
        <v>0</v>
      </c>
    </row>
    <row r="90" spans="1:17">
      <c r="D90">
        <v>1450</v>
      </c>
      <c r="E90" t="s">
        <v>1319</v>
      </c>
      <c r="F90">
        <v>0</v>
      </c>
      <c r="O90">
        <v>1450</v>
      </c>
      <c r="P90" t="s">
        <v>1319</v>
      </c>
      <c r="Q90">
        <v>0</v>
      </c>
    </row>
    <row r="91" spans="1:17">
      <c r="D91">
        <v>1451</v>
      </c>
      <c r="E91" t="s">
        <v>274</v>
      </c>
      <c r="F91">
        <v>0</v>
      </c>
      <c r="O91">
        <v>1451</v>
      </c>
      <c r="P91" t="s">
        <v>274</v>
      </c>
      <c r="Q91">
        <v>0</v>
      </c>
    </row>
    <row r="92" spans="1:17">
      <c r="D92">
        <v>1452</v>
      </c>
      <c r="E92" t="s">
        <v>275</v>
      </c>
      <c r="F92">
        <v>0</v>
      </c>
      <c r="O92">
        <v>1452</v>
      </c>
      <c r="P92" t="s">
        <v>275</v>
      </c>
      <c r="Q92">
        <v>0</v>
      </c>
    </row>
    <row r="93" spans="1:17">
      <c r="D93">
        <v>1453</v>
      </c>
      <c r="E93" t="s">
        <v>276</v>
      </c>
      <c r="F93">
        <v>0</v>
      </c>
      <c r="O93">
        <v>1453</v>
      </c>
      <c r="P93" t="s">
        <v>276</v>
      </c>
      <c r="Q93">
        <v>0</v>
      </c>
    </row>
    <row r="94" spans="1:17">
      <c r="A94">
        <v>1500</v>
      </c>
      <c r="B94" t="s">
        <v>170</v>
      </c>
      <c r="D94"/>
      <c r="F94">
        <v>0</v>
      </c>
      <c r="O94"/>
      <c r="Q94">
        <v>0</v>
      </c>
    </row>
    <row r="95" spans="1:17">
      <c r="D95">
        <v>1501</v>
      </c>
      <c r="E95" t="s">
        <v>1334</v>
      </c>
      <c r="F95">
        <v>0</v>
      </c>
      <c r="O95">
        <v>1501</v>
      </c>
      <c r="P95" t="s">
        <v>1334</v>
      </c>
      <c r="Q95">
        <v>0</v>
      </c>
    </row>
    <row r="96" spans="1:17">
      <c r="D96">
        <v>1502</v>
      </c>
      <c r="E96" t="s">
        <v>316</v>
      </c>
      <c r="F96">
        <v>0</v>
      </c>
      <c r="O96">
        <v>1502</v>
      </c>
      <c r="P96" t="s">
        <v>316</v>
      </c>
      <c r="Q96">
        <v>0</v>
      </c>
    </row>
    <row r="97" spans="1:17">
      <c r="D97">
        <v>1503</v>
      </c>
      <c r="E97" t="s">
        <v>317</v>
      </c>
      <c r="F97">
        <v>0</v>
      </c>
      <c r="O97">
        <v>1503</v>
      </c>
      <c r="P97" t="s">
        <v>317</v>
      </c>
      <c r="Q97">
        <v>0</v>
      </c>
    </row>
    <row r="98" spans="1:17">
      <c r="D98">
        <v>1505</v>
      </c>
      <c r="E98" t="s">
        <v>318</v>
      </c>
      <c r="F98">
        <v>0</v>
      </c>
      <c r="O98">
        <v>1505</v>
      </c>
      <c r="P98" t="s">
        <v>318</v>
      </c>
      <c r="Q98">
        <v>0</v>
      </c>
    </row>
    <row r="99" spans="1:17">
      <c r="D99">
        <v>1540</v>
      </c>
      <c r="E99" t="s">
        <v>319</v>
      </c>
      <c r="F99">
        <v>0</v>
      </c>
      <c r="O99">
        <v>1540</v>
      </c>
      <c r="P99" t="s">
        <v>319</v>
      </c>
      <c r="Q99">
        <v>0</v>
      </c>
    </row>
    <row r="100" spans="1:17">
      <c r="D100">
        <v>1541</v>
      </c>
      <c r="E100" t="s">
        <v>320</v>
      </c>
      <c r="F100">
        <v>0</v>
      </c>
      <c r="O100">
        <v>1541</v>
      </c>
      <c r="P100" t="s">
        <v>320</v>
      </c>
      <c r="Q100">
        <v>0</v>
      </c>
    </row>
    <row r="101" spans="1:17">
      <c r="D101">
        <v>1542</v>
      </c>
      <c r="E101" t="s">
        <v>321</v>
      </c>
      <c r="F101">
        <v>0</v>
      </c>
      <c r="O101">
        <v>1542</v>
      </c>
      <c r="P101" t="s">
        <v>321</v>
      </c>
      <c r="Q101">
        <v>0</v>
      </c>
    </row>
    <row r="102" spans="1:17">
      <c r="A102">
        <v>2000</v>
      </c>
      <c r="B102" t="s">
        <v>172</v>
      </c>
      <c r="D102"/>
      <c r="F102">
        <v>0</v>
      </c>
      <c r="O102"/>
      <c r="Q102">
        <v>0</v>
      </c>
    </row>
    <row r="103" spans="1:17">
      <c r="D103">
        <v>2001</v>
      </c>
      <c r="E103" t="s">
        <v>322</v>
      </c>
      <c r="F103">
        <v>0</v>
      </c>
      <c r="O103">
        <v>2001</v>
      </c>
      <c r="P103" t="s">
        <v>322</v>
      </c>
      <c r="Q103">
        <v>0</v>
      </c>
    </row>
    <row r="104" spans="1:17">
      <c r="D104">
        <v>2002</v>
      </c>
      <c r="E104" t="s">
        <v>324</v>
      </c>
      <c r="F104">
        <v>0</v>
      </c>
      <c r="O104">
        <v>2002</v>
      </c>
      <c r="P104" t="s">
        <v>324</v>
      </c>
      <c r="Q104">
        <v>0</v>
      </c>
    </row>
    <row r="105" spans="1:17">
      <c r="D105">
        <v>2004</v>
      </c>
      <c r="E105" t="s">
        <v>325</v>
      </c>
      <c r="F105">
        <v>0</v>
      </c>
      <c r="O105">
        <v>2004</v>
      </c>
      <c r="P105" t="s">
        <v>325</v>
      </c>
      <c r="Q105">
        <v>0</v>
      </c>
    </row>
    <row r="106" spans="1:17">
      <c r="D106">
        <v>2005</v>
      </c>
      <c r="E106" t="s">
        <v>326</v>
      </c>
      <c r="F106">
        <v>0</v>
      </c>
      <c r="O106">
        <v>2005</v>
      </c>
      <c r="P106" t="s">
        <v>326</v>
      </c>
      <c r="Q106">
        <v>0</v>
      </c>
    </row>
    <row r="107" spans="1:17">
      <c r="D107">
        <v>2006</v>
      </c>
      <c r="E107" t="s">
        <v>327</v>
      </c>
      <c r="F107">
        <v>0</v>
      </c>
      <c r="O107">
        <v>2006</v>
      </c>
      <c r="P107" t="s">
        <v>327</v>
      </c>
      <c r="Q107">
        <v>0</v>
      </c>
    </row>
    <row r="108" spans="1:17">
      <c r="D108">
        <v>2008</v>
      </c>
      <c r="E108" t="s">
        <v>328</v>
      </c>
      <c r="F108">
        <v>0</v>
      </c>
      <c r="O108">
        <v>2008</v>
      </c>
      <c r="P108" t="s">
        <v>328</v>
      </c>
      <c r="Q108">
        <v>0</v>
      </c>
    </row>
    <row r="109" spans="1:17">
      <c r="D109">
        <v>2009</v>
      </c>
      <c r="E109" t="s">
        <v>329</v>
      </c>
      <c r="F109">
        <v>0</v>
      </c>
      <c r="O109">
        <v>2009</v>
      </c>
      <c r="P109" t="s">
        <v>329</v>
      </c>
      <c r="Q109">
        <v>0</v>
      </c>
    </row>
    <row r="110" spans="1:17">
      <c r="D110">
        <v>2010</v>
      </c>
      <c r="E110" t="s">
        <v>330</v>
      </c>
      <c r="F110">
        <v>0</v>
      </c>
      <c r="O110">
        <v>2010</v>
      </c>
      <c r="P110" t="s">
        <v>330</v>
      </c>
      <c r="Q110">
        <v>0</v>
      </c>
    </row>
    <row r="111" spans="1:17">
      <c r="D111">
        <v>2011</v>
      </c>
      <c r="E111" t="s">
        <v>1335</v>
      </c>
      <c r="F111">
        <v>0</v>
      </c>
      <c r="O111">
        <v>2011</v>
      </c>
      <c r="P111" t="s">
        <v>1335</v>
      </c>
      <c r="Q111">
        <v>0</v>
      </c>
    </row>
    <row r="112" spans="1:17">
      <c r="D112">
        <v>2012</v>
      </c>
      <c r="E112" t="s">
        <v>1336</v>
      </c>
      <c r="F112">
        <v>0</v>
      </c>
      <c r="O112">
        <v>2012</v>
      </c>
      <c r="P112" t="s">
        <v>1336</v>
      </c>
      <c r="Q112">
        <v>0</v>
      </c>
    </row>
    <row r="113" spans="4:17">
      <c r="D113">
        <v>2013</v>
      </c>
      <c r="E113" t="s">
        <v>1337</v>
      </c>
      <c r="F113">
        <v>0</v>
      </c>
      <c r="O113">
        <v>2013</v>
      </c>
      <c r="P113" t="s">
        <v>1337</v>
      </c>
      <c r="Q113">
        <v>0</v>
      </c>
    </row>
    <row r="114" spans="4:17">
      <c r="D114">
        <v>2014</v>
      </c>
      <c r="E114" t="s">
        <v>334</v>
      </c>
      <c r="F114">
        <v>0</v>
      </c>
      <c r="O114">
        <v>2014</v>
      </c>
      <c r="P114" t="s">
        <v>334</v>
      </c>
      <c r="Q114">
        <v>0</v>
      </c>
    </row>
    <row r="115" spans="4:17">
      <c r="D115">
        <v>2015</v>
      </c>
      <c r="E115" t="s">
        <v>335</v>
      </c>
      <c r="F115">
        <v>0</v>
      </c>
      <c r="O115">
        <v>2015</v>
      </c>
      <c r="P115" t="s">
        <v>335</v>
      </c>
      <c r="Q115">
        <v>0</v>
      </c>
    </row>
    <row r="116" spans="4:17">
      <c r="D116">
        <v>2016</v>
      </c>
      <c r="E116" t="s">
        <v>336</v>
      </c>
      <c r="F116">
        <v>0</v>
      </c>
      <c r="O116">
        <v>2016</v>
      </c>
      <c r="P116" t="s">
        <v>336</v>
      </c>
      <c r="Q116">
        <v>0</v>
      </c>
    </row>
    <row r="117" spans="4:17">
      <c r="D117">
        <v>2017</v>
      </c>
      <c r="E117" t="s">
        <v>337</v>
      </c>
      <c r="F117">
        <v>0</v>
      </c>
      <c r="O117">
        <v>2017</v>
      </c>
      <c r="P117" t="s">
        <v>337</v>
      </c>
      <c r="Q117">
        <v>0</v>
      </c>
    </row>
    <row r="118" spans="4:17">
      <c r="D118">
        <v>2020</v>
      </c>
      <c r="E118" t="s">
        <v>338</v>
      </c>
      <c r="F118">
        <v>0</v>
      </c>
      <c r="O118">
        <v>2020</v>
      </c>
      <c r="P118" t="s">
        <v>338</v>
      </c>
      <c r="Q118">
        <v>0</v>
      </c>
    </row>
    <row r="119" spans="4:17">
      <c r="D119">
        <v>2021</v>
      </c>
      <c r="E119" t="s">
        <v>340</v>
      </c>
      <c r="F119">
        <v>0</v>
      </c>
      <c r="O119">
        <v>2021</v>
      </c>
      <c r="P119" t="s">
        <v>340</v>
      </c>
      <c r="Q119">
        <v>0</v>
      </c>
    </row>
    <row r="120" spans="4:17">
      <c r="D120">
        <v>2023</v>
      </c>
      <c r="E120" t="s">
        <v>341</v>
      </c>
      <c r="F120">
        <v>0</v>
      </c>
      <c r="O120">
        <v>2023</v>
      </c>
      <c r="P120" t="s">
        <v>341</v>
      </c>
      <c r="Q120">
        <v>0</v>
      </c>
    </row>
    <row r="121" spans="4:17">
      <c r="D121">
        <v>2024</v>
      </c>
      <c r="E121" t="s">
        <v>342</v>
      </c>
      <c r="F121">
        <v>0</v>
      </c>
      <c r="O121">
        <v>2024</v>
      </c>
      <c r="P121" t="s">
        <v>342</v>
      </c>
      <c r="Q121">
        <v>0</v>
      </c>
    </row>
    <row r="122" spans="4:17">
      <c r="D122">
        <v>2025</v>
      </c>
      <c r="E122" t="s">
        <v>1338</v>
      </c>
      <c r="F122">
        <v>0</v>
      </c>
      <c r="O122">
        <v>2025</v>
      </c>
      <c r="P122" t="s">
        <v>1338</v>
      </c>
      <c r="Q122">
        <v>0</v>
      </c>
    </row>
    <row r="123" spans="4:17">
      <c r="D123">
        <v>2026</v>
      </c>
      <c r="E123" t="s">
        <v>1339</v>
      </c>
      <c r="F123">
        <v>0</v>
      </c>
      <c r="O123">
        <v>2026</v>
      </c>
      <c r="P123" t="s">
        <v>1339</v>
      </c>
      <c r="Q123">
        <v>0</v>
      </c>
    </row>
    <row r="124" spans="4:17">
      <c r="D124">
        <v>2027</v>
      </c>
      <c r="E124" t="s">
        <v>345</v>
      </c>
      <c r="F124">
        <v>0</v>
      </c>
      <c r="O124">
        <v>2027</v>
      </c>
      <c r="P124" t="s">
        <v>345</v>
      </c>
      <c r="Q124">
        <v>0</v>
      </c>
    </row>
    <row r="125" spans="4:17">
      <c r="D125">
        <v>2035</v>
      </c>
      <c r="E125" t="s">
        <v>346</v>
      </c>
      <c r="F125">
        <v>0</v>
      </c>
      <c r="O125">
        <v>2035</v>
      </c>
      <c r="P125" t="s">
        <v>346</v>
      </c>
      <c r="Q125">
        <v>0</v>
      </c>
    </row>
    <row r="126" spans="4:17">
      <c r="D126">
        <v>2036</v>
      </c>
      <c r="E126" t="s">
        <v>347</v>
      </c>
      <c r="F126">
        <v>0</v>
      </c>
      <c r="O126">
        <v>2036</v>
      </c>
      <c r="P126" t="s">
        <v>347</v>
      </c>
      <c r="Q126">
        <v>0</v>
      </c>
    </row>
    <row r="127" spans="4:17">
      <c r="D127">
        <v>2037</v>
      </c>
      <c r="E127" t="s">
        <v>348</v>
      </c>
      <c r="F127">
        <v>0</v>
      </c>
      <c r="O127">
        <v>2037</v>
      </c>
      <c r="P127" t="s">
        <v>348</v>
      </c>
      <c r="Q127">
        <v>0</v>
      </c>
    </row>
    <row r="128" spans="4:17">
      <c r="D128">
        <v>2038</v>
      </c>
      <c r="E128" t="s">
        <v>349</v>
      </c>
      <c r="F128">
        <v>0</v>
      </c>
      <c r="O128">
        <v>2038</v>
      </c>
      <c r="P128" t="s">
        <v>349</v>
      </c>
      <c r="Q128">
        <v>0</v>
      </c>
    </row>
    <row r="129" spans="1:17">
      <c r="D129">
        <v>2040</v>
      </c>
      <c r="E129" t="s">
        <v>350</v>
      </c>
      <c r="F129">
        <v>0</v>
      </c>
      <c r="O129">
        <v>2040</v>
      </c>
      <c r="P129" t="s">
        <v>350</v>
      </c>
      <c r="Q129">
        <v>0</v>
      </c>
    </row>
    <row r="130" spans="1:17">
      <c r="A130">
        <v>2200</v>
      </c>
      <c r="B130" t="s">
        <v>1340</v>
      </c>
      <c r="D130"/>
      <c r="F130">
        <v>0</v>
      </c>
      <c r="O130"/>
      <c r="Q130">
        <v>0</v>
      </c>
    </row>
    <row r="131" spans="1:17">
      <c r="D131">
        <v>2201</v>
      </c>
      <c r="E131" t="s">
        <v>351</v>
      </c>
      <c r="F131">
        <v>0</v>
      </c>
      <c r="O131">
        <v>2201</v>
      </c>
      <c r="P131" t="s">
        <v>351</v>
      </c>
      <c r="Q131">
        <v>0</v>
      </c>
    </row>
    <row r="132" spans="1:17">
      <c r="D132">
        <v>2202</v>
      </c>
      <c r="E132" t="s">
        <v>352</v>
      </c>
      <c r="F132">
        <v>0</v>
      </c>
      <c r="O132">
        <v>2202</v>
      </c>
      <c r="P132" t="s">
        <v>352</v>
      </c>
      <c r="Q132">
        <v>0</v>
      </c>
    </row>
    <row r="133" spans="1:17">
      <c r="D133">
        <v>2203</v>
      </c>
      <c r="E133" t="s">
        <v>353</v>
      </c>
      <c r="F133">
        <v>0</v>
      </c>
      <c r="O133">
        <v>2203</v>
      </c>
      <c r="P133" t="s">
        <v>353</v>
      </c>
      <c r="Q133">
        <v>0</v>
      </c>
    </row>
    <row r="134" spans="1:17">
      <c r="D134">
        <v>2204</v>
      </c>
      <c r="E134" t="s">
        <v>354</v>
      </c>
      <c r="F134">
        <v>0</v>
      </c>
      <c r="O134">
        <v>2204</v>
      </c>
      <c r="P134" t="s">
        <v>354</v>
      </c>
      <c r="Q134">
        <v>0</v>
      </c>
    </row>
    <row r="135" spans="1:17">
      <c r="D135">
        <v>2205</v>
      </c>
      <c r="E135" t="s">
        <v>355</v>
      </c>
      <c r="F135">
        <v>0</v>
      </c>
      <c r="O135">
        <v>2205</v>
      </c>
      <c r="P135" t="s">
        <v>355</v>
      </c>
      <c r="Q135">
        <v>0</v>
      </c>
    </row>
    <row r="136" spans="1:17">
      <c r="D136">
        <v>2206</v>
      </c>
      <c r="E136" t="s">
        <v>356</v>
      </c>
      <c r="F136">
        <v>0</v>
      </c>
      <c r="O136">
        <v>2206</v>
      </c>
      <c r="P136" t="s">
        <v>356</v>
      </c>
      <c r="Q136">
        <v>0</v>
      </c>
    </row>
    <row r="137" spans="1:17">
      <c r="D137">
        <v>2212</v>
      </c>
      <c r="E137" t="s">
        <v>357</v>
      </c>
      <c r="F137">
        <v>0</v>
      </c>
      <c r="O137">
        <v>2212</v>
      </c>
      <c r="P137" t="s">
        <v>357</v>
      </c>
      <c r="Q137">
        <v>0</v>
      </c>
    </row>
    <row r="138" spans="1:17">
      <c r="D138">
        <v>2220</v>
      </c>
      <c r="E138" t="s">
        <v>358</v>
      </c>
      <c r="F138">
        <v>0</v>
      </c>
      <c r="O138">
        <v>2220</v>
      </c>
      <c r="P138" t="s">
        <v>358</v>
      </c>
      <c r="Q138">
        <v>0</v>
      </c>
    </row>
    <row r="139" spans="1:17">
      <c r="D139">
        <v>2222</v>
      </c>
      <c r="E139" t="s">
        <v>359</v>
      </c>
      <c r="F139">
        <v>0</v>
      </c>
      <c r="O139">
        <v>2222</v>
      </c>
      <c r="P139" t="s">
        <v>359</v>
      </c>
      <c r="Q139">
        <v>0</v>
      </c>
    </row>
    <row r="140" spans="1:17">
      <c r="D140">
        <v>2223</v>
      </c>
      <c r="E140" t="s">
        <v>360</v>
      </c>
      <c r="F140">
        <v>0</v>
      </c>
      <c r="O140">
        <v>2223</v>
      </c>
      <c r="P140" t="s">
        <v>360</v>
      </c>
      <c r="Q140">
        <v>0</v>
      </c>
    </row>
    <row r="141" spans="1:17">
      <c r="A141">
        <v>2300</v>
      </c>
      <c r="B141" t="s">
        <v>174</v>
      </c>
      <c r="D141"/>
      <c r="F141">
        <v>0</v>
      </c>
      <c r="O141"/>
      <c r="Q141">
        <v>0</v>
      </c>
    </row>
    <row r="142" spans="1:17">
      <c r="D142">
        <v>2301</v>
      </c>
      <c r="E142" t="s">
        <v>361</v>
      </c>
      <c r="F142">
        <v>0</v>
      </c>
      <c r="O142">
        <v>2301</v>
      </c>
      <c r="P142" t="s">
        <v>361</v>
      </c>
      <c r="Q142">
        <v>0</v>
      </c>
    </row>
    <row r="143" spans="1:17">
      <c r="D143">
        <v>2302</v>
      </c>
      <c r="E143" t="s">
        <v>362</v>
      </c>
      <c r="F143">
        <v>0</v>
      </c>
      <c r="O143">
        <v>2302</v>
      </c>
      <c r="P143" t="s">
        <v>362</v>
      </c>
      <c r="Q143">
        <v>0</v>
      </c>
    </row>
    <row r="144" spans="1:17">
      <c r="D144">
        <v>2303</v>
      </c>
      <c r="E144" t="s">
        <v>363</v>
      </c>
      <c r="F144">
        <v>0</v>
      </c>
      <c r="O144">
        <v>2303</v>
      </c>
      <c r="P144" t="s">
        <v>363</v>
      </c>
      <c r="Q144">
        <v>0</v>
      </c>
    </row>
    <row r="145" spans="1:17">
      <c r="D145">
        <v>2305</v>
      </c>
      <c r="E145" t="s">
        <v>364</v>
      </c>
      <c r="F145">
        <v>0</v>
      </c>
      <c r="O145">
        <v>2305</v>
      </c>
      <c r="P145" t="s">
        <v>364</v>
      </c>
      <c r="Q145">
        <v>0</v>
      </c>
    </row>
    <row r="146" spans="1:17">
      <c r="D146">
        <v>2307</v>
      </c>
      <c r="E146" t="s">
        <v>365</v>
      </c>
      <c r="F146">
        <v>0</v>
      </c>
      <c r="O146">
        <v>2307</v>
      </c>
      <c r="P146" t="s">
        <v>365</v>
      </c>
      <c r="Q146">
        <v>0</v>
      </c>
    </row>
    <row r="147" spans="1:17">
      <c r="D147">
        <v>2308</v>
      </c>
      <c r="E147" t="s">
        <v>366</v>
      </c>
      <c r="F147">
        <v>0</v>
      </c>
      <c r="O147">
        <v>2308</v>
      </c>
      <c r="P147" t="s">
        <v>366</v>
      </c>
      <c r="Q147">
        <v>0</v>
      </c>
    </row>
    <row r="148" spans="1:17">
      <c r="D148">
        <v>2309</v>
      </c>
      <c r="E148" t="s">
        <v>367</v>
      </c>
      <c r="F148">
        <v>0</v>
      </c>
      <c r="O148">
        <v>2309</v>
      </c>
      <c r="P148" t="s">
        <v>367</v>
      </c>
      <c r="Q148">
        <v>0</v>
      </c>
    </row>
    <row r="149" spans="1:17">
      <c r="D149">
        <v>2310</v>
      </c>
      <c r="E149" t="s">
        <v>1341</v>
      </c>
      <c r="F149">
        <v>0</v>
      </c>
      <c r="O149">
        <v>2310</v>
      </c>
      <c r="P149" t="s">
        <v>1341</v>
      </c>
      <c r="Q149">
        <v>0</v>
      </c>
    </row>
    <row r="150" spans="1:17">
      <c r="D150">
        <v>2312</v>
      </c>
      <c r="E150" t="s">
        <v>369</v>
      </c>
      <c r="F150">
        <v>0</v>
      </c>
      <c r="O150">
        <v>2312</v>
      </c>
      <c r="P150" t="s">
        <v>369</v>
      </c>
      <c r="Q150">
        <v>0</v>
      </c>
    </row>
    <row r="151" spans="1:17">
      <c r="D151">
        <v>2313</v>
      </c>
      <c r="E151" t="s">
        <v>370</v>
      </c>
      <c r="F151">
        <v>0</v>
      </c>
      <c r="O151">
        <v>2313</v>
      </c>
      <c r="P151" t="s">
        <v>370</v>
      </c>
      <c r="Q151">
        <v>0</v>
      </c>
    </row>
    <row r="152" spans="1:17">
      <c r="D152">
        <v>2343</v>
      </c>
      <c r="E152" t="s">
        <v>1342</v>
      </c>
      <c r="F152">
        <v>0</v>
      </c>
      <c r="O152">
        <v>2343</v>
      </c>
      <c r="P152" t="s">
        <v>1342</v>
      </c>
      <c r="Q152">
        <v>0</v>
      </c>
    </row>
    <row r="153" spans="1:17">
      <c r="D153">
        <v>2345</v>
      </c>
      <c r="E153" t="s">
        <v>1343</v>
      </c>
      <c r="F153">
        <v>0</v>
      </c>
      <c r="O153">
        <v>2345</v>
      </c>
      <c r="P153" t="s">
        <v>1343</v>
      </c>
      <c r="Q153">
        <v>0</v>
      </c>
    </row>
    <row r="154" spans="1:17">
      <c r="D154">
        <v>2392</v>
      </c>
      <c r="E154" t="s">
        <v>373</v>
      </c>
      <c r="F154">
        <v>0</v>
      </c>
      <c r="O154">
        <v>2392</v>
      </c>
      <c r="P154" t="s">
        <v>373</v>
      </c>
      <c r="Q154">
        <v>0</v>
      </c>
    </row>
    <row r="155" spans="1:17">
      <c r="A155">
        <v>2400</v>
      </c>
      <c r="B155" t="s">
        <v>175</v>
      </c>
      <c r="D155"/>
      <c r="F155">
        <v>0</v>
      </c>
      <c r="O155"/>
      <c r="Q155">
        <v>0</v>
      </c>
    </row>
    <row r="156" spans="1:17">
      <c r="D156">
        <v>2401</v>
      </c>
      <c r="E156" t="s">
        <v>374</v>
      </c>
      <c r="F156">
        <v>0</v>
      </c>
      <c r="O156">
        <v>2401</v>
      </c>
      <c r="P156" t="s">
        <v>374</v>
      </c>
      <c r="Q156">
        <v>0</v>
      </c>
    </row>
    <row r="157" spans="1:17">
      <c r="D157">
        <v>2402</v>
      </c>
      <c r="E157" t="s">
        <v>375</v>
      </c>
      <c r="F157">
        <v>0</v>
      </c>
      <c r="O157">
        <v>2402</v>
      </c>
      <c r="P157" t="s">
        <v>375</v>
      </c>
      <c r="Q157">
        <v>0</v>
      </c>
    </row>
    <row r="158" spans="1:17">
      <c r="D158">
        <v>2403</v>
      </c>
      <c r="E158" t="s">
        <v>1344</v>
      </c>
      <c r="F158">
        <v>0</v>
      </c>
      <c r="O158">
        <v>2403</v>
      </c>
      <c r="P158" t="s">
        <v>1344</v>
      </c>
      <c r="Q158">
        <v>0</v>
      </c>
    </row>
    <row r="159" spans="1:17">
      <c r="D159">
        <v>2406</v>
      </c>
      <c r="E159" t="s">
        <v>377</v>
      </c>
      <c r="F159">
        <v>0</v>
      </c>
      <c r="O159">
        <v>2406</v>
      </c>
      <c r="P159" t="s">
        <v>377</v>
      </c>
      <c r="Q159">
        <v>0</v>
      </c>
    </row>
    <row r="160" spans="1:17">
      <c r="D160">
        <v>2407</v>
      </c>
      <c r="E160" t="s">
        <v>378</v>
      </c>
      <c r="F160">
        <v>0</v>
      </c>
      <c r="O160">
        <v>2407</v>
      </c>
      <c r="P160" t="s">
        <v>378</v>
      </c>
      <c r="Q160">
        <v>0</v>
      </c>
    </row>
    <row r="161" spans="1:17">
      <c r="D161">
        <v>2408</v>
      </c>
      <c r="E161" t="s">
        <v>379</v>
      </c>
      <c r="F161">
        <v>0</v>
      </c>
      <c r="O161">
        <v>2408</v>
      </c>
      <c r="P161" t="s">
        <v>379</v>
      </c>
      <c r="Q161">
        <v>0</v>
      </c>
    </row>
    <row r="162" spans="1:17">
      <c r="D162">
        <v>2409</v>
      </c>
      <c r="E162" t="s">
        <v>380</v>
      </c>
      <c r="F162">
        <v>0</v>
      </c>
      <c r="O162">
        <v>2409</v>
      </c>
      <c r="P162" t="s">
        <v>380</v>
      </c>
      <c r="Q162">
        <v>0</v>
      </c>
    </row>
    <row r="163" spans="1:17">
      <c r="D163">
        <v>2440</v>
      </c>
      <c r="E163" t="s">
        <v>381</v>
      </c>
      <c r="F163">
        <v>0</v>
      </c>
      <c r="O163">
        <v>2440</v>
      </c>
      <c r="P163" t="s">
        <v>381</v>
      </c>
      <c r="Q163">
        <v>0</v>
      </c>
    </row>
    <row r="164" spans="1:17">
      <c r="D164">
        <v>2441</v>
      </c>
      <c r="E164" t="s">
        <v>320</v>
      </c>
      <c r="F164">
        <v>0</v>
      </c>
      <c r="O164">
        <v>2441</v>
      </c>
      <c r="P164" t="s">
        <v>320</v>
      </c>
      <c r="Q164">
        <v>0</v>
      </c>
    </row>
    <row r="165" spans="1:17">
      <c r="D165">
        <v>2442</v>
      </c>
      <c r="E165" t="s">
        <v>321</v>
      </c>
      <c r="F165">
        <v>0</v>
      </c>
      <c r="O165">
        <v>2442</v>
      </c>
      <c r="P165" t="s">
        <v>321</v>
      </c>
      <c r="Q165">
        <v>0</v>
      </c>
    </row>
    <row r="166" spans="1:17">
      <c r="D166">
        <v>2443</v>
      </c>
      <c r="E166" t="s">
        <v>382</v>
      </c>
      <c r="F166">
        <v>0</v>
      </c>
      <c r="O166">
        <v>2443</v>
      </c>
      <c r="P166" t="s">
        <v>382</v>
      </c>
      <c r="Q166">
        <v>0</v>
      </c>
    </row>
    <row r="167" spans="1:17">
      <c r="D167">
        <v>2445</v>
      </c>
      <c r="E167" t="s">
        <v>383</v>
      </c>
      <c r="F167">
        <v>0</v>
      </c>
      <c r="O167">
        <v>2445</v>
      </c>
      <c r="P167" t="s">
        <v>383</v>
      </c>
      <c r="Q167">
        <v>0</v>
      </c>
    </row>
    <row r="168" spans="1:17">
      <c r="D168">
        <v>2446</v>
      </c>
      <c r="E168" t="s">
        <v>384</v>
      </c>
      <c r="F168">
        <v>0</v>
      </c>
      <c r="O168">
        <v>2446</v>
      </c>
      <c r="P168" t="s">
        <v>384</v>
      </c>
      <c r="Q168">
        <v>0</v>
      </c>
    </row>
    <row r="169" spans="1:17">
      <c r="D169">
        <v>2447</v>
      </c>
      <c r="E169" t="s">
        <v>385</v>
      </c>
      <c r="F169">
        <v>0</v>
      </c>
      <c r="O169">
        <v>2447</v>
      </c>
      <c r="P169" t="s">
        <v>385</v>
      </c>
      <c r="Q169">
        <v>0</v>
      </c>
    </row>
    <row r="170" spans="1:17">
      <c r="D170">
        <v>2460</v>
      </c>
      <c r="E170" t="s">
        <v>386</v>
      </c>
      <c r="F170">
        <v>0</v>
      </c>
      <c r="O170">
        <v>2460</v>
      </c>
      <c r="P170" t="s">
        <v>386</v>
      </c>
      <c r="Q170">
        <v>0</v>
      </c>
    </row>
    <row r="171" spans="1:17">
      <c r="D171">
        <v>2483</v>
      </c>
      <c r="E171" t="s">
        <v>387</v>
      </c>
      <c r="F171">
        <v>0</v>
      </c>
      <c r="O171">
        <v>2483</v>
      </c>
      <c r="P171" t="s">
        <v>387</v>
      </c>
      <c r="Q171">
        <v>0</v>
      </c>
    </row>
    <row r="172" spans="1:17">
      <c r="D172">
        <v>2497</v>
      </c>
      <c r="E172" t="s">
        <v>388</v>
      </c>
      <c r="F172">
        <v>0</v>
      </c>
      <c r="O172">
        <v>2497</v>
      </c>
      <c r="P172" t="s">
        <v>388</v>
      </c>
      <c r="Q172">
        <v>0</v>
      </c>
    </row>
    <row r="173" spans="1:17">
      <c r="A173">
        <v>2500</v>
      </c>
      <c r="B173" t="s">
        <v>176</v>
      </c>
      <c r="D173"/>
      <c r="F173">
        <v>0</v>
      </c>
      <c r="O173"/>
      <c r="Q173">
        <v>0</v>
      </c>
    </row>
    <row r="174" spans="1:17">
      <c r="D174">
        <v>2501</v>
      </c>
      <c r="E174" t="s">
        <v>389</v>
      </c>
      <c r="F174">
        <v>0</v>
      </c>
      <c r="O174">
        <v>2501</v>
      </c>
      <c r="P174" t="s">
        <v>389</v>
      </c>
      <c r="Q174">
        <v>0</v>
      </c>
    </row>
    <row r="175" spans="1:17">
      <c r="D175">
        <v>2503</v>
      </c>
      <c r="E175" t="s">
        <v>390</v>
      </c>
      <c r="F175">
        <v>0</v>
      </c>
      <c r="O175">
        <v>2503</v>
      </c>
      <c r="P175" t="s">
        <v>390</v>
      </c>
      <c r="Q175">
        <v>0</v>
      </c>
    </row>
    <row r="176" spans="1:17">
      <c r="D176">
        <v>2504</v>
      </c>
      <c r="E176" t="s">
        <v>391</v>
      </c>
      <c r="F176">
        <v>0</v>
      </c>
      <c r="O176">
        <v>2504</v>
      </c>
      <c r="P176" t="s">
        <v>391</v>
      </c>
      <c r="Q176">
        <v>0</v>
      </c>
    </row>
    <row r="177" spans="4:17">
      <c r="D177">
        <v>2505</v>
      </c>
      <c r="E177" t="s">
        <v>392</v>
      </c>
      <c r="F177">
        <v>0</v>
      </c>
      <c r="O177">
        <v>2505</v>
      </c>
      <c r="P177" t="s">
        <v>392</v>
      </c>
      <c r="Q177">
        <v>0</v>
      </c>
    </row>
    <row r="178" spans="4:17">
      <c r="D178">
        <v>2506</v>
      </c>
      <c r="E178" t="s">
        <v>393</v>
      </c>
      <c r="F178">
        <v>0</v>
      </c>
      <c r="O178">
        <v>2506</v>
      </c>
      <c r="P178" t="s">
        <v>393</v>
      </c>
      <c r="Q178">
        <v>0</v>
      </c>
    </row>
    <row r="179" spans="4:17">
      <c r="D179">
        <v>2507</v>
      </c>
      <c r="E179" t="s">
        <v>394</v>
      </c>
      <c r="F179">
        <v>0</v>
      </c>
      <c r="O179">
        <v>2507</v>
      </c>
      <c r="P179" t="s">
        <v>394</v>
      </c>
      <c r="Q179">
        <v>0</v>
      </c>
    </row>
    <row r="180" spans="4:17">
      <c r="D180">
        <v>2508</v>
      </c>
      <c r="E180" t="s">
        <v>395</v>
      </c>
      <c r="F180">
        <v>0</v>
      </c>
      <c r="O180">
        <v>2508</v>
      </c>
      <c r="P180" t="s">
        <v>395</v>
      </c>
      <c r="Q180">
        <v>0</v>
      </c>
    </row>
    <row r="181" spans="4:17">
      <c r="D181">
        <v>2509</v>
      </c>
      <c r="E181" t="s">
        <v>396</v>
      </c>
      <c r="F181">
        <v>0</v>
      </c>
      <c r="O181">
        <v>2509</v>
      </c>
      <c r="P181" t="s">
        <v>396</v>
      </c>
      <c r="Q181">
        <v>0</v>
      </c>
    </row>
    <row r="182" spans="4:17">
      <c r="D182">
        <v>2510</v>
      </c>
      <c r="E182" t="s">
        <v>397</v>
      </c>
      <c r="F182">
        <v>0</v>
      </c>
      <c r="O182">
        <v>2510</v>
      </c>
      <c r="P182" t="s">
        <v>397</v>
      </c>
      <c r="Q182">
        <v>0</v>
      </c>
    </row>
    <row r="183" spans="4:17">
      <c r="D183">
        <v>2511</v>
      </c>
      <c r="E183" t="s">
        <v>398</v>
      </c>
      <c r="F183">
        <v>0</v>
      </c>
      <c r="O183">
        <v>2511</v>
      </c>
      <c r="P183" t="s">
        <v>398</v>
      </c>
      <c r="Q183">
        <v>0</v>
      </c>
    </row>
    <row r="184" spans="4:17">
      <c r="D184">
        <v>2512</v>
      </c>
      <c r="E184" t="s">
        <v>399</v>
      </c>
      <c r="F184">
        <v>0</v>
      </c>
      <c r="O184">
        <v>2512</v>
      </c>
      <c r="P184" t="s">
        <v>399</v>
      </c>
      <c r="Q184">
        <v>0</v>
      </c>
    </row>
    <row r="185" spans="4:17">
      <c r="D185">
        <v>2514</v>
      </c>
      <c r="E185" t="s">
        <v>400</v>
      </c>
      <c r="F185">
        <v>0</v>
      </c>
      <c r="O185">
        <v>2514</v>
      </c>
      <c r="P185" t="s">
        <v>400</v>
      </c>
      <c r="Q185">
        <v>0</v>
      </c>
    </row>
    <row r="186" spans="4:17">
      <c r="D186">
        <v>2518</v>
      </c>
      <c r="E186" t="s">
        <v>401</v>
      </c>
      <c r="F186">
        <v>0</v>
      </c>
      <c r="O186">
        <v>2518</v>
      </c>
      <c r="P186" t="s">
        <v>401</v>
      </c>
      <c r="Q186">
        <v>0</v>
      </c>
    </row>
    <row r="187" spans="4:17">
      <c r="D187">
        <v>2519</v>
      </c>
      <c r="E187" t="s">
        <v>1345</v>
      </c>
      <c r="F187">
        <v>0</v>
      </c>
      <c r="O187">
        <v>2519</v>
      </c>
      <c r="P187" t="s">
        <v>1345</v>
      </c>
      <c r="Q187">
        <v>0</v>
      </c>
    </row>
    <row r="188" spans="4:17">
      <c r="D188">
        <v>2520</v>
      </c>
      <c r="E188" t="s">
        <v>403</v>
      </c>
      <c r="F188">
        <v>0</v>
      </c>
      <c r="O188">
        <v>2520</v>
      </c>
      <c r="P188" t="s">
        <v>403</v>
      </c>
      <c r="Q188">
        <v>0</v>
      </c>
    </row>
    <row r="189" spans="4:17">
      <c r="D189">
        <v>2539</v>
      </c>
      <c r="E189" t="s">
        <v>404</v>
      </c>
      <c r="F189">
        <v>0</v>
      </c>
      <c r="O189">
        <v>2539</v>
      </c>
      <c r="P189" t="s">
        <v>404</v>
      </c>
      <c r="Q189">
        <v>0</v>
      </c>
    </row>
    <row r="190" spans="4:17">
      <c r="D190">
        <v>2540</v>
      </c>
      <c r="E190" t="s">
        <v>405</v>
      </c>
      <c r="F190">
        <v>0</v>
      </c>
      <c r="O190">
        <v>2540</v>
      </c>
      <c r="P190" t="s">
        <v>405</v>
      </c>
      <c r="Q190">
        <v>0</v>
      </c>
    </row>
    <row r="191" spans="4:17">
      <c r="D191">
        <v>2541</v>
      </c>
      <c r="E191" t="s">
        <v>406</v>
      </c>
      <c r="F191">
        <v>0</v>
      </c>
      <c r="O191">
        <v>2541</v>
      </c>
      <c r="P191" t="s">
        <v>406</v>
      </c>
      <c r="Q191">
        <v>0</v>
      </c>
    </row>
    <row r="192" spans="4:17">
      <c r="D192">
        <v>2542</v>
      </c>
      <c r="E192" t="s">
        <v>321</v>
      </c>
      <c r="F192">
        <v>0</v>
      </c>
      <c r="O192">
        <v>2542</v>
      </c>
      <c r="P192" t="s">
        <v>321</v>
      </c>
      <c r="Q192">
        <v>0</v>
      </c>
    </row>
    <row r="193" spans="1:17">
      <c r="D193">
        <v>2543</v>
      </c>
      <c r="E193" t="s">
        <v>1346</v>
      </c>
      <c r="F193">
        <v>0</v>
      </c>
      <c r="O193">
        <v>2543</v>
      </c>
      <c r="P193" t="s">
        <v>1346</v>
      </c>
      <c r="Q193">
        <v>0</v>
      </c>
    </row>
    <row r="194" spans="1:17">
      <c r="D194">
        <v>2544</v>
      </c>
      <c r="E194" t="s">
        <v>408</v>
      </c>
      <c r="F194">
        <v>0</v>
      </c>
      <c r="O194">
        <v>2544</v>
      </c>
      <c r="P194" t="s">
        <v>408</v>
      </c>
      <c r="Q194">
        <v>0</v>
      </c>
    </row>
    <row r="195" spans="1:17">
      <c r="D195">
        <v>2575</v>
      </c>
      <c r="E195" t="s">
        <v>409</v>
      </c>
      <c r="F195">
        <v>0</v>
      </c>
      <c r="O195">
        <v>2575</v>
      </c>
      <c r="P195" t="s">
        <v>409</v>
      </c>
      <c r="Q195">
        <v>0</v>
      </c>
    </row>
    <row r="196" spans="1:17">
      <c r="D196">
        <v>2583</v>
      </c>
      <c r="E196" t="s">
        <v>1347</v>
      </c>
      <c r="F196">
        <v>0</v>
      </c>
      <c r="O196">
        <v>2583</v>
      </c>
      <c r="P196" t="s">
        <v>1347</v>
      </c>
      <c r="Q196">
        <v>0</v>
      </c>
    </row>
    <row r="197" spans="1:17">
      <c r="D197">
        <v>2597</v>
      </c>
      <c r="E197" t="s">
        <v>388</v>
      </c>
      <c r="F197">
        <v>0</v>
      </c>
      <c r="O197">
        <v>2597</v>
      </c>
      <c r="P197" t="s">
        <v>388</v>
      </c>
      <c r="Q197">
        <v>0</v>
      </c>
    </row>
    <row r="198" spans="1:17">
      <c r="A198">
        <v>2600</v>
      </c>
      <c r="B198" t="s">
        <v>177</v>
      </c>
      <c r="D198"/>
      <c r="F198">
        <v>0</v>
      </c>
      <c r="O198"/>
      <c r="Q198">
        <v>0</v>
      </c>
    </row>
    <row r="199" spans="1:17">
      <c r="D199">
        <v>2601</v>
      </c>
      <c r="E199" t="s">
        <v>411</v>
      </c>
      <c r="F199">
        <v>0</v>
      </c>
      <c r="O199">
        <v>2601</v>
      </c>
      <c r="P199" t="s">
        <v>411</v>
      </c>
      <c r="Q199">
        <v>0</v>
      </c>
    </row>
    <row r="200" spans="1:17">
      <c r="D200">
        <v>2602</v>
      </c>
      <c r="E200" t="s">
        <v>412</v>
      </c>
      <c r="F200">
        <v>0</v>
      </c>
      <c r="O200">
        <v>2602</v>
      </c>
      <c r="P200" t="s">
        <v>412</v>
      </c>
      <c r="Q200">
        <v>0</v>
      </c>
    </row>
    <row r="201" spans="1:17">
      <c r="D201">
        <v>2609</v>
      </c>
      <c r="E201" t="s">
        <v>413</v>
      </c>
      <c r="F201">
        <v>0</v>
      </c>
      <c r="O201">
        <v>2609</v>
      </c>
      <c r="P201" t="s">
        <v>413</v>
      </c>
      <c r="Q201">
        <v>0</v>
      </c>
    </row>
    <row r="202" spans="1:17">
      <c r="D202">
        <v>2640</v>
      </c>
      <c r="E202" t="s">
        <v>414</v>
      </c>
      <c r="F202">
        <v>0</v>
      </c>
      <c r="O202">
        <v>2640</v>
      </c>
      <c r="P202" t="s">
        <v>414</v>
      </c>
      <c r="Q202">
        <v>0</v>
      </c>
    </row>
    <row r="203" spans="1:17">
      <c r="D203">
        <v>2644</v>
      </c>
      <c r="E203" t="s">
        <v>415</v>
      </c>
      <c r="F203">
        <v>0</v>
      </c>
      <c r="O203">
        <v>2644</v>
      </c>
      <c r="P203" t="s">
        <v>415</v>
      </c>
      <c r="Q203">
        <v>0</v>
      </c>
    </row>
    <row r="204" spans="1:17">
      <c r="D204">
        <v>2645</v>
      </c>
      <c r="E204" t="s">
        <v>416</v>
      </c>
      <c r="F204">
        <v>0</v>
      </c>
      <c r="O204">
        <v>2645</v>
      </c>
      <c r="P204" t="s">
        <v>416</v>
      </c>
      <c r="Q204">
        <v>0</v>
      </c>
    </row>
    <row r="205" spans="1:17">
      <c r="D205">
        <v>2650</v>
      </c>
      <c r="E205" t="s">
        <v>417</v>
      </c>
      <c r="F205">
        <v>0</v>
      </c>
      <c r="O205">
        <v>2650</v>
      </c>
      <c r="P205" t="s">
        <v>417</v>
      </c>
      <c r="Q205">
        <v>0</v>
      </c>
    </row>
    <row r="206" spans="1:17">
      <c r="D206">
        <v>2684</v>
      </c>
      <c r="E206" t="s">
        <v>418</v>
      </c>
      <c r="F206">
        <v>0</v>
      </c>
      <c r="O206">
        <v>2684</v>
      </c>
      <c r="P206" t="s">
        <v>418</v>
      </c>
      <c r="Q206">
        <v>0</v>
      </c>
    </row>
    <row r="207" spans="1:17">
      <c r="D207">
        <v>2690</v>
      </c>
      <c r="E207" t="s">
        <v>419</v>
      </c>
      <c r="F207">
        <v>0</v>
      </c>
      <c r="O207">
        <v>2690</v>
      </c>
      <c r="P207" t="s">
        <v>419</v>
      </c>
      <c r="Q207">
        <v>0</v>
      </c>
    </row>
    <row r="208" spans="1:17">
      <c r="D208">
        <v>2695</v>
      </c>
      <c r="E208" t="s">
        <v>420</v>
      </c>
      <c r="F208">
        <v>0</v>
      </c>
      <c r="O208">
        <v>2695</v>
      </c>
      <c r="P208" t="s">
        <v>420</v>
      </c>
      <c r="Q208">
        <v>0</v>
      </c>
    </row>
    <row r="209" spans="1:17">
      <c r="A209">
        <v>2800</v>
      </c>
      <c r="B209" t="s">
        <v>178</v>
      </c>
      <c r="D209"/>
      <c r="F209">
        <v>0</v>
      </c>
      <c r="O209"/>
      <c r="Q209">
        <v>0</v>
      </c>
    </row>
    <row r="210" spans="1:17">
      <c r="D210">
        <v>2801</v>
      </c>
      <c r="E210" t="s">
        <v>421</v>
      </c>
      <c r="F210">
        <v>0</v>
      </c>
      <c r="O210">
        <v>2801</v>
      </c>
      <c r="P210" t="s">
        <v>421</v>
      </c>
      <c r="Q210">
        <v>0</v>
      </c>
    </row>
    <row r="211" spans="1:17">
      <c r="D211">
        <v>2802</v>
      </c>
      <c r="E211" t="s">
        <v>422</v>
      </c>
      <c r="F211">
        <v>0</v>
      </c>
      <c r="O211">
        <v>2802</v>
      </c>
      <c r="P211" t="s">
        <v>422</v>
      </c>
      <c r="Q211">
        <v>0</v>
      </c>
    </row>
    <row r="212" spans="1:17">
      <c r="D212">
        <v>2803</v>
      </c>
      <c r="E212" t="s">
        <v>423</v>
      </c>
      <c r="F212">
        <v>0</v>
      </c>
      <c r="O212">
        <v>2803</v>
      </c>
      <c r="P212" t="s">
        <v>423</v>
      </c>
      <c r="Q212">
        <v>0</v>
      </c>
    </row>
    <row r="213" spans="1:17">
      <c r="D213">
        <v>2804</v>
      </c>
      <c r="E213" t="s">
        <v>424</v>
      </c>
      <c r="F213">
        <v>0</v>
      </c>
      <c r="O213">
        <v>2804</v>
      </c>
      <c r="P213" t="s">
        <v>424</v>
      </c>
      <c r="Q213">
        <v>0</v>
      </c>
    </row>
    <row r="214" spans="1:17">
      <c r="D214">
        <v>2820</v>
      </c>
      <c r="E214" t="s">
        <v>425</v>
      </c>
      <c r="F214">
        <v>0</v>
      </c>
      <c r="O214">
        <v>2820</v>
      </c>
      <c r="P214" t="s">
        <v>425</v>
      </c>
      <c r="Q214">
        <v>0</v>
      </c>
    </row>
    <row r="215" spans="1:17">
      <c r="D215">
        <v>2839</v>
      </c>
      <c r="E215" t="s">
        <v>404</v>
      </c>
      <c r="F215">
        <v>0</v>
      </c>
      <c r="O215">
        <v>2839</v>
      </c>
      <c r="P215" t="s">
        <v>404</v>
      </c>
      <c r="Q215">
        <v>0</v>
      </c>
    </row>
    <row r="216" spans="1:17">
      <c r="D216">
        <v>2840</v>
      </c>
      <c r="E216" t="s">
        <v>426</v>
      </c>
      <c r="F216">
        <v>0</v>
      </c>
      <c r="O216">
        <v>2840</v>
      </c>
      <c r="P216" t="s">
        <v>426</v>
      </c>
      <c r="Q216">
        <v>0</v>
      </c>
    </row>
    <row r="217" spans="1:17">
      <c r="D217">
        <v>2845</v>
      </c>
      <c r="E217" t="s">
        <v>427</v>
      </c>
      <c r="F217">
        <v>0</v>
      </c>
      <c r="O217">
        <v>2845</v>
      </c>
      <c r="P217" t="s">
        <v>427</v>
      </c>
      <c r="Q217">
        <v>0</v>
      </c>
    </row>
    <row r="218" spans="1:17">
      <c r="D218">
        <v>2846</v>
      </c>
      <c r="E218" t="s">
        <v>428</v>
      </c>
      <c r="F218">
        <v>0</v>
      </c>
      <c r="O218">
        <v>2846</v>
      </c>
      <c r="P218" t="s">
        <v>428</v>
      </c>
      <c r="Q218">
        <v>0</v>
      </c>
    </row>
    <row r="219" spans="1:17">
      <c r="D219">
        <v>2847</v>
      </c>
      <c r="E219" t="s">
        <v>429</v>
      </c>
      <c r="F219">
        <v>0</v>
      </c>
      <c r="O219">
        <v>2847</v>
      </c>
      <c r="P219" t="s">
        <v>429</v>
      </c>
      <c r="Q219">
        <v>0</v>
      </c>
    </row>
    <row r="220" spans="1:17">
      <c r="D220">
        <v>2865</v>
      </c>
      <c r="E220" t="s">
        <v>430</v>
      </c>
      <c r="F220">
        <v>0</v>
      </c>
      <c r="O220">
        <v>2865</v>
      </c>
      <c r="P220" t="s">
        <v>430</v>
      </c>
      <c r="Q220">
        <v>0</v>
      </c>
    </row>
    <row r="221" spans="1:17">
      <c r="D221">
        <v>2866</v>
      </c>
      <c r="E221" t="s">
        <v>431</v>
      </c>
      <c r="F221">
        <v>0</v>
      </c>
      <c r="O221">
        <v>2866</v>
      </c>
      <c r="P221" t="s">
        <v>431</v>
      </c>
      <c r="Q221">
        <v>0</v>
      </c>
    </row>
    <row r="222" spans="1:17">
      <c r="D222">
        <v>2877</v>
      </c>
      <c r="E222" t="s">
        <v>432</v>
      </c>
      <c r="F222">
        <v>0</v>
      </c>
      <c r="O222">
        <v>2877</v>
      </c>
      <c r="P222" t="s">
        <v>432</v>
      </c>
      <c r="Q222">
        <v>0</v>
      </c>
    </row>
    <row r="223" spans="1:17">
      <c r="D223">
        <v>2883</v>
      </c>
      <c r="E223" t="s">
        <v>433</v>
      </c>
      <c r="F223">
        <v>0</v>
      </c>
      <c r="O223">
        <v>2883</v>
      </c>
      <c r="P223" t="s">
        <v>433</v>
      </c>
      <c r="Q223">
        <v>0</v>
      </c>
    </row>
    <row r="224" spans="1:17">
      <c r="D224">
        <v>2895</v>
      </c>
      <c r="E224" t="s">
        <v>434</v>
      </c>
      <c r="F224">
        <v>0</v>
      </c>
      <c r="O224">
        <v>2895</v>
      </c>
      <c r="P224" t="s">
        <v>434</v>
      </c>
      <c r="Q224">
        <v>0</v>
      </c>
    </row>
    <row r="225" spans="1:17">
      <c r="A225">
        <v>2900</v>
      </c>
      <c r="B225" t="s">
        <v>179</v>
      </c>
      <c r="D225"/>
      <c r="F225">
        <v>0</v>
      </c>
      <c r="O225"/>
      <c r="Q225">
        <v>0</v>
      </c>
    </row>
    <row r="226" spans="1:17">
      <c r="D226">
        <v>2901</v>
      </c>
      <c r="E226" t="s">
        <v>435</v>
      </c>
      <c r="F226">
        <v>0</v>
      </c>
      <c r="O226">
        <v>2901</v>
      </c>
      <c r="P226" t="s">
        <v>435</v>
      </c>
      <c r="Q226">
        <v>0</v>
      </c>
    </row>
    <row r="227" spans="1:17">
      <c r="D227">
        <v>2903</v>
      </c>
      <c r="E227" t="s">
        <v>436</v>
      </c>
      <c r="F227">
        <v>0</v>
      </c>
      <c r="O227">
        <v>2903</v>
      </c>
      <c r="P227" t="s">
        <v>436</v>
      </c>
      <c r="Q227">
        <v>0</v>
      </c>
    </row>
    <row r="228" spans="1:17">
      <c r="D228">
        <v>2906</v>
      </c>
      <c r="E228" t="s">
        <v>437</v>
      </c>
      <c r="F228">
        <v>0</v>
      </c>
      <c r="O228">
        <v>2906</v>
      </c>
      <c r="P228" t="s">
        <v>437</v>
      </c>
      <c r="Q228">
        <v>0</v>
      </c>
    </row>
    <row r="229" spans="1:17">
      <c r="D229">
        <v>2907</v>
      </c>
      <c r="E229" t="s">
        <v>438</v>
      </c>
      <c r="F229">
        <v>0</v>
      </c>
      <c r="O229">
        <v>2907</v>
      </c>
      <c r="P229" t="s">
        <v>438</v>
      </c>
      <c r="Q229">
        <v>0</v>
      </c>
    </row>
    <row r="230" spans="1:17">
      <c r="D230">
        <v>2913</v>
      </c>
      <c r="E230" t="s">
        <v>370</v>
      </c>
      <c r="F230">
        <v>0</v>
      </c>
      <c r="O230">
        <v>2913</v>
      </c>
      <c r="P230" t="s">
        <v>370</v>
      </c>
      <c r="Q230">
        <v>0</v>
      </c>
    </row>
    <row r="231" spans="1:17">
      <c r="D231">
        <v>2939</v>
      </c>
      <c r="E231" t="s">
        <v>404</v>
      </c>
      <c r="F231">
        <v>0</v>
      </c>
      <c r="O231">
        <v>2939</v>
      </c>
      <c r="P231" t="s">
        <v>404</v>
      </c>
      <c r="Q231">
        <v>0</v>
      </c>
    </row>
    <row r="232" spans="1:17">
      <c r="D232">
        <v>2940</v>
      </c>
      <c r="E232" t="s">
        <v>439</v>
      </c>
      <c r="F232">
        <v>0</v>
      </c>
      <c r="O232">
        <v>2940</v>
      </c>
      <c r="P232" t="s">
        <v>439</v>
      </c>
      <c r="Q232">
        <v>0</v>
      </c>
    </row>
    <row r="233" spans="1:17">
      <c r="D233">
        <v>2941</v>
      </c>
      <c r="E233" t="s">
        <v>320</v>
      </c>
      <c r="F233">
        <v>0</v>
      </c>
      <c r="O233">
        <v>2941</v>
      </c>
      <c r="P233" t="s">
        <v>320</v>
      </c>
      <c r="Q233">
        <v>0</v>
      </c>
    </row>
    <row r="234" spans="1:17">
      <c r="D234">
        <v>2942</v>
      </c>
      <c r="E234" t="s">
        <v>321</v>
      </c>
      <c r="F234">
        <v>0</v>
      </c>
      <c r="O234">
        <v>2942</v>
      </c>
      <c r="P234" t="s">
        <v>321</v>
      </c>
      <c r="Q234">
        <v>0</v>
      </c>
    </row>
    <row r="235" spans="1:17">
      <c r="D235">
        <v>2943</v>
      </c>
      <c r="E235" t="s">
        <v>440</v>
      </c>
      <c r="F235">
        <v>0</v>
      </c>
      <c r="O235">
        <v>2943</v>
      </c>
      <c r="P235" t="s">
        <v>440</v>
      </c>
      <c r="Q235">
        <v>0</v>
      </c>
    </row>
    <row r="236" spans="1:17">
      <c r="D236">
        <v>2948</v>
      </c>
      <c r="E236" t="s">
        <v>441</v>
      </c>
      <c r="F236">
        <v>0</v>
      </c>
      <c r="O236">
        <v>2948</v>
      </c>
      <c r="P236" t="s">
        <v>441</v>
      </c>
      <c r="Q236">
        <v>0</v>
      </c>
    </row>
    <row r="237" spans="1:17">
      <c r="D237">
        <v>2949</v>
      </c>
      <c r="E237" t="s">
        <v>442</v>
      </c>
      <c r="F237">
        <v>0</v>
      </c>
      <c r="O237">
        <v>2949</v>
      </c>
      <c r="P237" t="s">
        <v>442</v>
      </c>
      <c r="Q237">
        <v>0</v>
      </c>
    </row>
    <row r="238" spans="1:17">
      <c r="D238">
        <v>2983</v>
      </c>
      <c r="E238" t="s">
        <v>443</v>
      </c>
      <c r="F238">
        <v>0</v>
      </c>
      <c r="O238">
        <v>2983</v>
      </c>
      <c r="P238" t="s">
        <v>443</v>
      </c>
      <c r="Q238">
        <v>0</v>
      </c>
    </row>
    <row r="239" spans="1:17">
      <c r="D239">
        <v>2997</v>
      </c>
      <c r="E239" t="s">
        <v>388</v>
      </c>
      <c r="F239">
        <v>0</v>
      </c>
      <c r="O239">
        <v>2997</v>
      </c>
      <c r="P239" t="s">
        <v>388</v>
      </c>
      <c r="Q239">
        <v>0</v>
      </c>
    </row>
    <row r="240" spans="1:17">
      <c r="A240">
        <v>3000</v>
      </c>
      <c r="B240" t="s">
        <v>180</v>
      </c>
      <c r="D240"/>
      <c r="F240">
        <v>0</v>
      </c>
      <c r="O240"/>
      <c r="Q240">
        <v>0</v>
      </c>
    </row>
    <row r="241" spans="1:17">
      <c r="D241">
        <v>3001</v>
      </c>
      <c r="E241" t="s">
        <v>444</v>
      </c>
      <c r="F241">
        <v>0</v>
      </c>
      <c r="O241">
        <v>3001</v>
      </c>
      <c r="P241" t="s">
        <v>444</v>
      </c>
      <c r="Q241">
        <v>0</v>
      </c>
    </row>
    <row r="242" spans="1:17">
      <c r="D242">
        <v>3002</v>
      </c>
      <c r="E242" t="s">
        <v>445</v>
      </c>
      <c r="F242">
        <v>0</v>
      </c>
      <c r="O242">
        <v>3002</v>
      </c>
      <c r="P242" t="s">
        <v>445</v>
      </c>
      <c r="Q242">
        <v>0</v>
      </c>
    </row>
    <row r="243" spans="1:17">
      <c r="D243">
        <v>3003</v>
      </c>
      <c r="E243" t="s">
        <v>446</v>
      </c>
      <c r="F243">
        <v>0</v>
      </c>
      <c r="O243">
        <v>3003</v>
      </c>
      <c r="P243" t="s">
        <v>446</v>
      </c>
      <c r="Q243">
        <v>0</v>
      </c>
    </row>
    <row r="244" spans="1:17">
      <c r="D244">
        <v>3005</v>
      </c>
      <c r="E244" t="s">
        <v>447</v>
      </c>
      <c r="F244">
        <v>0</v>
      </c>
      <c r="O244">
        <v>3005</v>
      </c>
      <c r="P244" t="s">
        <v>447</v>
      </c>
      <c r="Q244">
        <v>0</v>
      </c>
    </row>
    <row r="245" spans="1:17">
      <c r="D245">
        <v>3006</v>
      </c>
      <c r="E245" t="s">
        <v>448</v>
      </c>
      <c r="F245">
        <v>0</v>
      </c>
      <c r="O245">
        <v>3006</v>
      </c>
      <c r="P245" t="s">
        <v>448</v>
      </c>
      <c r="Q245">
        <v>0</v>
      </c>
    </row>
    <row r="246" spans="1:17">
      <c r="D246">
        <v>3007</v>
      </c>
      <c r="E246" t="s">
        <v>449</v>
      </c>
      <c r="F246">
        <v>0</v>
      </c>
      <c r="O246">
        <v>3007</v>
      </c>
      <c r="P246" t="s">
        <v>449</v>
      </c>
      <c r="Q246">
        <v>0</v>
      </c>
    </row>
    <row r="247" spans="1:17">
      <c r="D247">
        <v>3010</v>
      </c>
      <c r="E247" t="s">
        <v>450</v>
      </c>
      <c r="F247">
        <v>0</v>
      </c>
      <c r="O247">
        <v>3010</v>
      </c>
      <c r="P247" t="s">
        <v>450</v>
      </c>
      <c r="Q247">
        <v>0</v>
      </c>
    </row>
    <row r="248" spans="1:17">
      <c r="D248">
        <v>3011</v>
      </c>
      <c r="E248" t="s">
        <v>451</v>
      </c>
      <c r="F248">
        <v>0</v>
      </c>
      <c r="O248">
        <v>3011</v>
      </c>
      <c r="P248" t="s">
        <v>451</v>
      </c>
      <c r="Q248">
        <v>0</v>
      </c>
    </row>
    <row r="249" spans="1:17">
      <c r="D249">
        <v>3013</v>
      </c>
      <c r="E249" t="s">
        <v>370</v>
      </c>
      <c r="F249">
        <v>0</v>
      </c>
      <c r="O249">
        <v>3013</v>
      </c>
      <c r="P249" t="s">
        <v>370</v>
      </c>
      <c r="Q249">
        <v>0</v>
      </c>
    </row>
    <row r="250" spans="1:17">
      <c r="D250">
        <v>3039</v>
      </c>
      <c r="E250" t="s">
        <v>452</v>
      </c>
      <c r="F250">
        <v>0</v>
      </c>
      <c r="O250">
        <v>3039</v>
      </c>
      <c r="P250" t="s">
        <v>452</v>
      </c>
      <c r="Q250">
        <v>0</v>
      </c>
    </row>
    <row r="251" spans="1:17">
      <c r="D251">
        <v>3040</v>
      </c>
      <c r="E251" t="s">
        <v>453</v>
      </c>
      <c r="F251">
        <v>0</v>
      </c>
      <c r="O251">
        <v>3040</v>
      </c>
      <c r="P251" t="s">
        <v>453</v>
      </c>
      <c r="Q251">
        <v>0</v>
      </c>
    </row>
    <row r="252" spans="1:17">
      <c r="D252">
        <v>3044</v>
      </c>
      <c r="E252" t="s">
        <v>454</v>
      </c>
      <c r="F252">
        <v>0</v>
      </c>
      <c r="O252">
        <v>3044</v>
      </c>
      <c r="P252" t="s">
        <v>454</v>
      </c>
      <c r="Q252">
        <v>0</v>
      </c>
    </row>
    <row r="253" spans="1:17">
      <c r="D253">
        <v>3050</v>
      </c>
      <c r="E253" t="s">
        <v>455</v>
      </c>
      <c r="F253">
        <v>0</v>
      </c>
      <c r="O253">
        <v>3050</v>
      </c>
      <c r="P253" t="s">
        <v>455</v>
      </c>
      <c r="Q253">
        <v>0</v>
      </c>
    </row>
    <row r="254" spans="1:17">
      <c r="D254">
        <v>3083</v>
      </c>
      <c r="E254" t="s">
        <v>456</v>
      </c>
      <c r="F254">
        <v>0</v>
      </c>
      <c r="O254">
        <v>3083</v>
      </c>
      <c r="P254" t="s">
        <v>456</v>
      </c>
      <c r="Q254">
        <v>0</v>
      </c>
    </row>
    <row r="255" spans="1:17">
      <c r="D255">
        <v>3097</v>
      </c>
      <c r="E255" t="s">
        <v>457</v>
      </c>
      <c r="F255">
        <v>0</v>
      </c>
      <c r="O255">
        <v>3097</v>
      </c>
      <c r="P255" t="s">
        <v>457</v>
      </c>
      <c r="Q255">
        <v>0</v>
      </c>
    </row>
    <row r="256" spans="1:17">
      <c r="A256">
        <v>3200</v>
      </c>
      <c r="B256" t="s">
        <v>181</v>
      </c>
      <c r="D256"/>
      <c r="F256">
        <v>0</v>
      </c>
      <c r="O256"/>
      <c r="Q256">
        <v>0</v>
      </c>
    </row>
    <row r="257" spans="4:17">
      <c r="D257">
        <v>3201</v>
      </c>
      <c r="E257" t="s">
        <v>458</v>
      </c>
      <c r="F257">
        <v>0</v>
      </c>
      <c r="O257">
        <v>3201</v>
      </c>
      <c r="P257" t="s">
        <v>458</v>
      </c>
      <c r="Q257">
        <v>0</v>
      </c>
    </row>
    <row r="258" spans="4:17">
      <c r="D258">
        <v>3202</v>
      </c>
      <c r="E258" t="s">
        <v>459</v>
      </c>
      <c r="F258">
        <v>0</v>
      </c>
      <c r="O258">
        <v>3202</v>
      </c>
      <c r="P258" t="s">
        <v>459</v>
      </c>
      <c r="Q258">
        <v>0</v>
      </c>
    </row>
    <row r="259" spans="4:17">
      <c r="D259">
        <v>3203</v>
      </c>
      <c r="E259" t="s">
        <v>460</v>
      </c>
      <c r="F259">
        <v>0</v>
      </c>
      <c r="O259">
        <v>3203</v>
      </c>
      <c r="P259" t="s">
        <v>460</v>
      </c>
      <c r="Q259">
        <v>0</v>
      </c>
    </row>
    <row r="260" spans="4:17">
      <c r="D260">
        <v>3204</v>
      </c>
      <c r="E260" t="s">
        <v>461</v>
      </c>
      <c r="F260">
        <v>0</v>
      </c>
      <c r="O260">
        <v>3204</v>
      </c>
      <c r="P260" t="s">
        <v>461</v>
      </c>
      <c r="Q260">
        <v>0</v>
      </c>
    </row>
    <row r="261" spans="4:17">
      <c r="D261">
        <v>3205</v>
      </c>
      <c r="E261" t="s">
        <v>462</v>
      </c>
      <c r="F261">
        <v>0</v>
      </c>
      <c r="O261">
        <v>3205</v>
      </c>
      <c r="P261" t="s">
        <v>462</v>
      </c>
      <c r="Q261">
        <v>0</v>
      </c>
    </row>
    <row r="262" spans="4:17">
      <c r="D262">
        <v>3208</v>
      </c>
      <c r="E262" t="s">
        <v>463</v>
      </c>
      <c r="F262">
        <v>0</v>
      </c>
      <c r="O262">
        <v>3208</v>
      </c>
      <c r="P262" t="s">
        <v>463</v>
      </c>
      <c r="Q262">
        <v>0</v>
      </c>
    </row>
    <row r="263" spans="4:17">
      <c r="D263">
        <v>3209</v>
      </c>
      <c r="E263" t="s">
        <v>464</v>
      </c>
      <c r="F263">
        <v>0</v>
      </c>
      <c r="O263">
        <v>3209</v>
      </c>
      <c r="P263" t="s">
        <v>464</v>
      </c>
      <c r="Q263">
        <v>0</v>
      </c>
    </row>
    <row r="264" spans="4:17">
      <c r="D264">
        <v>3210</v>
      </c>
      <c r="E264" t="s">
        <v>1348</v>
      </c>
      <c r="F264">
        <v>0</v>
      </c>
      <c r="O264">
        <v>3210</v>
      </c>
      <c r="P264" t="s">
        <v>1348</v>
      </c>
      <c r="Q264">
        <v>0</v>
      </c>
    </row>
    <row r="265" spans="4:17">
      <c r="D265">
        <v>3213</v>
      </c>
      <c r="E265" t="s">
        <v>370</v>
      </c>
      <c r="F265">
        <v>0</v>
      </c>
      <c r="O265">
        <v>3213</v>
      </c>
      <c r="P265" t="s">
        <v>370</v>
      </c>
      <c r="Q265">
        <v>0</v>
      </c>
    </row>
    <row r="266" spans="4:17">
      <c r="D266">
        <v>3240</v>
      </c>
      <c r="E266" t="s">
        <v>1349</v>
      </c>
      <c r="F266">
        <v>0</v>
      </c>
      <c r="O266">
        <v>3240</v>
      </c>
      <c r="P266" t="s">
        <v>1349</v>
      </c>
      <c r="Q266">
        <v>0</v>
      </c>
    </row>
    <row r="267" spans="4:17">
      <c r="D267">
        <v>3241</v>
      </c>
      <c r="E267" t="s">
        <v>320</v>
      </c>
      <c r="F267">
        <v>0</v>
      </c>
      <c r="O267">
        <v>3241</v>
      </c>
      <c r="P267" t="s">
        <v>320</v>
      </c>
      <c r="Q267">
        <v>0</v>
      </c>
    </row>
    <row r="268" spans="4:17">
      <c r="D268">
        <v>3242</v>
      </c>
      <c r="E268" t="s">
        <v>467</v>
      </c>
      <c r="F268">
        <v>0</v>
      </c>
      <c r="O268">
        <v>3242</v>
      </c>
      <c r="P268" t="s">
        <v>467</v>
      </c>
      <c r="Q268">
        <v>0</v>
      </c>
    </row>
    <row r="269" spans="4:17">
      <c r="D269">
        <v>3243</v>
      </c>
      <c r="E269" t="s">
        <v>468</v>
      </c>
      <c r="F269">
        <v>0</v>
      </c>
      <c r="O269">
        <v>3243</v>
      </c>
      <c r="P269" t="s">
        <v>468</v>
      </c>
      <c r="Q269">
        <v>0</v>
      </c>
    </row>
    <row r="270" spans="4:17">
      <c r="D270">
        <v>3244</v>
      </c>
      <c r="E270" t="s">
        <v>1350</v>
      </c>
      <c r="F270">
        <v>0</v>
      </c>
      <c r="O270">
        <v>3244</v>
      </c>
      <c r="P270" t="s">
        <v>1350</v>
      </c>
      <c r="Q270">
        <v>0</v>
      </c>
    </row>
    <row r="271" spans="4:17">
      <c r="D271">
        <v>3245</v>
      </c>
      <c r="E271" t="s">
        <v>471</v>
      </c>
      <c r="F271">
        <v>0</v>
      </c>
      <c r="O271">
        <v>3245</v>
      </c>
      <c r="P271" t="s">
        <v>471</v>
      </c>
      <c r="Q271">
        <v>0</v>
      </c>
    </row>
    <row r="272" spans="4:17">
      <c r="D272">
        <v>3250</v>
      </c>
      <c r="E272" t="s">
        <v>430</v>
      </c>
      <c r="F272">
        <v>0</v>
      </c>
      <c r="O272">
        <v>3250</v>
      </c>
      <c r="P272" t="s">
        <v>430</v>
      </c>
      <c r="Q272">
        <v>0</v>
      </c>
    </row>
    <row r="273" spans="1:17">
      <c r="D273">
        <v>3251</v>
      </c>
      <c r="E273" t="s">
        <v>1351</v>
      </c>
      <c r="F273">
        <v>0</v>
      </c>
      <c r="O273">
        <v>3251</v>
      </c>
      <c r="P273" t="s">
        <v>1351</v>
      </c>
      <c r="Q273">
        <v>0</v>
      </c>
    </row>
    <row r="274" spans="1:17">
      <c r="D274">
        <v>3255</v>
      </c>
      <c r="E274" t="s">
        <v>1352</v>
      </c>
      <c r="F274">
        <v>0</v>
      </c>
      <c r="O274">
        <v>3255</v>
      </c>
      <c r="P274" t="s">
        <v>1352</v>
      </c>
      <c r="Q274">
        <v>0</v>
      </c>
    </row>
    <row r="275" spans="1:17">
      <c r="D275">
        <v>3256</v>
      </c>
      <c r="E275" t="s">
        <v>474</v>
      </c>
      <c r="F275">
        <v>0</v>
      </c>
      <c r="O275">
        <v>3256</v>
      </c>
      <c r="P275" t="s">
        <v>474</v>
      </c>
      <c r="Q275">
        <v>0</v>
      </c>
    </row>
    <row r="276" spans="1:17">
      <c r="D276">
        <v>3260</v>
      </c>
      <c r="E276" t="s">
        <v>475</v>
      </c>
      <c r="F276">
        <v>0</v>
      </c>
      <c r="O276">
        <v>3260</v>
      </c>
      <c r="P276" t="s">
        <v>475</v>
      </c>
      <c r="Q276">
        <v>0</v>
      </c>
    </row>
    <row r="277" spans="1:17">
      <c r="D277">
        <v>3283</v>
      </c>
      <c r="E277" t="s">
        <v>476</v>
      </c>
      <c r="F277">
        <v>0</v>
      </c>
      <c r="O277">
        <v>3283</v>
      </c>
      <c r="P277" t="s">
        <v>476</v>
      </c>
      <c r="Q277">
        <v>0</v>
      </c>
    </row>
    <row r="278" spans="1:17">
      <c r="D278">
        <v>3297</v>
      </c>
      <c r="E278" t="s">
        <v>457</v>
      </c>
      <c r="F278">
        <v>0</v>
      </c>
      <c r="O278">
        <v>3297</v>
      </c>
      <c r="P278" t="s">
        <v>457</v>
      </c>
      <c r="Q278">
        <v>0</v>
      </c>
    </row>
    <row r="279" spans="1:17">
      <c r="A279">
        <v>3400</v>
      </c>
      <c r="B279" t="s">
        <v>1293</v>
      </c>
      <c r="D279"/>
      <c r="F279">
        <v>0</v>
      </c>
      <c r="O279"/>
      <c r="Q279">
        <v>0</v>
      </c>
    </row>
    <row r="280" spans="1:17">
      <c r="D280">
        <v>3401</v>
      </c>
      <c r="E280" t="s">
        <v>478</v>
      </c>
      <c r="F280">
        <v>0</v>
      </c>
      <c r="O280">
        <v>3401</v>
      </c>
      <c r="P280" t="s">
        <v>478</v>
      </c>
      <c r="Q280">
        <v>0</v>
      </c>
    </row>
    <row r="281" spans="1:17">
      <c r="D281">
        <v>3403</v>
      </c>
      <c r="E281" t="s">
        <v>479</v>
      </c>
      <c r="F281">
        <v>0</v>
      </c>
      <c r="O281">
        <v>3403</v>
      </c>
      <c r="P281" t="s">
        <v>479</v>
      </c>
      <c r="Q281">
        <v>0</v>
      </c>
    </row>
    <row r="282" spans="1:17">
      <c r="D282">
        <v>3405</v>
      </c>
      <c r="E282" t="s">
        <v>480</v>
      </c>
      <c r="F282">
        <v>0</v>
      </c>
      <c r="O282">
        <v>3405</v>
      </c>
      <c r="P282" t="s">
        <v>480</v>
      </c>
      <c r="Q282">
        <v>0</v>
      </c>
    </row>
    <row r="283" spans="1:17">
      <c r="D283">
        <v>3406</v>
      </c>
      <c r="E283" t="s">
        <v>481</v>
      </c>
      <c r="F283">
        <v>0</v>
      </c>
      <c r="O283">
        <v>3406</v>
      </c>
      <c r="P283" t="s">
        <v>481</v>
      </c>
      <c r="Q283">
        <v>0</v>
      </c>
    </row>
    <row r="284" spans="1:17">
      <c r="D284">
        <v>3407</v>
      </c>
      <c r="E284" t="s">
        <v>1353</v>
      </c>
      <c r="F284">
        <v>0</v>
      </c>
      <c r="O284">
        <v>3407</v>
      </c>
      <c r="P284" t="s">
        <v>1353</v>
      </c>
      <c r="Q284">
        <v>0</v>
      </c>
    </row>
    <row r="285" spans="1:17">
      <c r="D285">
        <v>3409</v>
      </c>
      <c r="E285" t="s">
        <v>483</v>
      </c>
      <c r="F285">
        <v>0</v>
      </c>
      <c r="O285">
        <v>3409</v>
      </c>
      <c r="P285" t="s">
        <v>483</v>
      </c>
      <c r="Q285">
        <v>0</v>
      </c>
    </row>
    <row r="286" spans="1:17">
      <c r="D286">
        <v>3410</v>
      </c>
      <c r="E286" t="s">
        <v>484</v>
      </c>
      <c r="F286">
        <v>0</v>
      </c>
      <c r="O286">
        <v>3410</v>
      </c>
      <c r="P286" t="s">
        <v>484</v>
      </c>
      <c r="Q286">
        <v>0</v>
      </c>
    </row>
    <row r="287" spans="1:17">
      <c r="D287">
        <v>3413</v>
      </c>
      <c r="E287" t="s">
        <v>370</v>
      </c>
      <c r="F287">
        <v>0</v>
      </c>
      <c r="O287">
        <v>3413</v>
      </c>
      <c r="P287" t="s">
        <v>370</v>
      </c>
      <c r="Q287">
        <v>0</v>
      </c>
    </row>
    <row r="288" spans="1:17">
      <c r="D288">
        <v>3440</v>
      </c>
      <c r="E288" t="s">
        <v>466</v>
      </c>
      <c r="F288">
        <v>0</v>
      </c>
      <c r="O288">
        <v>3440</v>
      </c>
      <c r="P288" t="s">
        <v>466</v>
      </c>
      <c r="Q288">
        <v>0</v>
      </c>
    </row>
    <row r="289" spans="1:17">
      <c r="D289">
        <v>3441</v>
      </c>
      <c r="E289" t="s">
        <v>320</v>
      </c>
      <c r="F289">
        <v>0</v>
      </c>
      <c r="O289">
        <v>3441</v>
      </c>
      <c r="P289" t="s">
        <v>320</v>
      </c>
      <c r="Q289">
        <v>0</v>
      </c>
    </row>
    <row r="290" spans="1:17">
      <c r="D290">
        <v>3442</v>
      </c>
      <c r="E290" t="s">
        <v>1354</v>
      </c>
      <c r="F290">
        <v>0</v>
      </c>
      <c r="O290">
        <v>3442</v>
      </c>
      <c r="P290" t="s">
        <v>1354</v>
      </c>
      <c r="Q290">
        <v>0</v>
      </c>
    </row>
    <row r="291" spans="1:17">
      <c r="D291">
        <v>3444</v>
      </c>
      <c r="E291" t="s">
        <v>486</v>
      </c>
      <c r="F291">
        <v>0</v>
      </c>
      <c r="O291">
        <v>3444</v>
      </c>
      <c r="P291" t="s">
        <v>486</v>
      </c>
      <c r="Q291">
        <v>0</v>
      </c>
    </row>
    <row r="292" spans="1:17">
      <c r="D292">
        <v>3445</v>
      </c>
      <c r="E292" t="s">
        <v>487</v>
      </c>
      <c r="F292">
        <v>0</v>
      </c>
      <c r="O292">
        <v>3445</v>
      </c>
      <c r="P292" t="s">
        <v>487</v>
      </c>
      <c r="Q292">
        <v>0</v>
      </c>
    </row>
    <row r="293" spans="1:17">
      <c r="D293">
        <v>3447</v>
      </c>
      <c r="E293" t="s">
        <v>488</v>
      </c>
      <c r="F293">
        <v>0</v>
      </c>
      <c r="O293">
        <v>3447</v>
      </c>
      <c r="P293" t="s">
        <v>488</v>
      </c>
      <c r="Q293">
        <v>0</v>
      </c>
    </row>
    <row r="294" spans="1:17">
      <c r="D294">
        <v>3450</v>
      </c>
      <c r="E294" t="s">
        <v>489</v>
      </c>
      <c r="F294">
        <v>0</v>
      </c>
      <c r="O294">
        <v>3450</v>
      </c>
      <c r="P294" t="s">
        <v>489</v>
      </c>
      <c r="Q294">
        <v>0</v>
      </c>
    </row>
    <row r="295" spans="1:17">
      <c r="D295">
        <v>3477</v>
      </c>
      <c r="E295" t="s">
        <v>490</v>
      </c>
      <c r="F295">
        <v>0</v>
      </c>
      <c r="O295">
        <v>3477</v>
      </c>
      <c r="P295" t="s">
        <v>490</v>
      </c>
      <c r="Q295">
        <v>0</v>
      </c>
    </row>
    <row r="296" spans="1:17">
      <c r="D296">
        <v>3483</v>
      </c>
      <c r="E296" t="s">
        <v>491</v>
      </c>
      <c r="F296">
        <v>0</v>
      </c>
      <c r="O296">
        <v>3483</v>
      </c>
      <c r="P296" t="s">
        <v>491</v>
      </c>
      <c r="Q296">
        <v>0</v>
      </c>
    </row>
    <row r="297" spans="1:17">
      <c r="D297">
        <v>3497</v>
      </c>
      <c r="E297" t="s">
        <v>457</v>
      </c>
      <c r="F297">
        <v>0</v>
      </c>
      <c r="O297">
        <v>3497</v>
      </c>
      <c r="P297" t="s">
        <v>457</v>
      </c>
      <c r="Q297">
        <v>0</v>
      </c>
    </row>
    <row r="298" spans="1:17">
      <c r="A298">
        <v>3500</v>
      </c>
      <c r="B298" t="s">
        <v>183</v>
      </c>
      <c r="D298"/>
      <c r="F298">
        <v>0</v>
      </c>
      <c r="O298"/>
      <c r="Q298">
        <v>0</v>
      </c>
    </row>
    <row r="299" spans="1:17">
      <c r="D299">
        <v>3501</v>
      </c>
      <c r="E299" t="s">
        <v>493</v>
      </c>
      <c r="F299">
        <v>0</v>
      </c>
      <c r="O299">
        <v>3501</v>
      </c>
      <c r="P299" t="s">
        <v>493</v>
      </c>
      <c r="Q299">
        <v>0</v>
      </c>
    </row>
    <row r="300" spans="1:17">
      <c r="D300">
        <v>3503</v>
      </c>
      <c r="E300" t="s">
        <v>494</v>
      </c>
      <c r="F300">
        <v>0</v>
      </c>
      <c r="O300">
        <v>3503</v>
      </c>
      <c r="P300" t="s">
        <v>494</v>
      </c>
      <c r="Q300">
        <v>0</v>
      </c>
    </row>
    <row r="301" spans="1:17">
      <c r="D301">
        <v>3504</v>
      </c>
      <c r="E301" t="s">
        <v>495</v>
      </c>
      <c r="F301">
        <v>0</v>
      </c>
      <c r="O301">
        <v>3504</v>
      </c>
      <c r="P301" t="s">
        <v>495</v>
      </c>
      <c r="Q301">
        <v>0</v>
      </c>
    </row>
    <row r="302" spans="1:17">
      <c r="D302">
        <v>3505</v>
      </c>
      <c r="E302" t="s">
        <v>496</v>
      </c>
      <c r="F302">
        <v>0</v>
      </c>
      <c r="O302">
        <v>3505</v>
      </c>
      <c r="P302" t="s">
        <v>496</v>
      </c>
      <c r="Q302">
        <v>0</v>
      </c>
    </row>
    <row r="303" spans="1:17">
      <c r="D303">
        <v>3509</v>
      </c>
      <c r="E303" t="s">
        <v>497</v>
      </c>
      <c r="F303">
        <v>0</v>
      </c>
      <c r="O303">
        <v>3509</v>
      </c>
      <c r="P303" t="s">
        <v>497</v>
      </c>
      <c r="Q303">
        <v>0</v>
      </c>
    </row>
    <row r="304" spans="1:17">
      <c r="D304">
        <v>3513</v>
      </c>
      <c r="E304" t="s">
        <v>370</v>
      </c>
      <c r="F304">
        <v>0</v>
      </c>
      <c r="O304">
        <v>3513</v>
      </c>
      <c r="P304" t="s">
        <v>370</v>
      </c>
      <c r="Q304">
        <v>0</v>
      </c>
    </row>
    <row r="305" spans="1:17">
      <c r="D305">
        <v>3540</v>
      </c>
      <c r="E305" t="s">
        <v>498</v>
      </c>
      <c r="F305">
        <v>0</v>
      </c>
      <c r="O305">
        <v>3540</v>
      </c>
      <c r="P305" t="s">
        <v>498</v>
      </c>
      <c r="Q305">
        <v>0</v>
      </c>
    </row>
    <row r="306" spans="1:17">
      <c r="D306">
        <v>3541</v>
      </c>
      <c r="E306" t="s">
        <v>320</v>
      </c>
      <c r="F306">
        <v>0</v>
      </c>
      <c r="O306">
        <v>3541</v>
      </c>
      <c r="P306" t="s">
        <v>320</v>
      </c>
      <c r="Q306">
        <v>0</v>
      </c>
    </row>
    <row r="307" spans="1:17">
      <c r="D307">
        <v>3542</v>
      </c>
      <c r="E307" t="s">
        <v>467</v>
      </c>
      <c r="F307">
        <v>0</v>
      </c>
      <c r="O307">
        <v>3542</v>
      </c>
      <c r="P307" t="s">
        <v>467</v>
      </c>
      <c r="Q307">
        <v>0</v>
      </c>
    </row>
    <row r="308" spans="1:17">
      <c r="D308">
        <v>3543</v>
      </c>
      <c r="E308" t="s">
        <v>499</v>
      </c>
      <c r="F308">
        <v>0</v>
      </c>
      <c r="O308">
        <v>3543</v>
      </c>
      <c r="P308" t="s">
        <v>499</v>
      </c>
      <c r="Q308">
        <v>0</v>
      </c>
    </row>
    <row r="309" spans="1:17">
      <c r="D309">
        <v>3544</v>
      </c>
      <c r="E309" t="s">
        <v>500</v>
      </c>
      <c r="F309">
        <v>0</v>
      </c>
      <c r="O309">
        <v>3544</v>
      </c>
      <c r="P309" t="s">
        <v>500</v>
      </c>
      <c r="Q309">
        <v>0</v>
      </c>
    </row>
    <row r="310" spans="1:17">
      <c r="D310">
        <v>3545</v>
      </c>
      <c r="E310" t="s">
        <v>501</v>
      </c>
      <c r="F310">
        <v>0</v>
      </c>
      <c r="O310">
        <v>3545</v>
      </c>
      <c r="P310" t="s">
        <v>501</v>
      </c>
      <c r="Q310">
        <v>0</v>
      </c>
    </row>
    <row r="311" spans="1:17">
      <c r="D311">
        <v>3547</v>
      </c>
      <c r="E311" t="s">
        <v>1355</v>
      </c>
      <c r="F311">
        <v>0</v>
      </c>
      <c r="O311">
        <v>3547</v>
      </c>
      <c r="P311" t="s">
        <v>1355</v>
      </c>
      <c r="Q311">
        <v>0</v>
      </c>
    </row>
    <row r="312" spans="1:17">
      <c r="D312">
        <v>3548</v>
      </c>
      <c r="E312" t="s">
        <v>503</v>
      </c>
      <c r="F312">
        <v>0</v>
      </c>
      <c r="O312">
        <v>3548</v>
      </c>
      <c r="P312" t="s">
        <v>503</v>
      </c>
      <c r="Q312">
        <v>0</v>
      </c>
    </row>
    <row r="313" spans="1:17">
      <c r="D313">
        <v>3550</v>
      </c>
      <c r="E313" t="s">
        <v>1356</v>
      </c>
      <c r="F313">
        <v>0</v>
      </c>
      <c r="O313">
        <v>3550</v>
      </c>
      <c r="P313" t="s">
        <v>1356</v>
      </c>
      <c r="Q313">
        <v>0</v>
      </c>
    </row>
    <row r="314" spans="1:17">
      <c r="D314">
        <v>3583</v>
      </c>
      <c r="E314" t="s">
        <v>505</v>
      </c>
      <c r="F314">
        <v>0</v>
      </c>
      <c r="O314">
        <v>3583</v>
      </c>
      <c r="P314" t="s">
        <v>505</v>
      </c>
      <c r="Q314">
        <v>0</v>
      </c>
    </row>
    <row r="315" spans="1:17">
      <c r="A315">
        <v>3600</v>
      </c>
      <c r="B315" t="s">
        <v>184</v>
      </c>
      <c r="D315"/>
      <c r="F315">
        <v>0</v>
      </c>
      <c r="O315"/>
      <c r="Q315">
        <v>0</v>
      </c>
    </row>
    <row r="316" spans="1:17">
      <c r="D316">
        <v>3601</v>
      </c>
      <c r="E316" t="s">
        <v>1357</v>
      </c>
      <c r="F316">
        <v>0</v>
      </c>
      <c r="O316">
        <v>3601</v>
      </c>
      <c r="P316" t="s">
        <v>1357</v>
      </c>
      <c r="Q316">
        <v>0</v>
      </c>
    </row>
    <row r="317" spans="1:17">
      <c r="D317">
        <v>3602</v>
      </c>
      <c r="E317" t="s">
        <v>507</v>
      </c>
      <c r="F317">
        <v>0</v>
      </c>
      <c r="O317">
        <v>3602</v>
      </c>
      <c r="P317" t="s">
        <v>507</v>
      </c>
      <c r="Q317">
        <v>0</v>
      </c>
    </row>
    <row r="318" spans="1:17">
      <c r="D318">
        <v>3613</v>
      </c>
      <c r="E318" t="s">
        <v>370</v>
      </c>
      <c r="F318">
        <v>0</v>
      </c>
      <c r="O318">
        <v>3613</v>
      </c>
      <c r="P318" t="s">
        <v>370</v>
      </c>
      <c r="Q318">
        <v>0</v>
      </c>
    </row>
    <row r="319" spans="1:17">
      <c r="D319">
        <v>3639</v>
      </c>
      <c r="E319" t="s">
        <v>508</v>
      </c>
      <c r="F319">
        <v>0</v>
      </c>
      <c r="O319">
        <v>3639</v>
      </c>
      <c r="P319" t="s">
        <v>508</v>
      </c>
      <c r="Q319">
        <v>0</v>
      </c>
    </row>
    <row r="320" spans="1:17">
      <c r="D320">
        <v>3640</v>
      </c>
      <c r="E320" t="s">
        <v>509</v>
      </c>
      <c r="F320">
        <v>0</v>
      </c>
      <c r="O320">
        <v>3640</v>
      </c>
      <c r="P320" t="s">
        <v>509</v>
      </c>
      <c r="Q320">
        <v>0</v>
      </c>
    </row>
    <row r="321" spans="1:17">
      <c r="D321">
        <v>3641</v>
      </c>
      <c r="E321" t="s">
        <v>320</v>
      </c>
      <c r="F321">
        <v>0</v>
      </c>
      <c r="O321">
        <v>3641</v>
      </c>
      <c r="P321" t="s">
        <v>320</v>
      </c>
      <c r="Q321">
        <v>0</v>
      </c>
    </row>
    <row r="322" spans="1:17">
      <c r="D322">
        <v>3642</v>
      </c>
      <c r="E322" t="s">
        <v>467</v>
      </c>
      <c r="F322">
        <v>0</v>
      </c>
      <c r="O322">
        <v>3642</v>
      </c>
      <c r="P322" t="s">
        <v>467</v>
      </c>
      <c r="Q322">
        <v>0</v>
      </c>
    </row>
    <row r="323" spans="1:17">
      <c r="D323">
        <v>3643</v>
      </c>
      <c r="E323" t="s">
        <v>1358</v>
      </c>
      <c r="F323">
        <v>0</v>
      </c>
      <c r="O323">
        <v>3643</v>
      </c>
      <c r="P323" t="s">
        <v>1358</v>
      </c>
      <c r="Q323">
        <v>0</v>
      </c>
    </row>
    <row r="324" spans="1:17">
      <c r="D324">
        <v>3645</v>
      </c>
      <c r="E324" t="s">
        <v>511</v>
      </c>
      <c r="F324">
        <v>0</v>
      </c>
      <c r="O324">
        <v>3645</v>
      </c>
      <c r="P324" t="s">
        <v>511</v>
      </c>
      <c r="Q324">
        <v>0</v>
      </c>
    </row>
    <row r="325" spans="1:17">
      <c r="D325">
        <v>3646</v>
      </c>
      <c r="E325" t="s">
        <v>512</v>
      </c>
      <c r="F325">
        <v>0</v>
      </c>
      <c r="O325">
        <v>3646</v>
      </c>
      <c r="P325" t="s">
        <v>512</v>
      </c>
      <c r="Q325">
        <v>0</v>
      </c>
    </row>
    <row r="326" spans="1:17">
      <c r="D326">
        <v>3647</v>
      </c>
      <c r="E326" t="s">
        <v>513</v>
      </c>
      <c r="F326">
        <v>0</v>
      </c>
      <c r="O326">
        <v>3647</v>
      </c>
      <c r="P326" t="s">
        <v>513</v>
      </c>
      <c r="Q326">
        <v>0</v>
      </c>
    </row>
    <row r="327" spans="1:17">
      <c r="D327">
        <v>3683</v>
      </c>
      <c r="E327" t="s">
        <v>514</v>
      </c>
      <c r="F327">
        <v>0</v>
      </c>
      <c r="O327">
        <v>3683</v>
      </c>
      <c r="P327" t="s">
        <v>514</v>
      </c>
      <c r="Q327">
        <v>0</v>
      </c>
    </row>
    <row r="328" spans="1:17">
      <c r="A328">
        <v>3700</v>
      </c>
      <c r="B328" t="s">
        <v>185</v>
      </c>
      <c r="D328"/>
      <c r="F328">
        <v>0</v>
      </c>
      <c r="O328"/>
      <c r="Q328">
        <v>0</v>
      </c>
    </row>
    <row r="329" spans="1:17">
      <c r="D329">
        <v>3701</v>
      </c>
      <c r="E329" t="s">
        <v>515</v>
      </c>
      <c r="F329">
        <v>0</v>
      </c>
      <c r="O329">
        <v>3701</v>
      </c>
      <c r="P329" t="s">
        <v>515</v>
      </c>
      <c r="Q329">
        <v>0</v>
      </c>
    </row>
    <row r="330" spans="1:17">
      <c r="D330">
        <v>3702</v>
      </c>
      <c r="E330" t="s">
        <v>516</v>
      </c>
      <c r="F330">
        <v>0</v>
      </c>
      <c r="O330">
        <v>3702</v>
      </c>
      <c r="P330" t="s">
        <v>516</v>
      </c>
      <c r="Q330">
        <v>0</v>
      </c>
    </row>
    <row r="331" spans="1:17">
      <c r="D331">
        <v>3704</v>
      </c>
      <c r="E331" t="s">
        <v>517</v>
      </c>
      <c r="F331">
        <v>0</v>
      </c>
      <c r="O331">
        <v>3704</v>
      </c>
      <c r="P331" t="s">
        <v>517</v>
      </c>
      <c r="Q331">
        <v>0</v>
      </c>
    </row>
    <row r="332" spans="1:17">
      <c r="D332">
        <v>3740</v>
      </c>
      <c r="E332" t="s">
        <v>1359</v>
      </c>
      <c r="F332">
        <v>0</v>
      </c>
      <c r="O332">
        <v>3740</v>
      </c>
      <c r="P332" t="s">
        <v>1359</v>
      </c>
      <c r="Q332">
        <v>0</v>
      </c>
    </row>
    <row r="333" spans="1:17">
      <c r="D333">
        <v>3741</v>
      </c>
      <c r="E333" t="s">
        <v>1360</v>
      </c>
      <c r="F333">
        <v>0</v>
      </c>
      <c r="O333">
        <v>3741</v>
      </c>
      <c r="P333" t="s">
        <v>1360</v>
      </c>
      <c r="Q333">
        <v>0</v>
      </c>
    </row>
    <row r="334" spans="1:17">
      <c r="D334">
        <v>3742</v>
      </c>
      <c r="E334" t="s">
        <v>1361</v>
      </c>
      <c r="F334">
        <v>0</v>
      </c>
      <c r="O334">
        <v>3742</v>
      </c>
      <c r="P334" t="s">
        <v>1361</v>
      </c>
      <c r="Q334">
        <v>0</v>
      </c>
    </row>
    <row r="335" spans="1:17">
      <c r="D335">
        <v>3743</v>
      </c>
      <c r="E335" t="s">
        <v>521</v>
      </c>
      <c r="F335">
        <v>0</v>
      </c>
      <c r="O335">
        <v>3743</v>
      </c>
      <c r="P335" t="s">
        <v>521</v>
      </c>
      <c r="Q335">
        <v>0</v>
      </c>
    </row>
    <row r="336" spans="1:17">
      <c r="D336">
        <v>3751</v>
      </c>
      <c r="E336" t="s">
        <v>522</v>
      </c>
      <c r="F336">
        <v>0</v>
      </c>
      <c r="O336">
        <v>3751</v>
      </c>
      <c r="P336" t="s">
        <v>522</v>
      </c>
      <c r="Q336">
        <v>0</v>
      </c>
    </row>
    <row r="337" spans="1:17">
      <c r="D337">
        <v>3755</v>
      </c>
      <c r="E337" t="s">
        <v>523</v>
      </c>
      <c r="F337">
        <v>0</v>
      </c>
      <c r="O337">
        <v>3755</v>
      </c>
      <c r="P337" t="s">
        <v>523</v>
      </c>
      <c r="Q337">
        <v>0</v>
      </c>
    </row>
    <row r="338" spans="1:17">
      <c r="D338">
        <v>3757</v>
      </c>
      <c r="E338" t="s">
        <v>524</v>
      </c>
      <c r="F338">
        <v>0</v>
      </c>
      <c r="O338">
        <v>3757</v>
      </c>
      <c r="P338" t="s">
        <v>524</v>
      </c>
      <c r="Q338">
        <v>0</v>
      </c>
    </row>
    <row r="339" spans="1:17">
      <c r="D339">
        <v>3758</v>
      </c>
      <c r="E339" t="s">
        <v>525</v>
      </c>
      <c r="F339">
        <v>0</v>
      </c>
      <c r="O339">
        <v>3758</v>
      </c>
      <c r="P339" t="s">
        <v>525</v>
      </c>
      <c r="Q339">
        <v>0</v>
      </c>
    </row>
    <row r="340" spans="1:17">
      <c r="D340">
        <v>3759</v>
      </c>
      <c r="E340" t="s">
        <v>1362</v>
      </c>
      <c r="F340">
        <v>0</v>
      </c>
      <c r="O340">
        <v>3759</v>
      </c>
      <c r="P340" t="s">
        <v>1362</v>
      </c>
      <c r="Q340">
        <v>0</v>
      </c>
    </row>
    <row r="341" spans="1:17">
      <c r="D341">
        <v>3760</v>
      </c>
      <c r="E341" t="s">
        <v>1363</v>
      </c>
      <c r="F341">
        <v>0</v>
      </c>
      <c r="O341">
        <v>3760</v>
      </c>
      <c r="P341" t="s">
        <v>1363</v>
      </c>
      <c r="Q341">
        <v>0</v>
      </c>
    </row>
    <row r="342" spans="1:17">
      <c r="D342">
        <v>3761</v>
      </c>
      <c r="E342" t="s">
        <v>1364</v>
      </c>
      <c r="F342">
        <v>0</v>
      </c>
      <c r="O342">
        <v>3761</v>
      </c>
      <c r="P342" t="s">
        <v>1364</v>
      </c>
      <c r="Q342">
        <v>0</v>
      </c>
    </row>
    <row r="343" spans="1:17">
      <c r="D343">
        <v>3762</v>
      </c>
      <c r="E343" t="s">
        <v>1365</v>
      </c>
      <c r="F343">
        <v>0</v>
      </c>
      <c r="O343">
        <v>3762</v>
      </c>
      <c r="P343" t="s">
        <v>1365</v>
      </c>
      <c r="Q343">
        <v>0</v>
      </c>
    </row>
    <row r="344" spans="1:17">
      <c r="D344">
        <v>3784</v>
      </c>
      <c r="E344" t="s">
        <v>418</v>
      </c>
      <c r="F344">
        <v>0</v>
      </c>
      <c r="O344">
        <v>3784</v>
      </c>
      <c r="P344" t="s">
        <v>418</v>
      </c>
      <c r="Q344">
        <v>0</v>
      </c>
    </row>
    <row r="345" spans="1:17">
      <c r="D345">
        <v>3793</v>
      </c>
      <c r="E345" t="s">
        <v>530</v>
      </c>
      <c r="F345">
        <v>0</v>
      </c>
      <c r="O345">
        <v>3793</v>
      </c>
      <c r="P345" t="s">
        <v>530</v>
      </c>
      <c r="Q345">
        <v>0</v>
      </c>
    </row>
    <row r="346" spans="1:17">
      <c r="D346">
        <v>3794</v>
      </c>
      <c r="E346" t="s">
        <v>531</v>
      </c>
      <c r="F346">
        <v>0</v>
      </c>
      <c r="O346">
        <v>3794</v>
      </c>
      <c r="P346" t="s">
        <v>531</v>
      </c>
      <c r="Q346">
        <v>0</v>
      </c>
    </row>
    <row r="347" spans="1:17">
      <c r="D347">
        <v>3797</v>
      </c>
      <c r="E347" t="s">
        <v>388</v>
      </c>
      <c r="F347">
        <v>0</v>
      </c>
      <c r="O347">
        <v>3797</v>
      </c>
      <c r="P347" t="s">
        <v>388</v>
      </c>
      <c r="Q347">
        <v>0</v>
      </c>
    </row>
    <row r="348" spans="1:17">
      <c r="A348">
        <v>3800</v>
      </c>
      <c r="B348" t="s">
        <v>186</v>
      </c>
      <c r="D348"/>
      <c r="F348">
        <v>0</v>
      </c>
      <c r="O348"/>
      <c r="Q348">
        <v>0</v>
      </c>
    </row>
    <row r="349" spans="1:17">
      <c r="D349">
        <v>3801</v>
      </c>
      <c r="E349" t="s">
        <v>533</v>
      </c>
      <c r="F349">
        <v>0</v>
      </c>
      <c r="O349">
        <v>3801</v>
      </c>
      <c r="P349" t="s">
        <v>533</v>
      </c>
      <c r="Q349">
        <v>0</v>
      </c>
    </row>
    <row r="350" spans="1:17">
      <c r="D350">
        <v>3802</v>
      </c>
      <c r="E350" t="s">
        <v>534</v>
      </c>
      <c r="F350">
        <v>0</v>
      </c>
      <c r="O350">
        <v>3802</v>
      </c>
      <c r="P350" t="s">
        <v>534</v>
      </c>
      <c r="Q350">
        <v>0</v>
      </c>
    </row>
    <row r="351" spans="1:17">
      <c r="D351">
        <v>3803</v>
      </c>
      <c r="E351" t="s">
        <v>535</v>
      </c>
      <c r="F351">
        <v>0</v>
      </c>
      <c r="O351">
        <v>3803</v>
      </c>
      <c r="P351" t="s">
        <v>535</v>
      </c>
      <c r="Q351">
        <v>0</v>
      </c>
    </row>
    <row r="352" spans="1:17">
      <c r="D352">
        <v>3804</v>
      </c>
      <c r="E352" t="s">
        <v>536</v>
      </c>
      <c r="F352">
        <v>0</v>
      </c>
      <c r="O352">
        <v>3804</v>
      </c>
      <c r="P352" t="s">
        <v>536</v>
      </c>
      <c r="Q352">
        <v>0</v>
      </c>
    </row>
    <row r="353" spans="1:17">
      <c r="D353">
        <v>3820</v>
      </c>
      <c r="E353" t="s">
        <v>537</v>
      </c>
      <c r="F353">
        <v>0</v>
      </c>
      <c r="O353">
        <v>3820</v>
      </c>
      <c r="P353" t="s">
        <v>537</v>
      </c>
      <c r="Q353">
        <v>0</v>
      </c>
    </row>
    <row r="354" spans="1:17">
      <c r="D354">
        <v>3839</v>
      </c>
      <c r="E354" t="s">
        <v>538</v>
      </c>
      <c r="F354">
        <v>0</v>
      </c>
      <c r="O354">
        <v>3839</v>
      </c>
      <c r="P354" t="s">
        <v>538</v>
      </c>
      <c r="Q354">
        <v>0</v>
      </c>
    </row>
    <row r="355" spans="1:17">
      <c r="D355">
        <v>3840</v>
      </c>
      <c r="E355" t="s">
        <v>539</v>
      </c>
      <c r="F355">
        <v>0</v>
      </c>
      <c r="O355">
        <v>3840</v>
      </c>
      <c r="P355" t="s">
        <v>539</v>
      </c>
      <c r="Q355">
        <v>0</v>
      </c>
    </row>
    <row r="356" spans="1:17">
      <c r="D356">
        <v>3843</v>
      </c>
      <c r="E356" t="s">
        <v>540</v>
      </c>
      <c r="F356">
        <v>0</v>
      </c>
      <c r="O356">
        <v>3843</v>
      </c>
      <c r="P356" t="s">
        <v>540</v>
      </c>
      <c r="Q356">
        <v>0</v>
      </c>
    </row>
    <row r="357" spans="1:17">
      <c r="D357">
        <v>3844</v>
      </c>
      <c r="E357" t="s">
        <v>541</v>
      </c>
      <c r="F357">
        <v>0</v>
      </c>
      <c r="O357">
        <v>3844</v>
      </c>
      <c r="P357" t="s">
        <v>541</v>
      </c>
      <c r="Q357">
        <v>0</v>
      </c>
    </row>
    <row r="358" spans="1:17">
      <c r="D358">
        <v>3845</v>
      </c>
      <c r="E358" t="s">
        <v>542</v>
      </c>
      <c r="F358">
        <v>0</v>
      </c>
      <c r="O358">
        <v>3845</v>
      </c>
      <c r="P358" t="s">
        <v>542</v>
      </c>
      <c r="Q358">
        <v>0</v>
      </c>
    </row>
    <row r="359" spans="1:17">
      <c r="D359">
        <v>3846</v>
      </c>
      <c r="E359" t="s">
        <v>543</v>
      </c>
      <c r="F359">
        <v>0</v>
      </c>
      <c r="O359">
        <v>3846</v>
      </c>
      <c r="P359" t="s">
        <v>543</v>
      </c>
      <c r="Q359">
        <v>0</v>
      </c>
    </row>
    <row r="360" spans="1:17">
      <c r="D360">
        <v>3849</v>
      </c>
      <c r="E360" t="s">
        <v>544</v>
      </c>
      <c r="F360">
        <v>0</v>
      </c>
      <c r="O360">
        <v>3849</v>
      </c>
      <c r="P360" t="s">
        <v>544</v>
      </c>
      <c r="Q360">
        <v>0</v>
      </c>
    </row>
    <row r="361" spans="1:17">
      <c r="D361">
        <v>3855</v>
      </c>
      <c r="E361" t="s">
        <v>545</v>
      </c>
      <c r="F361">
        <v>0</v>
      </c>
      <c r="O361">
        <v>3855</v>
      </c>
      <c r="P361" t="s">
        <v>545</v>
      </c>
      <c r="Q361">
        <v>0</v>
      </c>
    </row>
    <row r="362" spans="1:17">
      <c r="D362">
        <v>3880</v>
      </c>
      <c r="E362" t="s">
        <v>546</v>
      </c>
      <c r="F362">
        <v>0</v>
      </c>
      <c r="O362">
        <v>3880</v>
      </c>
      <c r="P362" t="s">
        <v>546</v>
      </c>
      <c r="Q362">
        <v>0</v>
      </c>
    </row>
    <row r="363" spans="1:17">
      <c r="D363">
        <v>3883</v>
      </c>
      <c r="E363" t="s">
        <v>547</v>
      </c>
      <c r="F363">
        <v>0</v>
      </c>
      <c r="O363">
        <v>3883</v>
      </c>
      <c r="P363" t="s">
        <v>547</v>
      </c>
      <c r="Q363">
        <v>0</v>
      </c>
    </row>
    <row r="364" spans="1:17">
      <c r="A364">
        <v>3900</v>
      </c>
      <c r="B364" t="s">
        <v>187</v>
      </c>
      <c r="D364"/>
      <c r="F364">
        <v>0</v>
      </c>
      <c r="O364"/>
      <c r="Q364">
        <v>0</v>
      </c>
    </row>
    <row r="365" spans="1:17">
      <c r="D365">
        <v>3901</v>
      </c>
      <c r="E365" t="s">
        <v>548</v>
      </c>
      <c r="F365">
        <v>0</v>
      </c>
      <c r="O365">
        <v>3901</v>
      </c>
      <c r="P365" t="s">
        <v>548</v>
      </c>
      <c r="Q365">
        <v>0</v>
      </c>
    </row>
    <row r="366" spans="1:17">
      <c r="D366">
        <v>3903</v>
      </c>
      <c r="E366" t="s">
        <v>535</v>
      </c>
      <c r="F366">
        <v>0</v>
      </c>
      <c r="O366">
        <v>3903</v>
      </c>
      <c r="P366" t="s">
        <v>535</v>
      </c>
      <c r="Q366">
        <v>0</v>
      </c>
    </row>
    <row r="367" spans="1:17">
      <c r="D367">
        <v>3940</v>
      </c>
      <c r="E367" t="s">
        <v>549</v>
      </c>
      <c r="F367">
        <v>0</v>
      </c>
      <c r="O367">
        <v>3940</v>
      </c>
      <c r="P367" t="s">
        <v>549</v>
      </c>
      <c r="Q367">
        <v>0</v>
      </c>
    </row>
    <row r="368" spans="1:17">
      <c r="D368">
        <v>3941</v>
      </c>
      <c r="E368" t="s">
        <v>1366</v>
      </c>
      <c r="F368">
        <v>0</v>
      </c>
      <c r="O368">
        <v>3941</v>
      </c>
      <c r="P368" t="s">
        <v>1366</v>
      </c>
      <c r="Q368">
        <v>0</v>
      </c>
    </row>
    <row r="369" spans="1:17">
      <c r="D369">
        <v>3943</v>
      </c>
      <c r="E369" t="s">
        <v>1367</v>
      </c>
      <c r="F369">
        <v>0</v>
      </c>
      <c r="O369">
        <v>3943</v>
      </c>
      <c r="P369" t="s">
        <v>1367</v>
      </c>
      <c r="Q369">
        <v>0</v>
      </c>
    </row>
    <row r="370" spans="1:17">
      <c r="D370">
        <v>3944</v>
      </c>
      <c r="E370" t="s">
        <v>552</v>
      </c>
      <c r="F370">
        <v>0</v>
      </c>
      <c r="O370">
        <v>3944</v>
      </c>
      <c r="P370" t="s">
        <v>552</v>
      </c>
      <c r="Q370">
        <v>0</v>
      </c>
    </row>
    <row r="371" spans="1:17">
      <c r="D371">
        <v>3949</v>
      </c>
      <c r="E371" t="s">
        <v>553</v>
      </c>
      <c r="F371">
        <v>0</v>
      </c>
      <c r="O371">
        <v>3949</v>
      </c>
      <c r="P371" t="s">
        <v>553</v>
      </c>
      <c r="Q371">
        <v>0</v>
      </c>
    </row>
    <row r="372" spans="1:17">
      <c r="D372">
        <v>3962</v>
      </c>
      <c r="E372" t="s">
        <v>554</v>
      </c>
      <c r="F372">
        <v>0</v>
      </c>
      <c r="O372">
        <v>3962</v>
      </c>
      <c r="P372" t="s">
        <v>554</v>
      </c>
      <c r="Q372">
        <v>0</v>
      </c>
    </row>
    <row r="373" spans="1:17">
      <c r="A373">
        <v>4000</v>
      </c>
      <c r="B373" t="s">
        <v>188</v>
      </c>
      <c r="D373"/>
      <c r="F373">
        <v>0</v>
      </c>
      <c r="O373"/>
      <c r="Q373">
        <v>0</v>
      </c>
    </row>
    <row r="374" spans="1:17">
      <c r="D374">
        <v>4001</v>
      </c>
      <c r="E374" t="s">
        <v>555</v>
      </c>
      <c r="F374">
        <v>0</v>
      </c>
      <c r="O374">
        <v>4001</v>
      </c>
      <c r="P374" t="s">
        <v>555</v>
      </c>
      <c r="Q374">
        <v>0</v>
      </c>
    </row>
    <row r="375" spans="1:17">
      <c r="D375">
        <v>4002</v>
      </c>
      <c r="E375" t="s">
        <v>1368</v>
      </c>
      <c r="F375">
        <v>0</v>
      </c>
      <c r="O375">
        <v>4002</v>
      </c>
      <c r="P375" t="s">
        <v>1368</v>
      </c>
      <c r="Q375">
        <v>0</v>
      </c>
    </row>
    <row r="376" spans="1:17">
      <c r="D376">
        <v>4003</v>
      </c>
      <c r="E376" t="s">
        <v>1369</v>
      </c>
      <c r="F376">
        <v>0</v>
      </c>
      <c r="O376">
        <v>4003</v>
      </c>
      <c r="P376" t="s">
        <v>1369</v>
      </c>
      <c r="Q376">
        <v>0</v>
      </c>
    </row>
    <row r="377" spans="1:17">
      <c r="D377">
        <v>4004</v>
      </c>
      <c r="E377" t="s">
        <v>558</v>
      </c>
      <c r="F377">
        <v>0</v>
      </c>
      <c r="O377">
        <v>4004</v>
      </c>
      <c r="P377" t="s">
        <v>558</v>
      </c>
      <c r="Q377">
        <v>0</v>
      </c>
    </row>
    <row r="378" spans="1:17">
      <c r="D378">
        <v>4008</v>
      </c>
      <c r="E378" t="s">
        <v>559</v>
      </c>
      <c r="F378">
        <v>0</v>
      </c>
      <c r="O378">
        <v>4008</v>
      </c>
      <c r="P378" t="s">
        <v>559</v>
      </c>
      <c r="Q378">
        <v>0</v>
      </c>
    </row>
    <row r="379" spans="1:17">
      <c r="D379">
        <v>4011</v>
      </c>
      <c r="E379" t="s">
        <v>560</v>
      </c>
      <c r="F379">
        <v>0</v>
      </c>
      <c r="O379">
        <v>4011</v>
      </c>
      <c r="P379" t="s">
        <v>560</v>
      </c>
      <c r="Q379">
        <v>0</v>
      </c>
    </row>
    <row r="380" spans="1:17">
      <c r="D380">
        <v>4040</v>
      </c>
      <c r="E380" t="s">
        <v>1370</v>
      </c>
      <c r="F380">
        <v>0</v>
      </c>
      <c r="O380">
        <v>4040</v>
      </c>
      <c r="P380" t="s">
        <v>1370</v>
      </c>
      <c r="Q380">
        <v>0</v>
      </c>
    </row>
    <row r="381" spans="1:17">
      <c r="D381">
        <v>4042</v>
      </c>
      <c r="E381" t="s">
        <v>562</v>
      </c>
      <c r="F381">
        <v>0</v>
      </c>
      <c r="O381">
        <v>4042</v>
      </c>
      <c r="P381" t="s">
        <v>562</v>
      </c>
      <c r="Q381">
        <v>0</v>
      </c>
    </row>
    <row r="382" spans="1:17">
      <c r="D382">
        <v>4043</v>
      </c>
      <c r="E382" t="s">
        <v>563</v>
      </c>
      <c r="F382">
        <v>0</v>
      </c>
      <c r="O382">
        <v>4043</v>
      </c>
      <c r="P382" t="s">
        <v>563</v>
      </c>
      <c r="Q382">
        <v>0</v>
      </c>
    </row>
    <row r="383" spans="1:17">
      <c r="D383">
        <v>4044</v>
      </c>
      <c r="E383" t="s">
        <v>1371</v>
      </c>
      <c r="F383">
        <v>0</v>
      </c>
      <c r="O383">
        <v>4044</v>
      </c>
      <c r="P383" t="s">
        <v>1371</v>
      </c>
      <c r="Q383">
        <v>0</v>
      </c>
    </row>
    <row r="384" spans="1:17">
      <c r="D384">
        <v>4052</v>
      </c>
      <c r="E384" t="s">
        <v>565</v>
      </c>
      <c r="F384">
        <v>0</v>
      </c>
      <c r="O384">
        <v>4052</v>
      </c>
      <c r="P384" t="s">
        <v>565</v>
      </c>
      <c r="Q384">
        <v>0</v>
      </c>
    </row>
    <row r="385" spans="1:17">
      <c r="D385">
        <v>4053</v>
      </c>
      <c r="E385" t="s">
        <v>566</v>
      </c>
      <c r="F385">
        <v>0</v>
      </c>
      <c r="O385">
        <v>4053</v>
      </c>
      <c r="P385" t="s">
        <v>566</v>
      </c>
      <c r="Q385">
        <v>0</v>
      </c>
    </row>
    <row r="386" spans="1:17">
      <c r="D386">
        <v>4054</v>
      </c>
      <c r="E386" t="s">
        <v>1372</v>
      </c>
      <c r="F386">
        <v>0</v>
      </c>
      <c r="O386">
        <v>4054</v>
      </c>
      <c r="P386" t="s">
        <v>1372</v>
      </c>
      <c r="Q386">
        <v>0</v>
      </c>
    </row>
    <row r="387" spans="1:17">
      <c r="D387">
        <v>4060</v>
      </c>
      <c r="E387" t="s">
        <v>568</v>
      </c>
      <c r="F387">
        <v>0</v>
      </c>
      <c r="O387">
        <v>4060</v>
      </c>
      <c r="P387" t="s">
        <v>568</v>
      </c>
      <c r="Q387">
        <v>0</v>
      </c>
    </row>
    <row r="388" spans="1:17">
      <c r="D388">
        <v>4083</v>
      </c>
      <c r="E388" t="s">
        <v>569</v>
      </c>
      <c r="F388">
        <v>0</v>
      </c>
      <c r="O388">
        <v>4083</v>
      </c>
      <c r="P388" t="s">
        <v>569</v>
      </c>
      <c r="Q388">
        <v>0</v>
      </c>
    </row>
    <row r="389" spans="1:17">
      <c r="A389">
        <v>4100</v>
      </c>
      <c r="B389" t="s">
        <v>1294</v>
      </c>
      <c r="D389"/>
      <c r="F389">
        <v>0</v>
      </c>
      <c r="O389"/>
      <c r="Q389">
        <v>0</v>
      </c>
    </row>
    <row r="390" spans="1:17">
      <c r="D390">
        <v>4140</v>
      </c>
      <c r="E390" t="s">
        <v>1373</v>
      </c>
      <c r="F390">
        <v>0</v>
      </c>
      <c r="O390">
        <v>4140</v>
      </c>
      <c r="P390" t="s">
        <v>1373</v>
      </c>
      <c r="Q390">
        <v>0</v>
      </c>
    </row>
    <row r="391" spans="1:17">
      <c r="D391">
        <v>4141</v>
      </c>
      <c r="E391" t="s">
        <v>1374</v>
      </c>
      <c r="F391">
        <v>0</v>
      </c>
      <c r="O391">
        <v>4141</v>
      </c>
      <c r="P391" t="s">
        <v>1374</v>
      </c>
      <c r="Q391">
        <v>0</v>
      </c>
    </row>
    <row r="392" spans="1:17">
      <c r="D392">
        <v>4142</v>
      </c>
      <c r="E392" t="s">
        <v>576</v>
      </c>
      <c r="F392">
        <v>0</v>
      </c>
      <c r="O392">
        <v>4142</v>
      </c>
      <c r="P392" t="s">
        <v>576</v>
      </c>
      <c r="Q392">
        <v>0</v>
      </c>
    </row>
    <row r="393" spans="1:17">
      <c r="D393">
        <v>4143</v>
      </c>
      <c r="E393" t="s">
        <v>1375</v>
      </c>
      <c r="F393">
        <v>0</v>
      </c>
      <c r="O393">
        <v>4143</v>
      </c>
      <c r="P393" t="s">
        <v>1375</v>
      </c>
      <c r="Q393">
        <v>0</v>
      </c>
    </row>
    <row r="394" spans="1:17">
      <c r="D394">
        <v>4170</v>
      </c>
      <c r="E394" t="s">
        <v>1376</v>
      </c>
      <c r="F394">
        <v>0</v>
      </c>
      <c r="O394">
        <v>4170</v>
      </c>
      <c r="P394" t="s">
        <v>1376</v>
      </c>
      <c r="Q394">
        <v>0</v>
      </c>
    </row>
    <row r="395" spans="1:17">
      <c r="D395">
        <v>4194</v>
      </c>
      <c r="E395" t="s">
        <v>1377</v>
      </c>
      <c r="F395">
        <v>0</v>
      </c>
      <c r="O395">
        <v>4194</v>
      </c>
      <c r="P395" t="s">
        <v>1377</v>
      </c>
      <c r="Q395">
        <v>0</v>
      </c>
    </row>
    <row r="396" spans="1:17">
      <c r="A396">
        <v>4300</v>
      </c>
      <c r="B396" t="s">
        <v>1295</v>
      </c>
      <c r="D396"/>
      <c r="F396">
        <v>0</v>
      </c>
      <c r="O396"/>
      <c r="Q396">
        <v>0</v>
      </c>
    </row>
    <row r="397" spans="1:17">
      <c r="D397">
        <v>4301</v>
      </c>
      <c r="E397" t="s">
        <v>580</v>
      </c>
      <c r="F397">
        <v>0</v>
      </c>
      <c r="O397">
        <v>4301</v>
      </c>
      <c r="P397" t="s">
        <v>580</v>
      </c>
      <c r="Q397">
        <v>0</v>
      </c>
    </row>
    <row r="398" spans="1:17">
      <c r="D398">
        <v>4340</v>
      </c>
      <c r="E398" t="s">
        <v>581</v>
      </c>
      <c r="F398">
        <v>0</v>
      </c>
      <c r="O398">
        <v>4340</v>
      </c>
      <c r="P398" t="s">
        <v>581</v>
      </c>
      <c r="Q398">
        <v>0</v>
      </c>
    </row>
    <row r="399" spans="1:17">
      <c r="A399">
        <v>4400</v>
      </c>
      <c r="B399" t="s">
        <v>191</v>
      </c>
      <c r="D399"/>
      <c r="F399">
        <v>0</v>
      </c>
      <c r="O399"/>
      <c r="Q399">
        <v>0</v>
      </c>
    </row>
    <row r="400" spans="1:17">
      <c r="D400">
        <v>4485</v>
      </c>
      <c r="E400" t="s">
        <v>191</v>
      </c>
      <c r="F400">
        <v>0</v>
      </c>
      <c r="O400">
        <v>4485</v>
      </c>
      <c r="P400" t="s">
        <v>191</v>
      </c>
      <c r="Q400">
        <v>0</v>
      </c>
    </row>
    <row r="401" spans="1:17">
      <c r="A401">
        <v>4500</v>
      </c>
      <c r="B401" t="s">
        <v>192</v>
      </c>
      <c r="D401"/>
      <c r="F401">
        <v>0</v>
      </c>
      <c r="O401"/>
      <c r="Q401">
        <v>0</v>
      </c>
    </row>
    <row r="402" spans="1:17">
      <c r="D402">
        <v>4540</v>
      </c>
      <c r="E402" t="s">
        <v>1378</v>
      </c>
      <c r="F402">
        <v>0</v>
      </c>
      <c r="O402">
        <v>4540</v>
      </c>
      <c r="P402" t="s">
        <v>1378</v>
      </c>
      <c r="Q402">
        <v>0</v>
      </c>
    </row>
    <row r="403" spans="1:17">
      <c r="D403">
        <v>4541</v>
      </c>
      <c r="E403" t="s">
        <v>584</v>
      </c>
      <c r="F403">
        <v>0</v>
      </c>
      <c r="O403">
        <v>4541</v>
      </c>
      <c r="P403" t="s">
        <v>584</v>
      </c>
      <c r="Q403">
        <v>0</v>
      </c>
    </row>
    <row r="404" spans="1:17">
      <c r="D404">
        <v>4542</v>
      </c>
      <c r="E404" t="s">
        <v>585</v>
      </c>
      <c r="F404">
        <v>0</v>
      </c>
      <c r="O404">
        <v>4542</v>
      </c>
      <c r="P404" t="s">
        <v>585</v>
      </c>
      <c r="Q404">
        <v>0</v>
      </c>
    </row>
    <row r="405" spans="1:17">
      <c r="D405">
        <v>4543</v>
      </c>
      <c r="E405" t="s">
        <v>586</v>
      </c>
      <c r="F405">
        <v>0</v>
      </c>
      <c r="O405">
        <v>4543</v>
      </c>
      <c r="P405" t="s">
        <v>586</v>
      </c>
      <c r="Q405">
        <v>0</v>
      </c>
    </row>
    <row r="406" spans="1:17">
      <c r="D406">
        <v>4544</v>
      </c>
      <c r="E406" t="s">
        <v>1379</v>
      </c>
      <c r="F406">
        <v>0</v>
      </c>
      <c r="O406">
        <v>4544</v>
      </c>
      <c r="P406" t="s">
        <v>1379</v>
      </c>
      <c r="Q406">
        <v>0</v>
      </c>
    </row>
    <row r="407" spans="1:17">
      <c r="D407">
        <v>4546</v>
      </c>
      <c r="E407" t="s">
        <v>1380</v>
      </c>
      <c r="F407">
        <v>0</v>
      </c>
      <c r="O407">
        <v>4546</v>
      </c>
      <c r="P407" t="s">
        <v>1380</v>
      </c>
      <c r="Q407">
        <v>0</v>
      </c>
    </row>
    <row r="408" spans="1:17">
      <c r="D408">
        <v>4549</v>
      </c>
      <c r="E408" t="s">
        <v>589</v>
      </c>
      <c r="F408">
        <v>0</v>
      </c>
      <c r="O408">
        <v>4549</v>
      </c>
      <c r="P408" t="s">
        <v>589</v>
      </c>
      <c r="Q408">
        <v>0</v>
      </c>
    </row>
    <row r="409" spans="1:17">
      <c r="D409">
        <v>4560</v>
      </c>
      <c r="E409" t="s">
        <v>590</v>
      </c>
      <c r="F409">
        <v>0</v>
      </c>
      <c r="O409">
        <v>4560</v>
      </c>
      <c r="P409" t="s">
        <v>590</v>
      </c>
      <c r="Q409">
        <v>0</v>
      </c>
    </row>
    <row r="410" spans="1:17">
      <c r="D410">
        <v>4561</v>
      </c>
      <c r="E410" t="s">
        <v>591</v>
      </c>
      <c r="F410">
        <v>0</v>
      </c>
      <c r="O410">
        <v>4561</v>
      </c>
      <c r="P410" t="s">
        <v>591</v>
      </c>
      <c r="Q410">
        <v>0</v>
      </c>
    </row>
    <row r="411" spans="1:17">
      <c r="D411">
        <v>4562</v>
      </c>
      <c r="E411" t="s">
        <v>592</v>
      </c>
      <c r="F411">
        <v>0</v>
      </c>
      <c r="O411">
        <v>4562</v>
      </c>
      <c r="P411" t="s">
        <v>592</v>
      </c>
      <c r="Q411">
        <v>0</v>
      </c>
    </row>
    <row r="412" spans="1:17">
      <c r="D412">
        <v>4563</v>
      </c>
      <c r="E412" t="s">
        <v>593</v>
      </c>
      <c r="F412">
        <v>0</v>
      </c>
      <c r="O412">
        <v>4563</v>
      </c>
      <c r="P412" t="s">
        <v>593</v>
      </c>
      <c r="Q412">
        <v>0</v>
      </c>
    </row>
    <row r="413" spans="1:17">
      <c r="D413">
        <v>4575</v>
      </c>
      <c r="E413" t="s">
        <v>594</v>
      </c>
      <c r="F413">
        <v>0</v>
      </c>
      <c r="O413">
        <v>4575</v>
      </c>
      <c r="P413" t="s">
        <v>594</v>
      </c>
      <c r="Q413">
        <v>0</v>
      </c>
    </row>
    <row r="414" spans="1:17">
      <c r="D414">
        <v>4580</v>
      </c>
      <c r="E414" t="s">
        <v>595</v>
      </c>
      <c r="F414">
        <v>0</v>
      </c>
      <c r="O414">
        <v>4580</v>
      </c>
      <c r="P414" t="s">
        <v>595</v>
      </c>
      <c r="Q414">
        <v>0</v>
      </c>
    </row>
    <row r="415" spans="1:17">
      <c r="D415">
        <v>4594</v>
      </c>
      <c r="E415" t="s">
        <v>596</v>
      </c>
      <c r="F415">
        <v>0</v>
      </c>
      <c r="O415">
        <v>4594</v>
      </c>
      <c r="P415" t="s">
        <v>596</v>
      </c>
      <c r="Q415">
        <v>0</v>
      </c>
    </row>
    <row r="416" spans="1:17">
      <c r="A416">
        <v>4600</v>
      </c>
      <c r="B416" t="s">
        <v>1296</v>
      </c>
      <c r="D416"/>
      <c r="F416">
        <v>0</v>
      </c>
      <c r="O416"/>
      <c r="Q416">
        <v>0</v>
      </c>
    </row>
    <row r="417" spans="4:17">
      <c r="D417">
        <v>4601</v>
      </c>
      <c r="E417" t="s">
        <v>598</v>
      </c>
      <c r="F417">
        <v>0</v>
      </c>
      <c r="O417">
        <v>4601</v>
      </c>
      <c r="P417" t="s">
        <v>598</v>
      </c>
      <c r="Q417">
        <v>0</v>
      </c>
    </row>
    <row r="418" spans="4:17">
      <c r="D418">
        <v>4602</v>
      </c>
      <c r="E418" t="s">
        <v>1381</v>
      </c>
      <c r="F418">
        <v>0</v>
      </c>
      <c r="O418">
        <v>4602</v>
      </c>
      <c r="P418" t="s">
        <v>1381</v>
      </c>
      <c r="Q418">
        <v>0</v>
      </c>
    </row>
    <row r="419" spans="4:17">
      <c r="D419">
        <v>4610</v>
      </c>
      <c r="E419" t="s">
        <v>600</v>
      </c>
      <c r="F419">
        <v>0</v>
      </c>
      <c r="O419">
        <v>4610</v>
      </c>
      <c r="P419" t="s">
        <v>600</v>
      </c>
      <c r="Q419">
        <v>0</v>
      </c>
    </row>
    <row r="420" spans="4:17">
      <c r="D420">
        <v>4611</v>
      </c>
      <c r="E420" t="s">
        <v>601</v>
      </c>
      <c r="F420">
        <v>0</v>
      </c>
      <c r="O420">
        <v>4611</v>
      </c>
      <c r="P420" t="s">
        <v>601</v>
      </c>
      <c r="Q420">
        <v>0</v>
      </c>
    </row>
    <row r="421" spans="4:17">
      <c r="D421">
        <v>4620</v>
      </c>
      <c r="E421" t="s">
        <v>604</v>
      </c>
      <c r="F421">
        <v>0</v>
      </c>
      <c r="O421">
        <v>4620</v>
      </c>
      <c r="P421" t="s">
        <v>604</v>
      </c>
      <c r="Q421">
        <v>0</v>
      </c>
    </row>
    <row r="422" spans="4:17">
      <c r="D422">
        <v>4621</v>
      </c>
      <c r="E422" t="s">
        <v>1382</v>
      </c>
      <c r="F422">
        <v>0</v>
      </c>
      <c r="O422">
        <v>4621</v>
      </c>
      <c r="P422" t="s">
        <v>1382</v>
      </c>
      <c r="Q422">
        <v>0</v>
      </c>
    </row>
    <row r="423" spans="4:17">
      <c r="D423">
        <v>4622</v>
      </c>
      <c r="E423" t="s">
        <v>606</v>
      </c>
      <c r="F423">
        <v>0</v>
      </c>
      <c r="O423">
        <v>4622</v>
      </c>
      <c r="P423" t="s">
        <v>606</v>
      </c>
      <c r="Q423">
        <v>0</v>
      </c>
    </row>
    <row r="424" spans="4:17">
      <c r="D424">
        <v>4623</v>
      </c>
      <c r="E424" t="s">
        <v>607</v>
      </c>
      <c r="F424">
        <v>0</v>
      </c>
      <c r="O424">
        <v>4623</v>
      </c>
      <c r="P424" t="s">
        <v>607</v>
      </c>
      <c r="Q424">
        <v>0</v>
      </c>
    </row>
    <row r="425" spans="4:17">
      <c r="D425">
        <v>4624</v>
      </c>
      <c r="E425" t="s">
        <v>608</v>
      </c>
      <c r="F425">
        <v>0</v>
      </c>
      <c r="O425">
        <v>4624</v>
      </c>
      <c r="P425" t="s">
        <v>608</v>
      </c>
      <c r="Q425">
        <v>0</v>
      </c>
    </row>
    <row r="426" spans="4:17">
      <c r="D426">
        <v>4630</v>
      </c>
      <c r="E426" t="s">
        <v>1383</v>
      </c>
      <c r="F426">
        <v>0</v>
      </c>
      <c r="O426">
        <v>4630</v>
      </c>
      <c r="P426" t="s">
        <v>1383</v>
      </c>
      <c r="Q426">
        <v>0</v>
      </c>
    </row>
    <row r="427" spans="4:17">
      <c r="D427">
        <v>4631</v>
      </c>
      <c r="E427" t="s">
        <v>610</v>
      </c>
      <c r="F427">
        <v>0</v>
      </c>
      <c r="O427">
        <v>4631</v>
      </c>
      <c r="P427" t="s">
        <v>610</v>
      </c>
      <c r="Q427">
        <v>0</v>
      </c>
    </row>
    <row r="428" spans="4:17">
      <c r="D428">
        <v>4632</v>
      </c>
      <c r="E428" t="s">
        <v>611</v>
      </c>
      <c r="F428">
        <v>0</v>
      </c>
      <c r="O428">
        <v>4632</v>
      </c>
      <c r="P428" t="s">
        <v>611</v>
      </c>
      <c r="Q428">
        <v>0</v>
      </c>
    </row>
    <row r="429" spans="4:17">
      <c r="D429">
        <v>4634</v>
      </c>
      <c r="E429" t="s">
        <v>612</v>
      </c>
      <c r="F429">
        <v>0</v>
      </c>
      <c r="O429">
        <v>4634</v>
      </c>
      <c r="P429" t="s">
        <v>612</v>
      </c>
      <c r="Q429">
        <v>0</v>
      </c>
    </row>
    <row r="430" spans="4:17">
      <c r="D430">
        <v>4640</v>
      </c>
      <c r="E430" t="s">
        <v>613</v>
      </c>
      <c r="F430">
        <v>0</v>
      </c>
      <c r="O430">
        <v>4640</v>
      </c>
      <c r="P430" t="s">
        <v>613</v>
      </c>
      <c r="Q430">
        <v>0</v>
      </c>
    </row>
    <row r="431" spans="4:17">
      <c r="D431">
        <v>4641</v>
      </c>
      <c r="E431" t="s">
        <v>614</v>
      </c>
      <c r="F431">
        <v>0</v>
      </c>
      <c r="O431">
        <v>4641</v>
      </c>
      <c r="P431" t="s">
        <v>614</v>
      </c>
      <c r="Q431">
        <v>0</v>
      </c>
    </row>
    <row r="432" spans="4:17">
      <c r="D432">
        <v>4645</v>
      </c>
      <c r="E432" t="s">
        <v>1384</v>
      </c>
      <c r="F432">
        <v>0</v>
      </c>
      <c r="O432">
        <v>4645</v>
      </c>
      <c r="P432" t="s">
        <v>1384</v>
      </c>
      <c r="Q432">
        <v>0</v>
      </c>
    </row>
    <row r="433" spans="4:17">
      <c r="D433">
        <v>4651</v>
      </c>
      <c r="E433" t="s">
        <v>617</v>
      </c>
      <c r="F433">
        <v>0</v>
      </c>
      <c r="O433">
        <v>4651</v>
      </c>
      <c r="P433" t="s">
        <v>617</v>
      </c>
      <c r="Q433">
        <v>0</v>
      </c>
    </row>
    <row r="434" spans="4:17">
      <c r="D434">
        <v>4652</v>
      </c>
      <c r="E434" t="s">
        <v>618</v>
      </c>
      <c r="F434">
        <v>0</v>
      </c>
      <c r="O434">
        <v>4652</v>
      </c>
      <c r="P434" t="s">
        <v>618</v>
      </c>
      <c r="Q434">
        <v>0</v>
      </c>
    </row>
    <row r="435" spans="4:17">
      <c r="D435">
        <v>4655</v>
      </c>
      <c r="E435" t="s">
        <v>619</v>
      </c>
      <c r="F435">
        <v>0</v>
      </c>
      <c r="O435">
        <v>4655</v>
      </c>
      <c r="P435" t="s">
        <v>619</v>
      </c>
      <c r="Q435">
        <v>0</v>
      </c>
    </row>
    <row r="436" spans="4:17">
      <c r="D436">
        <v>4661</v>
      </c>
      <c r="E436" t="s">
        <v>620</v>
      </c>
      <c r="F436">
        <v>0</v>
      </c>
      <c r="O436">
        <v>4661</v>
      </c>
      <c r="P436" t="s">
        <v>620</v>
      </c>
      <c r="Q436">
        <v>0</v>
      </c>
    </row>
    <row r="437" spans="4:17">
      <c r="D437">
        <v>4662</v>
      </c>
      <c r="E437" t="s">
        <v>621</v>
      </c>
      <c r="F437">
        <v>0</v>
      </c>
      <c r="O437">
        <v>4662</v>
      </c>
      <c r="P437" t="s">
        <v>621</v>
      </c>
      <c r="Q437">
        <v>0</v>
      </c>
    </row>
    <row r="438" spans="4:17">
      <c r="D438">
        <v>4663</v>
      </c>
      <c r="E438" t="s">
        <v>622</v>
      </c>
      <c r="F438">
        <v>0</v>
      </c>
      <c r="O438">
        <v>4663</v>
      </c>
      <c r="P438" t="s">
        <v>622</v>
      </c>
      <c r="Q438">
        <v>0</v>
      </c>
    </row>
    <row r="439" spans="4:17">
      <c r="D439">
        <v>4664</v>
      </c>
      <c r="E439" t="s">
        <v>623</v>
      </c>
      <c r="F439">
        <v>0</v>
      </c>
      <c r="O439">
        <v>4664</v>
      </c>
      <c r="P439" t="s">
        <v>623</v>
      </c>
      <c r="Q439">
        <v>0</v>
      </c>
    </row>
    <row r="440" spans="4:17">
      <c r="D440">
        <v>4665</v>
      </c>
      <c r="E440" t="s">
        <v>624</v>
      </c>
      <c r="F440">
        <v>0</v>
      </c>
      <c r="O440">
        <v>4665</v>
      </c>
      <c r="P440" t="s">
        <v>624</v>
      </c>
      <c r="Q440">
        <v>0</v>
      </c>
    </row>
    <row r="441" spans="4:17">
      <c r="D441">
        <v>4666</v>
      </c>
      <c r="E441" t="s">
        <v>625</v>
      </c>
      <c r="F441">
        <v>0</v>
      </c>
      <c r="O441">
        <v>4666</v>
      </c>
      <c r="P441" t="s">
        <v>625</v>
      </c>
      <c r="Q441">
        <v>0</v>
      </c>
    </row>
    <row r="442" spans="4:17">
      <c r="D442">
        <v>4667</v>
      </c>
      <c r="E442" t="s">
        <v>626</v>
      </c>
      <c r="F442">
        <v>0</v>
      </c>
      <c r="O442">
        <v>4667</v>
      </c>
      <c r="P442" t="s">
        <v>626</v>
      </c>
      <c r="Q442">
        <v>0</v>
      </c>
    </row>
    <row r="443" spans="4:17">
      <c r="D443">
        <v>4671</v>
      </c>
      <c r="E443" t="s">
        <v>628</v>
      </c>
      <c r="F443">
        <v>0</v>
      </c>
      <c r="O443">
        <v>4671</v>
      </c>
      <c r="P443" t="s">
        <v>628</v>
      </c>
      <c r="Q443">
        <v>0</v>
      </c>
    </row>
    <row r="444" spans="4:17">
      <c r="D444">
        <v>4672</v>
      </c>
      <c r="E444" t="s">
        <v>629</v>
      </c>
      <c r="F444">
        <v>0</v>
      </c>
      <c r="O444">
        <v>4672</v>
      </c>
      <c r="P444" t="s">
        <v>629</v>
      </c>
      <c r="Q444">
        <v>0</v>
      </c>
    </row>
    <row r="445" spans="4:17">
      <c r="D445">
        <v>4673</v>
      </c>
      <c r="E445" t="s">
        <v>630</v>
      </c>
      <c r="F445">
        <v>0</v>
      </c>
      <c r="O445">
        <v>4673</v>
      </c>
      <c r="P445" t="s">
        <v>630</v>
      </c>
      <c r="Q445">
        <v>0</v>
      </c>
    </row>
    <row r="446" spans="4:17">
      <c r="D446">
        <v>4675</v>
      </c>
      <c r="E446" t="s">
        <v>631</v>
      </c>
      <c r="F446">
        <v>0</v>
      </c>
      <c r="O446">
        <v>4675</v>
      </c>
      <c r="P446" t="s">
        <v>631</v>
      </c>
      <c r="Q446">
        <v>0</v>
      </c>
    </row>
    <row r="447" spans="4:17">
      <c r="D447">
        <v>4676</v>
      </c>
      <c r="E447" t="s">
        <v>632</v>
      </c>
      <c r="F447">
        <v>0</v>
      </c>
      <c r="O447">
        <v>4676</v>
      </c>
      <c r="P447" t="s">
        <v>632</v>
      </c>
      <c r="Q447">
        <v>0</v>
      </c>
    </row>
    <row r="448" spans="4:17">
      <c r="D448">
        <v>4680</v>
      </c>
      <c r="E448" t="s">
        <v>633</v>
      </c>
      <c r="F448">
        <v>0</v>
      </c>
      <c r="O448">
        <v>4680</v>
      </c>
      <c r="P448" t="s">
        <v>633</v>
      </c>
      <c r="Q448">
        <v>0</v>
      </c>
    </row>
    <row r="449" spans="1:17">
      <c r="D449">
        <v>4681</v>
      </c>
      <c r="E449" t="s">
        <v>634</v>
      </c>
      <c r="F449">
        <v>0</v>
      </c>
      <c r="O449">
        <v>4681</v>
      </c>
      <c r="P449" t="s">
        <v>634</v>
      </c>
      <c r="Q449">
        <v>0</v>
      </c>
    </row>
    <row r="450" spans="1:17">
      <c r="D450">
        <v>4682</v>
      </c>
      <c r="E450" t="s">
        <v>635</v>
      </c>
      <c r="F450">
        <v>0</v>
      </c>
      <c r="O450">
        <v>4682</v>
      </c>
      <c r="P450" t="s">
        <v>635</v>
      </c>
      <c r="Q450">
        <v>0</v>
      </c>
    </row>
    <row r="451" spans="1:17">
      <c r="D451">
        <v>4685</v>
      </c>
      <c r="E451" t="s">
        <v>636</v>
      </c>
      <c r="F451">
        <v>0</v>
      </c>
      <c r="O451">
        <v>4685</v>
      </c>
      <c r="P451" t="s">
        <v>636</v>
      </c>
      <c r="Q451">
        <v>0</v>
      </c>
    </row>
    <row r="452" spans="1:17">
      <c r="D452">
        <v>4691</v>
      </c>
      <c r="E452" t="s">
        <v>638</v>
      </c>
      <c r="F452">
        <v>0</v>
      </c>
      <c r="O452">
        <v>4691</v>
      </c>
      <c r="P452" t="s">
        <v>638</v>
      </c>
      <c r="Q452">
        <v>0</v>
      </c>
    </row>
    <row r="453" spans="1:17">
      <c r="D453">
        <v>4692</v>
      </c>
      <c r="E453" t="s">
        <v>639</v>
      </c>
      <c r="F453">
        <v>0</v>
      </c>
      <c r="O453">
        <v>4692</v>
      </c>
      <c r="P453" t="s">
        <v>639</v>
      </c>
      <c r="Q453">
        <v>0</v>
      </c>
    </row>
    <row r="454" spans="1:17">
      <c r="D454">
        <v>4693</v>
      </c>
      <c r="E454" t="s">
        <v>640</v>
      </c>
      <c r="F454">
        <v>0</v>
      </c>
      <c r="O454">
        <v>4693</v>
      </c>
      <c r="P454" t="s">
        <v>640</v>
      </c>
      <c r="Q454">
        <v>0</v>
      </c>
    </row>
    <row r="455" spans="1:17">
      <c r="A455">
        <v>4700</v>
      </c>
      <c r="B455" t="s">
        <v>196</v>
      </c>
      <c r="D455"/>
      <c r="F455">
        <v>0</v>
      </c>
      <c r="O455"/>
      <c r="Q455">
        <v>0</v>
      </c>
    </row>
    <row r="456" spans="1:17">
      <c r="D456">
        <v>4701</v>
      </c>
      <c r="E456" t="s">
        <v>642</v>
      </c>
      <c r="F456">
        <v>0</v>
      </c>
      <c r="O456">
        <v>4701</v>
      </c>
      <c r="P456" t="s">
        <v>642</v>
      </c>
      <c r="Q456">
        <v>0</v>
      </c>
    </row>
    <row r="457" spans="1:17">
      <c r="D457">
        <v>4702</v>
      </c>
      <c r="E457" t="s">
        <v>1385</v>
      </c>
      <c r="F457">
        <v>0</v>
      </c>
      <c r="O457">
        <v>4702</v>
      </c>
      <c r="P457" t="s">
        <v>1385</v>
      </c>
      <c r="Q457">
        <v>0</v>
      </c>
    </row>
    <row r="458" spans="1:17">
      <c r="D458">
        <v>4703</v>
      </c>
      <c r="E458" t="s">
        <v>644</v>
      </c>
      <c r="F458">
        <v>0</v>
      </c>
      <c r="O458">
        <v>4703</v>
      </c>
      <c r="P458" t="s">
        <v>644</v>
      </c>
      <c r="Q458">
        <v>0</v>
      </c>
    </row>
    <row r="459" spans="1:17">
      <c r="D459">
        <v>4704</v>
      </c>
      <c r="E459" t="s">
        <v>645</v>
      </c>
      <c r="F459">
        <v>0</v>
      </c>
      <c r="O459">
        <v>4704</v>
      </c>
      <c r="P459" t="s">
        <v>645</v>
      </c>
      <c r="Q459">
        <v>0</v>
      </c>
    </row>
    <row r="460" spans="1:17">
      <c r="D460">
        <v>4711</v>
      </c>
      <c r="E460" t="s">
        <v>647</v>
      </c>
      <c r="F460">
        <v>0</v>
      </c>
      <c r="O460">
        <v>4711</v>
      </c>
      <c r="P460" t="s">
        <v>647</v>
      </c>
      <c r="Q460">
        <v>0</v>
      </c>
    </row>
    <row r="461" spans="1:17">
      <c r="D461">
        <v>4712</v>
      </c>
      <c r="E461" t="s">
        <v>1386</v>
      </c>
      <c r="F461">
        <v>0</v>
      </c>
      <c r="O461">
        <v>4712</v>
      </c>
      <c r="P461" t="s">
        <v>1386</v>
      </c>
      <c r="Q461">
        <v>0</v>
      </c>
    </row>
    <row r="462" spans="1:17">
      <c r="D462">
        <v>4713</v>
      </c>
      <c r="E462" t="s">
        <v>649</v>
      </c>
      <c r="F462">
        <v>0</v>
      </c>
      <c r="O462">
        <v>4713</v>
      </c>
      <c r="P462" t="s">
        <v>649</v>
      </c>
      <c r="Q462">
        <v>0</v>
      </c>
    </row>
    <row r="463" spans="1:17">
      <c r="D463">
        <v>4714</v>
      </c>
      <c r="E463" t="s">
        <v>1387</v>
      </c>
      <c r="F463">
        <v>0</v>
      </c>
      <c r="O463">
        <v>4714</v>
      </c>
      <c r="P463" t="s">
        <v>1387</v>
      </c>
      <c r="Q463">
        <v>0</v>
      </c>
    </row>
    <row r="464" spans="1:17">
      <c r="D464">
        <v>4715</v>
      </c>
      <c r="E464" t="s">
        <v>651</v>
      </c>
      <c r="F464">
        <v>0</v>
      </c>
      <c r="O464">
        <v>4715</v>
      </c>
      <c r="P464" t="s">
        <v>651</v>
      </c>
      <c r="Q464">
        <v>0</v>
      </c>
    </row>
    <row r="465" spans="1:17">
      <c r="A465">
        <v>4720</v>
      </c>
      <c r="B465" t="s">
        <v>197</v>
      </c>
      <c r="D465"/>
      <c r="F465">
        <v>0</v>
      </c>
      <c r="O465"/>
      <c r="Q465">
        <v>0</v>
      </c>
    </row>
    <row r="466" spans="1:17">
      <c r="D466">
        <v>4721</v>
      </c>
      <c r="E466" t="s">
        <v>653</v>
      </c>
      <c r="F466">
        <v>0</v>
      </c>
      <c r="O466">
        <v>4721</v>
      </c>
      <c r="P466" t="s">
        <v>653</v>
      </c>
      <c r="Q466">
        <v>0</v>
      </c>
    </row>
    <row r="467" spans="1:17">
      <c r="D467">
        <v>4722</v>
      </c>
      <c r="E467" t="s">
        <v>630</v>
      </c>
      <c r="F467">
        <v>0</v>
      </c>
      <c r="O467">
        <v>4722</v>
      </c>
      <c r="P467" t="s">
        <v>630</v>
      </c>
      <c r="Q467">
        <v>0</v>
      </c>
    </row>
    <row r="468" spans="1:17">
      <c r="D468">
        <v>4723</v>
      </c>
      <c r="E468" t="s">
        <v>654</v>
      </c>
      <c r="F468">
        <v>0</v>
      </c>
      <c r="O468">
        <v>4723</v>
      </c>
      <c r="P468" t="s">
        <v>654</v>
      </c>
      <c r="Q468">
        <v>0</v>
      </c>
    </row>
    <row r="469" spans="1:17">
      <c r="D469">
        <v>4724</v>
      </c>
      <c r="E469" t="s">
        <v>655</v>
      </c>
      <c r="F469">
        <v>0</v>
      </c>
      <c r="O469">
        <v>4724</v>
      </c>
      <c r="P469" t="s">
        <v>655</v>
      </c>
      <c r="Q469">
        <v>0</v>
      </c>
    </row>
    <row r="470" spans="1:17">
      <c r="D470">
        <v>4725</v>
      </c>
      <c r="E470" t="s">
        <v>1388</v>
      </c>
      <c r="F470">
        <v>0</v>
      </c>
      <c r="O470">
        <v>4725</v>
      </c>
      <c r="P470" t="s">
        <v>1388</v>
      </c>
      <c r="Q470">
        <v>0</v>
      </c>
    </row>
    <row r="471" spans="1:17">
      <c r="D471">
        <v>4726</v>
      </c>
      <c r="E471" t="s">
        <v>1389</v>
      </c>
      <c r="F471">
        <v>0</v>
      </c>
      <c r="O471">
        <v>4726</v>
      </c>
      <c r="P471" t="s">
        <v>1389</v>
      </c>
      <c r="Q471">
        <v>0</v>
      </c>
    </row>
    <row r="472" spans="1:17">
      <c r="D472">
        <v>4727</v>
      </c>
      <c r="E472" t="s">
        <v>1390</v>
      </c>
      <c r="F472">
        <v>0</v>
      </c>
      <c r="O472">
        <v>4727</v>
      </c>
      <c r="P472" t="s">
        <v>1390</v>
      </c>
      <c r="Q472">
        <v>0</v>
      </c>
    </row>
    <row r="473" spans="1:17">
      <c r="D473">
        <v>4728</v>
      </c>
      <c r="E473" t="s">
        <v>658</v>
      </c>
      <c r="F473">
        <v>0</v>
      </c>
      <c r="O473">
        <v>4728</v>
      </c>
      <c r="P473" t="s">
        <v>658</v>
      </c>
      <c r="Q473">
        <v>0</v>
      </c>
    </row>
    <row r="474" spans="1:17">
      <c r="D474">
        <v>4731</v>
      </c>
      <c r="E474" t="s">
        <v>660</v>
      </c>
      <c r="F474">
        <v>0</v>
      </c>
      <c r="O474">
        <v>4731</v>
      </c>
      <c r="P474" t="s">
        <v>660</v>
      </c>
      <c r="Q474">
        <v>0</v>
      </c>
    </row>
    <row r="475" spans="1:17">
      <c r="D475">
        <v>4732</v>
      </c>
      <c r="E475" t="s">
        <v>661</v>
      </c>
      <c r="F475">
        <v>0</v>
      </c>
      <c r="O475">
        <v>4732</v>
      </c>
      <c r="P475" t="s">
        <v>661</v>
      </c>
      <c r="Q475">
        <v>0</v>
      </c>
    </row>
    <row r="476" spans="1:17">
      <c r="D476">
        <v>4740</v>
      </c>
      <c r="E476" t="s">
        <v>662</v>
      </c>
      <c r="F476">
        <v>0</v>
      </c>
      <c r="O476">
        <v>4740</v>
      </c>
      <c r="P476" t="s">
        <v>662</v>
      </c>
      <c r="Q476">
        <v>0</v>
      </c>
    </row>
    <row r="477" spans="1:17">
      <c r="D477">
        <v>4741</v>
      </c>
      <c r="E477" t="s">
        <v>663</v>
      </c>
      <c r="F477">
        <v>0</v>
      </c>
      <c r="O477">
        <v>4741</v>
      </c>
      <c r="P477" t="s">
        <v>663</v>
      </c>
      <c r="Q477">
        <v>0</v>
      </c>
    </row>
    <row r="478" spans="1:17">
      <c r="D478">
        <v>4742</v>
      </c>
      <c r="E478" t="s">
        <v>664</v>
      </c>
      <c r="F478">
        <v>0</v>
      </c>
      <c r="O478">
        <v>4742</v>
      </c>
      <c r="P478" t="s">
        <v>664</v>
      </c>
      <c r="Q478">
        <v>0</v>
      </c>
    </row>
    <row r="479" spans="1:17">
      <c r="D479">
        <v>4751</v>
      </c>
      <c r="E479" t="s">
        <v>1391</v>
      </c>
      <c r="F479">
        <v>0</v>
      </c>
      <c r="O479">
        <v>4751</v>
      </c>
      <c r="P479" t="s">
        <v>1391</v>
      </c>
      <c r="Q479">
        <v>0</v>
      </c>
    </row>
    <row r="480" spans="1:17">
      <c r="D480">
        <v>4752</v>
      </c>
      <c r="E480" t="s">
        <v>666</v>
      </c>
      <c r="F480">
        <v>0</v>
      </c>
      <c r="O480">
        <v>4752</v>
      </c>
      <c r="P480" t="s">
        <v>666</v>
      </c>
      <c r="Q480">
        <v>0</v>
      </c>
    </row>
    <row r="481" spans="4:17">
      <c r="D481">
        <v>4753</v>
      </c>
      <c r="E481" t="s">
        <v>667</v>
      </c>
      <c r="F481">
        <v>0</v>
      </c>
      <c r="O481">
        <v>4753</v>
      </c>
      <c r="P481" t="s">
        <v>667</v>
      </c>
      <c r="Q481">
        <v>0</v>
      </c>
    </row>
    <row r="482" spans="4:17">
      <c r="D482">
        <v>4754</v>
      </c>
      <c r="E482" t="s">
        <v>668</v>
      </c>
      <c r="F482">
        <v>0</v>
      </c>
      <c r="O482">
        <v>4754</v>
      </c>
      <c r="P482" t="s">
        <v>668</v>
      </c>
      <c r="Q482">
        <v>0</v>
      </c>
    </row>
    <row r="483" spans="4:17">
      <c r="D483">
        <v>4755</v>
      </c>
      <c r="E483" t="s">
        <v>669</v>
      </c>
      <c r="F483">
        <v>0</v>
      </c>
      <c r="O483">
        <v>4755</v>
      </c>
      <c r="P483" t="s">
        <v>669</v>
      </c>
      <c r="Q483">
        <v>0</v>
      </c>
    </row>
    <row r="484" spans="4:17">
      <c r="D484">
        <v>4756</v>
      </c>
      <c r="E484" t="s">
        <v>1392</v>
      </c>
      <c r="F484">
        <v>0</v>
      </c>
      <c r="O484">
        <v>4756</v>
      </c>
      <c r="P484" t="s">
        <v>1392</v>
      </c>
      <c r="Q484">
        <v>0</v>
      </c>
    </row>
    <row r="485" spans="4:17">
      <c r="D485">
        <v>4757</v>
      </c>
      <c r="E485" t="s">
        <v>671</v>
      </c>
      <c r="F485">
        <v>0</v>
      </c>
      <c r="O485">
        <v>4757</v>
      </c>
      <c r="P485" t="s">
        <v>671</v>
      </c>
      <c r="Q485">
        <v>0</v>
      </c>
    </row>
    <row r="486" spans="4:17">
      <c r="D486">
        <v>4758</v>
      </c>
      <c r="E486" t="s">
        <v>1301</v>
      </c>
      <c r="F486">
        <v>0</v>
      </c>
      <c r="O486">
        <v>4758</v>
      </c>
      <c r="P486" t="s">
        <v>1301</v>
      </c>
      <c r="Q486">
        <v>0</v>
      </c>
    </row>
    <row r="487" spans="4:17">
      <c r="D487">
        <v>4761</v>
      </c>
      <c r="E487" t="s">
        <v>673</v>
      </c>
      <c r="F487">
        <v>0</v>
      </c>
      <c r="O487">
        <v>4761</v>
      </c>
      <c r="P487" t="s">
        <v>673</v>
      </c>
      <c r="Q487">
        <v>0</v>
      </c>
    </row>
    <row r="488" spans="4:17">
      <c r="D488">
        <v>4771</v>
      </c>
      <c r="E488" t="s">
        <v>674</v>
      </c>
      <c r="F488">
        <v>0</v>
      </c>
      <c r="O488">
        <v>4771</v>
      </c>
      <c r="P488" t="s">
        <v>674</v>
      </c>
      <c r="Q488">
        <v>0</v>
      </c>
    </row>
    <row r="489" spans="4:17">
      <c r="D489">
        <v>4772</v>
      </c>
      <c r="E489" t="s">
        <v>675</v>
      </c>
      <c r="F489">
        <v>0</v>
      </c>
      <c r="O489">
        <v>4772</v>
      </c>
      <c r="P489" t="s">
        <v>675</v>
      </c>
      <c r="Q489">
        <v>0</v>
      </c>
    </row>
    <row r="490" spans="4:17">
      <c r="D490">
        <v>4773</v>
      </c>
      <c r="E490" t="s">
        <v>1393</v>
      </c>
      <c r="F490">
        <v>0</v>
      </c>
      <c r="O490">
        <v>4773</v>
      </c>
      <c r="P490" t="s">
        <v>1393</v>
      </c>
      <c r="Q490">
        <v>0</v>
      </c>
    </row>
    <row r="491" spans="4:17">
      <c r="D491">
        <v>4774</v>
      </c>
      <c r="E491" t="s">
        <v>677</v>
      </c>
      <c r="F491">
        <v>0</v>
      </c>
      <c r="O491">
        <v>4774</v>
      </c>
      <c r="P491" t="s">
        <v>677</v>
      </c>
      <c r="Q491">
        <v>0</v>
      </c>
    </row>
    <row r="492" spans="4:17">
      <c r="D492">
        <v>4781</v>
      </c>
      <c r="E492" t="s">
        <v>679</v>
      </c>
      <c r="F492">
        <v>0</v>
      </c>
      <c r="O492">
        <v>4781</v>
      </c>
      <c r="P492" t="s">
        <v>679</v>
      </c>
      <c r="Q492">
        <v>0</v>
      </c>
    </row>
    <row r="493" spans="4:17">
      <c r="D493">
        <v>4782</v>
      </c>
      <c r="E493" t="s">
        <v>680</v>
      </c>
      <c r="F493">
        <v>0</v>
      </c>
      <c r="O493">
        <v>4782</v>
      </c>
      <c r="P493" t="s">
        <v>680</v>
      </c>
      <c r="Q493">
        <v>0</v>
      </c>
    </row>
    <row r="494" spans="4:17">
      <c r="D494">
        <v>4783</v>
      </c>
      <c r="E494" t="s">
        <v>681</v>
      </c>
      <c r="F494">
        <v>0</v>
      </c>
      <c r="O494">
        <v>4783</v>
      </c>
      <c r="P494" t="s">
        <v>681</v>
      </c>
      <c r="Q494">
        <v>0</v>
      </c>
    </row>
    <row r="495" spans="4:17">
      <c r="D495">
        <v>4784</v>
      </c>
      <c r="E495" t="s">
        <v>682</v>
      </c>
      <c r="F495">
        <v>0</v>
      </c>
      <c r="O495">
        <v>4784</v>
      </c>
      <c r="P495" t="s">
        <v>682</v>
      </c>
      <c r="Q495">
        <v>0</v>
      </c>
    </row>
    <row r="496" spans="4:17">
      <c r="D496">
        <v>4787</v>
      </c>
      <c r="E496" t="s">
        <v>640</v>
      </c>
      <c r="F496">
        <v>0</v>
      </c>
      <c r="O496">
        <v>4787</v>
      </c>
      <c r="P496" t="s">
        <v>640</v>
      </c>
      <c r="Q496">
        <v>0</v>
      </c>
    </row>
    <row r="497" spans="1:17">
      <c r="D497">
        <v>4788</v>
      </c>
      <c r="E497" t="s">
        <v>683</v>
      </c>
      <c r="F497">
        <v>0</v>
      </c>
      <c r="O497">
        <v>4788</v>
      </c>
      <c r="P497" t="s">
        <v>683</v>
      </c>
      <c r="Q497">
        <v>0</v>
      </c>
    </row>
    <row r="498" spans="1:17">
      <c r="D498">
        <v>4790</v>
      </c>
      <c r="E498" t="s">
        <v>684</v>
      </c>
      <c r="F498">
        <v>0</v>
      </c>
      <c r="O498">
        <v>4790</v>
      </c>
      <c r="P498" t="s">
        <v>684</v>
      </c>
      <c r="Q498">
        <v>0</v>
      </c>
    </row>
    <row r="499" spans="1:17">
      <c r="D499">
        <v>4791</v>
      </c>
      <c r="E499" t="s">
        <v>685</v>
      </c>
      <c r="F499">
        <v>0</v>
      </c>
      <c r="O499">
        <v>4791</v>
      </c>
      <c r="P499" t="s">
        <v>685</v>
      </c>
      <c r="Q499">
        <v>0</v>
      </c>
    </row>
    <row r="500" spans="1:17">
      <c r="D500">
        <v>4792</v>
      </c>
      <c r="E500" t="s">
        <v>686</v>
      </c>
      <c r="F500">
        <v>0</v>
      </c>
      <c r="O500">
        <v>4792</v>
      </c>
      <c r="P500" t="s">
        <v>686</v>
      </c>
      <c r="Q500">
        <v>0</v>
      </c>
    </row>
    <row r="501" spans="1:17">
      <c r="D501">
        <v>4793</v>
      </c>
      <c r="E501" t="s">
        <v>687</v>
      </c>
      <c r="F501">
        <v>0</v>
      </c>
      <c r="O501">
        <v>4793</v>
      </c>
      <c r="P501" t="s">
        <v>687</v>
      </c>
      <c r="Q501">
        <v>0</v>
      </c>
    </row>
    <row r="502" spans="1:17">
      <c r="A502">
        <v>4800</v>
      </c>
      <c r="B502" t="s">
        <v>198</v>
      </c>
      <c r="D502"/>
      <c r="F502">
        <v>0</v>
      </c>
      <c r="O502"/>
      <c r="Q502">
        <v>0</v>
      </c>
    </row>
    <row r="503" spans="1:17">
      <c r="D503">
        <v>4801</v>
      </c>
      <c r="E503" t="s">
        <v>642</v>
      </c>
      <c r="F503">
        <v>0</v>
      </c>
      <c r="O503">
        <v>4801</v>
      </c>
      <c r="P503" t="s">
        <v>642</v>
      </c>
      <c r="Q503">
        <v>0</v>
      </c>
    </row>
    <row r="504" spans="1:17">
      <c r="D504">
        <v>4802</v>
      </c>
      <c r="E504" t="s">
        <v>1394</v>
      </c>
      <c r="F504">
        <v>0</v>
      </c>
      <c r="O504">
        <v>4802</v>
      </c>
      <c r="P504" t="s">
        <v>1394</v>
      </c>
      <c r="Q504">
        <v>0</v>
      </c>
    </row>
    <row r="505" spans="1:17">
      <c r="D505">
        <v>4803</v>
      </c>
      <c r="E505" t="s">
        <v>644</v>
      </c>
      <c r="F505">
        <v>0</v>
      </c>
      <c r="O505">
        <v>4803</v>
      </c>
      <c r="P505" t="s">
        <v>644</v>
      </c>
      <c r="Q505">
        <v>0</v>
      </c>
    </row>
    <row r="506" spans="1:17">
      <c r="D506">
        <v>4804</v>
      </c>
      <c r="E506" t="s">
        <v>645</v>
      </c>
      <c r="F506">
        <v>0</v>
      </c>
      <c r="O506">
        <v>4804</v>
      </c>
      <c r="P506" t="s">
        <v>645</v>
      </c>
      <c r="Q506">
        <v>0</v>
      </c>
    </row>
    <row r="507" spans="1:17">
      <c r="D507">
        <v>4805</v>
      </c>
      <c r="E507" t="s">
        <v>176</v>
      </c>
      <c r="F507">
        <v>0</v>
      </c>
      <c r="O507">
        <v>4805</v>
      </c>
      <c r="P507" t="s">
        <v>176</v>
      </c>
      <c r="Q507">
        <v>0</v>
      </c>
    </row>
    <row r="508" spans="1:17">
      <c r="D508">
        <v>4810</v>
      </c>
      <c r="E508" t="s">
        <v>691</v>
      </c>
      <c r="F508">
        <v>0</v>
      </c>
      <c r="O508">
        <v>4810</v>
      </c>
      <c r="P508" t="s">
        <v>691</v>
      </c>
      <c r="Q508">
        <v>0</v>
      </c>
    </row>
    <row r="509" spans="1:17">
      <c r="D509">
        <v>4811</v>
      </c>
      <c r="E509" t="s">
        <v>692</v>
      </c>
      <c r="F509">
        <v>0</v>
      </c>
      <c r="O509">
        <v>4811</v>
      </c>
      <c r="P509" t="s">
        <v>692</v>
      </c>
      <c r="Q509">
        <v>0</v>
      </c>
    </row>
    <row r="510" spans="1:17">
      <c r="D510">
        <v>4812</v>
      </c>
      <c r="E510" t="s">
        <v>693</v>
      </c>
      <c r="F510">
        <v>0</v>
      </c>
      <c r="O510">
        <v>4812</v>
      </c>
      <c r="P510" t="s">
        <v>693</v>
      </c>
      <c r="Q510">
        <v>0</v>
      </c>
    </row>
    <row r="511" spans="1:17">
      <c r="D511">
        <v>4820</v>
      </c>
      <c r="E511" t="s">
        <v>694</v>
      </c>
      <c r="F511">
        <v>0</v>
      </c>
      <c r="O511">
        <v>4820</v>
      </c>
      <c r="P511" t="s">
        <v>694</v>
      </c>
      <c r="Q511">
        <v>0</v>
      </c>
    </row>
    <row r="512" spans="1:17">
      <c r="D512">
        <v>4821</v>
      </c>
      <c r="E512" t="s">
        <v>695</v>
      </c>
      <c r="F512">
        <v>0</v>
      </c>
      <c r="O512">
        <v>4821</v>
      </c>
      <c r="P512" t="s">
        <v>695</v>
      </c>
      <c r="Q512">
        <v>0</v>
      </c>
    </row>
    <row r="513" spans="1:17">
      <c r="D513">
        <v>4822</v>
      </c>
      <c r="E513" t="s">
        <v>696</v>
      </c>
      <c r="F513">
        <v>0</v>
      </c>
      <c r="O513">
        <v>4822</v>
      </c>
      <c r="P513" t="s">
        <v>696</v>
      </c>
      <c r="Q513">
        <v>0</v>
      </c>
    </row>
    <row r="514" spans="1:17">
      <c r="D514">
        <v>4823</v>
      </c>
      <c r="E514" t="s">
        <v>697</v>
      </c>
      <c r="F514">
        <v>0</v>
      </c>
      <c r="O514">
        <v>4823</v>
      </c>
      <c r="P514" t="s">
        <v>697</v>
      </c>
      <c r="Q514">
        <v>0</v>
      </c>
    </row>
    <row r="515" spans="1:17">
      <c r="D515">
        <v>4825</v>
      </c>
      <c r="E515" t="s">
        <v>698</v>
      </c>
      <c r="F515">
        <v>0</v>
      </c>
      <c r="O515">
        <v>4825</v>
      </c>
      <c r="P515" t="s">
        <v>698</v>
      </c>
      <c r="Q515">
        <v>0</v>
      </c>
    </row>
    <row r="516" spans="1:17">
      <c r="D516">
        <v>4830</v>
      </c>
      <c r="E516" t="s">
        <v>699</v>
      </c>
      <c r="F516">
        <v>0</v>
      </c>
      <c r="O516">
        <v>4830</v>
      </c>
      <c r="P516" t="s">
        <v>699</v>
      </c>
      <c r="Q516">
        <v>0</v>
      </c>
    </row>
    <row r="517" spans="1:17">
      <c r="D517">
        <v>4831</v>
      </c>
      <c r="E517" t="s">
        <v>700</v>
      </c>
      <c r="F517">
        <v>0</v>
      </c>
      <c r="O517">
        <v>4831</v>
      </c>
      <c r="P517" t="s">
        <v>700</v>
      </c>
      <c r="Q517">
        <v>0</v>
      </c>
    </row>
    <row r="518" spans="1:17">
      <c r="D518">
        <v>4832</v>
      </c>
      <c r="E518" t="s">
        <v>701</v>
      </c>
      <c r="F518">
        <v>0</v>
      </c>
      <c r="O518">
        <v>4832</v>
      </c>
      <c r="P518" t="s">
        <v>701</v>
      </c>
      <c r="Q518">
        <v>0</v>
      </c>
    </row>
    <row r="519" spans="1:17">
      <c r="D519">
        <v>4833</v>
      </c>
      <c r="E519" t="s">
        <v>702</v>
      </c>
      <c r="F519">
        <v>0</v>
      </c>
      <c r="O519">
        <v>4833</v>
      </c>
      <c r="P519" t="s">
        <v>702</v>
      </c>
      <c r="Q519">
        <v>0</v>
      </c>
    </row>
    <row r="520" spans="1:17">
      <c r="D520">
        <v>4841</v>
      </c>
      <c r="E520" t="s">
        <v>703</v>
      </c>
      <c r="F520">
        <v>0</v>
      </c>
      <c r="O520">
        <v>4841</v>
      </c>
      <c r="P520" t="s">
        <v>703</v>
      </c>
      <c r="Q520">
        <v>0</v>
      </c>
    </row>
    <row r="521" spans="1:17">
      <c r="D521">
        <v>4842</v>
      </c>
      <c r="E521" t="s">
        <v>1395</v>
      </c>
      <c r="F521">
        <v>0</v>
      </c>
      <c r="O521">
        <v>4842</v>
      </c>
      <c r="P521" t="s">
        <v>1395</v>
      </c>
      <c r="Q521">
        <v>0</v>
      </c>
    </row>
    <row r="522" spans="1:17">
      <c r="D522">
        <v>4843</v>
      </c>
      <c r="E522" t="s">
        <v>705</v>
      </c>
      <c r="F522">
        <v>0</v>
      </c>
      <c r="O522">
        <v>4843</v>
      </c>
      <c r="P522" t="s">
        <v>705</v>
      </c>
      <c r="Q522">
        <v>0</v>
      </c>
    </row>
    <row r="523" spans="1:17">
      <c r="D523">
        <v>4844</v>
      </c>
      <c r="E523" t="s">
        <v>706</v>
      </c>
      <c r="F523">
        <v>0</v>
      </c>
      <c r="O523">
        <v>4844</v>
      </c>
      <c r="P523" t="s">
        <v>706</v>
      </c>
      <c r="Q523">
        <v>0</v>
      </c>
    </row>
    <row r="524" spans="1:17">
      <c r="D524">
        <v>4845</v>
      </c>
      <c r="E524" t="s">
        <v>707</v>
      </c>
      <c r="F524">
        <v>0</v>
      </c>
      <c r="O524">
        <v>4845</v>
      </c>
      <c r="P524" t="s">
        <v>707</v>
      </c>
      <c r="Q524">
        <v>0</v>
      </c>
    </row>
    <row r="525" spans="1:17">
      <c r="D525">
        <v>4846</v>
      </c>
      <c r="E525" t="s">
        <v>708</v>
      </c>
      <c r="F525">
        <v>0</v>
      </c>
      <c r="O525">
        <v>4846</v>
      </c>
      <c r="P525" t="s">
        <v>708</v>
      </c>
      <c r="Q525">
        <v>0</v>
      </c>
    </row>
    <row r="526" spans="1:17">
      <c r="D526">
        <v>4847</v>
      </c>
      <c r="E526" t="s">
        <v>709</v>
      </c>
      <c r="F526">
        <v>0</v>
      </c>
      <c r="O526">
        <v>4847</v>
      </c>
      <c r="P526" t="s">
        <v>709</v>
      </c>
      <c r="Q526">
        <v>0</v>
      </c>
    </row>
    <row r="527" spans="1:17">
      <c r="A527">
        <v>4850</v>
      </c>
      <c r="B527" t="s">
        <v>199</v>
      </c>
      <c r="D527"/>
      <c r="F527">
        <v>0</v>
      </c>
      <c r="O527"/>
      <c r="Q527">
        <v>0</v>
      </c>
    </row>
    <row r="528" spans="1:17">
      <c r="D528">
        <v>4851</v>
      </c>
      <c r="E528" t="s">
        <v>653</v>
      </c>
      <c r="F528">
        <v>0</v>
      </c>
      <c r="O528">
        <v>4851</v>
      </c>
      <c r="P528" t="s">
        <v>653</v>
      </c>
      <c r="Q528">
        <v>0</v>
      </c>
    </row>
    <row r="529" spans="4:17">
      <c r="D529">
        <v>4852</v>
      </c>
      <c r="E529" t="s">
        <v>630</v>
      </c>
      <c r="F529">
        <v>0</v>
      </c>
      <c r="O529">
        <v>4852</v>
      </c>
      <c r="P529" t="s">
        <v>630</v>
      </c>
      <c r="Q529">
        <v>0</v>
      </c>
    </row>
    <row r="530" spans="4:17">
      <c r="D530">
        <v>4853</v>
      </c>
      <c r="E530" t="s">
        <v>710</v>
      </c>
      <c r="F530">
        <v>0</v>
      </c>
      <c r="O530">
        <v>4853</v>
      </c>
      <c r="P530" t="s">
        <v>710</v>
      </c>
      <c r="Q530">
        <v>0</v>
      </c>
    </row>
    <row r="531" spans="4:17">
      <c r="D531">
        <v>4854</v>
      </c>
      <c r="E531" t="s">
        <v>711</v>
      </c>
      <c r="F531">
        <v>0</v>
      </c>
      <c r="O531">
        <v>4854</v>
      </c>
      <c r="P531" t="s">
        <v>711</v>
      </c>
      <c r="Q531">
        <v>0</v>
      </c>
    </row>
    <row r="532" spans="4:17">
      <c r="D532">
        <v>4855</v>
      </c>
      <c r="E532" t="s">
        <v>632</v>
      </c>
      <c r="F532">
        <v>0</v>
      </c>
      <c r="O532">
        <v>4855</v>
      </c>
      <c r="P532" t="s">
        <v>632</v>
      </c>
      <c r="Q532">
        <v>0</v>
      </c>
    </row>
    <row r="533" spans="4:17">
      <c r="D533">
        <v>4856</v>
      </c>
      <c r="E533" t="s">
        <v>1396</v>
      </c>
      <c r="F533">
        <v>0</v>
      </c>
      <c r="O533">
        <v>4856</v>
      </c>
      <c r="P533" t="s">
        <v>1396</v>
      </c>
      <c r="Q533">
        <v>0</v>
      </c>
    </row>
    <row r="534" spans="4:17">
      <c r="D534">
        <v>4857</v>
      </c>
      <c r="E534" t="s">
        <v>1390</v>
      </c>
      <c r="F534">
        <v>0</v>
      </c>
      <c r="O534">
        <v>4857</v>
      </c>
      <c r="P534" t="s">
        <v>1390</v>
      </c>
      <c r="Q534">
        <v>0</v>
      </c>
    </row>
    <row r="535" spans="4:17">
      <c r="D535">
        <v>4858</v>
      </c>
      <c r="E535" t="s">
        <v>712</v>
      </c>
      <c r="F535">
        <v>0</v>
      </c>
      <c r="O535">
        <v>4858</v>
      </c>
      <c r="P535" t="s">
        <v>712</v>
      </c>
      <c r="Q535">
        <v>0</v>
      </c>
    </row>
    <row r="536" spans="4:17">
      <c r="D536">
        <v>4861</v>
      </c>
      <c r="E536" t="s">
        <v>714</v>
      </c>
      <c r="F536">
        <v>0</v>
      </c>
      <c r="O536">
        <v>4861</v>
      </c>
      <c r="P536" t="s">
        <v>714</v>
      </c>
      <c r="Q536">
        <v>0</v>
      </c>
    </row>
    <row r="537" spans="4:17">
      <c r="D537">
        <v>4862</v>
      </c>
      <c r="E537" t="s">
        <v>1397</v>
      </c>
      <c r="F537">
        <v>0</v>
      </c>
      <c r="O537">
        <v>4862</v>
      </c>
      <c r="P537" t="s">
        <v>1397</v>
      </c>
      <c r="Q537">
        <v>0</v>
      </c>
    </row>
    <row r="538" spans="4:17">
      <c r="D538">
        <v>4863</v>
      </c>
      <c r="E538" t="s">
        <v>716</v>
      </c>
      <c r="F538">
        <v>0</v>
      </c>
      <c r="O538">
        <v>4863</v>
      </c>
      <c r="P538" t="s">
        <v>716</v>
      </c>
      <c r="Q538">
        <v>0</v>
      </c>
    </row>
    <row r="539" spans="4:17">
      <c r="D539">
        <v>4864</v>
      </c>
      <c r="E539" t="s">
        <v>717</v>
      </c>
      <c r="F539">
        <v>0</v>
      </c>
      <c r="O539">
        <v>4864</v>
      </c>
      <c r="P539" t="s">
        <v>717</v>
      </c>
      <c r="Q539">
        <v>0</v>
      </c>
    </row>
    <row r="540" spans="4:17">
      <c r="D540">
        <v>4865</v>
      </c>
      <c r="E540" t="s">
        <v>1398</v>
      </c>
      <c r="F540">
        <v>0</v>
      </c>
      <c r="O540">
        <v>4865</v>
      </c>
      <c r="P540" t="s">
        <v>1398</v>
      </c>
      <c r="Q540">
        <v>0</v>
      </c>
    </row>
    <row r="541" spans="4:17">
      <c r="D541">
        <v>4866</v>
      </c>
      <c r="E541" t="s">
        <v>719</v>
      </c>
      <c r="F541">
        <v>0</v>
      </c>
      <c r="O541">
        <v>4866</v>
      </c>
      <c r="P541" t="s">
        <v>719</v>
      </c>
      <c r="Q541">
        <v>0</v>
      </c>
    </row>
    <row r="542" spans="4:17">
      <c r="D542">
        <v>4867</v>
      </c>
      <c r="E542" t="s">
        <v>720</v>
      </c>
      <c r="F542">
        <v>0</v>
      </c>
      <c r="O542">
        <v>4867</v>
      </c>
      <c r="P542" t="s">
        <v>720</v>
      </c>
      <c r="Q542">
        <v>0</v>
      </c>
    </row>
    <row r="543" spans="4:17">
      <c r="D543">
        <v>4868</v>
      </c>
      <c r="E543" t="s">
        <v>1399</v>
      </c>
      <c r="F543">
        <v>0</v>
      </c>
      <c r="O543">
        <v>4868</v>
      </c>
      <c r="P543" t="s">
        <v>1399</v>
      </c>
      <c r="Q543">
        <v>0</v>
      </c>
    </row>
    <row r="544" spans="4:17">
      <c r="D544">
        <v>4869</v>
      </c>
      <c r="E544" t="s">
        <v>722</v>
      </c>
      <c r="F544">
        <v>0</v>
      </c>
      <c r="O544">
        <v>4869</v>
      </c>
      <c r="P544" t="s">
        <v>722</v>
      </c>
      <c r="Q544">
        <v>0</v>
      </c>
    </row>
    <row r="545" spans="4:19">
      <c r="D545">
        <v>4870</v>
      </c>
      <c r="E545" t="s">
        <v>723</v>
      </c>
      <c r="F545">
        <v>0</v>
      </c>
      <c r="O545">
        <v>4870</v>
      </c>
      <c r="P545" t="s">
        <v>723</v>
      </c>
      <c r="Q545">
        <v>0</v>
      </c>
    </row>
    <row r="546" spans="4:19">
      <c r="D546">
        <v>4871</v>
      </c>
      <c r="E546" t="s">
        <v>724</v>
      </c>
      <c r="F546">
        <v>0</v>
      </c>
      <c r="O546">
        <v>4871</v>
      </c>
      <c r="P546" t="s">
        <v>724</v>
      </c>
      <c r="Q546">
        <v>0</v>
      </c>
    </row>
    <row r="547" spans="4:19">
      <c r="D547">
        <v>4875</v>
      </c>
      <c r="E547" t="s">
        <v>673</v>
      </c>
      <c r="F547">
        <v>0</v>
      </c>
      <c r="O547">
        <v>4875</v>
      </c>
      <c r="P547" t="s">
        <v>673</v>
      </c>
      <c r="Q547">
        <v>0</v>
      </c>
    </row>
    <row r="548" spans="4:19">
      <c r="D548">
        <v>4876</v>
      </c>
      <c r="E548" t="s">
        <v>674</v>
      </c>
      <c r="F548">
        <v>0</v>
      </c>
      <c r="O548">
        <v>4876</v>
      </c>
      <c r="P548" t="s">
        <v>674</v>
      </c>
      <c r="Q548">
        <v>0</v>
      </c>
    </row>
    <row r="549" spans="4:19">
      <c r="D549">
        <v>4877</v>
      </c>
      <c r="E549" t="s">
        <v>725</v>
      </c>
      <c r="F549">
        <v>0</v>
      </c>
      <c r="O549">
        <v>4877</v>
      </c>
      <c r="P549" t="s">
        <v>725</v>
      </c>
      <c r="Q549">
        <v>0</v>
      </c>
    </row>
    <row r="550" spans="4:19">
      <c r="D550">
        <v>4878</v>
      </c>
      <c r="E550" t="s">
        <v>726</v>
      </c>
      <c r="F550">
        <v>0</v>
      </c>
      <c r="O550">
        <v>4878</v>
      </c>
      <c r="P550" t="s">
        <v>726</v>
      </c>
      <c r="Q550">
        <v>0</v>
      </c>
    </row>
    <row r="551" spans="4:19">
      <c r="D551">
        <v>4881</v>
      </c>
      <c r="E551" t="s">
        <v>727</v>
      </c>
      <c r="F551">
        <v>0</v>
      </c>
      <c r="O551">
        <v>4881</v>
      </c>
      <c r="P551" t="s">
        <v>727</v>
      </c>
      <c r="Q551">
        <v>0</v>
      </c>
      <c r="S551" s="57"/>
    </row>
    <row r="552" spans="4:19">
      <c r="D552">
        <v>4882</v>
      </c>
      <c r="E552" t="s">
        <v>728</v>
      </c>
      <c r="F552">
        <v>0</v>
      </c>
      <c r="O552">
        <v>4882</v>
      </c>
      <c r="P552" t="s">
        <v>728</v>
      </c>
      <c r="Q552">
        <v>0</v>
      </c>
    </row>
    <row r="553" spans="4:19">
      <c r="D553">
        <v>4883</v>
      </c>
      <c r="E553" t="s">
        <v>729</v>
      </c>
      <c r="F553">
        <v>0</v>
      </c>
      <c r="O553">
        <v>4883</v>
      </c>
      <c r="P553" t="s">
        <v>729</v>
      </c>
      <c r="Q553">
        <v>0</v>
      </c>
    </row>
    <row r="554" spans="4:19">
      <c r="D554">
        <v>4884</v>
      </c>
      <c r="E554" t="s">
        <v>1400</v>
      </c>
      <c r="F554">
        <v>0</v>
      </c>
      <c r="O554">
        <v>4884</v>
      </c>
      <c r="P554" t="s">
        <v>1400</v>
      </c>
      <c r="Q554">
        <v>0</v>
      </c>
    </row>
    <row r="555" spans="4:19">
      <c r="D555">
        <v>4885</v>
      </c>
      <c r="E555" t="s">
        <v>1401</v>
      </c>
      <c r="F555">
        <v>0</v>
      </c>
      <c r="O555">
        <v>4885</v>
      </c>
      <c r="P555" t="s">
        <v>1401</v>
      </c>
      <c r="Q555">
        <v>0</v>
      </c>
    </row>
    <row r="556" spans="4:19">
      <c r="D556">
        <v>4886</v>
      </c>
      <c r="E556" t="s">
        <v>682</v>
      </c>
      <c r="F556">
        <v>0</v>
      </c>
      <c r="O556">
        <v>4886</v>
      </c>
      <c r="P556" t="s">
        <v>682</v>
      </c>
      <c r="Q556">
        <v>0</v>
      </c>
    </row>
    <row r="557" spans="4:19">
      <c r="D557">
        <v>4887</v>
      </c>
      <c r="E557" t="s">
        <v>640</v>
      </c>
      <c r="F557">
        <v>0</v>
      </c>
      <c r="O557">
        <v>4887</v>
      </c>
      <c r="P557" t="s">
        <v>640</v>
      </c>
      <c r="Q557">
        <v>0</v>
      </c>
    </row>
    <row r="558" spans="4:19">
      <c r="D558">
        <v>4888</v>
      </c>
      <c r="E558" t="s">
        <v>683</v>
      </c>
      <c r="F558">
        <v>0</v>
      </c>
      <c r="O558">
        <v>4888</v>
      </c>
      <c r="P558" t="s">
        <v>683</v>
      </c>
      <c r="Q558">
        <v>0</v>
      </c>
    </row>
    <row r="559" spans="4:19">
      <c r="D559">
        <v>4890</v>
      </c>
      <c r="E559" t="s">
        <v>1402</v>
      </c>
      <c r="F559">
        <v>0</v>
      </c>
      <c r="O559">
        <v>4890</v>
      </c>
      <c r="P559" t="s">
        <v>1402</v>
      </c>
      <c r="Q559">
        <v>0</v>
      </c>
    </row>
    <row r="560" spans="4:19">
      <c r="D560">
        <v>4891</v>
      </c>
      <c r="E560" t="s">
        <v>685</v>
      </c>
      <c r="F560">
        <v>0</v>
      </c>
      <c r="O560">
        <v>4891</v>
      </c>
      <c r="P560" t="s">
        <v>685</v>
      </c>
      <c r="Q560">
        <v>0</v>
      </c>
    </row>
    <row r="561" spans="1:17">
      <c r="D561">
        <v>4892</v>
      </c>
      <c r="E561" t="s">
        <v>686</v>
      </c>
      <c r="F561">
        <v>0</v>
      </c>
      <c r="O561">
        <v>4892</v>
      </c>
      <c r="P561" t="s">
        <v>686</v>
      </c>
      <c r="Q561">
        <v>0</v>
      </c>
    </row>
    <row r="562" spans="1:17">
      <c r="D562">
        <v>4893</v>
      </c>
      <c r="E562" t="s">
        <v>687</v>
      </c>
      <c r="F562">
        <v>0</v>
      </c>
      <c r="O562">
        <v>4893</v>
      </c>
      <c r="P562" t="s">
        <v>687</v>
      </c>
      <c r="Q562">
        <v>0</v>
      </c>
    </row>
    <row r="563" spans="1:17">
      <c r="A563">
        <v>4900</v>
      </c>
      <c r="B563" t="s">
        <v>1403</v>
      </c>
      <c r="D563"/>
      <c r="F563">
        <v>0</v>
      </c>
      <c r="O563"/>
      <c r="Q563">
        <v>0</v>
      </c>
    </row>
    <row r="564" spans="1:17">
      <c r="D564">
        <v>4901</v>
      </c>
      <c r="E564" t="s">
        <v>733</v>
      </c>
      <c r="F564">
        <v>0</v>
      </c>
      <c r="O564">
        <v>4901</v>
      </c>
      <c r="P564" t="s">
        <v>733</v>
      </c>
      <c r="Q564">
        <v>0</v>
      </c>
    </row>
    <row r="565" spans="1:17">
      <c r="D565">
        <v>4902</v>
      </c>
      <c r="E565" t="s">
        <v>734</v>
      </c>
      <c r="F565">
        <v>0</v>
      </c>
      <c r="O565">
        <v>4902</v>
      </c>
      <c r="P565" t="s">
        <v>734</v>
      </c>
      <c r="Q565">
        <v>0</v>
      </c>
    </row>
    <row r="566" spans="1:17">
      <c r="D566">
        <v>4903</v>
      </c>
      <c r="E566" t="s">
        <v>735</v>
      </c>
      <c r="F566">
        <v>0</v>
      </c>
      <c r="O566">
        <v>4903</v>
      </c>
      <c r="P566" t="s">
        <v>735</v>
      </c>
      <c r="Q566">
        <v>0</v>
      </c>
    </row>
    <row r="567" spans="1:17">
      <c r="D567">
        <v>4904</v>
      </c>
      <c r="E567" t="s">
        <v>736</v>
      </c>
      <c r="F567">
        <v>0</v>
      </c>
      <c r="O567">
        <v>4904</v>
      </c>
      <c r="P567" t="s">
        <v>736</v>
      </c>
      <c r="Q567">
        <v>0</v>
      </c>
    </row>
    <row r="568" spans="1:17">
      <c r="D568">
        <v>4911</v>
      </c>
      <c r="E568" t="s">
        <v>737</v>
      </c>
      <c r="F568">
        <v>0</v>
      </c>
      <c r="O568">
        <v>4911</v>
      </c>
      <c r="P568" t="s">
        <v>737</v>
      </c>
      <c r="Q568">
        <v>0</v>
      </c>
    </row>
    <row r="569" spans="1:17">
      <c r="D569">
        <v>4912</v>
      </c>
      <c r="E569" t="s">
        <v>738</v>
      </c>
      <c r="F569">
        <v>0</v>
      </c>
      <c r="O569">
        <v>4912</v>
      </c>
      <c r="P569" t="s">
        <v>738</v>
      </c>
      <c r="Q569">
        <v>0</v>
      </c>
    </row>
    <row r="570" spans="1:17">
      <c r="D570">
        <v>4913</v>
      </c>
      <c r="E570" t="s">
        <v>1404</v>
      </c>
      <c r="F570">
        <v>0</v>
      </c>
      <c r="O570">
        <v>4913</v>
      </c>
      <c r="P570" t="s">
        <v>1404</v>
      </c>
      <c r="Q570">
        <v>0</v>
      </c>
    </row>
    <row r="571" spans="1:17">
      <c r="D571">
        <v>4915</v>
      </c>
      <c r="E571" t="s">
        <v>740</v>
      </c>
      <c r="F571">
        <v>0</v>
      </c>
      <c r="O571">
        <v>4915</v>
      </c>
      <c r="P571" t="s">
        <v>740</v>
      </c>
      <c r="Q571">
        <v>0</v>
      </c>
    </row>
    <row r="572" spans="1:17">
      <c r="A572">
        <v>4920</v>
      </c>
      <c r="B572" t="s">
        <v>1405</v>
      </c>
      <c r="D572"/>
      <c r="F572">
        <v>0</v>
      </c>
      <c r="O572"/>
      <c r="Q572">
        <v>0</v>
      </c>
    </row>
    <row r="573" spans="1:17">
      <c r="D573">
        <v>4921</v>
      </c>
      <c r="E573" t="s">
        <v>653</v>
      </c>
      <c r="F573">
        <v>0</v>
      </c>
      <c r="O573">
        <v>4921</v>
      </c>
      <c r="P573" t="s">
        <v>653</v>
      </c>
      <c r="Q573">
        <v>0</v>
      </c>
    </row>
    <row r="574" spans="1:17">
      <c r="D574">
        <v>4922</v>
      </c>
      <c r="E574" t="s">
        <v>630</v>
      </c>
      <c r="F574">
        <v>0</v>
      </c>
      <c r="O574">
        <v>4922</v>
      </c>
      <c r="P574" t="s">
        <v>630</v>
      </c>
      <c r="Q574">
        <v>0</v>
      </c>
    </row>
    <row r="575" spans="1:17">
      <c r="D575">
        <v>4923</v>
      </c>
      <c r="E575" t="s">
        <v>710</v>
      </c>
      <c r="F575">
        <v>0</v>
      </c>
      <c r="O575">
        <v>4923</v>
      </c>
      <c r="P575" t="s">
        <v>710</v>
      </c>
      <c r="Q575">
        <v>0</v>
      </c>
    </row>
    <row r="576" spans="1:17">
      <c r="D576">
        <v>4924</v>
      </c>
      <c r="E576" t="s">
        <v>711</v>
      </c>
      <c r="F576">
        <v>0</v>
      </c>
      <c r="O576">
        <v>4924</v>
      </c>
      <c r="P576" t="s">
        <v>711</v>
      </c>
      <c r="Q576">
        <v>0</v>
      </c>
    </row>
    <row r="577" spans="4:17">
      <c r="D577">
        <v>4925</v>
      </c>
      <c r="E577" t="s">
        <v>632</v>
      </c>
      <c r="F577">
        <v>0</v>
      </c>
      <c r="O577">
        <v>4925</v>
      </c>
      <c r="P577" t="s">
        <v>632</v>
      </c>
      <c r="Q577">
        <v>0</v>
      </c>
    </row>
    <row r="578" spans="4:17">
      <c r="D578">
        <v>4930</v>
      </c>
      <c r="E578" t="s">
        <v>633</v>
      </c>
      <c r="F578">
        <v>0</v>
      </c>
      <c r="O578">
        <v>4930</v>
      </c>
      <c r="P578" t="s">
        <v>633</v>
      </c>
      <c r="Q578">
        <v>0</v>
      </c>
    </row>
    <row r="579" spans="4:17">
      <c r="D579">
        <v>4931</v>
      </c>
      <c r="E579" t="s">
        <v>1390</v>
      </c>
      <c r="F579">
        <v>0</v>
      </c>
      <c r="O579">
        <v>4931</v>
      </c>
      <c r="P579" t="s">
        <v>1390</v>
      </c>
      <c r="Q579">
        <v>0</v>
      </c>
    </row>
    <row r="580" spans="4:17">
      <c r="D580">
        <v>4932</v>
      </c>
      <c r="E580" t="s">
        <v>712</v>
      </c>
      <c r="F580">
        <v>0</v>
      </c>
      <c r="O580">
        <v>4932</v>
      </c>
      <c r="P580" t="s">
        <v>712</v>
      </c>
      <c r="Q580">
        <v>0</v>
      </c>
    </row>
    <row r="581" spans="4:17">
      <c r="D581">
        <v>4935</v>
      </c>
      <c r="E581" t="s">
        <v>741</v>
      </c>
      <c r="F581">
        <v>0</v>
      </c>
      <c r="O581">
        <v>4935</v>
      </c>
      <c r="P581" t="s">
        <v>741</v>
      </c>
      <c r="Q581">
        <v>0</v>
      </c>
    </row>
    <row r="582" spans="4:17">
      <c r="D582">
        <v>4951</v>
      </c>
      <c r="E582" t="s">
        <v>743</v>
      </c>
      <c r="F582">
        <v>0</v>
      </c>
      <c r="O582">
        <v>4951</v>
      </c>
      <c r="P582" t="s">
        <v>743</v>
      </c>
      <c r="Q582">
        <v>0</v>
      </c>
    </row>
    <row r="583" spans="4:17">
      <c r="D583">
        <v>4952</v>
      </c>
      <c r="E583" t="s">
        <v>665</v>
      </c>
      <c r="F583">
        <v>0</v>
      </c>
      <c r="O583">
        <v>4952</v>
      </c>
      <c r="P583" t="s">
        <v>665</v>
      </c>
      <c r="Q583">
        <v>0</v>
      </c>
    </row>
    <row r="584" spans="4:17">
      <c r="D584">
        <v>4953</v>
      </c>
      <c r="E584" t="s">
        <v>744</v>
      </c>
      <c r="F584">
        <v>0</v>
      </c>
      <c r="O584">
        <v>4953</v>
      </c>
      <c r="P584" t="s">
        <v>744</v>
      </c>
      <c r="Q584">
        <v>0</v>
      </c>
    </row>
    <row r="585" spans="4:17">
      <c r="D585">
        <v>4955</v>
      </c>
      <c r="E585" t="s">
        <v>745</v>
      </c>
      <c r="F585">
        <v>0</v>
      </c>
      <c r="O585">
        <v>4955</v>
      </c>
      <c r="P585" t="s">
        <v>745</v>
      </c>
      <c r="Q585">
        <v>0</v>
      </c>
    </row>
    <row r="586" spans="4:17">
      <c r="D586">
        <v>4956</v>
      </c>
      <c r="E586" t="s">
        <v>746</v>
      </c>
      <c r="F586">
        <v>0</v>
      </c>
      <c r="O586">
        <v>4956</v>
      </c>
      <c r="P586" t="s">
        <v>746</v>
      </c>
      <c r="Q586">
        <v>0</v>
      </c>
    </row>
    <row r="587" spans="4:17">
      <c r="D587">
        <v>4960</v>
      </c>
      <c r="E587" t="s">
        <v>747</v>
      </c>
      <c r="F587">
        <v>0</v>
      </c>
      <c r="O587">
        <v>4960</v>
      </c>
      <c r="P587" t="s">
        <v>747</v>
      </c>
      <c r="Q587">
        <v>0</v>
      </c>
    </row>
    <row r="588" spans="4:17">
      <c r="D588">
        <v>4961</v>
      </c>
      <c r="E588" t="s">
        <v>748</v>
      </c>
      <c r="F588">
        <v>0</v>
      </c>
      <c r="O588">
        <v>4961</v>
      </c>
      <c r="P588" t="s">
        <v>748</v>
      </c>
      <c r="Q588">
        <v>0</v>
      </c>
    </row>
    <row r="589" spans="4:17">
      <c r="D589">
        <v>4971</v>
      </c>
      <c r="E589" t="s">
        <v>749</v>
      </c>
      <c r="F589">
        <v>0</v>
      </c>
      <c r="O589">
        <v>4971</v>
      </c>
      <c r="P589" t="s">
        <v>749</v>
      </c>
      <c r="Q589">
        <v>0</v>
      </c>
    </row>
    <row r="590" spans="4:17">
      <c r="D590">
        <v>4972</v>
      </c>
      <c r="E590" t="s">
        <v>750</v>
      </c>
      <c r="F590">
        <v>0</v>
      </c>
      <c r="O590">
        <v>4972</v>
      </c>
      <c r="P590" t="s">
        <v>750</v>
      </c>
      <c r="Q590">
        <v>0</v>
      </c>
    </row>
    <row r="591" spans="4:17">
      <c r="D591">
        <v>4975</v>
      </c>
      <c r="E591" t="s">
        <v>751</v>
      </c>
      <c r="F591">
        <v>0</v>
      </c>
      <c r="O591">
        <v>4975</v>
      </c>
      <c r="P591" t="s">
        <v>751</v>
      </c>
      <c r="Q591">
        <v>0</v>
      </c>
    </row>
    <row r="592" spans="4:17">
      <c r="D592">
        <v>4976</v>
      </c>
      <c r="E592" t="s">
        <v>752</v>
      </c>
      <c r="F592">
        <v>0</v>
      </c>
      <c r="O592">
        <v>4976</v>
      </c>
      <c r="P592" t="s">
        <v>752</v>
      </c>
      <c r="Q592">
        <v>0</v>
      </c>
    </row>
    <row r="593" spans="1:17">
      <c r="D593">
        <v>4977</v>
      </c>
      <c r="E593" t="s">
        <v>1406</v>
      </c>
      <c r="F593">
        <v>0</v>
      </c>
      <c r="O593">
        <v>4977</v>
      </c>
      <c r="P593" t="s">
        <v>1406</v>
      </c>
      <c r="Q593">
        <v>0</v>
      </c>
    </row>
    <row r="594" spans="1:17">
      <c r="D594">
        <v>4978</v>
      </c>
      <c r="E594" t="s">
        <v>754</v>
      </c>
      <c r="F594">
        <v>0</v>
      </c>
      <c r="O594">
        <v>4978</v>
      </c>
      <c r="P594" t="s">
        <v>754</v>
      </c>
      <c r="Q594">
        <v>0</v>
      </c>
    </row>
    <row r="595" spans="1:17">
      <c r="D595">
        <v>4979</v>
      </c>
      <c r="E595" t="s">
        <v>672</v>
      </c>
      <c r="F595">
        <v>0</v>
      </c>
      <c r="O595">
        <v>4979</v>
      </c>
      <c r="P595" t="s">
        <v>672</v>
      </c>
      <c r="Q595">
        <v>0</v>
      </c>
    </row>
    <row r="596" spans="1:17">
      <c r="D596">
        <v>4981</v>
      </c>
      <c r="E596" t="s">
        <v>755</v>
      </c>
      <c r="F596">
        <v>0</v>
      </c>
      <c r="O596">
        <v>4981</v>
      </c>
      <c r="P596" t="s">
        <v>755</v>
      </c>
      <c r="Q596">
        <v>0</v>
      </c>
    </row>
    <row r="597" spans="1:17">
      <c r="D597">
        <v>4983</v>
      </c>
      <c r="E597" t="s">
        <v>756</v>
      </c>
      <c r="F597">
        <v>0</v>
      </c>
      <c r="O597">
        <v>4983</v>
      </c>
      <c r="P597" t="s">
        <v>756</v>
      </c>
      <c r="Q597">
        <v>0</v>
      </c>
    </row>
    <row r="598" spans="1:17">
      <c r="D598">
        <v>4987</v>
      </c>
      <c r="E598" t="s">
        <v>640</v>
      </c>
      <c r="F598">
        <v>0</v>
      </c>
      <c r="O598">
        <v>4987</v>
      </c>
      <c r="P598" t="s">
        <v>640</v>
      </c>
      <c r="Q598">
        <v>0</v>
      </c>
    </row>
    <row r="599" spans="1:17">
      <c r="D599">
        <v>4988</v>
      </c>
      <c r="E599" t="s">
        <v>683</v>
      </c>
      <c r="F599">
        <v>0</v>
      </c>
      <c r="O599">
        <v>4988</v>
      </c>
      <c r="P599" t="s">
        <v>683</v>
      </c>
      <c r="Q599">
        <v>0</v>
      </c>
    </row>
    <row r="600" spans="1:17">
      <c r="D600">
        <v>4990</v>
      </c>
      <c r="E600" t="s">
        <v>1402</v>
      </c>
      <c r="F600">
        <v>0</v>
      </c>
      <c r="O600">
        <v>4990</v>
      </c>
      <c r="P600" t="s">
        <v>1402</v>
      </c>
      <c r="Q600">
        <v>0</v>
      </c>
    </row>
    <row r="601" spans="1:17">
      <c r="D601">
        <v>4991</v>
      </c>
      <c r="E601" t="s">
        <v>685</v>
      </c>
      <c r="F601">
        <v>0</v>
      </c>
      <c r="O601">
        <v>4991</v>
      </c>
      <c r="P601" t="s">
        <v>685</v>
      </c>
      <c r="Q601">
        <v>0</v>
      </c>
    </row>
    <row r="602" spans="1:17">
      <c r="D602">
        <v>4992</v>
      </c>
      <c r="E602" t="s">
        <v>686</v>
      </c>
      <c r="F602">
        <v>0</v>
      </c>
      <c r="O602">
        <v>4992</v>
      </c>
      <c r="P602" t="s">
        <v>686</v>
      </c>
      <c r="Q602">
        <v>0</v>
      </c>
    </row>
    <row r="603" spans="1:17">
      <c r="D603">
        <v>4993</v>
      </c>
      <c r="E603" t="s">
        <v>687</v>
      </c>
      <c r="F603">
        <v>0</v>
      </c>
      <c r="O603">
        <v>4993</v>
      </c>
      <c r="P603" t="s">
        <v>687</v>
      </c>
      <c r="Q603">
        <v>0</v>
      </c>
    </row>
    <row r="604" spans="1:17">
      <c r="A604">
        <v>5000</v>
      </c>
      <c r="B604" t="s">
        <v>204</v>
      </c>
      <c r="D604"/>
      <c r="F604">
        <v>0</v>
      </c>
      <c r="O604"/>
      <c r="Q604">
        <v>0</v>
      </c>
    </row>
    <row r="605" spans="1:17">
      <c r="D605">
        <v>5001</v>
      </c>
      <c r="E605" t="s">
        <v>1407</v>
      </c>
      <c r="F605">
        <v>0</v>
      </c>
      <c r="O605">
        <v>5001</v>
      </c>
      <c r="P605" t="s">
        <v>1407</v>
      </c>
      <c r="Q605">
        <v>0</v>
      </c>
    </row>
    <row r="606" spans="1:17">
      <c r="D606">
        <v>5002</v>
      </c>
      <c r="E606" t="s">
        <v>758</v>
      </c>
      <c r="F606">
        <v>0</v>
      </c>
      <c r="O606">
        <v>5002</v>
      </c>
      <c r="P606" t="s">
        <v>758</v>
      </c>
      <c r="Q606">
        <v>0</v>
      </c>
    </row>
    <row r="607" spans="1:17">
      <c r="D607">
        <v>5003</v>
      </c>
      <c r="E607" t="s">
        <v>759</v>
      </c>
      <c r="F607">
        <v>0</v>
      </c>
      <c r="O607">
        <v>5003</v>
      </c>
      <c r="P607" t="s">
        <v>759</v>
      </c>
      <c r="Q607">
        <v>0</v>
      </c>
    </row>
    <row r="608" spans="1:17">
      <c r="D608">
        <v>5005</v>
      </c>
      <c r="E608" t="s">
        <v>760</v>
      </c>
      <c r="F608">
        <v>0</v>
      </c>
      <c r="O608">
        <v>5005</v>
      </c>
      <c r="P608" t="s">
        <v>760</v>
      </c>
      <c r="Q608">
        <v>0</v>
      </c>
    </row>
    <row r="609" spans="4:17">
      <c r="D609">
        <v>5006</v>
      </c>
      <c r="E609" t="s">
        <v>761</v>
      </c>
      <c r="F609">
        <v>0</v>
      </c>
      <c r="O609">
        <v>5006</v>
      </c>
      <c r="P609" t="s">
        <v>761</v>
      </c>
      <c r="Q609">
        <v>0</v>
      </c>
    </row>
    <row r="610" spans="4:17">
      <c r="D610">
        <v>5007</v>
      </c>
      <c r="E610" t="s">
        <v>762</v>
      </c>
      <c r="F610">
        <v>0</v>
      </c>
      <c r="O610">
        <v>5007</v>
      </c>
      <c r="P610" t="s">
        <v>762</v>
      </c>
      <c r="Q610">
        <v>0</v>
      </c>
    </row>
    <row r="611" spans="4:17">
      <c r="D611">
        <v>5008</v>
      </c>
      <c r="E611" t="s">
        <v>713</v>
      </c>
      <c r="F611">
        <v>0</v>
      </c>
      <c r="O611">
        <v>5008</v>
      </c>
      <c r="P611" t="s">
        <v>713</v>
      </c>
      <c r="Q611">
        <v>0</v>
      </c>
    </row>
    <row r="612" spans="4:17">
      <c r="D612">
        <v>5010</v>
      </c>
      <c r="E612" t="s">
        <v>763</v>
      </c>
      <c r="F612">
        <v>0</v>
      </c>
      <c r="O612">
        <v>5010</v>
      </c>
      <c r="P612" t="s">
        <v>763</v>
      </c>
      <c r="Q612">
        <v>0</v>
      </c>
    </row>
    <row r="613" spans="4:17">
      <c r="D613">
        <v>5011</v>
      </c>
      <c r="E613" t="s">
        <v>764</v>
      </c>
      <c r="F613">
        <v>0</v>
      </c>
      <c r="O613">
        <v>5011</v>
      </c>
      <c r="P613" t="s">
        <v>764</v>
      </c>
      <c r="Q613">
        <v>0</v>
      </c>
    </row>
    <row r="614" spans="4:17">
      <c r="D614">
        <v>5039</v>
      </c>
      <c r="E614" t="s">
        <v>1408</v>
      </c>
      <c r="F614">
        <v>0</v>
      </c>
      <c r="O614">
        <v>5039</v>
      </c>
      <c r="P614" t="s">
        <v>1408</v>
      </c>
      <c r="Q614">
        <v>0</v>
      </c>
    </row>
    <row r="615" spans="4:17">
      <c r="D615">
        <v>5040</v>
      </c>
      <c r="E615" t="s">
        <v>766</v>
      </c>
      <c r="F615">
        <v>0</v>
      </c>
      <c r="O615">
        <v>5040</v>
      </c>
      <c r="P615" t="s">
        <v>766</v>
      </c>
      <c r="Q615">
        <v>0</v>
      </c>
    </row>
    <row r="616" spans="4:17">
      <c r="D616">
        <v>5041</v>
      </c>
      <c r="E616" t="s">
        <v>767</v>
      </c>
      <c r="F616">
        <v>0</v>
      </c>
      <c r="O616">
        <v>5041</v>
      </c>
      <c r="P616" t="s">
        <v>767</v>
      </c>
      <c r="Q616">
        <v>0</v>
      </c>
    </row>
    <row r="617" spans="4:17">
      <c r="D617">
        <v>5042</v>
      </c>
      <c r="E617" t="s">
        <v>1409</v>
      </c>
      <c r="F617">
        <v>0</v>
      </c>
      <c r="O617">
        <v>5042</v>
      </c>
      <c r="P617" t="s">
        <v>1409</v>
      </c>
      <c r="Q617">
        <v>0</v>
      </c>
    </row>
    <row r="618" spans="4:17">
      <c r="D618">
        <v>5043</v>
      </c>
      <c r="E618" t="s">
        <v>769</v>
      </c>
      <c r="F618">
        <v>0</v>
      </c>
      <c r="O618">
        <v>5043</v>
      </c>
      <c r="P618" t="s">
        <v>769</v>
      </c>
      <c r="Q618">
        <v>0</v>
      </c>
    </row>
    <row r="619" spans="4:17">
      <c r="D619">
        <v>5044</v>
      </c>
      <c r="E619" t="s">
        <v>1410</v>
      </c>
      <c r="F619">
        <v>0</v>
      </c>
      <c r="O619">
        <v>5044</v>
      </c>
      <c r="P619" t="s">
        <v>1410</v>
      </c>
      <c r="Q619">
        <v>0</v>
      </c>
    </row>
    <row r="620" spans="4:17">
      <c r="D620">
        <v>5045</v>
      </c>
      <c r="E620" t="s">
        <v>430</v>
      </c>
      <c r="F620">
        <v>0</v>
      </c>
      <c r="O620">
        <v>5045</v>
      </c>
      <c r="P620" t="s">
        <v>430</v>
      </c>
      <c r="Q620">
        <v>0</v>
      </c>
    </row>
    <row r="621" spans="4:17">
      <c r="D621">
        <v>5047</v>
      </c>
      <c r="E621" t="s">
        <v>771</v>
      </c>
      <c r="F621">
        <v>0</v>
      </c>
      <c r="O621">
        <v>5047</v>
      </c>
      <c r="P621" t="s">
        <v>771</v>
      </c>
      <c r="Q621">
        <v>0</v>
      </c>
    </row>
    <row r="622" spans="4:17">
      <c r="D622">
        <v>5048</v>
      </c>
      <c r="E622" t="s">
        <v>772</v>
      </c>
      <c r="F622">
        <v>0</v>
      </c>
      <c r="O622">
        <v>5048</v>
      </c>
      <c r="P622" t="s">
        <v>772</v>
      </c>
      <c r="Q622">
        <v>0</v>
      </c>
    </row>
    <row r="623" spans="4:17">
      <c r="D623">
        <v>5070</v>
      </c>
      <c r="E623" t="s">
        <v>1411</v>
      </c>
      <c r="F623">
        <v>0</v>
      </c>
      <c r="O623">
        <v>5070</v>
      </c>
      <c r="P623" t="s">
        <v>1411</v>
      </c>
      <c r="Q623">
        <v>0</v>
      </c>
    </row>
    <row r="624" spans="4:17">
      <c r="D624">
        <v>5085</v>
      </c>
      <c r="E624" t="s">
        <v>191</v>
      </c>
      <c r="F624">
        <v>0</v>
      </c>
      <c r="O624">
        <v>5085</v>
      </c>
      <c r="P624" t="s">
        <v>191</v>
      </c>
      <c r="Q624">
        <v>0</v>
      </c>
    </row>
    <row r="625" spans="1:17">
      <c r="D625">
        <v>5094</v>
      </c>
      <c r="E625" t="s">
        <v>774</v>
      </c>
      <c r="F625">
        <v>0</v>
      </c>
      <c r="O625">
        <v>5094</v>
      </c>
      <c r="P625" t="s">
        <v>774</v>
      </c>
      <c r="Q625">
        <v>0</v>
      </c>
    </row>
    <row r="626" spans="1:17">
      <c r="A626">
        <v>5100</v>
      </c>
      <c r="B626" t="s">
        <v>775</v>
      </c>
      <c r="D626"/>
      <c r="F626">
        <v>0</v>
      </c>
      <c r="O626"/>
      <c r="Q626">
        <v>0</v>
      </c>
    </row>
    <row r="627" spans="1:17">
      <c r="D627">
        <v>5101</v>
      </c>
      <c r="E627" t="s">
        <v>776</v>
      </c>
      <c r="F627">
        <v>0</v>
      </c>
      <c r="O627">
        <v>5101</v>
      </c>
      <c r="P627" t="s">
        <v>776</v>
      </c>
      <c r="Q627">
        <v>0</v>
      </c>
    </row>
    <row r="628" spans="1:17">
      <c r="D628">
        <v>5102</v>
      </c>
      <c r="E628" t="s">
        <v>1412</v>
      </c>
      <c r="F628">
        <v>0</v>
      </c>
      <c r="O628">
        <v>5102</v>
      </c>
      <c r="P628" t="s">
        <v>1412</v>
      </c>
      <c r="Q628">
        <v>0</v>
      </c>
    </row>
    <row r="629" spans="1:17">
      <c r="D629">
        <v>5103</v>
      </c>
      <c r="E629" t="s">
        <v>779</v>
      </c>
      <c r="F629">
        <v>0</v>
      </c>
      <c r="O629">
        <v>5103</v>
      </c>
      <c r="P629" t="s">
        <v>779</v>
      </c>
      <c r="Q629">
        <v>0</v>
      </c>
    </row>
    <row r="630" spans="1:17">
      <c r="D630">
        <v>5110</v>
      </c>
      <c r="E630" t="s">
        <v>780</v>
      </c>
      <c r="F630">
        <v>0</v>
      </c>
      <c r="O630">
        <v>5110</v>
      </c>
      <c r="P630" t="s">
        <v>780</v>
      </c>
      <c r="Q630">
        <v>0</v>
      </c>
    </row>
    <row r="631" spans="1:17">
      <c r="D631">
        <v>5113</v>
      </c>
      <c r="E631" t="s">
        <v>370</v>
      </c>
      <c r="F631">
        <v>0</v>
      </c>
      <c r="O631">
        <v>5113</v>
      </c>
      <c r="P631" t="s">
        <v>370</v>
      </c>
      <c r="Q631">
        <v>0</v>
      </c>
    </row>
    <row r="632" spans="1:17">
      <c r="D632">
        <v>5140</v>
      </c>
      <c r="E632" t="s">
        <v>1413</v>
      </c>
      <c r="F632">
        <v>0</v>
      </c>
      <c r="O632">
        <v>5140</v>
      </c>
      <c r="P632" t="s">
        <v>1413</v>
      </c>
      <c r="Q632">
        <v>0</v>
      </c>
    </row>
    <row r="633" spans="1:17">
      <c r="D633">
        <v>5150</v>
      </c>
      <c r="E633" t="s">
        <v>782</v>
      </c>
      <c r="F633">
        <v>0</v>
      </c>
      <c r="O633">
        <v>5150</v>
      </c>
      <c r="P633" t="s">
        <v>782</v>
      </c>
      <c r="Q633">
        <v>0</v>
      </c>
    </row>
    <row r="634" spans="1:17">
      <c r="D634">
        <v>5151</v>
      </c>
      <c r="E634" t="s">
        <v>783</v>
      </c>
      <c r="F634">
        <v>0</v>
      </c>
      <c r="O634">
        <v>5151</v>
      </c>
      <c r="P634" t="s">
        <v>783</v>
      </c>
      <c r="Q634">
        <v>0</v>
      </c>
    </row>
    <row r="635" spans="1:17">
      <c r="D635">
        <v>5152</v>
      </c>
      <c r="E635" t="s">
        <v>784</v>
      </c>
      <c r="F635">
        <v>0</v>
      </c>
      <c r="O635">
        <v>5152</v>
      </c>
      <c r="P635" t="s">
        <v>784</v>
      </c>
      <c r="Q635">
        <v>0</v>
      </c>
    </row>
    <row r="636" spans="1:17">
      <c r="D636">
        <v>5153</v>
      </c>
      <c r="E636" t="s">
        <v>785</v>
      </c>
      <c r="F636">
        <v>0</v>
      </c>
      <c r="O636">
        <v>5153</v>
      </c>
      <c r="P636" t="s">
        <v>785</v>
      </c>
      <c r="Q636">
        <v>0</v>
      </c>
    </row>
    <row r="637" spans="1:17">
      <c r="D637">
        <v>5170</v>
      </c>
      <c r="E637" t="s">
        <v>1411</v>
      </c>
      <c r="F637">
        <v>0</v>
      </c>
      <c r="O637">
        <v>5170</v>
      </c>
      <c r="P637" t="s">
        <v>1411</v>
      </c>
      <c r="Q637">
        <v>0</v>
      </c>
    </row>
    <row r="638" spans="1:17">
      <c r="A638">
        <v>5200</v>
      </c>
      <c r="B638" t="s">
        <v>206</v>
      </c>
      <c r="D638"/>
      <c r="F638">
        <v>0</v>
      </c>
      <c r="O638"/>
      <c r="Q638">
        <v>0</v>
      </c>
    </row>
    <row r="639" spans="1:17">
      <c r="D639">
        <v>5201</v>
      </c>
      <c r="E639" t="s">
        <v>786</v>
      </c>
      <c r="F639">
        <v>0</v>
      </c>
      <c r="O639">
        <v>5201</v>
      </c>
      <c r="P639" t="s">
        <v>786</v>
      </c>
      <c r="Q639">
        <v>0</v>
      </c>
    </row>
    <row r="640" spans="1:17">
      <c r="D640">
        <v>5202</v>
      </c>
      <c r="E640" t="s">
        <v>1414</v>
      </c>
      <c r="F640">
        <v>0</v>
      </c>
      <c r="O640">
        <v>5202</v>
      </c>
      <c r="P640" t="s">
        <v>1414</v>
      </c>
      <c r="Q640">
        <v>0</v>
      </c>
    </row>
    <row r="641" spans="1:17">
      <c r="D641">
        <v>5203</v>
      </c>
      <c r="E641" t="s">
        <v>788</v>
      </c>
      <c r="F641">
        <v>0</v>
      </c>
      <c r="O641">
        <v>5203</v>
      </c>
      <c r="P641" t="s">
        <v>788</v>
      </c>
      <c r="Q641">
        <v>0</v>
      </c>
    </row>
    <row r="642" spans="1:17">
      <c r="D642">
        <v>5210</v>
      </c>
      <c r="E642" t="s">
        <v>1415</v>
      </c>
      <c r="F642">
        <v>0</v>
      </c>
      <c r="O642">
        <v>5210</v>
      </c>
      <c r="P642" t="s">
        <v>1415</v>
      </c>
      <c r="Q642">
        <v>0</v>
      </c>
    </row>
    <row r="643" spans="1:17">
      <c r="D643">
        <v>5240</v>
      </c>
      <c r="E643" t="s">
        <v>790</v>
      </c>
      <c r="F643">
        <v>0</v>
      </c>
      <c r="O643">
        <v>5240</v>
      </c>
      <c r="P643" t="s">
        <v>790</v>
      </c>
      <c r="Q643">
        <v>0</v>
      </c>
    </row>
    <row r="644" spans="1:17">
      <c r="D644">
        <v>5244</v>
      </c>
      <c r="E644" t="s">
        <v>791</v>
      </c>
      <c r="F644">
        <v>0</v>
      </c>
      <c r="O644">
        <v>5244</v>
      </c>
      <c r="P644" t="s">
        <v>791</v>
      </c>
      <c r="Q644">
        <v>0</v>
      </c>
    </row>
    <row r="645" spans="1:17">
      <c r="D645">
        <v>5247</v>
      </c>
      <c r="E645" t="s">
        <v>1416</v>
      </c>
      <c r="F645">
        <v>0</v>
      </c>
      <c r="O645">
        <v>5247</v>
      </c>
      <c r="P645" t="s">
        <v>1416</v>
      </c>
      <c r="Q645">
        <v>0</v>
      </c>
    </row>
    <row r="646" spans="1:17">
      <c r="A646">
        <v>5300</v>
      </c>
      <c r="B646" t="s">
        <v>207</v>
      </c>
      <c r="D646"/>
      <c r="F646">
        <v>0</v>
      </c>
      <c r="O646"/>
      <c r="Q646">
        <v>0</v>
      </c>
    </row>
    <row r="647" spans="1:17">
      <c r="D647">
        <v>5301</v>
      </c>
      <c r="E647" t="s">
        <v>1417</v>
      </c>
      <c r="F647">
        <v>0</v>
      </c>
      <c r="O647">
        <v>5301</v>
      </c>
      <c r="P647" t="s">
        <v>1417</v>
      </c>
      <c r="Q647">
        <v>0</v>
      </c>
    </row>
    <row r="648" spans="1:17">
      <c r="D648">
        <v>5302</v>
      </c>
      <c r="E648" t="s">
        <v>794</v>
      </c>
      <c r="F648">
        <v>0</v>
      </c>
      <c r="O648">
        <v>5302</v>
      </c>
      <c r="P648" t="s">
        <v>794</v>
      </c>
      <c r="Q648">
        <v>0</v>
      </c>
    </row>
    <row r="649" spans="1:17">
      <c r="D649">
        <v>5303</v>
      </c>
      <c r="E649" t="s">
        <v>795</v>
      </c>
      <c r="F649">
        <v>0</v>
      </c>
      <c r="O649">
        <v>5303</v>
      </c>
      <c r="P649" t="s">
        <v>795</v>
      </c>
      <c r="Q649">
        <v>0</v>
      </c>
    </row>
    <row r="650" spans="1:17">
      <c r="D650">
        <v>5304</v>
      </c>
      <c r="E650" t="s">
        <v>796</v>
      </c>
      <c r="F650">
        <v>0</v>
      </c>
      <c r="O650">
        <v>5304</v>
      </c>
      <c r="P650" t="s">
        <v>796</v>
      </c>
      <c r="Q650">
        <v>0</v>
      </c>
    </row>
    <row r="651" spans="1:17">
      <c r="D651">
        <v>5305</v>
      </c>
      <c r="E651" t="s">
        <v>797</v>
      </c>
      <c r="F651">
        <v>0</v>
      </c>
      <c r="O651">
        <v>5305</v>
      </c>
      <c r="P651" t="s">
        <v>797</v>
      </c>
      <c r="Q651">
        <v>0</v>
      </c>
    </row>
    <row r="652" spans="1:17">
      <c r="D652">
        <v>5307</v>
      </c>
      <c r="E652" t="s">
        <v>798</v>
      </c>
      <c r="F652">
        <v>0</v>
      </c>
      <c r="O652">
        <v>5307</v>
      </c>
      <c r="P652" t="s">
        <v>798</v>
      </c>
      <c r="Q652">
        <v>0</v>
      </c>
    </row>
    <row r="653" spans="1:17">
      <c r="D653">
        <v>5310</v>
      </c>
      <c r="E653" t="s">
        <v>799</v>
      </c>
      <c r="F653">
        <v>0</v>
      </c>
      <c r="O653">
        <v>5310</v>
      </c>
      <c r="P653" t="s">
        <v>799</v>
      </c>
      <c r="Q653">
        <v>0</v>
      </c>
    </row>
    <row r="654" spans="1:17">
      <c r="D654">
        <v>5340</v>
      </c>
      <c r="E654" t="s">
        <v>1418</v>
      </c>
      <c r="F654">
        <v>0</v>
      </c>
      <c r="O654">
        <v>5340</v>
      </c>
      <c r="P654" t="s">
        <v>1418</v>
      </c>
      <c r="Q654">
        <v>0</v>
      </c>
    </row>
    <row r="655" spans="1:17">
      <c r="D655">
        <v>5341</v>
      </c>
      <c r="E655" t="s">
        <v>801</v>
      </c>
      <c r="F655">
        <v>0</v>
      </c>
      <c r="O655">
        <v>5341</v>
      </c>
      <c r="P655" t="s">
        <v>801</v>
      </c>
      <c r="Q655">
        <v>0</v>
      </c>
    </row>
    <row r="656" spans="1:17">
      <c r="D656">
        <v>5346</v>
      </c>
      <c r="E656" t="s">
        <v>802</v>
      </c>
      <c r="F656">
        <v>0</v>
      </c>
      <c r="O656">
        <v>5346</v>
      </c>
      <c r="P656" t="s">
        <v>802</v>
      </c>
      <c r="Q656">
        <v>0</v>
      </c>
    </row>
    <row r="657" spans="1:17">
      <c r="D657">
        <v>5347</v>
      </c>
      <c r="E657" t="s">
        <v>803</v>
      </c>
      <c r="F657">
        <v>0</v>
      </c>
      <c r="O657">
        <v>5347</v>
      </c>
      <c r="P657" t="s">
        <v>803</v>
      </c>
      <c r="Q657">
        <v>0</v>
      </c>
    </row>
    <row r="658" spans="1:17">
      <c r="D658">
        <v>5348</v>
      </c>
      <c r="E658" t="s">
        <v>804</v>
      </c>
      <c r="F658">
        <v>0</v>
      </c>
      <c r="O658">
        <v>5348</v>
      </c>
      <c r="P658" t="s">
        <v>804</v>
      </c>
      <c r="Q658">
        <v>0</v>
      </c>
    </row>
    <row r="659" spans="1:17">
      <c r="D659">
        <v>5350</v>
      </c>
      <c r="E659" t="s">
        <v>805</v>
      </c>
      <c r="F659">
        <v>0</v>
      </c>
      <c r="O659">
        <v>5350</v>
      </c>
      <c r="P659" t="s">
        <v>805</v>
      </c>
      <c r="Q659">
        <v>0</v>
      </c>
    </row>
    <row r="660" spans="1:17">
      <c r="D660">
        <v>5351</v>
      </c>
      <c r="E660" t="s">
        <v>807</v>
      </c>
      <c r="F660">
        <v>0</v>
      </c>
      <c r="O660">
        <v>5351</v>
      </c>
      <c r="P660" t="s">
        <v>807</v>
      </c>
      <c r="Q660">
        <v>0</v>
      </c>
    </row>
    <row r="661" spans="1:17">
      <c r="D661">
        <v>5352</v>
      </c>
      <c r="E661" t="s">
        <v>808</v>
      </c>
      <c r="F661">
        <v>0</v>
      </c>
      <c r="O661">
        <v>5352</v>
      </c>
      <c r="P661" t="s">
        <v>808</v>
      </c>
      <c r="Q661">
        <v>0</v>
      </c>
    </row>
    <row r="662" spans="1:17">
      <c r="D662">
        <v>5353</v>
      </c>
      <c r="E662" t="s">
        <v>809</v>
      </c>
      <c r="F662">
        <v>0</v>
      </c>
      <c r="O662">
        <v>5353</v>
      </c>
      <c r="P662" t="s">
        <v>809</v>
      </c>
      <c r="Q662">
        <v>0</v>
      </c>
    </row>
    <row r="663" spans="1:17">
      <c r="D663">
        <v>5354</v>
      </c>
      <c r="E663" t="s">
        <v>810</v>
      </c>
      <c r="F663">
        <v>0</v>
      </c>
      <c r="O663">
        <v>5354</v>
      </c>
      <c r="P663" t="s">
        <v>810</v>
      </c>
      <c r="Q663">
        <v>0</v>
      </c>
    </row>
    <row r="664" spans="1:17">
      <c r="D664">
        <v>5356</v>
      </c>
      <c r="E664" t="s">
        <v>811</v>
      </c>
      <c r="F664">
        <v>0</v>
      </c>
      <c r="O664">
        <v>5356</v>
      </c>
      <c r="P664" t="s">
        <v>811</v>
      </c>
      <c r="Q664">
        <v>0</v>
      </c>
    </row>
    <row r="665" spans="1:17">
      <c r="D665">
        <v>5357</v>
      </c>
      <c r="E665" t="s">
        <v>812</v>
      </c>
      <c r="F665">
        <v>0</v>
      </c>
      <c r="O665">
        <v>5357</v>
      </c>
      <c r="P665" t="s">
        <v>812</v>
      </c>
      <c r="Q665">
        <v>0</v>
      </c>
    </row>
    <row r="666" spans="1:17">
      <c r="D666">
        <v>5358</v>
      </c>
      <c r="E666" t="s">
        <v>1419</v>
      </c>
      <c r="F666">
        <v>0</v>
      </c>
      <c r="O666">
        <v>5358</v>
      </c>
      <c r="P666" t="s">
        <v>1419</v>
      </c>
      <c r="Q666">
        <v>0</v>
      </c>
    </row>
    <row r="667" spans="1:17">
      <c r="D667">
        <v>5360</v>
      </c>
      <c r="E667" t="s">
        <v>814</v>
      </c>
      <c r="F667">
        <v>0</v>
      </c>
      <c r="O667">
        <v>5360</v>
      </c>
      <c r="P667" t="s">
        <v>814</v>
      </c>
      <c r="Q667">
        <v>0</v>
      </c>
    </row>
    <row r="668" spans="1:17">
      <c r="D668">
        <v>5370</v>
      </c>
      <c r="E668" t="s">
        <v>1420</v>
      </c>
      <c r="F668">
        <v>0</v>
      </c>
      <c r="O668">
        <v>5370</v>
      </c>
      <c r="P668" t="s">
        <v>1420</v>
      </c>
      <c r="Q668">
        <v>0</v>
      </c>
    </row>
    <row r="669" spans="1:17">
      <c r="D669">
        <v>5390</v>
      </c>
      <c r="E669" t="s">
        <v>1421</v>
      </c>
      <c r="F669">
        <v>0</v>
      </c>
      <c r="O669">
        <v>5390</v>
      </c>
      <c r="P669" t="s">
        <v>1421</v>
      </c>
      <c r="Q669">
        <v>0</v>
      </c>
    </row>
    <row r="670" spans="1:17">
      <c r="D670">
        <v>5394</v>
      </c>
      <c r="E670" t="s">
        <v>774</v>
      </c>
      <c r="F670">
        <v>0</v>
      </c>
      <c r="O670">
        <v>5394</v>
      </c>
      <c r="P670" t="s">
        <v>774</v>
      </c>
      <c r="Q670">
        <v>0</v>
      </c>
    </row>
    <row r="671" spans="1:17">
      <c r="A671">
        <v>5400</v>
      </c>
      <c r="B671" t="s">
        <v>816</v>
      </c>
      <c r="D671"/>
      <c r="F671">
        <v>0</v>
      </c>
      <c r="O671"/>
      <c r="Q671">
        <v>0</v>
      </c>
    </row>
    <row r="672" spans="1:17">
      <c r="D672">
        <v>5444</v>
      </c>
      <c r="E672" t="s">
        <v>1422</v>
      </c>
      <c r="F672">
        <v>0</v>
      </c>
      <c r="O672">
        <v>5444</v>
      </c>
      <c r="P672" t="s">
        <v>1422</v>
      </c>
      <c r="Q672">
        <v>0</v>
      </c>
    </row>
    <row r="673" spans="1:17">
      <c r="D673">
        <v>5445</v>
      </c>
      <c r="E673" t="s">
        <v>818</v>
      </c>
      <c r="F673">
        <v>0</v>
      </c>
      <c r="O673">
        <v>5445</v>
      </c>
      <c r="P673" t="s">
        <v>818</v>
      </c>
      <c r="Q673">
        <v>0</v>
      </c>
    </row>
    <row r="674" spans="1:17">
      <c r="D674">
        <v>5446</v>
      </c>
      <c r="E674" t="s">
        <v>819</v>
      </c>
      <c r="F674">
        <v>0</v>
      </c>
      <c r="O674">
        <v>5446</v>
      </c>
      <c r="P674" t="s">
        <v>819</v>
      </c>
      <c r="Q674">
        <v>0</v>
      </c>
    </row>
    <row r="675" spans="1:17">
      <c r="D675">
        <v>5448</v>
      </c>
      <c r="E675" t="s">
        <v>820</v>
      </c>
      <c r="F675">
        <v>0</v>
      </c>
      <c r="O675">
        <v>5448</v>
      </c>
      <c r="P675" t="s">
        <v>820</v>
      </c>
      <c r="Q675">
        <v>0</v>
      </c>
    </row>
    <row r="676" spans="1:17">
      <c r="D676">
        <v>5450</v>
      </c>
      <c r="E676" t="s">
        <v>1423</v>
      </c>
      <c r="F676">
        <v>0</v>
      </c>
      <c r="O676">
        <v>5450</v>
      </c>
      <c r="P676" t="s">
        <v>1423</v>
      </c>
      <c r="Q676">
        <v>0</v>
      </c>
    </row>
    <row r="677" spans="1:17">
      <c r="D677">
        <v>5451</v>
      </c>
      <c r="E677" t="s">
        <v>822</v>
      </c>
      <c r="F677">
        <v>0</v>
      </c>
      <c r="O677">
        <v>5451</v>
      </c>
      <c r="P677" t="s">
        <v>822</v>
      </c>
      <c r="Q677">
        <v>0</v>
      </c>
    </row>
    <row r="678" spans="1:17">
      <c r="D678">
        <v>5456</v>
      </c>
      <c r="E678" t="s">
        <v>1424</v>
      </c>
      <c r="F678">
        <v>0</v>
      </c>
      <c r="O678">
        <v>5456</v>
      </c>
      <c r="P678" t="s">
        <v>1424</v>
      </c>
      <c r="Q678">
        <v>0</v>
      </c>
    </row>
    <row r="679" spans="1:17">
      <c r="D679">
        <v>5470</v>
      </c>
      <c r="E679" t="s">
        <v>1425</v>
      </c>
      <c r="F679">
        <v>0</v>
      </c>
      <c r="O679">
        <v>5470</v>
      </c>
      <c r="P679" t="s">
        <v>1425</v>
      </c>
      <c r="Q679">
        <v>0</v>
      </c>
    </row>
    <row r="680" spans="1:17">
      <c r="D680">
        <v>5471</v>
      </c>
      <c r="E680" t="s">
        <v>825</v>
      </c>
      <c r="F680">
        <v>0</v>
      </c>
      <c r="O680">
        <v>5471</v>
      </c>
      <c r="P680" t="s">
        <v>825</v>
      </c>
      <c r="Q680">
        <v>0</v>
      </c>
    </row>
    <row r="681" spans="1:17">
      <c r="D681">
        <v>5494</v>
      </c>
      <c r="E681" t="s">
        <v>774</v>
      </c>
      <c r="F681">
        <v>0</v>
      </c>
      <c r="O681">
        <v>5494</v>
      </c>
      <c r="P681" t="s">
        <v>774</v>
      </c>
      <c r="Q681">
        <v>0</v>
      </c>
    </row>
    <row r="682" spans="1:17">
      <c r="A682">
        <v>5500</v>
      </c>
      <c r="B682" t="s">
        <v>209</v>
      </c>
      <c r="D682"/>
      <c r="F682">
        <v>0</v>
      </c>
      <c r="O682"/>
      <c r="Q682">
        <v>0</v>
      </c>
    </row>
    <row r="683" spans="1:17">
      <c r="D683">
        <v>5540</v>
      </c>
      <c r="E683" t="s">
        <v>826</v>
      </c>
      <c r="F683">
        <v>0</v>
      </c>
      <c r="O683">
        <v>5540</v>
      </c>
      <c r="P683" t="s">
        <v>826</v>
      </c>
      <c r="Q683">
        <v>0</v>
      </c>
    </row>
    <row r="684" spans="1:17">
      <c r="D684">
        <v>5550</v>
      </c>
      <c r="E684" t="s">
        <v>827</v>
      </c>
      <c r="F684">
        <v>0</v>
      </c>
      <c r="O684">
        <v>5550</v>
      </c>
      <c r="P684" t="s">
        <v>827</v>
      </c>
      <c r="Q684">
        <v>0</v>
      </c>
    </row>
    <row r="685" spans="1:17">
      <c r="D685">
        <v>5551</v>
      </c>
      <c r="E685" t="s">
        <v>828</v>
      </c>
      <c r="F685">
        <v>0</v>
      </c>
      <c r="O685">
        <v>5551</v>
      </c>
      <c r="P685" t="s">
        <v>828</v>
      </c>
      <c r="Q685">
        <v>0</v>
      </c>
    </row>
    <row r="686" spans="1:17">
      <c r="A686">
        <v>6200</v>
      </c>
      <c r="B686" t="s">
        <v>212</v>
      </c>
      <c r="D686"/>
      <c r="F686">
        <v>0</v>
      </c>
      <c r="O686"/>
      <c r="Q686">
        <v>0</v>
      </c>
    </row>
    <row r="687" spans="1:17">
      <c r="D687">
        <v>6201</v>
      </c>
      <c r="E687" t="s">
        <v>829</v>
      </c>
      <c r="F687">
        <v>0</v>
      </c>
      <c r="O687">
        <v>6201</v>
      </c>
      <c r="P687" t="s">
        <v>829</v>
      </c>
      <c r="Q687">
        <v>0</v>
      </c>
    </row>
    <row r="688" spans="1:17">
      <c r="D688">
        <v>6202</v>
      </c>
      <c r="E688" t="s">
        <v>1426</v>
      </c>
      <c r="F688">
        <v>0</v>
      </c>
      <c r="O688">
        <v>6202</v>
      </c>
      <c r="P688" t="s">
        <v>1426</v>
      </c>
      <c r="Q688">
        <v>0</v>
      </c>
    </row>
    <row r="689" spans="4:17">
      <c r="D689">
        <v>6203</v>
      </c>
      <c r="E689" t="s">
        <v>831</v>
      </c>
      <c r="F689">
        <v>0</v>
      </c>
      <c r="O689">
        <v>6203</v>
      </c>
      <c r="P689" t="s">
        <v>831</v>
      </c>
      <c r="Q689">
        <v>0</v>
      </c>
    </row>
    <row r="690" spans="4:17">
      <c r="D690">
        <v>6204</v>
      </c>
      <c r="E690" t="s">
        <v>1427</v>
      </c>
      <c r="F690">
        <v>0</v>
      </c>
      <c r="O690">
        <v>6204</v>
      </c>
      <c r="P690" t="s">
        <v>1427</v>
      </c>
      <c r="Q690">
        <v>0</v>
      </c>
    </row>
    <row r="691" spans="4:17">
      <c r="D691">
        <v>6205</v>
      </c>
      <c r="E691" t="s">
        <v>833</v>
      </c>
      <c r="F691">
        <v>0</v>
      </c>
      <c r="O691">
        <v>6205</v>
      </c>
      <c r="P691" t="s">
        <v>833</v>
      </c>
      <c r="Q691">
        <v>0</v>
      </c>
    </row>
    <row r="692" spans="4:17">
      <c r="D692">
        <v>6206</v>
      </c>
      <c r="E692" t="s">
        <v>834</v>
      </c>
      <c r="F692">
        <v>0</v>
      </c>
      <c r="O692">
        <v>6206</v>
      </c>
      <c r="P692" t="s">
        <v>834</v>
      </c>
      <c r="Q692">
        <v>0</v>
      </c>
    </row>
    <row r="693" spans="4:17">
      <c r="D693">
        <v>6207</v>
      </c>
      <c r="E693" t="s">
        <v>835</v>
      </c>
      <c r="F693">
        <v>0</v>
      </c>
      <c r="O693">
        <v>6207</v>
      </c>
      <c r="P693" t="s">
        <v>835</v>
      </c>
      <c r="Q693">
        <v>0</v>
      </c>
    </row>
    <row r="694" spans="4:17">
      <c r="D694">
        <v>6208</v>
      </c>
      <c r="E694" t="s">
        <v>836</v>
      </c>
      <c r="F694">
        <v>0</v>
      </c>
      <c r="O694">
        <v>6208</v>
      </c>
      <c r="P694" t="s">
        <v>836</v>
      </c>
      <c r="Q694">
        <v>0</v>
      </c>
    </row>
    <row r="695" spans="4:17">
      <c r="D695">
        <v>6210</v>
      </c>
      <c r="E695" t="s">
        <v>837</v>
      </c>
      <c r="F695">
        <v>0</v>
      </c>
      <c r="O695">
        <v>6210</v>
      </c>
      <c r="P695" t="s">
        <v>837</v>
      </c>
      <c r="Q695">
        <v>0</v>
      </c>
    </row>
    <row r="696" spans="4:17">
      <c r="D696">
        <v>6211</v>
      </c>
      <c r="E696" t="s">
        <v>838</v>
      </c>
      <c r="F696">
        <v>0</v>
      </c>
      <c r="O696">
        <v>6211</v>
      </c>
      <c r="P696" t="s">
        <v>838</v>
      </c>
      <c r="Q696">
        <v>0</v>
      </c>
    </row>
    <row r="697" spans="4:17">
      <c r="D697">
        <v>6212</v>
      </c>
      <c r="E697" t="s">
        <v>839</v>
      </c>
      <c r="F697">
        <v>0</v>
      </c>
      <c r="O697">
        <v>6212</v>
      </c>
      <c r="P697" t="s">
        <v>839</v>
      </c>
      <c r="Q697">
        <v>0</v>
      </c>
    </row>
    <row r="698" spans="4:17">
      <c r="D698">
        <v>6213</v>
      </c>
      <c r="E698" t="s">
        <v>840</v>
      </c>
      <c r="F698">
        <v>0</v>
      </c>
      <c r="O698">
        <v>6213</v>
      </c>
      <c r="P698" t="s">
        <v>840</v>
      </c>
      <c r="Q698">
        <v>0</v>
      </c>
    </row>
    <row r="699" spans="4:17">
      <c r="D699">
        <v>6215</v>
      </c>
      <c r="E699" t="s">
        <v>1428</v>
      </c>
      <c r="F699">
        <v>0</v>
      </c>
      <c r="O699">
        <v>6215</v>
      </c>
      <c r="P699" t="s">
        <v>1428</v>
      </c>
      <c r="Q699">
        <v>0</v>
      </c>
    </row>
    <row r="700" spans="4:17">
      <c r="D700">
        <v>6245</v>
      </c>
      <c r="E700" t="s">
        <v>372</v>
      </c>
      <c r="F700">
        <v>0</v>
      </c>
      <c r="O700">
        <v>6245</v>
      </c>
      <c r="P700" t="s">
        <v>372</v>
      </c>
      <c r="Q700">
        <v>0</v>
      </c>
    </row>
    <row r="701" spans="4:17">
      <c r="D701">
        <v>6246</v>
      </c>
      <c r="E701" t="s">
        <v>842</v>
      </c>
      <c r="F701">
        <v>0</v>
      </c>
      <c r="O701">
        <v>6246</v>
      </c>
      <c r="P701" t="s">
        <v>842</v>
      </c>
      <c r="Q701">
        <v>0</v>
      </c>
    </row>
    <row r="702" spans="4:17">
      <c r="D702">
        <v>6247</v>
      </c>
      <c r="E702" t="s">
        <v>843</v>
      </c>
      <c r="F702">
        <v>0</v>
      </c>
      <c r="O702">
        <v>6247</v>
      </c>
      <c r="P702" t="s">
        <v>843</v>
      </c>
      <c r="Q702">
        <v>0</v>
      </c>
    </row>
    <row r="703" spans="4:17">
      <c r="D703">
        <v>6248</v>
      </c>
      <c r="E703" t="s">
        <v>844</v>
      </c>
      <c r="F703">
        <v>0</v>
      </c>
      <c r="O703">
        <v>6248</v>
      </c>
      <c r="P703" t="s">
        <v>844</v>
      </c>
      <c r="Q703">
        <v>0</v>
      </c>
    </row>
    <row r="704" spans="4:17">
      <c r="D704">
        <v>6249</v>
      </c>
      <c r="E704" t="s">
        <v>845</v>
      </c>
      <c r="F704">
        <v>0</v>
      </c>
      <c r="O704">
        <v>6249</v>
      </c>
      <c r="P704" t="s">
        <v>845</v>
      </c>
      <c r="Q704">
        <v>0</v>
      </c>
    </row>
    <row r="705" spans="1:17">
      <c r="D705">
        <v>6250</v>
      </c>
      <c r="E705" t="s">
        <v>273</v>
      </c>
      <c r="F705">
        <v>0</v>
      </c>
      <c r="O705">
        <v>6250</v>
      </c>
      <c r="P705" t="s">
        <v>273</v>
      </c>
      <c r="Q705">
        <v>0</v>
      </c>
    </row>
    <row r="706" spans="1:17">
      <c r="D706">
        <v>6251</v>
      </c>
      <c r="E706" t="s">
        <v>274</v>
      </c>
      <c r="F706">
        <v>0</v>
      </c>
      <c r="O706">
        <v>6251</v>
      </c>
      <c r="P706" t="s">
        <v>274</v>
      </c>
      <c r="Q706">
        <v>0</v>
      </c>
    </row>
    <row r="707" spans="1:17">
      <c r="D707">
        <v>6252</v>
      </c>
      <c r="E707" t="s">
        <v>275</v>
      </c>
      <c r="F707">
        <v>0</v>
      </c>
      <c r="O707">
        <v>6252</v>
      </c>
      <c r="P707" t="s">
        <v>275</v>
      </c>
      <c r="Q707">
        <v>0</v>
      </c>
    </row>
    <row r="708" spans="1:17">
      <c r="D708">
        <v>6253</v>
      </c>
      <c r="E708" t="s">
        <v>276</v>
      </c>
      <c r="F708">
        <v>0</v>
      </c>
      <c r="O708">
        <v>6253</v>
      </c>
      <c r="P708" t="s">
        <v>276</v>
      </c>
      <c r="Q708">
        <v>0</v>
      </c>
    </row>
    <row r="709" spans="1:17">
      <c r="D709">
        <v>6256</v>
      </c>
      <c r="E709" t="s">
        <v>848</v>
      </c>
      <c r="F709">
        <v>0</v>
      </c>
      <c r="O709">
        <v>6256</v>
      </c>
      <c r="P709" t="s">
        <v>848</v>
      </c>
      <c r="Q709">
        <v>0</v>
      </c>
    </row>
    <row r="710" spans="1:17">
      <c r="D710">
        <v>6257</v>
      </c>
      <c r="E710" t="s">
        <v>849</v>
      </c>
      <c r="F710">
        <v>0</v>
      </c>
      <c r="O710">
        <v>6257</v>
      </c>
      <c r="P710" t="s">
        <v>849</v>
      </c>
      <c r="Q710">
        <v>0</v>
      </c>
    </row>
    <row r="711" spans="1:17">
      <c r="D711">
        <v>6258</v>
      </c>
      <c r="E711" t="s">
        <v>1429</v>
      </c>
      <c r="F711">
        <v>0</v>
      </c>
      <c r="O711">
        <v>6258</v>
      </c>
      <c r="P711" t="s">
        <v>1429</v>
      </c>
      <c r="Q711">
        <v>0</v>
      </c>
    </row>
    <row r="712" spans="1:17">
      <c r="D712">
        <v>6259</v>
      </c>
      <c r="E712" t="s">
        <v>851</v>
      </c>
      <c r="F712">
        <v>0</v>
      </c>
      <c r="O712">
        <v>6259</v>
      </c>
      <c r="P712" t="s">
        <v>851</v>
      </c>
      <c r="Q712">
        <v>0</v>
      </c>
    </row>
    <row r="713" spans="1:17">
      <c r="D713">
        <v>6270</v>
      </c>
      <c r="E713" t="s">
        <v>1420</v>
      </c>
      <c r="F713">
        <v>0</v>
      </c>
      <c r="O713">
        <v>6270</v>
      </c>
      <c r="P713" t="s">
        <v>1420</v>
      </c>
      <c r="Q713">
        <v>0</v>
      </c>
    </row>
    <row r="714" spans="1:17">
      <c r="D714">
        <v>6283</v>
      </c>
      <c r="E714" t="s">
        <v>852</v>
      </c>
      <c r="F714">
        <v>0</v>
      </c>
      <c r="O714">
        <v>6283</v>
      </c>
      <c r="P714" t="s">
        <v>852</v>
      </c>
      <c r="Q714">
        <v>0</v>
      </c>
    </row>
    <row r="715" spans="1:17">
      <c r="D715">
        <v>6284</v>
      </c>
      <c r="E715" t="s">
        <v>853</v>
      </c>
      <c r="F715">
        <v>0</v>
      </c>
      <c r="O715">
        <v>6284</v>
      </c>
      <c r="P715" t="s">
        <v>853</v>
      </c>
      <c r="Q715">
        <v>0</v>
      </c>
    </row>
    <row r="716" spans="1:17">
      <c r="D716">
        <v>6285</v>
      </c>
      <c r="E716" t="s">
        <v>1430</v>
      </c>
      <c r="F716">
        <v>0</v>
      </c>
      <c r="O716">
        <v>6285</v>
      </c>
      <c r="P716" t="s">
        <v>1430</v>
      </c>
      <c r="Q716">
        <v>0</v>
      </c>
    </row>
    <row r="717" spans="1:17">
      <c r="D717">
        <v>6294</v>
      </c>
      <c r="E717" t="s">
        <v>774</v>
      </c>
      <c r="F717">
        <v>0</v>
      </c>
      <c r="O717">
        <v>6294</v>
      </c>
      <c r="P717" t="s">
        <v>774</v>
      </c>
      <c r="Q717">
        <v>0</v>
      </c>
    </row>
    <row r="718" spans="1:17">
      <c r="A718">
        <v>6500</v>
      </c>
      <c r="B718" t="s">
        <v>213</v>
      </c>
      <c r="D718"/>
      <c r="F718">
        <v>0</v>
      </c>
      <c r="O718"/>
      <c r="Q718">
        <v>0</v>
      </c>
    </row>
    <row r="719" spans="1:17">
      <c r="D719">
        <v>6540</v>
      </c>
      <c r="E719" t="s">
        <v>856</v>
      </c>
      <c r="F719">
        <v>0</v>
      </c>
      <c r="O719">
        <v>6540</v>
      </c>
      <c r="P719" t="s">
        <v>856</v>
      </c>
      <c r="Q719">
        <v>0</v>
      </c>
    </row>
    <row r="720" spans="1:17">
      <c r="D720">
        <v>6560</v>
      </c>
      <c r="E720" t="s">
        <v>857</v>
      </c>
      <c r="F720">
        <v>0</v>
      </c>
      <c r="O720">
        <v>6560</v>
      </c>
      <c r="P720" t="s">
        <v>857</v>
      </c>
      <c r="Q720">
        <v>0</v>
      </c>
    </row>
    <row r="721" spans="1:17">
      <c r="D721">
        <v>6561</v>
      </c>
      <c r="E721" t="s">
        <v>858</v>
      </c>
      <c r="F721">
        <v>0</v>
      </c>
      <c r="O721">
        <v>6561</v>
      </c>
      <c r="P721" t="s">
        <v>858</v>
      </c>
      <c r="Q721">
        <v>0</v>
      </c>
    </row>
    <row r="722" spans="1:17">
      <c r="D722">
        <v>6562</v>
      </c>
      <c r="E722" t="s">
        <v>859</v>
      </c>
      <c r="F722">
        <v>0</v>
      </c>
      <c r="O722">
        <v>6562</v>
      </c>
      <c r="P722" t="s">
        <v>859</v>
      </c>
      <c r="Q722">
        <v>0</v>
      </c>
    </row>
    <row r="723" spans="1:17">
      <c r="D723">
        <v>6563</v>
      </c>
      <c r="E723" t="s">
        <v>860</v>
      </c>
      <c r="F723">
        <v>0</v>
      </c>
      <c r="O723">
        <v>6563</v>
      </c>
      <c r="P723" t="s">
        <v>860</v>
      </c>
      <c r="Q723">
        <v>0</v>
      </c>
    </row>
    <row r="724" spans="1:17">
      <c r="D724">
        <v>6564</v>
      </c>
      <c r="E724" t="s">
        <v>861</v>
      </c>
      <c r="F724">
        <v>0</v>
      </c>
      <c r="O724">
        <v>6564</v>
      </c>
      <c r="P724" t="s">
        <v>861</v>
      </c>
      <c r="Q724">
        <v>0</v>
      </c>
    </row>
    <row r="725" spans="1:17">
      <c r="D725">
        <v>6565</v>
      </c>
      <c r="E725" t="s">
        <v>862</v>
      </c>
      <c r="F725">
        <v>0</v>
      </c>
      <c r="O725">
        <v>6565</v>
      </c>
      <c r="P725" t="s">
        <v>862</v>
      </c>
      <c r="Q725">
        <v>0</v>
      </c>
    </row>
    <row r="726" spans="1:17">
      <c r="D726">
        <v>6566</v>
      </c>
      <c r="E726" t="s">
        <v>863</v>
      </c>
      <c r="F726">
        <v>0</v>
      </c>
      <c r="O726">
        <v>6566</v>
      </c>
      <c r="P726" t="s">
        <v>863</v>
      </c>
      <c r="Q726">
        <v>0</v>
      </c>
    </row>
    <row r="727" spans="1:17">
      <c r="D727">
        <v>6567</v>
      </c>
      <c r="E727" t="s">
        <v>864</v>
      </c>
      <c r="F727">
        <v>0</v>
      </c>
      <c r="O727">
        <v>6567</v>
      </c>
      <c r="P727" t="s">
        <v>864</v>
      </c>
      <c r="Q727">
        <v>0</v>
      </c>
    </row>
    <row r="728" spans="1:17">
      <c r="D728">
        <v>6570</v>
      </c>
      <c r="E728" t="s">
        <v>865</v>
      </c>
      <c r="F728">
        <v>0</v>
      </c>
      <c r="O728">
        <v>6570</v>
      </c>
      <c r="P728" t="s">
        <v>865</v>
      </c>
      <c r="Q728">
        <v>0</v>
      </c>
    </row>
    <row r="729" spans="1:17">
      <c r="A729">
        <v>6600</v>
      </c>
      <c r="B729" t="s">
        <v>214</v>
      </c>
      <c r="D729"/>
      <c r="F729">
        <v>0</v>
      </c>
      <c r="O729"/>
      <c r="Q729">
        <v>0</v>
      </c>
    </row>
    <row r="730" spans="1:17">
      <c r="D730">
        <v>6640</v>
      </c>
      <c r="E730" t="s">
        <v>245</v>
      </c>
      <c r="F730">
        <v>0</v>
      </c>
      <c r="O730">
        <v>6640</v>
      </c>
      <c r="P730" t="s">
        <v>245</v>
      </c>
      <c r="Q730">
        <v>0</v>
      </c>
    </row>
    <row r="731" spans="1:17">
      <c r="D731">
        <v>6641</v>
      </c>
      <c r="E731" t="s">
        <v>866</v>
      </c>
      <c r="F731">
        <v>0</v>
      </c>
      <c r="O731">
        <v>6641</v>
      </c>
      <c r="P731" t="s">
        <v>866</v>
      </c>
      <c r="Q731">
        <v>0</v>
      </c>
    </row>
    <row r="732" spans="1:17">
      <c r="D732">
        <v>6645</v>
      </c>
      <c r="E732" t="s">
        <v>867</v>
      </c>
      <c r="F732">
        <v>0</v>
      </c>
      <c r="O732">
        <v>6645</v>
      </c>
      <c r="P732" t="s">
        <v>867</v>
      </c>
      <c r="Q732">
        <v>0</v>
      </c>
    </row>
    <row r="733" spans="1:17">
      <c r="D733">
        <v>6663</v>
      </c>
      <c r="E733" t="s">
        <v>234</v>
      </c>
      <c r="F733">
        <v>0</v>
      </c>
      <c r="O733">
        <v>6663</v>
      </c>
      <c r="P733" t="s">
        <v>234</v>
      </c>
      <c r="Q733">
        <v>0</v>
      </c>
    </row>
    <row r="734" spans="1:17">
      <c r="D734">
        <v>6664</v>
      </c>
      <c r="E734" t="s">
        <v>1431</v>
      </c>
      <c r="F734">
        <v>0</v>
      </c>
      <c r="O734">
        <v>6664</v>
      </c>
      <c r="P734" t="s">
        <v>1431</v>
      </c>
      <c r="Q734">
        <v>0</v>
      </c>
    </row>
    <row r="735" spans="1:17">
      <c r="D735">
        <v>6668</v>
      </c>
      <c r="E735" t="s">
        <v>1432</v>
      </c>
      <c r="F735">
        <v>0</v>
      </c>
      <c r="O735">
        <v>6668</v>
      </c>
      <c r="P735" t="s">
        <v>1432</v>
      </c>
      <c r="Q735">
        <v>0</v>
      </c>
    </row>
    <row r="736" spans="1:17">
      <c r="D736">
        <v>6669</v>
      </c>
      <c r="E736" t="s">
        <v>1433</v>
      </c>
      <c r="F736">
        <v>0</v>
      </c>
      <c r="O736">
        <v>6669</v>
      </c>
      <c r="P736" t="s">
        <v>1433</v>
      </c>
      <c r="Q736">
        <v>0</v>
      </c>
    </row>
    <row r="737" spans="1:17">
      <c r="D737">
        <v>6690</v>
      </c>
      <c r="E737" t="s">
        <v>871</v>
      </c>
      <c r="F737">
        <v>0</v>
      </c>
      <c r="O737">
        <v>6690</v>
      </c>
      <c r="P737" t="s">
        <v>871</v>
      </c>
      <c r="Q737">
        <v>0</v>
      </c>
    </row>
    <row r="738" spans="1:17">
      <c r="D738">
        <v>6692</v>
      </c>
      <c r="E738" t="s">
        <v>872</v>
      </c>
      <c r="F738">
        <v>0</v>
      </c>
      <c r="O738">
        <v>6692</v>
      </c>
      <c r="P738" t="s">
        <v>872</v>
      </c>
      <c r="Q738">
        <v>0</v>
      </c>
    </row>
    <row r="739" spans="1:17">
      <c r="A739">
        <v>6700</v>
      </c>
      <c r="B739" t="s">
        <v>215</v>
      </c>
      <c r="D739"/>
      <c r="F739">
        <v>0</v>
      </c>
      <c r="O739"/>
      <c r="Q739">
        <v>0</v>
      </c>
    </row>
    <row r="740" spans="1:17">
      <c r="D740">
        <v>6701</v>
      </c>
      <c r="E740" t="s">
        <v>873</v>
      </c>
      <c r="F740">
        <v>0</v>
      </c>
      <c r="O740">
        <v>6701</v>
      </c>
      <c r="P740" t="s">
        <v>873</v>
      </c>
      <c r="Q740">
        <v>0</v>
      </c>
    </row>
    <row r="741" spans="1:17">
      <c r="D741">
        <v>6702</v>
      </c>
      <c r="E741" t="s">
        <v>874</v>
      </c>
      <c r="F741">
        <v>0</v>
      </c>
      <c r="O741">
        <v>6702</v>
      </c>
      <c r="P741" t="s">
        <v>874</v>
      </c>
      <c r="Q741">
        <v>0</v>
      </c>
    </row>
    <row r="742" spans="1:17">
      <c r="D742">
        <v>6704</v>
      </c>
      <c r="E742" t="s">
        <v>875</v>
      </c>
      <c r="F742">
        <v>0</v>
      </c>
      <c r="O742">
        <v>6704</v>
      </c>
      <c r="P742" t="s">
        <v>875</v>
      </c>
      <c r="Q742">
        <v>0</v>
      </c>
    </row>
  </sheetData>
  <sheetProtection formatRows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>
    <tabColor theme="9" tint="-0.249977111117893"/>
    <pageSetUpPr fitToPage="1"/>
  </sheetPr>
  <dimension ref="A1:U56"/>
  <sheetViews>
    <sheetView workbookViewId="0">
      <selection activeCell="B3" sqref="B3:C3"/>
    </sheetView>
  </sheetViews>
  <sheetFormatPr defaultColWidth="8.765625" defaultRowHeight="13.5"/>
  <cols>
    <col min="1" max="1" width="30.61328125" style="147" customWidth="1"/>
    <col min="2" max="2" width="39.3828125" style="147" customWidth="1"/>
    <col min="3" max="3" width="13.4609375" style="113" customWidth="1"/>
    <col min="4" max="4" width="21.4609375" style="147" bestFit="1" customWidth="1"/>
    <col min="5" max="5" width="100.765625" style="3" customWidth="1"/>
    <col min="6" max="6" width="8.765625" style="147"/>
    <col min="7" max="7" width="5.23046875" style="147" customWidth="1"/>
    <col min="8" max="8" width="4.4609375" style="147" hidden="1" customWidth="1"/>
    <col min="9" max="16384" width="8.765625" style="147"/>
  </cols>
  <sheetData>
    <row r="1" spans="1:21" ht="14" thickBot="1">
      <c r="A1" s="365" t="s">
        <v>45</v>
      </c>
      <c r="B1" s="400"/>
      <c r="C1" s="401"/>
      <c r="D1"/>
      <c r="E1" s="366" t="s">
        <v>46</v>
      </c>
    </row>
    <row r="2" spans="1:21">
      <c r="A2" s="367" t="s">
        <v>47</v>
      </c>
      <c r="B2" s="456">
        <v>35430</v>
      </c>
      <c r="C2" s="457"/>
      <c r="D2" s="368"/>
      <c r="E2" s="369"/>
    </row>
    <row r="3" spans="1:21">
      <c r="A3" s="370" t="s">
        <v>48</v>
      </c>
      <c r="B3" s="452"/>
      <c r="C3" s="453"/>
      <c r="D3"/>
      <c r="E3" s="372"/>
    </row>
    <row r="4" spans="1:21">
      <c r="A4" s="370" t="s">
        <v>49</v>
      </c>
      <c r="B4" s="452" t="s">
        <v>50</v>
      </c>
      <c r="C4" s="453"/>
      <c r="D4"/>
      <c r="E4" s="372"/>
    </row>
    <row r="5" spans="1:21" ht="14" thickBot="1">
      <c r="A5" s="373" t="s">
        <v>51</v>
      </c>
      <c r="B5" s="454"/>
      <c r="C5" s="455"/>
      <c r="D5"/>
      <c r="E5" s="372"/>
    </row>
    <row r="6" spans="1:21" ht="14" thickBot="1">
      <c r="A6" s="374"/>
      <c r="B6" s="375" t="s">
        <v>52</v>
      </c>
      <c r="C6" s="371"/>
      <c r="D6"/>
      <c r="E6" s="372"/>
    </row>
    <row r="7" spans="1:21">
      <c r="A7" s="376" t="s">
        <v>53</v>
      </c>
      <c r="B7" s="377" t="s">
        <v>54</v>
      </c>
      <c r="C7" s="114">
        <v>0</v>
      </c>
      <c r="D7" s="378" t="s">
        <v>55</v>
      </c>
      <c r="E7" s="379" t="s">
        <v>56</v>
      </c>
      <c r="F7" s="148"/>
      <c r="G7" s="148"/>
    </row>
    <row r="8" spans="1:21">
      <c r="A8" s="370" t="s">
        <v>57</v>
      </c>
      <c r="B8" s="30" t="s">
        <v>58</v>
      </c>
      <c r="C8" s="115">
        <v>0</v>
      </c>
      <c r="D8" s="378" t="s">
        <v>55</v>
      </c>
      <c r="E8" s="372" t="s">
        <v>59</v>
      </c>
      <c r="F8" s="148"/>
      <c r="G8" s="148"/>
    </row>
    <row r="9" spans="1:21">
      <c r="A9" s="370" t="s">
        <v>60</v>
      </c>
      <c r="B9" s="30" t="s">
        <v>61</v>
      </c>
      <c r="C9" s="115">
        <v>0</v>
      </c>
      <c r="D9" s="380"/>
      <c r="E9" s="372"/>
      <c r="F9" s="148"/>
      <c r="G9" s="148"/>
      <c r="H9" s="3" t="s">
        <v>62</v>
      </c>
    </row>
    <row r="10" spans="1:21">
      <c r="A10" s="370" t="s">
        <v>63</v>
      </c>
      <c r="B10" s="30" t="s">
        <v>64</v>
      </c>
      <c r="C10" s="115">
        <v>0</v>
      </c>
      <c r="D10" s="380"/>
      <c r="E10" s="372"/>
      <c r="F10" s="148"/>
      <c r="G10" s="148"/>
      <c r="H10" s="3" t="s">
        <v>65</v>
      </c>
    </row>
    <row r="11" spans="1:21">
      <c r="A11" s="370" t="s">
        <v>66</v>
      </c>
      <c r="B11" s="30" t="s">
        <v>67</v>
      </c>
      <c r="C11" s="381">
        <f>C9-C10</f>
        <v>0</v>
      </c>
      <c r="D11" s="378" t="s">
        <v>68</v>
      </c>
      <c r="E11" s="372"/>
      <c r="F11" s="148"/>
      <c r="G11" s="148"/>
      <c r="H11" s="3"/>
    </row>
    <row r="12" spans="1:21" ht="14" thickBot="1">
      <c r="A12" s="370"/>
      <c r="B12" s="30"/>
      <c r="C12" s="381"/>
      <c r="D12" s="378"/>
      <c r="E12" s="372"/>
      <c r="F12" s="149"/>
      <c r="G12" s="148"/>
      <c r="H12" s="154"/>
      <c r="I12" s="148"/>
      <c r="J12" s="148"/>
      <c r="K12" s="148"/>
    </row>
    <row r="13" spans="1:21" s="3" customFormat="1" ht="14" thickBot="1">
      <c r="A13" s="382" t="s">
        <v>69</v>
      </c>
      <c r="B13" s="383"/>
      <c r="C13" s="384"/>
      <c r="D13" s="378"/>
      <c r="E13" s="372"/>
      <c r="F13" s="150"/>
      <c r="G13" s="151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</row>
    <row r="14" spans="1:21" s="3" customFormat="1">
      <c r="A14" s="385" t="s">
        <v>70</v>
      </c>
      <c r="B14" s="30"/>
      <c r="C14" s="115">
        <v>0</v>
      </c>
      <c r="D14" s="380" t="s">
        <v>71</v>
      </c>
      <c r="E14" s="372" t="s">
        <v>72</v>
      </c>
      <c r="F14" s="150"/>
      <c r="G14" s="151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</row>
    <row r="15" spans="1:21" s="3" customFormat="1" ht="14" thickBot="1">
      <c r="A15" s="385" t="s">
        <v>73</v>
      </c>
      <c r="B15" s="30"/>
      <c r="C15" s="115">
        <v>0</v>
      </c>
      <c r="D15" s="380" t="s">
        <v>71</v>
      </c>
      <c r="E15" s="406" t="s">
        <v>74</v>
      </c>
      <c r="F15" s="150"/>
      <c r="G15" s="151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s="3" customFormat="1" ht="14" thickBot="1">
      <c r="A16" s="382" t="s">
        <v>75</v>
      </c>
      <c r="B16" s="383"/>
      <c r="C16" s="384"/>
      <c r="D16" s="380"/>
      <c r="E16" s="372"/>
      <c r="F16" s="150"/>
      <c r="G16" s="151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</row>
    <row r="17" spans="1:21" s="3" customFormat="1" ht="14" thickBot="1">
      <c r="A17" s="385" t="s">
        <v>76</v>
      </c>
      <c r="B17" s="30"/>
      <c r="C17" s="115">
        <v>0</v>
      </c>
      <c r="D17" s="380" t="s">
        <v>71</v>
      </c>
      <c r="E17" s="372" t="s">
        <v>77</v>
      </c>
      <c r="F17" s="150"/>
      <c r="G17" s="151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21" ht="14" thickBot="1">
      <c r="A18" s="386" t="s">
        <v>78</v>
      </c>
      <c r="B18" s="383"/>
      <c r="C18" s="384"/>
      <c r="D18" s="378"/>
      <c r="E18" s="387"/>
      <c r="H18" s="3"/>
    </row>
    <row r="19" spans="1:21">
      <c r="A19" s="370" t="s">
        <v>79</v>
      </c>
      <c r="B19" s="30"/>
      <c r="C19" s="115">
        <v>0</v>
      </c>
      <c r="D19" s="378" t="s">
        <v>80</v>
      </c>
      <c r="E19" s="372"/>
      <c r="H19" s="3"/>
    </row>
    <row r="20" spans="1:21">
      <c r="A20" s="370" t="s">
        <v>81</v>
      </c>
      <c r="B20" s="30"/>
      <c r="C20" s="115">
        <v>0</v>
      </c>
      <c r="D20" s="378" t="s">
        <v>82</v>
      </c>
      <c r="E20" s="372"/>
      <c r="H20" s="3"/>
    </row>
    <row r="21" spans="1:21">
      <c r="A21" s="385" t="s">
        <v>83</v>
      </c>
      <c r="B21" s="31" t="s">
        <v>84</v>
      </c>
      <c r="C21" s="381">
        <f>C19*C20</f>
        <v>0</v>
      </c>
      <c r="D21" s="378" t="s">
        <v>68</v>
      </c>
      <c r="E21" s="372" t="s">
        <v>85</v>
      </c>
    </row>
    <row r="22" spans="1:21" ht="14" thickBot="1">
      <c r="A22" s="388" t="s">
        <v>86</v>
      </c>
      <c r="B22" s="389"/>
      <c r="C22" s="390" t="e">
        <f>finance/min</f>
        <v>#DIV/0!</v>
      </c>
      <c r="D22" s="378" t="s">
        <v>68</v>
      </c>
      <c r="E22" s="391"/>
    </row>
    <row r="23" spans="1:21">
      <c r="A23" s="1"/>
      <c r="B23" s="1"/>
      <c r="C23" s="392"/>
      <c r="D23" s="1"/>
      <c r="E23" s="1"/>
    </row>
    <row r="24" spans="1:21">
      <c r="A24" s="1" t="s">
        <v>87</v>
      </c>
      <c r="B24" s="1"/>
      <c r="C24" s="392"/>
      <c r="D24" s="1"/>
      <c r="E24" s="1"/>
      <c r="F24" s="148"/>
    </row>
    <row r="25" spans="1:21">
      <c r="A25" s="1"/>
      <c r="B25" s="1"/>
      <c r="C25" s="392"/>
      <c r="D25" s="1"/>
      <c r="E25" s="1"/>
      <c r="F25" s="148"/>
    </row>
    <row r="26" spans="1:21" ht="14" thickBot="1">
      <c r="A26" s="1"/>
      <c r="B26" s="1"/>
      <c r="C26" s="392"/>
      <c r="D26" s="1"/>
      <c r="E26" s="1"/>
    </row>
    <row r="27" spans="1:21" ht="14" thickBot="1">
      <c r="A27" s="393" t="s">
        <v>88</v>
      </c>
      <c r="B27" s="394"/>
      <c r="C27" s="395"/>
      <c r="D27" s="1"/>
      <c r="E27" s="1"/>
    </row>
    <row r="28" spans="1:21" s="3" customFormat="1">
      <c r="A28" s="396" t="s">
        <v>89</v>
      </c>
      <c r="B28" s="397" t="s">
        <v>90</v>
      </c>
      <c r="C28" s="139">
        <v>0</v>
      </c>
      <c r="D28" s="450" t="s">
        <v>91</v>
      </c>
      <c r="E28" s="451"/>
      <c r="G28" s="152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</row>
    <row r="29" spans="1:21" s="3" customFormat="1">
      <c r="A29" s="385" t="s">
        <v>92</v>
      </c>
      <c r="B29" s="31" t="s">
        <v>93</v>
      </c>
      <c r="C29" s="140">
        <v>0</v>
      </c>
      <c r="D29" s="450" t="s">
        <v>91</v>
      </c>
      <c r="E29" s="451"/>
      <c r="G29" s="153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</row>
    <row r="30" spans="1:21" s="3" customFormat="1">
      <c r="A30" s="385" t="s">
        <v>94</v>
      </c>
      <c r="B30" s="31" t="s">
        <v>95</v>
      </c>
      <c r="C30" s="140">
        <v>0</v>
      </c>
      <c r="D30" s="450" t="s">
        <v>91</v>
      </c>
      <c r="E30" s="451"/>
      <c r="G30" s="152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</row>
    <row r="31" spans="1:21" s="3" customFormat="1">
      <c r="A31" s="385" t="s">
        <v>96</v>
      </c>
      <c r="B31" s="31" t="s">
        <v>97</v>
      </c>
      <c r="C31" s="140">
        <v>0</v>
      </c>
      <c r="D31" s="450" t="s">
        <v>98</v>
      </c>
      <c r="E31" s="451"/>
      <c r="G31" s="152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</row>
    <row r="32" spans="1:21" s="3" customFormat="1">
      <c r="A32" s="385" t="s">
        <v>99</v>
      </c>
      <c r="B32" s="31" t="s">
        <v>99</v>
      </c>
      <c r="C32" s="140">
        <v>0</v>
      </c>
      <c r="D32" s="450" t="s">
        <v>98</v>
      </c>
      <c r="E32" s="451"/>
      <c r="G32" s="152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</row>
    <row r="33" spans="1:21" s="3" customFormat="1">
      <c r="A33" s="385" t="s">
        <v>100</v>
      </c>
      <c r="B33" s="31" t="s">
        <v>101</v>
      </c>
      <c r="C33" s="140">
        <v>0</v>
      </c>
      <c r="D33" s="450" t="s">
        <v>98</v>
      </c>
      <c r="E33" s="451"/>
      <c r="G33" s="152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</row>
    <row r="34" spans="1:21" s="3" customFormat="1">
      <c r="A34" s="385" t="s">
        <v>102</v>
      </c>
      <c r="B34" s="31" t="s">
        <v>103</v>
      </c>
      <c r="C34" s="140">
        <v>0</v>
      </c>
      <c r="D34" s="450" t="s">
        <v>104</v>
      </c>
      <c r="E34" s="451"/>
      <c r="G34" s="152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1">
      <c r="A35" s="385" t="s">
        <v>105</v>
      </c>
      <c r="B35" s="31" t="s">
        <v>105</v>
      </c>
      <c r="C35" s="140">
        <v>0</v>
      </c>
      <c r="D35" s="450" t="s">
        <v>106</v>
      </c>
      <c r="E35" s="451"/>
    </row>
    <row r="36" spans="1:21">
      <c r="A36" s="385" t="s">
        <v>107</v>
      </c>
      <c r="B36" s="31" t="s">
        <v>107</v>
      </c>
      <c r="C36" s="140">
        <v>0</v>
      </c>
      <c r="D36" s="450" t="s">
        <v>108</v>
      </c>
      <c r="E36" s="451"/>
    </row>
    <row r="37" spans="1:21">
      <c r="A37" s="385" t="s">
        <v>109</v>
      </c>
      <c r="B37" s="31" t="s">
        <v>110</v>
      </c>
      <c r="C37" s="140">
        <v>0</v>
      </c>
      <c r="D37" s="450" t="s">
        <v>111</v>
      </c>
      <c r="E37" s="451"/>
    </row>
    <row r="38" spans="1:21">
      <c r="A38" s="385" t="s">
        <v>112</v>
      </c>
      <c r="B38" s="31" t="s">
        <v>113</v>
      </c>
      <c r="C38" s="140">
        <v>0</v>
      </c>
      <c r="D38" s="450" t="s">
        <v>114</v>
      </c>
      <c r="E38" s="451"/>
    </row>
    <row r="39" spans="1:21">
      <c r="A39" s="385" t="s">
        <v>115</v>
      </c>
      <c r="B39" s="31" t="s">
        <v>116</v>
      </c>
      <c r="C39" s="140">
        <v>0</v>
      </c>
      <c r="D39" s="450" t="s">
        <v>117</v>
      </c>
      <c r="E39" s="451"/>
    </row>
    <row r="40" spans="1:21">
      <c r="A40" s="385" t="s">
        <v>118</v>
      </c>
      <c r="B40" s="31" t="s">
        <v>119</v>
      </c>
      <c r="C40" s="140">
        <v>0</v>
      </c>
      <c r="D40" s="450" t="s">
        <v>120</v>
      </c>
      <c r="E40" s="451"/>
    </row>
    <row r="41" spans="1:21">
      <c r="A41" s="385" t="s">
        <v>121</v>
      </c>
      <c r="B41" s="31" t="s">
        <v>122</v>
      </c>
      <c r="C41" s="140">
        <v>0</v>
      </c>
      <c r="D41" s="450" t="s">
        <v>98</v>
      </c>
      <c r="E41" s="451"/>
    </row>
    <row r="42" spans="1:21">
      <c r="A42" s="385" t="s">
        <v>123</v>
      </c>
      <c r="B42" s="31" t="s">
        <v>124</v>
      </c>
      <c r="C42" s="140">
        <v>0</v>
      </c>
      <c r="D42" s="450" t="s">
        <v>125</v>
      </c>
      <c r="E42" s="451"/>
    </row>
    <row r="43" spans="1:21">
      <c r="A43" s="385" t="s">
        <v>126</v>
      </c>
      <c r="B43" s="31" t="s">
        <v>127</v>
      </c>
      <c r="C43" s="140">
        <v>0</v>
      </c>
      <c r="D43" s="450" t="s">
        <v>128</v>
      </c>
      <c r="E43" s="451"/>
    </row>
    <row r="44" spans="1:21">
      <c r="A44" s="398" t="s">
        <v>129</v>
      </c>
      <c r="B44" s="31"/>
      <c r="C44" s="140"/>
      <c r="D44" s="458"/>
      <c r="E44" s="459"/>
    </row>
    <row r="45" spans="1:21">
      <c r="A45" s="385" t="s">
        <v>130</v>
      </c>
      <c r="B45" s="31" t="s">
        <v>130</v>
      </c>
      <c r="C45" s="140"/>
      <c r="D45" s="450" t="s">
        <v>131</v>
      </c>
      <c r="E45" s="451"/>
    </row>
    <row r="46" spans="1:21">
      <c r="A46" s="385" t="s">
        <v>132</v>
      </c>
      <c r="B46" s="31" t="s">
        <v>132</v>
      </c>
      <c r="C46" s="140"/>
      <c r="D46" s="450" t="s">
        <v>133</v>
      </c>
      <c r="E46" s="451"/>
    </row>
    <row r="47" spans="1:21">
      <c r="A47" s="385" t="s">
        <v>134</v>
      </c>
      <c r="B47" s="31" t="s">
        <v>134</v>
      </c>
      <c r="C47" s="140"/>
      <c r="D47" s="450" t="s">
        <v>135</v>
      </c>
      <c r="E47" s="451"/>
    </row>
    <row r="48" spans="1:21">
      <c r="A48" s="385" t="s">
        <v>136</v>
      </c>
      <c r="B48" s="31" t="s">
        <v>137</v>
      </c>
      <c r="C48" s="140">
        <v>0</v>
      </c>
      <c r="D48" s="450" t="s">
        <v>138</v>
      </c>
      <c r="E48" s="451"/>
    </row>
    <row r="49" spans="1:5">
      <c r="A49" s="385" t="s">
        <v>139</v>
      </c>
      <c r="B49" s="31" t="s">
        <v>140</v>
      </c>
      <c r="C49" s="140">
        <v>0</v>
      </c>
      <c r="D49" s="450" t="s">
        <v>141</v>
      </c>
      <c r="E49" s="451"/>
    </row>
    <row r="50" spans="1:5" ht="14" thickBot="1">
      <c r="A50" s="388" t="s">
        <v>142</v>
      </c>
      <c r="B50" s="399" t="s">
        <v>143</v>
      </c>
      <c r="C50" s="141" t="s">
        <v>144</v>
      </c>
      <c r="D50" s="450" t="s">
        <v>145</v>
      </c>
      <c r="E50" s="451"/>
    </row>
    <row r="56" spans="1:5">
      <c r="A56" s="2"/>
    </row>
  </sheetData>
  <sheetProtection algorithmName="SHA-512" hashValue="/JbP2b+MHwuENKGcXAnqWgr0imqaqkCOJ44TkDa2dZR+YaNiPWL+F3FiSNm1L6CXVBxip26sSTbKmON4CmjWmg==" saltValue="qxndrGDGvHTHQtHLyjSDAQ==" spinCount="100000" sheet="1" objects="1" scenarios="1"/>
  <mergeCells count="27">
    <mergeCell ref="B2:C2"/>
    <mergeCell ref="D49:E49"/>
    <mergeCell ref="D50:E50"/>
    <mergeCell ref="D43:E43"/>
    <mergeCell ref="D44:E44"/>
    <mergeCell ref="D45:E45"/>
    <mergeCell ref="D46:E46"/>
    <mergeCell ref="D47:E47"/>
    <mergeCell ref="D48:E48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30:E30"/>
    <mergeCell ref="B3:C3"/>
    <mergeCell ref="B4:C4"/>
    <mergeCell ref="B5:C5"/>
    <mergeCell ref="D28:E28"/>
    <mergeCell ref="D29:E29"/>
  </mergeCells>
  <phoneticPr fontId="12" type="noConversion"/>
  <dataValidations count="1">
    <dataValidation type="list" allowBlank="1" showInputMessage="1" showErrorMessage="1" sqref="C13" xr:uid="{00000000-0002-0000-0100-000000000000}">
      <formula1>$H$9:$H$10</formula1>
    </dataValidation>
  </dataValidations>
  <pageMargins left="0.25" right="0.25" top="0.75" bottom="0.75" header="0.3" footer="0.3"/>
  <pageSetup paperSize="9" fitToHeight="0" orientation="landscape" horizontalDpi="1200" verticalDpi="1200" r:id="rId1"/>
  <headerFooter alignWithMargins="0">
    <oddHeader>&amp;L&amp;D</oddHeader>
    <oddFooter>&amp;L&amp;F&amp;C&amp;P&amp;Rvoorblad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rgb="FFFFFF99"/>
    <pageSetUpPr fitToPage="1"/>
  </sheetPr>
  <dimension ref="A1:AQ1034"/>
  <sheetViews>
    <sheetView tabSelected="1" workbookViewId="0">
      <pane xSplit="2" ySplit="2" topLeftCell="C50" activePane="bottomRight" state="frozen"/>
      <selection pane="topRight" activeCell="C1" sqref="C1"/>
      <selection pane="bottomLeft" activeCell="A3" sqref="A3"/>
      <selection pane="bottomRight" activeCell="A83" sqref="A83"/>
    </sheetView>
  </sheetViews>
  <sheetFormatPr defaultColWidth="7.84375" defaultRowHeight="10" outlineLevelRow="1" outlineLevelCol="1"/>
  <cols>
    <col min="1" max="1" width="5.15234375" style="1" customWidth="1"/>
    <col min="2" max="2" width="28.765625" style="44" customWidth="1"/>
    <col min="3" max="3" width="3.765625" style="240" customWidth="1" outlineLevel="1"/>
    <col min="4" max="4" width="12.23046875" style="3" customWidth="1"/>
    <col min="5" max="5" width="4.15234375" style="4" customWidth="1" outlineLevel="1"/>
    <col min="6" max="6" width="5.765625" style="98" customWidth="1" outlineLevel="1"/>
    <col min="7" max="7" width="5.765625" style="8" customWidth="1" outlineLevel="1"/>
    <col min="8" max="8" width="4.15234375" style="4" customWidth="1" outlineLevel="1"/>
    <col min="9" max="10" width="3.84375" style="4" customWidth="1" outlineLevel="1"/>
    <col min="11" max="11" width="11.765625" style="4" customWidth="1" outlineLevel="1"/>
    <col min="12" max="12" width="13.3828125" style="73" bestFit="1" customWidth="1"/>
    <col min="13" max="13" width="10.3828125" style="22" customWidth="1"/>
    <col min="14" max="14" width="9.3828125" style="14" bestFit="1" customWidth="1"/>
    <col min="15" max="16" width="8.3828125" style="33" bestFit="1" customWidth="1"/>
    <col min="17" max="17" width="8.765625" style="33" customWidth="1"/>
    <col min="18" max="18" width="8.3828125" style="33" bestFit="1" customWidth="1"/>
    <col min="19" max="19" width="8.3828125" style="73" customWidth="1"/>
    <col min="20" max="20" width="10.765625" style="33" customWidth="1"/>
    <col min="21" max="31" width="7.84375" style="3" customWidth="1"/>
    <col min="32" max="41" width="7.84375" style="3"/>
    <col min="42" max="16384" width="7.84375" style="1"/>
  </cols>
  <sheetData>
    <row r="1" spans="1:43" s="3" customFormat="1" ht="10.5">
      <c r="A1" s="39"/>
      <c r="B1" s="357">
        <f>globals!B2</f>
        <v>35430</v>
      </c>
      <c r="C1" s="236"/>
      <c r="D1" s="353" t="str">
        <f>'inleiding-werkwijze'!A61</f>
        <v>FF versie februari 2026</v>
      </c>
      <c r="E1" s="61"/>
      <c r="F1" s="93"/>
      <c r="G1" s="62"/>
      <c r="H1" s="61"/>
      <c r="I1" s="61"/>
      <c r="J1" s="63"/>
      <c r="K1" s="64" t="s">
        <v>146</v>
      </c>
      <c r="L1" s="73"/>
      <c r="M1" s="65"/>
      <c r="N1" s="14"/>
      <c r="O1" s="70"/>
      <c r="P1" s="70"/>
      <c r="Q1" s="70"/>
      <c r="R1" s="70"/>
      <c r="S1" s="73"/>
      <c r="T1" s="70"/>
      <c r="AP1" s="1"/>
      <c r="AQ1" s="1"/>
    </row>
    <row r="2" spans="1:43" s="3" customFormat="1" ht="20.5">
      <c r="A2" s="39"/>
      <c r="B2" s="126" t="str">
        <f>globals!B4</f>
        <v>titel film</v>
      </c>
      <c r="C2" s="237" t="s">
        <v>147</v>
      </c>
      <c r="D2" s="3" t="s">
        <v>148</v>
      </c>
      <c r="E2" s="101" t="s">
        <v>149</v>
      </c>
      <c r="F2" s="101" t="s">
        <v>150</v>
      </c>
      <c r="G2" s="101" t="s">
        <v>151</v>
      </c>
      <c r="H2" s="101" t="s">
        <v>152</v>
      </c>
      <c r="I2" s="102" t="s">
        <v>153</v>
      </c>
      <c r="J2" s="102" t="s">
        <v>154</v>
      </c>
      <c r="K2" s="101" t="s">
        <v>155</v>
      </c>
      <c r="L2" s="15" t="s">
        <v>156</v>
      </c>
      <c r="M2" s="434" t="s">
        <v>1440</v>
      </c>
      <c r="N2" s="56" t="s">
        <v>157</v>
      </c>
      <c r="O2" s="70" t="s">
        <v>158</v>
      </c>
      <c r="P2" s="70" t="s">
        <v>159</v>
      </c>
      <c r="Q2" s="70" t="s">
        <v>160</v>
      </c>
      <c r="R2" s="70" t="s">
        <v>161</v>
      </c>
      <c r="S2" s="14" t="s">
        <v>162</v>
      </c>
      <c r="T2" s="65" t="s">
        <v>163</v>
      </c>
      <c r="AP2" s="1"/>
      <c r="AQ2" s="1"/>
    </row>
    <row r="3" spans="1:43" s="3" customFormat="1" ht="10.5">
      <c r="A3" s="39"/>
      <c r="B3" s="40" t="s">
        <v>164</v>
      </c>
      <c r="C3" s="236"/>
      <c r="D3" s="354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  <c r="AP3" s="1"/>
      <c r="AQ3" s="1"/>
    </row>
    <row r="4" spans="1:43" s="3" customFormat="1" ht="10.5">
      <c r="A4" s="104">
        <v>1000</v>
      </c>
      <c r="B4" s="31" t="s">
        <v>165</v>
      </c>
      <c r="C4" s="237"/>
      <c r="D4" s="5"/>
      <c r="E4" s="81"/>
      <c r="F4" s="94"/>
      <c r="G4" s="79"/>
      <c r="H4" s="80"/>
      <c r="I4" s="78"/>
      <c r="J4" s="79"/>
      <c r="K4" s="82"/>
      <c r="L4" s="16">
        <f t="shared" ref="L4:T4" si="0">L102</f>
        <v>0</v>
      </c>
      <c r="M4" s="67">
        <f t="shared" si="0"/>
        <v>0</v>
      </c>
      <c r="N4" s="16">
        <f t="shared" si="0"/>
        <v>0</v>
      </c>
      <c r="O4" s="67">
        <f t="shared" si="0"/>
        <v>0</v>
      </c>
      <c r="P4" s="67">
        <f t="shared" si="0"/>
        <v>0</v>
      </c>
      <c r="Q4" s="67">
        <f t="shared" si="0"/>
        <v>0</v>
      </c>
      <c r="R4" s="67">
        <f t="shared" si="0"/>
        <v>0</v>
      </c>
      <c r="S4" s="14">
        <f t="shared" si="0"/>
        <v>0</v>
      </c>
      <c r="T4" s="67">
        <f t="shared" si="0"/>
        <v>0</v>
      </c>
      <c r="AP4" s="1"/>
      <c r="AQ4" s="1"/>
    </row>
    <row r="5" spans="1:43" s="3" customFormat="1" ht="10.5">
      <c r="A5" s="104">
        <v>1100</v>
      </c>
      <c r="B5" s="31" t="s">
        <v>166</v>
      </c>
      <c r="C5" s="237"/>
      <c r="D5" s="5"/>
      <c r="E5" s="81"/>
      <c r="F5" s="94"/>
      <c r="G5" s="79"/>
      <c r="H5" s="80"/>
      <c r="I5" s="78"/>
      <c r="J5" s="79"/>
      <c r="K5" s="82"/>
      <c r="L5" s="16">
        <f t="shared" ref="L5:T5" si="1">L115</f>
        <v>0</v>
      </c>
      <c r="M5" s="67">
        <f t="shared" si="1"/>
        <v>0</v>
      </c>
      <c r="N5" s="16">
        <f t="shared" si="1"/>
        <v>0</v>
      </c>
      <c r="O5" s="67">
        <f t="shared" si="1"/>
        <v>0</v>
      </c>
      <c r="P5" s="67">
        <f t="shared" si="1"/>
        <v>0</v>
      </c>
      <c r="Q5" s="67">
        <f t="shared" si="1"/>
        <v>0</v>
      </c>
      <c r="R5" s="67">
        <f t="shared" si="1"/>
        <v>0</v>
      </c>
      <c r="S5" s="14">
        <f>S115</f>
        <v>0</v>
      </c>
      <c r="T5" s="67">
        <f t="shared" si="1"/>
        <v>0</v>
      </c>
      <c r="AP5" s="1"/>
      <c r="AQ5" s="1"/>
    </row>
    <row r="6" spans="1:43" s="3" customFormat="1" ht="10.5">
      <c r="A6" s="104">
        <v>1200</v>
      </c>
      <c r="B6" s="31" t="s">
        <v>167</v>
      </c>
      <c r="C6" s="237"/>
      <c r="D6" s="5"/>
      <c r="E6" s="81"/>
      <c r="F6" s="94"/>
      <c r="G6" s="79"/>
      <c r="H6" s="80"/>
      <c r="I6" s="78"/>
      <c r="J6" s="79"/>
      <c r="K6" s="82"/>
      <c r="L6" s="16">
        <f t="shared" ref="L6:T6" si="2">L128</f>
        <v>0</v>
      </c>
      <c r="M6" s="67">
        <f t="shared" si="2"/>
        <v>0</v>
      </c>
      <c r="N6" s="16">
        <f t="shared" si="2"/>
        <v>0</v>
      </c>
      <c r="O6" s="67">
        <f t="shared" si="2"/>
        <v>0</v>
      </c>
      <c r="P6" s="67">
        <f t="shared" si="2"/>
        <v>0</v>
      </c>
      <c r="Q6" s="67">
        <f t="shared" si="2"/>
        <v>0</v>
      </c>
      <c r="R6" s="67">
        <f t="shared" si="2"/>
        <v>0</v>
      </c>
      <c r="S6" s="14">
        <f t="shared" si="2"/>
        <v>0</v>
      </c>
      <c r="T6" s="67">
        <f t="shared" si="2"/>
        <v>0</v>
      </c>
      <c r="AP6" s="1"/>
      <c r="AQ6" s="1"/>
    </row>
    <row r="7" spans="1:43" s="3" customFormat="1" ht="10.5">
      <c r="A7" s="104">
        <v>1300</v>
      </c>
      <c r="B7" s="31" t="s">
        <v>168</v>
      </c>
      <c r="C7" s="237"/>
      <c r="D7" s="5"/>
      <c r="E7" s="81"/>
      <c r="F7" s="94"/>
      <c r="G7" s="79"/>
      <c r="H7" s="80"/>
      <c r="I7" s="78"/>
      <c r="J7" s="79"/>
      <c r="K7" s="82"/>
      <c r="L7" s="16">
        <f t="shared" ref="L7:T7" si="3">L144</f>
        <v>0</v>
      </c>
      <c r="M7" s="67">
        <f t="shared" si="3"/>
        <v>0</v>
      </c>
      <c r="N7" s="16">
        <f t="shared" si="3"/>
        <v>0</v>
      </c>
      <c r="O7" s="67">
        <f t="shared" si="3"/>
        <v>0</v>
      </c>
      <c r="P7" s="67">
        <f t="shared" si="3"/>
        <v>0</v>
      </c>
      <c r="Q7" s="67">
        <f t="shared" si="3"/>
        <v>0</v>
      </c>
      <c r="R7" s="67">
        <f t="shared" si="3"/>
        <v>0</v>
      </c>
      <c r="S7" s="14">
        <f t="shared" si="3"/>
        <v>0</v>
      </c>
      <c r="T7" s="67">
        <f t="shared" si="3"/>
        <v>0</v>
      </c>
      <c r="AP7" s="1"/>
      <c r="AQ7" s="1"/>
    </row>
    <row r="8" spans="1:43" s="3" customFormat="1" ht="10.5">
      <c r="A8" s="104">
        <v>1400</v>
      </c>
      <c r="B8" s="31" t="s">
        <v>169</v>
      </c>
      <c r="C8" s="237"/>
      <c r="D8" s="5"/>
      <c r="E8" s="81"/>
      <c r="F8" s="94"/>
      <c r="G8" s="79"/>
      <c r="H8" s="80"/>
      <c r="I8" s="78"/>
      <c r="J8" s="79"/>
      <c r="K8" s="82"/>
      <c r="L8" s="16">
        <f t="shared" ref="L8:T8" si="4">L179</f>
        <v>0</v>
      </c>
      <c r="M8" s="67">
        <f t="shared" si="4"/>
        <v>0</v>
      </c>
      <c r="N8" s="16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14">
        <f t="shared" si="4"/>
        <v>0</v>
      </c>
      <c r="T8" s="67">
        <f t="shared" si="4"/>
        <v>0</v>
      </c>
      <c r="AP8" s="1"/>
      <c r="AQ8" s="1"/>
    </row>
    <row r="9" spans="1:43" s="3" customFormat="1" ht="10.5">
      <c r="A9" s="104">
        <v>1500</v>
      </c>
      <c r="B9" s="31" t="s">
        <v>170</v>
      </c>
      <c r="C9" s="237"/>
      <c r="D9" s="5"/>
      <c r="E9" s="81"/>
      <c r="F9" s="94"/>
      <c r="G9" s="79"/>
      <c r="H9" s="80"/>
      <c r="I9" s="78"/>
      <c r="J9" s="79"/>
      <c r="K9" s="82"/>
      <c r="L9" s="17">
        <f t="shared" ref="L9:T9" si="5">L189</f>
        <v>0</v>
      </c>
      <c r="M9" s="68">
        <f t="shared" si="5"/>
        <v>0</v>
      </c>
      <c r="N9" s="17">
        <f t="shared" si="5"/>
        <v>0</v>
      </c>
      <c r="O9" s="68">
        <f t="shared" si="5"/>
        <v>0</v>
      </c>
      <c r="P9" s="68">
        <f t="shared" si="5"/>
        <v>0</v>
      </c>
      <c r="Q9" s="68">
        <f t="shared" si="5"/>
        <v>0</v>
      </c>
      <c r="R9" s="68">
        <f t="shared" si="5"/>
        <v>0</v>
      </c>
      <c r="S9" s="20">
        <f t="shared" si="5"/>
        <v>0</v>
      </c>
      <c r="T9" s="68">
        <f t="shared" si="5"/>
        <v>0</v>
      </c>
      <c r="AP9" s="1"/>
      <c r="AQ9" s="1"/>
    </row>
    <row r="10" spans="1:43" s="3" customFormat="1" ht="10.5">
      <c r="A10" s="41"/>
      <c r="B10" s="42" t="s">
        <v>171</v>
      </c>
      <c r="C10" s="237"/>
      <c r="D10" s="355"/>
      <c r="E10" s="84"/>
      <c r="F10" s="95"/>
      <c r="G10" s="86"/>
      <c r="H10" s="87"/>
      <c r="I10" s="85"/>
      <c r="J10" s="86"/>
      <c r="K10" s="82"/>
      <c r="L10" s="18">
        <f t="shared" ref="L10:T10" si="6">SUM(L4:L9)</f>
        <v>0</v>
      </c>
      <c r="M10" s="69">
        <f t="shared" si="6"/>
        <v>0</v>
      </c>
      <c r="N10" s="18">
        <f t="shared" si="6"/>
        <v>0</v>
      </c>
      <c r="O10" s="69">
        <f t="shared" si="6"/>
        <v>0</v>
      </c>
      <c r="P10" s="69">
        <f t="shared" si="6"/>
        <v>0</v>
      </c>
      <c r="Q10" s="69">
        <f t="shared" si="6"/>
        <v>0</v>
      </c>
      <c r="R10" s="69">
        <f t="shared" si="6"/>
        <v>0</v>
      </c>
      <c r="S10" s="14">
        <f t="shared" si="6"/>
        <v>0</v>
      </c>
      <c r="T10" s="69">
        <f t="shared" si="6"/>
        <v>0</v>
      </c>
      <c r="AP10" s="1"/>
      <c r="AQ10" s="1"/>
    </row>
    <row r="11" spans="1:43" s="3" customFormat="1" ht="10.5">
      <c r="A11" s="41"/>
      <c r="B11" s="31"/>
      <c r="C11" s="237"/>
      <c r="D11" s="5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  <c r="AP11" s="1"/>
      <c r="AQ11" s="1"/>
    </row>
    <row r="12" spans="1:43" s="3" customFormat="1" ht="10.5">
      <c r="A12" s="104">
        <v>2000</v>
      </c>
      <c r="B12" s="31" t="s">
        <v>172</v>
      </c>
      <c r="C12" s="237"/>
      <c r="D12" s="5"/>
      <c r="E12" s="81"/>
      <c r="F12" s="94"/>
      <c r="G12" s="79"/>
      <c r="H12" s="80"/>
      <c r="I12" s="78"/>
      <c r="J12" s="79"/>
      <c r="K12" s="82"/>
      <c r="L12" s="16">
        <f t="shared" ref="L12:T12" si="7">L219</f>
        <v>0</v>
      </c>
      <c r="M12" s="67">
        <f t="shared" si="7"/>
        <v>0</v>
      </c>
      <c r="N12" s="16">
        <f t="shared" si="7"/>
        <v>0</v>
      </c>
      <c r="O12" s="67">
        <f t="shared" si="7"/>
        <v>0</v>
      </c>
      <c r="P12" s="67">
        <f t="shared" si="7"/>
        <v>0</v>
      </c>
      <c r="Q12" s="67">
        <f t="shared" si="7"/>
        <v>0</v>
      </c>
      <c r="R12" s="67">
        <f t="shared" si="7"/>
        <v>0</v>
      </c>
      <c r="S12" s="14">
        <f t="shared" si="7"/>
        <v>0</v>
      </c>
      <c r="T12" s="67">
        <f t="shared" si="7"/>
        <v>0</v>
      </c>
      <c r="AP12" s="1"/>
      <c r="AQ12" s="1"/>
    </row>
    <row r="13" spans="1:43" s="3" customFormat="1" ht="10.5">
      <c r="A13" s="104">
        <v>2200</v>
      </c>
      <c r="B13" s="31" t="s">
        <v>173</v>
      </c>
      <c r="C13" s="237"/>
      <c r="D13" s="5"/>
      <c r="E13" s="81"/>
      <c r="F13" s="94"/>
      <c r="G13" s="79"/>
      <c r="H13" s="80"/>
      <c r="I13" s="78"/>
      <c r="J13" s="79"/>
      <c r="K13" s="82"/>
      <c r="L13" s="16">
        <f t="shared" ref="L13:T13" si="8">L232</f>
        <v>0</v>
      </c>
      <c r="M13" s="67">
        <f t="shared" si="8"/>
        <v>0</v>
      </c>
      <c r="N13" s="16">
        <f t="shared" si="8"/>
        <v>0</v>
      </c>
      <c r="O13" s="67">
        <f t="shared" si="8"/>
        <v>0</v>
      </c>
      <c r="P13" s="67">
        <f t="shared" si="8"/>
        <v>0</v>
      </c>
      <c r="Q13" s="67">
        <f t="shared" si="8"/>
        <v>0</v>
      </c>
      <c r="R13" s="67">
        <f t="shared" si="8"/>
        <v>0</v>
      </c>
      <c r="S13" s="14">
        <f t="shared" si="8"/>
        <v>0</v>
      </c>
      <c r="T13" s="67">
        <f t="shared" si="8"/>
        <v>0</v>
      </c>
      <c r="AP13" s="1"/>
      <c r="AQ13" s="1"/>
    </row>
    <row r="14" spans="1:43" s="3" customFormat="1" ht="10.5">
      <c r="A14" s="104">
        <v>2300</v>
      </c>
      <c r="B14" s="31" t="s">
        <v>174</v>
      </c>
      <c r="C14" s="237"/>
      <c r="D14" s="5"/>
      <c r="E14" s="81"/>
      <c r="F14" s="94"/>
      <c r="G14" s="79"/>
      <c r="H14" s="80"/>
      <c r="I14" s="78"/>
      <c r="J14" s="79"/>
      <c r="K14" s="82"/>
      <c r="L14" s="16">
        <f t="shared" ref="L14:T14" si="9">L248</f>
        <v>0</v>
      </c>
      <c r="M14" s="67">
        <f t="shared" si="9"/>
        <v>0</v>
      </c>
      <c r="N14" s="16">
        <f t="shared" si="9"/>
        <v>0</v>
      </c>
      <c r="O14" s="67">
        <f t="shared" si="9"/>
        <v>0</v>
      </c>
      <c r="P14" s="67">
        <f t="shared" si="9"/>
        <v>0</v>
      </c>
      <c r="Q14" s="67">
        <f t="shared" si="9"/>
        <v>0</v>
      </c>
      <c r="R14" s="67">
        <f t="shared" si="9"/>
        <v>0</v>
      </c>
      <c r="S14" s="14">
        <f t="shared" si="9"/>
        <v>0</v>
      </c>
      <c r="T14" s="67">
        <f t="shared" si="9"/>
        <v>0</v>
      </c>
      <c r="AP14" s="1"/>
      <c r="AQ14" s="1"/>
    </row>
    <row r="15" spans="1:43" s="3" customFormat="1" ht="10.5">
      <c r="A15" s="104">
        <v>2400</v>
      </c>
      <c r="B15" s="31" t="s">
        <v>175</v>
      </c>
      <c r="C15" s="237"/>
      <c r="D15" s="5"/>
      <c r="E15" s="81"/>
      <c r="F15" s="94"/>
      <c r="G15" s="79"/>
      <c r="H15" s="80"/>
      <c r="I15" s="78"/>
      <c r="J15" s="79"/>
      <c r="K15" s="82"/>
      <c r="L15" s="16">
        <f t="shared" ref="L15:T15" si="10">L268</f>
        <v>0</v>
      </c>
      <c r="M15" s="67">
        <f t="shared" si="10"/>
        <v>0</v>
      </c>
      <c r="N15" s="16">
        <f t="shared" si="10"/>
        <v>0</v>
      </c>
      <c r="O15" s="67">
        <f t="shared" si="10"/>
        <v>0</v>
      </c>
      <c r="P15" s="67">
        <f t="shared" si="10"/>
        <v>0</v>
      </c>
      <c r="Q15" s="67">
        <f t="shared" si="10"/>
        <v>0</v>
      </c>
      <c r="R15" s="67">
        <f t="shared" si="10"/>
        <v>0</v>
      </c>
      <c r="S15" s="14">
        <f t="shared" si="10"/>
        <v>0</v>
      </c>
      <c r="T15" s="67">
        <f t="shared" si="10"/>
        <v>0</v>
      </c>
      <c r="AP15" s="1"/>
      <c r="AQ15" s="1"/>
    </row>
    <row r="16" spans="1:43" s="3" customFormat="1" ht="10.5">
      <c r="A16" s="104">
        <v>2500</v>
      </c>
      <c r="B16" s="31" t="s">
        <v>176</v>
      </c>
      <c r="C16" s="237"/>
      <c r="D16" s="5"/>
      <c r="E16" s="81"/>
      <c r="F16" s="94"/>
      <c r="G16" s="79"/>
      <c r="H16" s="80"/>
      <c r="I16" s="78"/>
      <c r="J16" s="79"/>
      <c r="K16" s="82"/>
      <c r="L16" s="16">
        <f t="shared" ref="L16:T16" si="11">L295</f>
        <v>0</v>
      </c>
      <c r="M16" s="67">
        <f t="shared" si="11"/>
        <v>0</v>
      </c>
      <c r="N16" s="16">
        <f t="shared" si="11"/>
        <v>0</v>
      </c>
      <c r="O16" s="67">
        <f t="shared" si="11"/>
        <v>0</v>
      </c>
      <c r="P16" s="67">
        <f t="shared" si="11"/>
        <v>0</v>
      </c>
      <c r="Q16" s="67">
        <f t="shared" si="11"/>
        <v>0</v>
      </c>
      <c r="R16" s="67">
        <f t="shared" si="11"/>
        <v>0</v>
      </c>
      <c r="S16" s="14">
        <f t="shared" si="11"/>
        <v>0</v>
      </c>
      <c r="T16" s="67">
        <f t="shared" si="11"/>
        <v>0</v>
      </c>
      <c r="AP16" s="1"/>
      <c r="AQ16" s="1"/>
    </row>
    <row r="17" spans="1:43" s="3" customFormat="1" ht="10.5">
      <c r="A17" s="104">
        <v>2600</v>
      </c>
      <c r="B17" s="31" t="s">
        <v>177</v>
      </c>
      <c r="C17" s="237"/>
      <c r="D17" s="5"/>
      <c r="E17" s="81"/>
      <c r="F17" s="94"/>
      <c r="G17" s="79"/>
      <c r="H17" s="80"/>
      <c r="I17" s="78"/>
      <c r="J17" s="79"/>
      <c r="K17" s="82"/>
      <c r="L17" s="16">
        <f t="shared" ref="L17:T17" si="12">L308</f>
        <v>0</v>
      </c>
      <c r="M17" s="67">
        <f t="shared" si="12"/>
        <v>0</v>
      </c>
      <c r="N17" s="16">
        <f t="shared" si="12"/>
        <v>0</v>
      </c>
      <c r="O17" s="67">
        <f t="shared" si="12"/>
        <v>0</v>
      </c>
      <c r="P17" s="67">
        <f t="shared" si="12"/>
        <v>0</v>
      </c>
      <c r="Q17" s="67">
        <f t="shared" si="12"/>
        <v>0</v>
      </c>
      <c r="R17" s="67">
        <f t="shared" si="12"/>
        <v>0</v>
      </c>
      <c r="S17" s="14">
        <f t="shared" si="12"/>
        <v>0</v>
      </c>
      <c r="T17" s="67">
        <f t="shared" si="12"/>
        <v>0</v>
      </c>
      <c r="AP17" s="1"/>
      <c r="AQ17" s="1"/>
    </row>
    <row r="18" spans="1:43" s="3" customFormat="1" ht="10.5">
      <c r="A18" s="104">
        <v>2800</v>
      </c>
      <c r="B18" s="31" t="s">
        <v>178</v>
      </c>
      <c r="C18" s="237"/>
      <c r="D18" s="5"/>
      <c r="E18" s="81"/>
      <c r="F18" s="94"/>
      <c r="G18" s="79"/>
      <c r="H18" s="80"/>
      <c r="I18" s="78"/>
      <c r="J18" s="79"/>
      <c r="K18" s="82"/>
      <c r="L18" s="16">
        <f t="shared" ref="L18:T18" si="13">L326</f>
        <v>0</v>
      </c>
      <c r="M18" s="67">
        <f t="shared" si="13"/>
        <v>0</v>
      </c>
      <c r="N18" s="16">
        <f t="shared" si="13"/>
        <v>0</v>
      </c>
      <c r="O18" s="67">
        <f t="shared" si="13"/>
        <v>0</v>
      </c>
      <c r="P18" s="67">
        <f t="shared" si="13"/>
        <v>0</v>
      </c>
      <c r="Q18" s="67">
        <f t="shared" si="13"/>
        <v>0</v>
      </c>
      <c r="R18" s="67">
        <f t="shared" si="13"/>
        <v>0</v>
      </c>
      <c r="S18" s="14">
        <f t="shared" si="13"/>
        <v>0</v>
      </c>
      <c r="T18" s="67">
        <f t="shared" si="13"/>
        <v>0</v>
      </c>
      <c r="AP18" s="1"/>
      <c r="AQ18" s="1"/>
    </row>
    <row r="19" spans="1:43" s="3" customFormat="1" ht="10.5">
      <c r="A19" s="104">
        <v>2900</v>
      </c>
      <c r="B19" s="31" t="s">
        <v>179</v>
      </c>
      <c r="C19" s="237"/>
      <c r="D19" s="5"/>
      <c r="E19" s="81"/>
      <c r="F19" s="94"/>
      <c r="G19" s="79"/>
      <c r="H19" s="80"/>
      <c r="I19" s="78"/>
      <c r="J19" s="79"/>
      <c r="K19" s="82"/>
      <c r="L19" s="16">
        <f t="shared" ref="L19:T19" si="14">L343</f>
        <v>0</v>
      </c>
      <c r="M19" s="67">
        <f t="shared" si="14"/>
        <v>0</v>
      </c>
      <c r="N19" s="16">
        <f t="shared" si="14"/>
        <v>0</v>
      </c>
      <c r="O19" s="67">
        <f t="shared" si="14"/>
        <v>0</v>
      </c>
      <c r="P19" s="67">
        <f t="shared" si="14"/>
        <v>0</v>
      </c>
      <c r="Q19" s="67">
        <f t="shared" si="14"/>
        <v>0</v>
      </c>
      <c r="R19" s="67">
        <f t="shared" si="14"/>
        <v>0</v>
      </c>
      <c r="S19" s="14">
        <f t="shared" si="14"/>
        <v>0</v>
      </c>
      <c r="T19" s="67">
        <f t="shared" si="14"/>
        <v>0</v>
      </c>
      <c r="AP19" s="1"/>
      <c r="AQ19" s="1"/>
    </row>
    <row r="20" spans="1:43" s="3" customFormat="1" ht="10.5">
      <c r="A20" s="104">
        <v>3000</v>
      </c>
      <c r="B20" s="31" t="s">
        <v>180</v>
      </c>
      <c r="C20" s="237"/>
      <c r="D20" s="5"/>
      <c r="E20" s="81"/>
      <c r="F20" s="94"/>
      <c r="G20" s="79"/>
      <c r="H20" s="80"/>
      <c r="I20" s="78"/>
      <c r="J20" s="79"/>
      <c r="K20" s="82"/>
      <c r="L20" s="16">
        <f t="shared" ref="L20:T20" si="15">L361</f>
        <v>0</v>
      </c>
      <c r="M20" s="67">
        <f t="shared" si="15"/>
        <v>0</v>
      </c>
      <c r="N20" s="16">
        <f t="shared" si="15"/>
        <v>0</v>
      </c>
      <c r="O20" s="67">
        <f t="shared" si="15"/>
        <v>0</v>
      </c>
      <c r="P20" s="67">
        <f t="shared" si="15"/>
        <v>0</v>
      </c>
      <c r="Q20" s="67">
        <f t="shared" si="15"/>
        <v>0</v>
      </c>
      <c r="R20" s="67">
        <f t="shared" si="15"/>
        <v>0</v>
      </c>
      <c r="S20" s="14">
        <f t="shared" si="15"/>
        <v>0</v>
      </c>
      <c r="T20" s="67">
        <f t="shared" si="15"/>
        <v>0</v>
      </c>
      <c r="AP20" s="1"/>
      <c r="AQ20" s="1"/>
    </row>
    <row r="21" spans="1:43" s="3" customFormat="1" ht="10.5">
      <c r="A21" s="104">
        <v>3200</v>
      </c>
      <c r="B21" s="31" t="s">
        <v>181</v>
      </c>
      <c r="C21" s="237"/>
      <c r="D21" s="5"/>
      <c r="E21" s="81"/>
      <c r="F21" s="94"/>
      <c r="G21" s="79"/>
      <c r="H21" s="80"/>
      <c r="I21" s="78"/>
      <c r="J21" s="79"/>
      <c r="K21" s="82"/>
      <c r="L21" s="16">
        <f t="shared" ref="L21:T21" si="16">L386</f>
        <v>0</v>
      </c>
      <c r="M21" s="67">
        <f t="shared" si="16"/>
        <v>0</v>
      </c>
      <c r="N21" s="16">
        <f t="shared" si="16"/>
        <v>0</v>
      </c>
      <c r="O21" s="67">
        <f t="shared" si="16"/>
        <v>0</v>
      </c>
      <c r="P21" s="67">
        <f t="shared" si="16"/>
        <v>0</v>
      </c>
      <c r="Q21" s="67">
        <f t="shared" si="16"/>
        <v>0</v>
      </c>
      <c r="R21" s="67">
        <f t="shared" si="16"/>
        <v>0</v>
      </c>
      <c r="S21" s="14">
        <f t="shared" si="16"/>
        <v>0</v>
      </c>
      <c r="T21" s="67">
        <f t="shared" si="16"/>
        <v>0</v>
      </c>
      <c r="AP21" s="1"/>
      <c r="AQ21" s="1"/>
    </row>
    <row r="22" spans="1:43" s="3" customFormat="1" ht="10.5">
      <c r="A22" s="104">
        <v>3400</v>
      </c>
      <c r="B22" s="31" t="s">
        <v>182</v>
      </c>
      <c r="C22" s="237"/>
      <c r="D22" s="5"/>
      <c r="E22" s="81"/>
      <c r="F22" s="94"/>
      <c r="G22" s="79"/>
      <c r="H22" s="80"/>
      <c r="I22" s="78"/>
      <c r="J22" s="79"/>
      <c r="K22" s="82"/>
      <c r="L22" s="16">
        <f t="shared" ref="L22:T22" si="17">L407</f>
        <v>0</v>
      </c>
      <c r="M22" s="67">
        <f t="shared" si="17"/>
        <v>0</v>
      </c>
      <c r="N22" s="16">
        <f t="shared" si="17"/>
        <v>0</v>
      </c>
      <c r="O22" s="67">
        <f t="shared" si="17"/>
        <v>0</v>
      </c>
      <c r="P22" s="67">
        <f t="shared" si="17"/>
        <v>0</v>
      </c>
      <c r="Q22" s="67">
        <f t="shared" si="17"/>
        <v>0</v>
      </c>
      <c r="R22" s="67">
        <f t="shared" si="17"/>
        <v>0</v>
      </c>
      <c r="S22" s="14">
        <f t="shared" si="17"/>
        <v>0</v>
      </c>
      <c r="T22" s="67">
        <f t="shared" si="17"/>
        <v>0</v>
      </c>
      <c r="AP22" s="1"/>
      <c r="AQ22" s="1"/>
    </row>
    <row r="23" spans="1:43" s="3" customFormat="1" ht="10.5">
      <c r="A23" s="104">
        <v>3500</v>
      </c>
      <c r="B23" s="31" t="s">
        <v>183</v>
      </c>
      <c r="C23" s="237"/>
      <c r="D23" s="5"/>
      <c r="E23" s="81"/>
      <c r="F23" s="94"/>
      <c r="G23" s="79"/>
      <c r="H23" s="80"/>
      <c r="I23" s="78"/>
      <c r="J23" s="79"/>
      <c r="K23" s="82"/>
      <c r="L23" s="16">
        <f t="shared" ref="L23:T23" si="18">L426</f>
        <v>0</v>
      </c>
      <c r="M23" s="67">
        <f t="shared" si="18"/>
        <v>0</v>
      </c>
      <c r="N23" s="16">
        <f t="shared" si="18"/>
        <v>0</v>
      </c>
      <c r="O23" s="67">
        <f t="shared" si="18"/>
        <v>0</v>
      </c>
      <c r="P23" s="67">
        <f t="shared" si="18"/>
        <v>0</v>
      </c>
      <c r="Q23" s="67">
        <f t="shared" si="18"/>
        <v>0</v>
      </c>
      <c r="R23" s="67">
        <f t="shared" si="18"/>
        <v>0</v>
      </c>
      <c r="S23" s="14">
        <f t="shared" si="18"/>
        <v>0</v>
      </c>
      <c r="T23" s="67">
        <f t="shared" si="18"/>
        <v>0</v>
      </c>
      <c r="AP23" s="1"/>
      <c r="AQ23" s="1"/>
    </row>
    <row r="24" spans="1:43" s="3" customFormat="1" ht="10.5">
      <c r="A24" s="104">
        <v>3600</v>
      </c>
      <c r="B24" s="31" t="s">
        <v>184</v>
      </c>
      <c r="C24" s="237"/>
      <c r="D24" s="5"/>
      <c r="E24" s="81"/>
      <c r="F24" s="94"/>
      <c r="G24" s="79"/>
      <c r="H24" s="80"/>
      <c r="I24" s="78"/>
      <c r="J24" s="79"/>
      <c r="K24" s="82"/>
      <c r="L24" s="16">
        <f t="shared" ref="L24:T24" si="19">L441</f>
        <v>0</v>
      </c>
      <c r="M24" s="67">
        <f t="shared" si="19"/>
        <v>0</v>
      </c>
      <c r="N24" s="16">
        <f t="shared" si="19"/>
        <v>0</v>
      </c>
      <c r="O24" s="67">
        <f t="shared" si="19"/>
        <v>0</v>
      </c>
      <c r="P24" s="67">
        <f t="shared" si="19"/>
        <v>0</v>
      </c>
      <c r="Q24" s="67">
        <f t="shared" si="19"/>
        <v>0</v>
      </c>
      <c r="R24" s="67">
        <f t="shared" si="19"/>
        <v>0</v>
      </c>
      <c r="S24" s="14">
        <f t="shared" si="19"/>
        <v>0</v>
      </c>
      <c r="T24" s="67">
        <f t="shared" si="19"/>
        <v>0</v>
      </c>
      <c r="AP24" s="1"/>
      <c r="AQ24" s="1"/>
    </row>
    <row r="25" spans="1:43" s="3" customFormat="1" ht="10.5">
      <c r="A25" s="104">
        <v>3700</v>
      </c>
      <c r="B25" s="31" t="s">
        <v>185</v>
      </c>
      <c r="C25" s="237"/>
      <c r="D25" s="5"/>
      <c r="E25" s="81"/>
      <c r="F25" s="94"/>
      <c r="G25" s="79"/>
      <c r="H25" s="80"/>
      <c r="I25" s="78"/>
      <c r="J25" s="79"/>
      <c r="K25" s="82"/>
      <c r="L25" s="16">
        <f t="shared" ref="L25:T25" si="20">L463</f>
        <v>0</v>
      </c>
      <c r="M25" s="67">
        <f t="shared" si="20"/>
        <v>0</v>
      </c>
      <c r="N25" s="16">
        <f t="shared" si="20"/>
        <v>0</v>
      </c>
      <c r="O25" s="67">
        <f t="shared" si="20"/>
        <v>0</v>
      </c>
      <c r="P25" s="67">
        <f t="shared" si="20"/>
        <v>0</v>
      </c>
      <c r="Q25" s="67">
        <f t="shared" si="20"/>
        <v>0</v>
      </c>
      <c r="R25" s="67">
        <f t="shared" si="20"/>
        <v>0</v>
      </c>
      <c r="S25" s="14">
        <f t="shared" si="20"/>
        <v>0</v>
      </c>
      <c r="T25" s="67">
        <f t="shared" si="20"/>
        <v>0</v>
      </c>
      <c r="AP25" s="1"/>
      <c r="AQ25" s="1"/>
    </row>
    <row r="26" spans="1:43" s="3" customFormat="1" ht="10.5">
      <c r="A26" s="104">
        <v>3800</v>
      </c>
      <c r="B26" s="31" t="s">
        <v>186</v>
      </c>
      <c r="C26" s="237"/>
      <c r="D26" s="5"/>
      <c r="E26" s="81"/>
      <c r="F26" s="94"/>
      <c r="G26" s="79"/>
      <c r="H26" s="80"/>
      <c r="I26" s="78"/>
      <c r="J26" s="79"/>
      <c r="K26" s="82"/>
      <c r="L26" s="16">
        <f t="shared" ref="L26:T26" si="21">L481</f>
        <v>0</v>
      </c>
      <c r="M26" s="67">
        <f t="shared" si="21"/>
        <v>0</v>
      </c>
      <c r="N26" s="16">
        <f t="shared" si="21"/>
        <v>0</v>
      </c>
      <c r="O26" s="67">
        <f t="shared" si="21"/>
        <v>0</v>
      </c>
      <c r="P26" s="67">
        <f t="shared" si="21"/>
        <v>0</v>
      </c>
      <c r="Q26" s="67">
        <f t="shared" si="21"/>
        <v>0</v>
      </c>
      <c r="R26" s="67">
        <f t="shared" si="21"/>
        <v>0</v>
      </c>
      <c r="S26" s="14">
        <f t="shared" si="21"/>
        <v>0</v>
      </c>
      <c r="T26" s="67">
        <f t="shared" si="21"/>
        <v>0</v>
      </c>
      <c r="AP26" s="1"/>
      <c r="AQ26" s="1"/>
    </row>
    <row r="27" spans="1:43" s="3" customFormat="1" ht="10.5">
      <c r="A27" s="104">
        <v>3900</v>
      </c>
      <c r="B27" s="31" t="s">
        <v>187</v>
      </c>
      <c r="C27" s="237"/>
      <c r="E27" s="78"/>
      <c r="F27" s="94"/>
      <c r="G27" s="79"/>
      <c r="H27" s="78"/>
      <c r="I27" s="78"/>
      <c r="J27" s="78"/>
      <c r="K27" s="82"/>
      <c r="L27" s="16">
        <f t="shared" ref="L27:T27" si="22">L492</f>
        <v>0</v>
      </c>
      <c r="M27" s="67">
        <f t="shared" si="22"/>
        <v>0</v>
      </c>
      <c r="N27" s="16">
        <f t="shared" si="22"/>
        <v>0</v>
      </c>
      <c r="O27" s="67">
        <f t="shared" si="22"/>
        <v>0</v>
      </c>
      <c r="P27" s="67">
        <f t="shared" si="22"/>
        <v>0</v>
      </c>
      <c r="Q27" s="67">
        <f t="shared" si="22"/>
        <v>0</v>
      </c>
      <c r="R27" s="67">
        <f t="shared" si="22"/>
        <v>0</v>
      </c>
      <c r="S27" s="14">
        <f t="shared" si="22"/>
        <v>0</v>
      </c>
      <c r="T27" s="67">
        <f t="shared" si="22"/>
        <v>0</v>
      </c>
      <c r="AP27" s="1"/>
      <c r="AQ27" s="1"/>
    </row>
    <row r="28" spans="1:43" s="3" customFormat="1" ht="10.5">
      <c r="A28" s="104">
        <v>4000</v>
      </c>
      <c r="B28" s="31" t="s">
        <v>188</v>
      </c>
      <c r="C28" s="237"/>
      <c r="D28" s="5"/>
      <c r="E28" s="81"/>
      <c r="F28" s="94"/>
      <c r="G28" s="79"/>
      <c r="H28" s="80"/>
      <c r="I28" s="78"/>
      <c r="J28" s="79"/>
      <c r="K28" s="82"/>
      <c r="L28" s="16">
        <f t="shared" ref="L28:T28" si="23">L510</f>
        <v>0</v>
      </c>
      <c r="M28" s="67">
        <f t="shared" si="23"/>
        <v>0</v>
      </c>
      <c r="N28" s="16">
        <f t="shared" si="23"/>
        <v>0</v>
      </c>
      <c r="O28" s="67">
        <f t="shared" si="23"/>
        <v>0</v>
      </c>
      <c r="P28" s="67">
        <f t="shared" si="23"/>
        <v>0</v>
      </c>
      <c r="Q28" s="67">
        <f t="shared" si="23"/>
        <v>0</v>
      </c>
      <c r="R28" s="67">
        <f t="shared" si="23"/>
        <v>0</v>
      </c>
      <c r="S28" s="14">
        <f t="shared" si="23"/>
        <v>0</v>
      </c>
      <c r="T28" s="67">
        <f t="shared" si="23"/>
        <v>0</v>
      </c>
      <c r="AP28" s="1"/>
      <c r="AQ28" s="1"/>
    </row>
    <row r="29" spans="1:43" s="3" customFormat="1" ht="10.5">
      <c r="A29" s="104">
        <v>4100</v>
      </c>
      <c r="B29" s="31" t="s">
        <v>189</v>
      </c>
      <c r="C29" s="237"/>
      <c r="D29" s="5"/>
      <c r="E29" s="81"/>
      <c r="F29" s="94"/>
      <c r="G29" s="79"/>
      <c r="H29" s="80"/>
      <c r="I29" s="78"/>
      <c r="J29" s="79"/>
      <c r="K29" s="82"/>
      <c r="L29" s="16">
        <f t="shared" ref="L29:T29" si="24">L519</f>
        <v>0</v>
      </c>
      <c r="M29" s="67">
        <f t="shared" si="24"/>
        <v>0</v>
      </c>
      <c r="N29" s="16">
        <f t="shared" si="24"/>
        <v>0</v>
      </c>
      <c r="O29" s="67">
        <f t="shared" si="24"/>
        <v>0</v>
      </c>
      <c r="P29" s="67">
        <f t="shared" si="24"/>
        <v>0</v>
      </c>
      <c r="Q29" s="67">
        <f t="shared" si="24"/>
        <v>0</v>
      </c>
      <c r="R29" s="67">
        <f t="shared" si="24"/>
        <v>0</v>
      </c>
      <c r="S29" s="14">
        <f t="shared" si="24"/>
        <v>0</v>
      </c>
      <c r="T29" s="67">
        <f t="shared" si="24"/>
        <v>0</v>
      </c>
      <c r="AP29" s="1"/>
      <c r="AQ29" s="1"/>
    </row>
    <row r="30" spans="1:43" s="3" customFormat="1" ht="10.5">
      <c r="A30" s="104">
        <v>4300</v>
      </c>
      <c r="B30" s="31" t="s">
        <v>190</v>
      </c>
      <c r="C30" s="237"/>
      <c r="D30" s="5"/>
      <c r="E30" s="81"/>
      <c r="F30" s="94"/>
      <c r="G30" s="79"/>
      <c r="H30" s="80"/>
      <c r="I30" s="78"/>
      <c r="J30" s="79"/>
      <c r="K30" s="82"/>
      <c r="L30" s="16">
        <f t="shared" ref="L30:T30" si="25">L524</f>
        <v>0</v>
      </c>
      <c r="M30" s="67">
        <f t="shared" si="25"/>
        <v>0</v>
      </c>
      <c r="N30" s="16">
        <f t="shared" si="25"/>
        <v>0</v>
      </c>
      <c r="O30" s="67">
        <f t="shared" si="25"/>
        <v>0</v>
      </c>
      <c r="P30" s="67">
        <f t="shared" si="25"/>
        <v>0</v>
      </c>
      <c r="Q30" s="67">
        <f t="shared" si="25"/>
        <v>0</v>
      </c>
      <c r="R30" s="67">
        <f t="shared" si="25"/>
        <v>0</v>
      </c>
      <c r="S30" s="14">
        <f t="shared" si="25"/>
        <v>0</v>
      </c>
      <c r="T30" s="67">
        <f t="shared" si="25"/>
        <v>0</v>
      </c>
      <c r="AP30" s="1"/>
      <c r="AQ30" s="1"/>
    </row>
    <row r="31" spans="1:43" s="3" customFormat="1" ht="10.5">
      <c r="A31" s="104">
        <v>4400</v>
      </c>
      <c r="B31" s="31" t="s">
        <v>191</v>
      </c>
      <c r="C31" s="237"/>
      <c r="D31" s="5"/>
      <c r="E31" s="81"/>
      <c r="F31" s="94"/>
      <c r="G31" s="79"/>
      <c r="H31" s="80"/>
      <c r="I31" s="78"/>
      <c r="J31" s="79"/>
      <c r="K31" s="82"/>
      <c r="L31" s="16">
        <f t="shared" ref="L31:T31" si="26">L527</f>
        <v>0</v>
      </c>
      <c r="M31" s="67">
        <f t="shared" si="26"/>
        <v>0</v>
      </c>
      <c r="N31" s="16">
        <f t="shared" si="26"/>
        <v>0</v>
      </c>
      <c r="O31" s="67">
        <f t="shared" si="26"/>
        <v>0</v>
      </c>
      <c r="P31" s="67">
        <f t="shared" si="26"/>
        <v>0</v>
      </c>
      <c r="Q31" s="67">
        <f t="shared" si="26"/>
        <v>0</v>
      </c>
      <c r="R31" s="67">
        <f t="shared" si="26"/>
        <v>0</v>
      </c>
      <c r="S31" s="14">
        <f t="shared" si="26"/>
        <v>0</v>
      </c>
      <c r="T31" s="67">
        <f t="shared" si="26"/>
        <v>0</v>
      </c>
      <c r="AP31" s="1"/>
      <c r="AQ31" s="1"/>
    </row>
    <row r="32" spans="1:43" s="3" customFormat="1" ht="10.5">
      <c r="A32" s="104">
        <v>4500</v>
      </c>
      <c r="B32" s="31" t="s">
        <v>192</v>
      </c>
      <c r="C32" s="237"/>
      <c r="D32" s="5"/>
      <c r="E32" s="81"/>
      <c r="F32" s="94"/>
      <c r="G32" s="79"/>
      <c r="H32" s="80"/>
      <c r="I32" s="78"/>
      <c r="J32" s="79"/>
      <c r="K32" s="82"/>
      <c r="L32" s="17">
        <f t="shared" ref="L32:T32" si="27">L545</f>
        <v>0</v>
      </c>
      <c r="M32" s="68">
        <f t="shared" si="27"/>
        <v>0</v>
      </c>
      <c r="N32" s="17">
        <f t="shared" si="27"/>
        <v>0</v>
      </c>
      <c r="O32" s="68">
        <f t="shared" si="27"/>
        <v>0</v>
      </c>
      <c r="P32" s="68">
        <f t="shared" si="27"/>
        <v>0</v>
      </c>
      <c r="Q32" s="68">
        <f t="shared" si="27"/>
        <v>0</v>
      </c>
      <c r="R32" s="68">
        <f t="shared" si="27"/>
        <v>0</v>
      </c>
      <c r="S32" s="20">
        <f t="shared" si="27"/>
        <v>0</v>
      </c>
      <c r="T32" s="68">
        <f t="shared" si="27"/>
        <v>0</v>
      </c>
      <c r="AP32" s="1"/>
      <c r="AQ32" s="1"/>
    </row>
    <row r="33" spans="1:43" s="3" customFormat="1" ht="10.5">
      <c r="A33" s="41"/>
      <c r="B33" s="42" t="s">
        <v>193</v>
      </c>
      <c r="C33" s="237"/>
      <c r="D33" s="5"/>
      <c r="E33" s="81"/>
      <c r="F33" s="94"/>
      <c r="G33" s="79"/>
      <c r="H33" s="80"/>
      <c r="I33" s="78"/>
      <c r="J33" s="79"/>
      <c r="K33" s="82"/>
      <c r="L33" s="18">
        <f t="shared" ref="L33:T33" si="28">SUM(L12:L32)</f>
        <v>0</v>
      </c>
      <c r="M33" s="69">
        <f t="shared" si="28"/>
        <v>0</v>
      </c>
      <c r="N33" s="18">
        <f t="shared" si="28"/>
        <v>0</v>
      </c>
      <c r="O33" s="69">
        <f t="shared" si="28"/>
        <v>0</v>
      </c>
      <c r="P33" s="69">
        <f t="shared" si="28"/>
        <v>0</v>
      </c>
      <c r="Q33" s="69">
        <f t="shared" si="28"/>
        <v>0</v>
      </c>
      <c r="R33" s="69">
        <f t="shared" si="28"/>
        <v>0</v>
      </c>
      <c r="S33" s="14">
        <f t="shared" si="28"/>
        <v>0</v>
      </c>
      <c r="T33" s="69">
        <f t="shared" si="28"/>
        <v>0</v>
      </c>
      <c r="AP33" s="1"/>
      <c r="AQ33" s="1"/>
    </row>
    <row r="34" spans="1:43" s="3" customFormat="1" ht="10.5" outlineLevel="1">
      <c r="A34" s="41"/>
      <c r="B34" s="31"/>
      <c r="C34" s="237"/>
      <c r="D34" s="5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  <c r="AP34" s="1"/>
      <c r="AQ34" s="1"/>
    </row>
    <row r="35" spans="1:43" s="3" customFormat="1" ht="10.5" outlineLevel="1">
      <c r="A35" s="41"/>
      <c r="B35" s="40" t="s">
        <v>194</v>
      </c>
      <c r="C35" s="237"/>
      <c r="D35" s="5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  <c r="AP35" s="1"/>
      <c r="AQ35" s="1"/>
    </row>
    <row r="36" spans="1:43" s="3" customFormat="1" ht="10.5" outlineLevel="1">
      <c r="A36" s="104">
        <v>4600</v>
      </c>
      <c r="B36" s="31" t="s">
        <v>195</v>
      </c>
      <c r="C36" s="237"/>
      <c r="D36" s="5"/>
      <c r="E36" s="81"/>
      <c r="F36" s="94"/>
      <c r="G36" s="79"/>
      <c r="H36" s="80"/>
      <c r="I36" s="78"/>
      <c r="J36" s="79"/>
      <c r="K36" s="82"/>
      <c r="L36" s="16">
        <f t="shared" ref="L36:T36" si="29">L596</f>
        <v>0</v>
      </c>
      <c r="M36" s="67">
        <f t="shared" si="29"/>
        <v>0</v>
      </c>
      <c r="N36" s="16">
        <f t="shared" si="29"/>
        <v>0</v>
      </c>
      <c r="O36" s="67">
        <f t="shared" si="29"/>
        <v>0</v>
      </c>
      <c r="P36" s="67">
        <f t="shared" si="29"/>
        <v>0</v>
      </c>
      <c r="Q36" s="67">
        <f t="shared" si="29"/>
        <v>0</v>
      </c>
      <c r="R36" s="67">
        <f t="shared" si="29"/>
        <v>0</v>
      </c>
      <c r="S36" s="14">
        <f t="shared" si="29"/>
        <v>0</v>
      </c>
      <c r="T36" s="67">
        <f t="shared" si="29"/>
        <v>0</v>
      </c>
      <c r="AP36" s="1"/>
      <c r="AQ36" s="1"/>
    </row>
    <row r="37" spans="1:43" s="3" customFormat="1" ht="10.5" outlineLevel="1">
      <c r="A37" s="104">
        <v>4700</v>
      </c>
      <c r="B37" s="31" t="s">
        <v>196</v>
      </c>
      <c r="C37" s="237"/>
      <c r="D37" s="5"/>
      <c r="E37" s="81"/>
      <c r="F37" s="94"/>
      <c r="G37" s="79"/>
      <c r="H37" s="80"/>
      <c r="I37" s="78"/>
      <c r="J37" s="79"/>
      <c r="K37" s="82"/>
      <c r="L37" s="16">
        <f t="shared" ref="L37:T37" si="30">L613</f>
        <v>0</v>
      </c>
      <c r="M37" s="67">
        <f t="shared" si="30"/>
        <v>0</v>
      </c>
      <c r="N37" s="16">
        <f t="shared" si="30"/>
        <v>0</v>
      </c>
      <c r="O37" s="67">
        <f t="shared" si="30"/>
        <v>0</v>
      </c>
      <c r="P37" s="67">
        <f t="shared" si="30"/>
        <v>0</v>
      </c>
      <c r="Q37" s="67">
        <f t="shared" si="30"/>
        <v>0</v>
      </c>
      <c r="R37" s="67">
        <f t="shared" si="30"/>
        <v>0</v>
      </c>
      <c r="S37" s="14">
        <f t="shared" si="30"/>
        <v>0</v>
      </c>
      <c r="T37" s="67">
        <f t="shared" si="30"/>
        <v>0</v>
      </c>
      <c r="AP37" s="1"/>
      <c r="AQ37" s="1"/>
    </row>
    <row r="38" spans="1:43" s="3" customFormat="1" ht="10.5" outlineLevel="1">
      <c r="A38" s="104">
        <v>4720</v>
      </c>
      <c r="B38" s="31" t="s">
        <v>197</v>
      </c>
      <c r="C38" s="237"/>
      <c r="D38" s="5"/>
      <c r="E38" s="81"/>
      <c r="F38" s="94"/>
      <c r="G38" s="79"/>
      <c r="H38" s="80"/>
      <c r="I38" s="78"/>
      <c r="J38" s="79"/>
      <c r="K38" s="82"/>
      <c r="L38" s="16">
        <f t="shared" ref="L38:T38" si="31">L660</f>
        <v>0</v>
      </c>
      <c r="M38" s="67">
        <f t="shared" si="31"/>
        <v>0</v>
      </c>
      <c r="N38" s="16">
        <f t="shared" si="31"/>
        <v>0</v>
      </c>
      <c r="O38" s="67">
        <f t="shared" si="31"/>
        <v>0</v>
      </c>
      <c r="P38" s="67">
        <f t="shared" si="31"/>
        <v>0</v>
      </c>
      <c r="Q38" s="67">
        <f t="shared" si="31"/>
        <v>0</v>
      </c>
      <c r="R38" s="67">
        <f t="shared" si="31"/>
        <v>0</v>
      </c>
      <c r="S38" s="14">
        <f t="shared" si="31"/>
        <v>0</v>
      </c>
      <c r="T38" s="67">
        <f t="shared" si="31"/>
        <v>0</v>
      </c>
      <c r="AP38" s="1"/>
      <c r="AQ38" s="1"/>
    </row>
    <row r="39" spans="1:43" s="3" customFormat="1" ht="10.5" outlineLevel="1">
      <c r="A39" s="104">
        <v>4800</v>
      </c>
      <c r="B39" s="31" t="s">
        <v>198</v>
      </c>
      <c r="C39" s="237"/>
      <c r="D39" s="5"/>
      <c r="E39" s="81"/>
      <c r="F39" s="94"/>
      <c r="G39" s="79"/>
      <c r="H39" s="80"/>
      <c r="I39" s="78"/>
      <c r="J39" s="79"/>
      <c r="K39" s="82"/>
      <c r="L39" s="16">
        <f t="shared" ref="L39:T39" si="32">L692</f>
        <v>0</v>
      </c>
      <c r="M39" s="67">
        <f t="shared" si="32"/>
        <v>0</v>
      </c>
      <c r="N39" s="16">
        <f t="shared" si="32"/>
        <v>0</v>
      </c>
      <c r="O39" s="67">
        <f t="shared" si="32"/>
        <v>0</v>
      </c>
      <c r="P39" s="67">
        <f t="shared" si="32"/>
        <v>0</v>
      </c>
      <c r="Q39" s="67">
        <f t="shared" si="32"/>
        <v>0</v>
      </c>
      <c r="R39" s="67">
        <f t="shared" si="32"/>
        <v>0</v>
      </c>
      <c r="S39" s="14">
        <f t="shared" si="32"/>
        <v>0</v>
      </c>
      <c r="T39" s="67">
        <f t="shared" si="32"/>
        <v>0</v>
      </c>
      <c r="AP39" s="1"/>
      <c r="AQ39" s="1"/>
    </row>
    <row r="40" spans="1:43" s="3" customFormat="1" ht="10.5" outlineLevel="1">
      <c r="A40" s="104">
        <v>4850</v>
      </c>
      <c r="B40" s="31" t="s">
        <v>199</v>
      </c>
      <c r="C40" s="237"/>
      <c r="D40" s="5"/>
      <c r="E40" s="81"/>
      <c r="F40" s="94"/>
      <c r="G40" s="79"/>
      <c r="H40" s="80"/>
      <c r="I40" s="78"/>
      <c r="J40" s="79"/>
      <c r="K40" s="82"/>
      <c r="L40" s="16">
        <f t="shared" ref="L40:T40" si="33">L738</f>
        <v>0</v>
      </c>
      <c r="M40" s="67">
        <f t="shared" si="33"/>
        <v>0</v>
      </c>
      <c r="N40" s="16">
        <f t="shared" si="33"/>
        <v>0</v>
      </c>
      <c r="O40" s="67">
        <f t="shared" si="33"/>
        <v>0</v>
      </c>
      <c r="P40" s="67">
        <f t="shared" si="33"/>
        <v>0</v>
      </c>
      <c r="Q40" s="67">
        <f t="shared" si="33"/>
        <v>0</v>
      </c>
      <c r="R40" s="67">
        <f t="shared" si="33"/>
        <v>0</v>
      </c>
      <c r="S40" s="14">
        <f t="shared" si="33"/>
        <v>0</v>
      </c>
      <c r="T40" s="67">
        <f t="shared" si="33"/>
        <v>0</v>
      </c>
      <c r="AP40" s="1"/>
      <c r="AQ40" s="1"/>
    </row>
    <row r="41" spans="1:43" s="3" customFormat="1" ht="10.5" outlineLevel="1">
      <c r="A41" s="104">
        <v>4900</v>
      </c>
      <c r="B41" s="31" t="s">
        <v>200</v>
      </c>
      <c r="C41" s="237"/>
      <c r="D41" s="5"/>
      <c r="E41" s="81"/>
      <c r="F41" s="94"/>
      <c r="G41" s="79"/>
      <c r="H41" s="80"/>
      <c r="I41" s="78"/>
      <c r="J41" s="79"/>
      <c r="K41" s="82"/>
      <c r="L41" s="16">
        <f t="shared" ref="L41:T41" si="34">L751</f>
        <v>0</v>
      </c>
      <c r="M41" s="67">
        <f t="shared" si="34"/>
        <v>0</v>
      </c>
      <c r="N41" s="16">
        <f t="shared" si="34"/>
        <v>0</v>
      </c>
      <c r="O41" s="67">
        <f t="shared" si="34"/>
        <v>0</v>
      </c>
      <c r="P41" s="67">
        <f t="shared" si="34"/>
        <v>0</v>
      </c>
      <c r="Q41" s="67">
        <f t="shared" si="34"/>
        <v>0</v>
      </c>
      <c r="R41" s="67">
        <f t="shared" si="34"/>
        <v>0</v>
      </c>
      <c r="S41" s="14">
        <f t="shared" si="34"/>
        <v>0</v>
      </c>
      <c r="T41" s="67">
        <f t="shared" si="34"/>
        <v>0</v>
      </c>
      <c r="AP41" s="1"/>
      <c r="AQ41" s="1"/>
    </row>
    <row r="42" spans="1:43" s="3" customFormat="1" ht="10.5" outlineLevel="1">
      <c r="A42" s="104">
        <v>4920</v>
      </c>
      <c r="B42" s="31" t="s">
        <v>201</v>
      </c>
      <c r="C42" s="237"/>
      <c r="D42" s="5"/>
      <c r="E42" s="81"/>
      <c r="F42" s="94"/>
      <c r="G42" s="79"/>
      <c r="H42" s="80"/>
      <c r="I42" s="78"/>
      <c r="J42" s="79"/>
      <c r="K42" s="82"/>
      <c r="L42" s="16">
        <f t="shared" ref="L42:T42" si="35">L791</f>
        <v>0</v>
      </c>
      <c r="M42" s="67">
        <f t="shared" si="35"/>
        <v>0</v>
      </c>
      <c r="N42" s="16">
        <f t="shared" si="35"/>
        <v>0</v>
      </c>
      <c r="O42" s="67">
        <f t="shared" si="35"/>
        <v>0</v>
      </c>
      <c r="P42" s="67">
        <f t="shared" si="35"/>
        <v>0</v>
      </c>
      <c r="Q42" s="67">
        <f t="shared" si="35"/>
        <v>0</v>
      </c>
      <c r="R42" s="67">
        <f t="shared" si="35"/>
        <v>0</v>
      </c>
      <c r="S42" s="14">
        <f t="shared" si="35"/>
        <v>0</v>
      </c>
      <c r="T42" s="67">
        <f t="shared" si="35"/>
        <v>0</v>
      </c>
      <c r="AP42" s="1"/>
      <c r="AQ42" s="1"/>
    </row>
    <row r="43" spans="1:43" s="3" customFormat="1" ht="10.5" outlineLevel="1">
      <c r="A43" s="41"/>
      <c r="B43" s="42" t="s">
        <v>202</v>
      </c>
      <c r="C43" s="237"/>
      <c r="D43" s="5"/>
      <c r="E43" s="81"/>
      <c r="F43" s="94"/>
      <c r="G43" s="79"/>
      <c r="H43" s="80"/>
      <c r="I43" s="78"/>
      <c r="J43" s="79"/>
      <c r="K43" s="82"/>
      <c r="L43" s="18">
        <f t="shared" ref="L43:T43" si="36">SUM(L36:L42)</f>
        <v>0</v>
      </c>
      <c r="M43" s="69">
        <f t="shared" si="36"/>
        <v>0</v>
      </c>
      <c r="N43" s="18">
        <f t="shared" si="36"/>
        <v>0</v>
      </c>
      <c r="O43" s="69">
        <f t="shared" si="36"/>
        <v>0</v>
      </c>
      <c r="P43" s="69">
        <f t="shared" si="36"/>
        <v>0</v>
      </c>
      <c r="Q43" s="69">
        <f t="shared" si="36"/>
        <v>0</v>
      </c>
      <c r="R43" s="69">
        <f t="shared" si="36"/>
        <v>0</v>
      </c>
      <c r="S43" s="14">
        <f t="shared" si="36"/>
        <v>0</v>
      </c>
      <c r="T43" s="69">
        <f t="shared" si="36"/>
        <v>0</v>
      </c>
      <c r="AP43" s="1"/>
      <c r="AQ43" s="1"/>
    </row>
    <row r="44" spans="1:43" s="3" customFormat="1" ht="10.5">
      <c r="A44" s="41"/>
      <c r="B44" s="31"/>
      <c r="C44" s="237"/>
      <c r="D44" s="5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  <c r="AP44" s="1"/>
      <c r="AQ44" s="1"/>
    </row>
    <row r="45" spans="1:43" s="3" customFormat="1" ht="10.5">
      <c r="A45" s="41"/>
      <c r="B45" s="40" t="s">
        <v>203</v>
      </c>
      <c r="C45" s="237"/>
      <c r="D45" s="354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  <c r="AP45" s="1"/>
      <c r="AQ45" s="1"/>
    </row>
    <row r="46" spans="1:43" s="3" customFormat="1" ht="10.5">
      <c r="A46" s="104">
        <v>5000</v>
      </c>
      <c r="B46" s="31" t="s">
        <v>204</v>
      </c>
      <c r="C46" s="237"/>
      <c r="D46" s="5"/>
      <c r="E46" s="81"/>
      <c r="F46" s="94"/>
      <c r="G46" s="79"/>
      <c r="H46" s="80"/>
      <c r="I46" s="78"/>
      <c r="J46" s="79"/>
      <c r="K46" s="82"/>
      <c r="L46" s="16">
        <f t="shared" ref="L46:T46" si="37">L815</f>
        <v>0</v>
      </c>
      <c r="M46" s="67">
        <f t="shared" si="37"/>
        <v>0</v>
      </c>
      <c r="N46" s="16">
        <f t="shared" si="37"/>
        <v>0</v>
      </c>
      <c r="O46" s="67">
        <f t="shared" si="37"/>
        <v>0</v>
      </c>
      <c r="P46" s="67">
        <f t="shared" si="37"/>
        <v>0</v>
      </c>
      <c r="Q46" s="67">
        <f t="shared" si="37"/>
        <v>0</v>
      </c>
      <c r="R46" s="67">
        <f t="shared" si="37"/>
        <v>0</v>
      </c>
      <c r="S46" s="14">
        <f t="shared" si="37"/>
        <v>0</v>
      </c>
      <c r="T46" s="67">
        <f t="shared" si="37"/>
        <v>0</v>
      </c>
      <c r="AP46" s="1"/>
      <c r="AQ46" s="1"/>
    </row>
    <row r="47" spans="1:43" s="3" customFormat="1" ht="10.5" customHeight="1">
      <c r="A47" s="104">
        <v>5100</v>
      </c>
      <c r="B47" s="31" t="s">
        <v>205</v>
      </c>
      <c r="C47" s="237"/>
      <c r="D47" s="5"/>
      <c r="E47" s="81"/>
      <c r="F47" s="94"/>
      <c r="G47" s="79"/>
      <c r="H47" s="80"/>
      <c r="I47" s="78"/>
      <c r="J47" s="79"/>
      <c r="K47" s="82"/>
      <c r="L47" s="16">
        <f t="shared" ref="L47:T47" si="38">L829</f>
        <v>0</v>
      </c>
      <c r="M47" s="67">
        <f t="shared" si="38"/>
        <v>0</v>
      </c>
      <c r="N47" s="16">
        <f t="shared" si="38"/>
        <v>0</v>
      </c>
      <c r="O47" s="67">
        <f t="shared" si="38"/>
        <v>0</v>
      </c>
      <c r="P47" s="67">
        <f t="shared" si="38"/>
        <v>0</v>
      </c>
      <c r="Q47" s="67">
        <f t="shared" si="38"/>
        <v>0</v>
      </c>
      <c r="R47" s="67">
        <f t="shared" si="38"/>
        <v>0</v>
      </c>
      <c r="S47" s="14">
        <f t="shared" si="38"/>
        <v>0</v>
      </c>
      <c r="T47" s="67">
        <f t="shared" si="38"/>
        <v>0</v>
      </c>
      <c r="AP47" s="1"/>
      <c r="AQ47" s="1"/>
    </row>
    <row r="48" spans="1:43" s="3" customFormat="1" ht="10.5">
      <c r="A48" s="104">
        <v>5200</v>
      </c>
      <c r="B48" s="31" t="s">
        <v>206</v>
      </c>
      <c r="C48" s="237"/>
      <c r="D48" s="5"/>
      <c r="E48" s="81"/>
      <c r="F48" s="94"/>
      <c r="G48" s="79"/>
      <c r="H48" s="80"/>
      <c r="I48" s="78"/>
      <c r="J48" s="79"/>
      <c r="K48" s="82"/>
      <c r="L48" s="16">
        <f t="shared" ref="L48:T48" si="39">L839</f>
        <v>0</v>
      </c>
      <c r="M48" s="67">
        <f t="shared" si="39"/>
        <v>0</v>
      </c>
      <c r="N48" s="16">
        <f t="shared" si="39"/>
        <v>0</v>
      </c>
      <c r="O48" s="67">
        <f t="shared" si="39"/>
        <v>0</v>
      </c>
      <c r="P48" s="67">
        <f t="shared" si="39"/>
        <v>0</v>
      </c>
      <c r="Q48" s="67">
        <f t="shared" si="39"/>
        <v>0</v>
      </c>
      <c r="R48" s="67">
        <f t="shared" si="39"/>
        <v>0</v>
      </c>
      <c r="S48" s="14">
        <f t="shared" si="39"/>
        <v>0</v>
      </c>
      <c r="T48" s="67">
        <f t="shared" si="39"/>
        <v>0</v>
      </c>
      <c r="AP48" s="1"/>
      <c r="AQ48" s="1"/>
    </row>
    <row r="49" spans="1:43" s="3" customFormat="1" ht="10.5">
      <c r="A49" s="104">
        <v>5300</v>
      </c>
      <c r="B49" s="31" t="s">
        <v>207</v>
      </c>
      <c r="C49" s="237"/>
      <c r="D49" s="5"/>
      <c r="E49" s="81"/>
      <c r="F49" s="94"/>
      <c r="G49" s="79"/>
      <c r="H49" s="80"/>
      <c r="I49" s="78"/>
      <c r="J49" s="79"/>
      <c r="K49" s="82"/>
      <c r="L49" s="16">
        <f t="shared" ref="L49:T49" si="40">L866</f>
        <v>0</v>
      </c>
      <c r="M49" s="67">
        <f t="shared" si="40"/>
        <v>0</v>
      </c>
      <c r="N49" s="16">
        <f t="shared" si="40"/>
        <v>0</v>
      </c>
      <c r="O49" s="67">
        <f t="shared" si="40"/>
        <v>0</v>
      </c>
      <c r="P49" s="67">
        <f t="shared" si="40"/>
        <v>0</v>
      </c>
      <c r="Q49" s="67">
        <f t="shared" si="40"/>
        <v>0</v>
      </c>
      <c r="R49" s="67">
        <f t="shared" si="40"/>
        <v>0</v>
      </c>
      <c r="S49" s="14">
        <f t="shared" si="40"/>
        <v>0</v>
      </c>
      <c r="T49" s="67">
        <f t="shared" si="40"/>
        <v>0</v>
      </c>
      <c r="AP49" s="1"/>
      <c r="AQ49" s="1"/>
    </row>
    <row r="50" spans="1:43" s="3" customFormat="1" ht="10.5">
      <c r="A50" s="104">
        <v>5400</v>
      </c>
      <c r="B50" s="31" t="s">
        <v>208</v>
      </c>
      <c r="C50" s="237"/>
      <c r="D50" s="5"/>
      <c r="E50" s="81"/>
      <c r="F50" s="94"/>
      <c r="G50" s="79"/>
      <c r="H50" s="80"/>
      <c r="I50" s="78"/>
      <c r="J50" s="79"/>
      <c r="K50" s="82"/>
      <c r="L50" s="16">
        <f t="shared" ref="L50:T50" si="41">L879</f>
        <v>0</v>
      </c>
      <c r="M50" s="67">
        <f t="shared" si="41"/>
        <v>0</v>
      </c>
      <c r="N50" s="16">
        <f t="shared" si="41"/>
        <v>0</v>
      </c>
      <c r="O50" s="67">
        <f t="shared" si="41"/>
        <v>0</v>
      </c>
      <c r="P50" s="67">
        <f t="shared" si="41"/>
        <v>0</v>
      </c>
      <c r="Q50" s="67">
        <f t="shared" si="41"/>
        <v>0</v>
      </c>
      <c r="R50" s="67">
        <f t="shared" si="41"/>
        <v>0</v>
      </c>
      <c r="S50" s="14">
        <f t="shared" si="41"/>
        <v>0</v>
      </c>
      <c r="T50" s="67">
        <f t="shared" si="41"/>
        <v>0</v>
      </c>
      <c r="AP50" s="1"/>
      <c r="AQ50" s="1"/>
    </row>
    <row r="51" spans="1:43" s="3" customFormat="1" ht="10.5">
      <c r="A51" s="104">
        <v>5500</v>
      </c>
      <c r="B51" s="31" t="s">
        <v>209</v>
      </c>
      <c r="C51" s="237"/>
      <c r="E51" s="78"/>
      <c r="F51" s="94"/>
      <c r="G51" s="79"/>
      <c r="H51" s="78"/>
      <c r="I51" s="78"/>
      <c r="J51" s="78"/>
      <c r="K51" s="82"/>
      <c r="L51" s="17">
        <f t="shared" ref="L51:T51" si="42">L885</f>
        <v>0</v>
      </c>
      <c r="M51" s="68">
        <f t="shared" si="42"/>
        <v>0</v>
      </c>
      <c r="N51" s="17">
        <f t="shared" si="42"/>
        <v>0</v>
      </c>
      <c r="O51" s="68">
        <f t="shared" si="42"/>
        <v>0</v>
      </c>
      <c r="P51" s="68">
        <f t="shared" si="42"/>
        <v>0</v>
      </c>
      <c r="Q51" s="68">
        <f t="shared" si="42"/>
        <v>0</v>
      </c>
      <c r="R51" s="68">
        <f t="shared" si="42"/>
        <v>0</v>
      </c>
      <c r="S51" s="20">
        <f t="shared" si="42"/>
        <v>0</v>
      </c>
      <c r="T51" s="68">
        <f t="shared" si="42"/>
        <v>0</v>
      </c>
      <c r="AP51" s="1"/>
      <c r="AQ51" s="1"/>
    </row>
    <row r="52" spans="1:43" s="3" customFormat="1" ht="10.5">
      <c r="A52" s="41"/>
      <c r="B52" s="42" t="s">
        <v>210</v>
      </c>
      <c r="C52" s="237"/>
      <c r="D52" s="355"/>
      <c r="E52" s="84"/>
      <c r="F52" s="95"/>
      <c r="G52" s="86"/>
      <c r="H52" s="87"/>
      <c r="I52" s="85"/>
      <c r="J52" s="86"/>
      <c r="K52" s="82"/>
      <c r="L52" s="18">
        <f t="shared" ref="L52:T52" si="43">SUM(L46:L51)</f>
        <v>0</v>
      </c>
      <c r="M52" s="69">
        <f t="shared" si="43"/>
        <v>0</v>
      </c>
      <c r="N52" s="18">
        <f t="shared" si="43"/>
        <v>0</v>
      </c>
      <c r="O52" s="69">
        <f t="shared" si="43"/>
        <v>0</v>
      </c>
      <c r="P52" s="69">
        <f t="shared" si="43"/>
        <v>0</v>
      </c>
      <c r="Q52" s="69">
        <f t="shared" si="43"/>
        <v>0</v>
      </c>
      <c r="R52" s="69">
        <f t="shared" si="43"/>
        <v>0</v>
      </c>
      <c r="S52" s="14">
        <f t="shared" si="43"/>
        <v>0</v>
      </c>
      <c r="T52" s="69">
        <f t="shared" si="43"/>
        <v>0</v>
      </c>
      <c r="AP52" s="1"/>
      <c r="AQ52" s="1"/>
    </row>
    <row r="53" spans="1:43" s="3" customFormat="1" ht="10.5">
      <c r="A53" s="41"/>
      <c r="B53" s="31"/>
      <c r="C53" s="237"/>
      <c r="D53" s="5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  <c r="AP53" s="1"/>
      <c r="AQ53" s="1"/>
    </row>
    <row r="54" spans="1:43" s="3" customFormat="1" ht="10.5">
      <c r="A54" s="41"/>
      <c r="B54" s="40" t="s">
        <v>211</v>
      </c>
      <c r="C54" s="237"/>
      <c r="D54" s="354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  <c r="AP54" s="1"/>
      <c r="AQ54" s="1"/>
    </row>
    <row r="55" spans="1:43" s="3" customFormat="1" ht="10.5">
      <c r="A55" s="104">
        <v>6200</v>
      </c>
      <c r="B55" s="31" t="s">
        <v>212</v>
      </c>
      <c r="C55" s="237"/>
      <c r="D55" s="5"/>
      <c r="E55" s="81"/>
      <c r="F55" s="94"/>
      <c r="G55" s="79"/>
      <c r="H55" s="80"/>
      <c r="I55" s="78"/>
      <c r="J55" s="79"/>
      <c r="K55" s="82"/>
      <c r="L55" s="16">
        <f t="shared" ref="L55:T55" si="44">L919</f>
        <v>0</v>
      </c>
      <c r="M55" s="67">
        <f t="shared" si="44"/>
        <v>0</v>
      </c>
      <c r="N55" s="16">
        <f t="shared" si="44"/>
        <v>0</v>
      </c>
      <c r="O55" s="67">
        <f t="shared" si="44"/>
        <v>0</v>
      </c>
      <c r="P55" s="67">
        <f t="shared" si="44"/>
        <v>0</v>
      </c>
      <c r="Q55" s="67">
        <f t="shared" si="44"/>
        <v>0</v>
      </c>
      <c r="R55" s="67">
        <f t="shared" si="44"/>
        <v>0</v>
      </c>
      <c r="S55" s="14">
        <f t="shared" si="44"/>
        <v>0</v>
      </c>
      <c r="T55" s="67">
        <f t="shared" si="44"/>
        <v>0</v>
      </c>
      <c r="AP55" s="1"/>
      <c r="AQ55" s="1"/>
    </row>
    <row r="56" spans="1:43" s="3" customFormat="1" ht="10.5">
      <c r="A56" s="104">
        <v>6500</v>
      </c>
      <c r="B56" s="31" t="s">
        <v>213</v>
      </c>
      <c r="C56" s="237"/>
      <c r="D56" s="5"/>
      <c r="E56" s="81"/>
      <c r="F56" s="94"/>
      <c r="G56" s="79"/>
      <c r="H56" s="80"/>
      <c r="I56" s="78"/>
      <c r="J56" s="79"/>
      <c r="K56" s="82"/>
      <c r="L56" s="16">
        <f t="shared" ref="L56:T56" si="45">L932</f>
        <v>0</v>
      </c>
      <c r="M56" s="67">
        <f t="shared" si="45"/>
        <v>0</v>
      </c>
      <c r="N56" s="16">
        <f t="shared" si="45"/>
        <v>0</v>
      </c>
      <c r="O56" s="67">
        <f t="shared" si="45"/>
        <v>0</v>
      </c>
      <c r="P56" s="67">
        <f t="shared" si="45"/>
        <v>0</v>
      </c>
      <c r="Q56" s="67">
        <f t="shared" si="45"/>
        <v>0</v>
      </c>
      <c r="R56" s="67">
        <f t="shared" si="45"/>
        <v>0</v>
      </c>
      <c r="S56" s="14">
        <f t="shared" si="45"/>
        <v>0</v>
      </c>
      <c r="T56" s="67">
        <f t="shared" si="45"/>
        <v>0</v>
      </c>
      <c r="AP56" s="1"/>
      <c r="AQ56" s="1"/>
    </row>
    <row r="57" spans="1:43" s="3" customFormat="1" ht="10.5">
      <c r="A57" s="104">
        <v>6600</v>
      </c>
      <c r="B57" s="31" t="s">
        <v>214</v>
      </c>
      <c r="C57" s="237"/>
      <c r="D57" s="5"/>
      <c r="E57" s="81"/>
      <c r="F57" s="94"/>
      <c r="G57" s="79"/>
      <c r="H57" s="80"/>
      <c r="I57" s="78"/>
      <c r="J57" s="79"/>
      <c r="K57" s="82"/>
      <c r="L57" s="16">
        <f t="shared" ref="L57:T57" si="46">L944</f>
        <v>0</v>
      </c>
      <c r="M57" s="67">
        <f t="shared" si="46"/>
        <v>0</v>
      </c>
      <c r="N57" s="16">
        <f t="shared" si="46"/>
        <v>0</v>
      </c>
      <c r="O57" s="67">
        <f t="shared" si="46"/>
        <v>0</v>
      </c>
      <c r="P57" s="67">
        <f t="shared" si="46"/>
        <v>0</v>
      </c>
      <c r="Q57" s="67">
        <f t="shared" si="46"/>
        <v>0</v>
      </c>
      <c r="R57" s="67">
        <f t="shared" si="46"/>
        <v>0</v>
      </c>
      <c r="S57" s="14">
        <f t="shared" si="46"/>
        <v>0</v>
      </c>
      <c r="T57" s="67">
        <f t="shared" si="46"/>
        <v>0</v>
      </c>
      <c r="AP57" s="1"/>
      <c r="AQ57" s="1"/>
    </row>
    <row r="58" spans="1:43" s="3" customFormat="1" ht="10.5">
      <c r="A58" s="104">
        <v>6700</v>
      </c>
      <c r="B58" s="31" t="s">
        <v>215</v>
      </c>
      <c r="C58" s="237"/>
      <c r="E58" s="78"/>
      <c r="F58" s="94"/>
      <c r="G58" s="79"/>
      <c r="H58" s="78"/>
      <c r="I58" s="78"/>
      <c r="J58" s="78"/>
      <c r="K58" s="82"/>
      <c r="L58" s="17">
        <f t="shared" ref="L58:T58" si="47">L950</f>
        <v>0</v>
      </c>
      <c r="M58" s="68">
        <f t="shared" si="47"/>
        <v>0</v>
      </c>
      <c r="N58" s="17">
        <f t="shared" si="47"/>
        <v>0</v>
      </c>
      <c r="O58" s="68">
        <f t="shared" si="47"/>
        <v>0</v>
      </c>
      <c r="P58" s="68">
        <f t="shared" si="47"/>
        <v>0</v>
      </c>
      <c r="Q58" s="68">
        <f t="shared" si="47"/>
        <v>0</v>
      </c>
      <c r="R58" s="68">
        <f t="shared" si="47"/>
        <v>0</v>
      </c>
      <c r="S58" s="20">
        <f t="shared" si="47"/>
        <v>0</v>
      </c>
      <c r="T58" s="68">
        <f t="shared" si="47"/>
        <v>0</v>
      </c>
      <c r="AP58" s="1"/>
      <c r="AQ58" s="1"/>
    </row>
    <row r="59" spans="1:43" s="3" customFormat="1" ht="10.5">
      <c r="A59" s="41"/>
      <c r="B59" s="42" t="s">
        <v>216</v>
      </c>
      <c r="C59" s="237"/>
      <c r="D59" s="355"/>
      <c r="E59" s="84"/>
      <c r="F59" s="95"/>
      <c r="G59" s="86"/>
      <c r="H59" s="87"/>
      <c r="I59" s="85"/>
      <c r="J59" s="86"/>
      <c r="K59" s="82"/>
      <c r="L59" s="18">
        <f t="shared" ref="L59:T59" si="48">SUM(L55:L58)</f>
        <v>0</v>
      </c>
      <c r="M59" s="69">
        <f t="shared" si="48"/>
        <v>0</v>
      </c>
      <c r="N59" s="18">
        <f t="shared" si="48"/>
        <v>0</v>
      </c>
      <c r="O59" s="69">
        <f t="shared" si="48"/>
        <v>0</v>
      </c>
      <c r="P59" s="69">
        <f t="shared" si="48"/>
        <v>0</v>
      </c>
      <c r="Q59" s="69">
        <f t="shared" si="48"/>
        <v>0</v>
      </c>
      <c r="R59" s="69">
        <f t="shared" si="48"/>
        <v>0</v>
      </c>
      <c r="S59" s="14">
        <f t="shared" si="48"/>
        <v>0</v>
      </c>
      <c r="T59" s="69">
        <f t="shared" si="48"/>
        <v>0</v>
      </c>
      <c r="AP59" s="1"/>
      <c r="AQ59" s="1"/>
    </row>
    <row r="60" spans="1:43" s="3" customFormat="1" ht="10.5">
      <c r="A60" s="41"/>
      <c r="B60" s="40"/>
      <c r="C60" s="237"/>
      <c r="D60" s="354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  <c r="AP60" s="1"/>
      <c r="AQ60" s="1"/>
    </row>
    <row r="61" spans="1:43" s="3" customFormat="1" ht="10.5">
      <c r="A61" s="41"/>
      <c r="B61" s="42" t="s">
        <v>217</v>
      </c>
      <c r="C61" s="237"/>
      <c r="D61" s="354"/>
      <c r="E61" s="76"/>
      <c r="F61" s="94"/>
      <c r="G61" s="79"/>
      <c r="H61" s="80"/>
      <c r="I61" s="78"/>
      <c r="J61" s="79"/>
      <c r="K61" s="82"/>
      <c r="L61" s="16">
        <f t="shared" ref="L61:T61" si="49">+L33+L43+L52+L59</f>
        <v>0</v>
      </c>
      <c r="M61" s="67">
        <f t="shared" si="49"/>
        <v>0</v>
      </c>
      <c r="N61" s="16">
        <f t="shared" si="49"/>
        <v>0</v>
      </c>
      <c r="O61" s="67">
        <f t="shared" si="49"/>
        <v>0</v>
      </c>
      <c r="P61" s="67">
        <f t="shared" si="49"/>
        <v>0</v>
      </c>
      <c r="Q61" s="67">
        <f t="shared" si="49"/>
        <v>0</v>
      </c>
      <c r="R61" s="67">
        <f t="shared" si="49"/>
        <v>0</v>
      </c>
      <c r="S61" s="14">
        <f t="shared" si="49"/>
        <v>0</v>
      </c>
      <c r="T61" s="67">
        <f t="shared" si="49"/>
        <v>0</v>
      </c>
      <c r="AP61" s="1"/>
      <c r="AQ61" s="1"/>
    </row>
    <row r="62" spans="1:43" s="3" customFormat="1" ht="10.5">
      <c r="A62" s="41"/>
      <c r="B62" s="40"/>
      <c r="C62" s="237"/>
      <c r="D62" s="354"/>
      <c r="E62" s="76"/>
      <c r="F62" s="94"/>
      <c r="G62" s="79"/>
      <c r="H62" s="80"/>
      <c r="I62" s="78"/>
      <c r="J62" s="79"/>
      <c r="K62" s="82"/>
      <c r="L62" s="16"/>
      <c r="M62" s="67"/>
      <c r="N62" s="16"/>
      <c r="O62" s="67"/>
      <c r="P62" s="67"/>
      <c r="Q62" s="67"/>
      <c r="R62" s="67"/>
      <c r="S62" s="14"/>
      <c r="T62" s="67"/>
      <c r="AP62" s="1"/>
      <c r="AQ62" s="1"/>
    </row>
    <row r="63" spans="1:43" s="3" customFormat="1" ht="10.5">
      <c r="A63" s="41"/>
      <c r="B63" s="42" t="s">
        <v>218</v>
      </c>
      <c r="C63" s="237"/>
      <c r="D63" s="355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T63" si="50">+M61+M10</f>
        <v>0</v>
      </c>
      <c r="N63" s="16">
        <f t="shared" si="50"/>
        <v>0</v>
      </c>
      <c r="O63" s="67">
        <f t="shared" si="50"/>
        <v>0</v>
      </c>
      <c r="P63" s="67">
        <f t="shared" si="50"/>
        <v>0</v>
      </c>
      <c r="Q63" s="67">
        <f t="shared" si="50"/>
        <v>0</v>
      </c>
      <c r="R63" s="67">
        <f t="shared" si="50"/>
        <v>0</v>
      </c>
      <c r="S63" s="14">
        <f t="shared" si="50"/>
        <v>0</v>
      </c>
      <c r="T63" s="67">
        <f t="shared" si="50"/>
        <v>0</v>
      </c>
      <c r="AP63" s="1"/>
      <c r="AQ63" s="1"/>
    </row>
    <row r="64" spans="1:43" s="3" customFormat="1" ht="10.5">
      <c r="A64" s="407"/>
      <c r="B64" s="408"/>
      <c r="C64" s="237"/>
      <c r="D64" s="5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  <c r="AP64" s="1"/>
      <c r="AQ64" s="1"/>
    </row>
    <row r="65" spans="1:43" s="3" customFormat="1" ht="10.5">
      <c r="A65" s="39">
        <v>7001</v>
      </c>
      <c r="B65" s="44" t="s">
        <v>219</v>
      </c>
      <c r="C65" s="237"/>
      <c r="D65" s="5"/>
      <c r="E65" s="81"/>
      <c r="F65" s="94"/>
      <c r="G65" s="79"/>
      <c r="H65" s="80"/>
      <c r="I65" s="78"/>
      <c r="J65" s="79"/>
      <c r="K65" s="82"/>
      <c r="L65" s="14">
        <f t="shared" ref="L65:L70" si="51">SUMIF($A$78:$A$1033,A65,$L$78:$L$1033)</f>
        <v>0</v>
      </c>
      <c r="M65" s="65">
        <f t="shared" ref="M65:M70" si="52">SUMIF($A$78:$A$1033,A65,$M$78:$M$1033)</f>
        <v>0</v>
      </c>
      <c r="N65" s="14">
        <f t="shared" ref="N65:N70" si="53">SUMIF($A$78:$A$1033,A65,$N$78:$N$1033)</f>
        <v>0</v>
      </c>
      <c r="O65" s="65">
        <f t="shared" ref="O65:O70" si="54">SUMIF($A$78:$A$1033,A65,$O$78:$O$1033)</f>
        <v>0</v>
      </c>
      <c r="P65" s="65">
        <f t="shared" ref="P65:P70" si="55">SUMIF($A$78:$A$1033,A65,$P$78:$P$1033)</f>
        <v>0</v>
      </c>
      <c r="Q65" s="65">
        <f t="shared" ref="Q65:Q70" si="56">SUMIF($A$78:$A$1033,A65,$Q$78:$Q$1033)</f>
        <v>0</v>
      </c>
      <c r="R65" s="65">
        <f t="shared" ref="R65:R70" si="57">SUMIF($A$78:$A$1033,A65,$R$78:$R$1033)</f>
        <v>0</v>
      </c>
      <c r="S65" s="14">
        <f t="shared" ref="S65:S70" si="58">SUMIF($A$78:$A$1033,A65,$S$78:$S$1033)</f>
        <v>0</v>
      </c>
      <c r="T65" s="65">
        <f t="shared" ref="T65:T70" si="59">SUMIF($A$78:$A$1033,A65,$T$78:$T$1033)</f>
        <v>0</v>
      </c>
      <c r="AP65" s="1"/>
      <c r="AQ65" s="1"/>
    </row>
    <row r="66" spans="1:43" s="3" customFormat="1" ht="10.5">
      <c r="A66" s="39">
        <v>7002</v>
      </c>
      <c r="B66" s="44" t="s">
        <v>220</v>
      </c>
      <c r="C66" s="237"/>
      <c r="D66" s="5"/>
      <c r="E66" s="81"/>
      <c r="F66" s="94"/>
      <c r="G66" s="79"/>
      <c r="H66" s="80"/>
      <c r="I66" s="78"/>
      <c r="J66" s="79"/>
      <c r="K66" s="82"/>
      <c r="L66" s="14">
        <f t="shared" si="51"/>
        <v>0</v>
      </c>
      <c r="M66" s="65">
        <f t="shared" si="52"/>
        <v>0</v>
      </c>
      <c r="N66" s="14">
        <f t="shared" si="53"/>
        <v>0</v>
      </c>
      <c r="O66" s="65">
        <f t="shared" si="54"/>
        <v>0</v>
      </c>
      <c r="P66" s="65">
        <f t="shared" si="55"/>
        <v>0</v>
      </c>
      <c r="Q66" s="65">
        <f t="shared" si="56"/>
        <v>0</v>
      </c>
      <c r="R66" s="65">
        <f t="shared" si="57"/>
        <v>0</v>
      </c>
      <c r="S66" s="14">
        <f t="shared" si="58"/>
        <v>0</v>
      </c>
      <c r="T66" s="65">
        <f t="shared" si="59"/>
        <v>0</v>
      </c>
      <c r="AP66" s="1"/>
      <c r="AQ66" s="1"/>
    </row>
    <row r="67" spans="1:43" s="3" customFormat="1" ht="10.5">
      <c r="A67" s="39">
        <v>7003</v>
      </c>
      <c r="B67" s="44" t="s">
        <v>221</v>
      </c>
      <c r="C67" s="237"/>
      <c r="D67" s="5"/>
      <c r="E67" s="81"/>
      <c r="F67" s="94"/>
      <c r="G67" s="79"/>
      <c r="H67" s="80"/>
      <c r="I67" s="78"/>
      <c r="J67" s="79"/>
      <c r="K67" s="82"/>
      <c r="L67" s="14">
        <f t="shared" si="51"/>
        <v>0</v>
      </c>
      <c r="M67" s="65">
        <f t="shared" si="52"/>
        <v>0</v>
      </c>
      <c r="N67" s="14">
        <f t="shared" si="53"/>
        <v>0</v>
      </c>
      <c r="O67" s="65">
        <f t="shared" si="54"/>
        <v>0</v>
      </c>
      <c r="P67" s="65">
        <f t="shared" si="55"/>
        <v>0</v>
      </c>
      <c r="Q67" s="65">
        <f t="shared" si="56"/>
        <v>0</v>
      </c>
      <c r="R67" s="65">
        <f t="shared" si="57"/>
        <v>0</v>
      </c>
      <c r="S67" s="14">
        <f t="shared" si="58"/>
        <v>0</v>
      </c>
      <c r="T67" s="65">
        <f t="shared" si="59"/>
        <v>0</v>
      </c>
      <c r="AP67" s="1"/>
      <c r="AQ67" s="1"/>
    </row>
    <row r="68" spans="1:43" s="3" customFormat="1" ht="10.5">
      <c r="A68" s="103">
        <v>7005</v>
      </c>
      <c r="B68" s="44" t="s">
        <v>222</v>
      </c>
      <c r="C68" s="237"/>
      <c r="D68" s="5"/>
      <c r="E68" s="81"/>
      <c r="F68" s="94"/>
      <c r="G68" s="79"/>
      <c r="H68" s="80"/>
      <c r="I68" s="78"/>
      <c r="J68" s="79"/>
      <c r="K68" s="82"/>
      <c r="L68" s="14">
        <f t="shared" si="51"/>
        <v>0</v>
      </c>
      <c r="M68" s="65">
        <f t="shared" si="52"/>
        <v>0</v>
      </c>
      <c r="N68" s="14">
        <f t="shared" si="53"/>
        <v>0</v>
      </c>
      <c r="O68" s="65">
        <f t="shared" si="54"/>
        <v>0</v>
      </c>
      <c r="P68" s="65">
        <f t="shared" si="55"/>
        <v>0</v>
      </c>
      <c r="Q68" s="65">
        <f t="shared" si="56"/>
        <v>0</v>
      </c>
      <c r="R68" s="65">
        <f t="shared" si="57"/>
        <v>0</v>
      </c>
      <c r="S68" s="14">
        <f t="shared" si="58"/>
        <v>0</v>
      </c>
      <c r="T68" s="65">
        <f t="shared" si="59"/>
        <v>0</v>
      </c>
      <c r="AP68" s="1"/>
      <c r="AQ68" s="1"/>
    </row>
    <row r="69" spans="1:43" s="3" customFormat="1" ht="10.5">
      <c r="A69" s="103">
        <v>7050</v>
      </c>
      <c r="B69" s="44" t="s">
        <v>223</v>
      </c>
      <c r="C69" s="237"/>
      <c r="D69" s="5"/>
      <c r="E69" s="81"/>
      <c r="F69" s="94"/>
      <c r="G69" s="79"/>
      <c r="H69" s="80"/>
      <c r="I69" s="78"/>
      <c r="J69" s="79"/>
      <c r="K69" s="82"/>
      <c r="L69" s="14">
        <f t="shared" si="51"/>
        <v>0</v>
      </c>
      <c r="M69" s="65">
        <f t="shared" si="52"/>
        <v>0</v>
      </c>
      <c r="N69" s="14">
        <f t="shared" si="53"/>
        <v>0</v>
      </c>
      <c r="O69" s="65">
        <f t="shared" si="54"/>
        <v>0</v>
      </c>
      <c r="P69" s="65">
        <f t="shared" si="55"/>
        <v>0</v>
      </c>
      <c r="Q69" s="65">
        <f t="shared" si="56"/>
        <v>0</v>
      </c>
      <c r="R69" s="65">
        <f t="shared" si="57"/>
        <v>0</v>
      </c>
      <c r="S69" s="14">
        <f t="shared" si="58"/>
        <v>0</v>
      </c>
      <c r="T69" s="65">
        <f t="shared" si="59"/>
        <v>0</v>
      </c>
      <c r="AP69" s="1"/>
      <c r="AQ69" s="1"/>
    </row>
    <row r="70" spans="1:43" s="3" customFormat="1" ht="10.5">
      <c r="A70" s="103">
        <v>7055</v>
      </c>
      <c r="B70" s="44" t="s">
        <v>224</v>
      </c>
      <c r="C70" s="237"/>
      <c r="D70" s="5"/>
      <c r="E70" s="81"/>
      <c r="F70" s="94"/>
      <c r="G70" s="79"/>
      <c r="H70" s="80"/>
      <c r="I70" s="78"/>
      <c r="J70" s="79"/>
      <c r="K70" s="82"/>
      <c r="L70" s="14">
        <f t="shared" si="51"/>
        <v>0</v>
      </c>
      <c r="M70" s="65">
        <f t="shared" si="52"/>
        <v>0</v>
      </c>
      <c r="N70" s="14">
        <f t="shared" si="53"/>
        <v>0</v>
      </c>
      <c r="O70" s="65">
        <f t="shared" si="54"/>
        <v>0</v>
      </c>
      <c r="P70" s="65">
        <f t="shared" si="55"/>
        <v>0</v>
      </c>
      <c r="Q70" s="65">
        <f t="shared" si="56"/>
        <v>0</v>
      </c>
      <c r="R70" s="65">
        <f t="shared" si="57"/>
        <v>0</v>
      </c>
      <c r="S70" s="14">
        <f t="shared" si="58"/>
        <v>0</v>
      </c>
      <c r="T70" s="65">
        <f t="shared" si="59"/>
        <v>0</v>
      </c>
      <c r="AP70" s="1"/>
      <c r="AQ70" s="1"/>
    </row>
    <row r="71" spans="1:43" s="419" customFormat="1" ht="10.5">
      <c r="A71" s="407">
        <v>7000</v>
      </c>
      <c r="B71" s="408" t="s">
        <v>225</v>
      </c>
      <c r="C71" s="409"/>
      <c r="D71" s="410"/>
      <c r="E71" s="411"/>
      <c r="F71" s="412"/>
      <c r="G71" s="413"/>
      <c r="H71" s="414"/>
      <c r="I71" s="414"/>
      <c r="J71" s="413"/>
      <c r="K71" s="415"/>
      <c r="L71" s="416">
        <f>IF(SUM(L65:L70)=L962,L962,"Checken sluit niet aan")</f>
        <v>0</v>
      </c>
      <c r="M71" s="65">
        <f t="shared" ref="M71:T71" si="60">IF(SUM(M65:M70)=M962,M962,"Checken sluit niet aan")</f>
        <v>0</v>
      </c>
      <c r="N71" s="416">
        <f t="shared" si="60"/>
        <v>0</v>
      </c>
      <c r="O71" s="417">
        <f t="shared" si="60"/>
        <v>0</v>
      </c>
      <c r="P71" s="417">
        <f t="shared" si="60"/>
        <v>0</v>
      </c>
      <c r="Q71" s="417">
        <f t="shared" si="60"/>
        <v>0</v>
      </c>
      <c r="R71" s="417">
        <f t="shared" si="60"/>
        <v>0</v>
      </c>
      <c r="S71" s="418">
        <f t="shared" si="60"/>
        <v>0</v>
      </c>
      <c r="T71" s="417">
        <f t="shared" si="60"/>
        <v>0</v>
      </c>
      <c r="AP71" s="420"/>
      <c r="AQ71" s="420"/>
    </row>
    <row r="72" spans="1:43" s="3" customFormat="1" ht="10.5">
      <c r="A72" s="41"/>
      <c r="B72" s="40"/>
      <c r="C72" s="237"/>
      <c r="D72" s="354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  <c r="AP72" s="1"/>
      <c r="AQ72" s="1"/>
    </row>
    <row r="73" spans="1:43" s="3" customFormat="1" ht="10.5">
      <c r="A73" s="41"/>
      <c r="B73" s="42" t="s">
        <v>226</v>
      </c>
      <c r="C73" s="237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T73" si="61">+M63+M71</f>
        <v>0</v>
      </c>
      <c r="N73" s="16">
        <f t="shared" si="61"/>
        <v>0</v>
      </c>
      <c r="O73" s="67">
        <f t="shared" si="61"/>
        <v>0</v>
      </c>
      <c r="P73" s="67">
        <f t="shared" si="61"/>
        <v>0</v>
      </c>
      <c r="Q73" s="67">
        <f t="shared" si="61"/>
        <v>0</v>
      </c>
      <c r="R73" s="67">
        <f t="shared" si="61"/>
        <v>0</v>
      </c>
      <c r="S73" s="14">
        <f t="shared" si="61"/>
        <v>0</v>
      </c>
      <c r="T73" s="67">
        <f t="shared" si="61"/>
        <v>0</v>
      </c>
      <c r="AP73" s="1"/>
      <c r="AQ73" s="1"/>
    </row>
    <row r="74" spans="1:43" s="3" customFormat="1" ht="12.65" customHeight="1">
      <c r="A74" s="104">
        <v>7100</v>
      </c>
      <c r="B74" s="31" t="s">
        <v>227</v>
      </c>
      <c r="C74" s="237"/>
      <c r="D74" s="356"/>
      <c r="E74" s="89"/>
      <c r="F74" s="94"/>
      <c r="G74" s="79"/>
      <c r="H74" s="78"/>
      <c r="I74" s="90"/>
      <c r="J74" s="79"/>
      <c r="K74" s="82"/>
      <c r="L74" s="16">
        <f>L965</f>
        <v>0</v>
      </c>
      <c r="M74" s="67">
        <f t="shared" ref="M74:T74" si="62">M965</f>
        <v>0</v>
      </c>
      <c r="N74" s="16">
        <f t="shared" si="62"/>
        <v>0</v>
      </c>
      <c r="O74" s="67">
        <f t="shared" si="62"/>
        <v>0</v>
      </c>
      <c r="P74" s="67">
        <f t="shared" si="62"/>
        <v>0</v>
      </c>
      <c r="Q74" s="67">
        <f t="shared" si="62"/>
        <v>0</v>
      </c>
      <c r="R74" s="67">
        <f t="shared" si="62"/>
        <v>0</v>
      </c>
      <c r="S74" s="14">
        <f t="shared" si="62"/>
        <v>0</v>
      </c>
      <c r="T74" s="67">
        <f t="shared" si="62"/>
        <v>0</v>
      </c>
      <c r="AP74" s="1"/>
      <c r="AQ74" s="1"/>
    </row>
    <row r="75" spans="1:43" s="3" customFormat="1" ht="10.5">
      <c r="A75" s="41"/>
      <c r="B75" s="40"/>
      <c r="C75" s="238"/>
      <c r="D75" s="354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  <c r="AP75" s="1"/>
      <c r="AQ75" s="1"/>
    </row>
    <row r="76" spans="1:43" s="3" customFormat="1" ht="10.5">
      <c r="A76" s="41"/>
      <c r="B76" s="40" t="s">
        <v>228</v>
      </c>
      <c r="C76" s="237"/>
      <c r="D76" s="5"/>
      <c r="E76" s="81"/>
      <c r="F76" s="94" t="s">
        <v>146</v>
      </c>
      <c r="G76" s="79"/>
      <c r="H76" s="80" t="s">
        <v>146</v>
      </c>
      <c r="I76" s="91" t="s">
        <v>146</v>
      </c>
      <c r="J76" s="79"/>
      <c r="K76" s="82"/>
      <c r="L76" s="16">
        <f>SUM(L73:L74)</f>
        <v>0</v>
      </c>
      <c r="M76" s="67">
        <f>SUM(M73:M74)</f>
        <v>0</v>
      </c>
      <c r="N76" s="16">
        <f t="shared" ref="N76:T76" si="63">SUM(N73:N74)</f>
        <v>0</v>
      </c>
      <c r="O76" s="67">
        <f t="shared" si="63"/>
        <v>0</v>
      </c>
      <c r="P76" s="67">
        <f t="shared" si="63"/>
        <v>0</v>
      </c>
      <c r="Q76" s="67">
        <f t="shared" si="63"/>
        <v>0</v>
      </c>
      <c r="R76" s="67">
        <f t="shared" si="63"/>
        <v>0</v>
      </c>
      <c r="S76" s="14">
        <f t="shared" si="63"/>
        <v>0</v>
      </c>
      <c r="T76" s="67">
        <f t="shared" si="63"/>
        <v>0</v>
      </c>
      <c r="AP76" s="1"/>
      <c r="AQ76" s="1"/>
    </row>
    <row r="77" spans="1:43" s="3" customFormat="1" ht="10.5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  <c r="AP77" s="1"/>
      <c r="AQ77" s="1"/>
    </row>
    <row r="78" spans="1:43" s="3" customFormat="1" ht="10.5">
      <c r="A78" s="104">
        <v>1000</v>
      </c>
      <c r="B78" s="31" t="s">
        <v>165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146</v>
      </c>
      <c r="M78" s="22"/>
      <c r="N78" s="14"/>
      <c r="O78" s="33"/>
      <c r="P78" s="33"/>
      <c r="Q78" s="33"/>
      <c r="R78" s="33"/>
      <c r="S78" s="14"/>
      <c r="T78" s="33"/>
      <c r="AP78" s="1"/>
      <c r="AQ78" s="1"/>
    </row>
    <row r="79" spans="1:43" s="3" customFormat="1">
      <c r="A79" s="39">
        <v>1001</v>
      </c>
      <c r="B79" s="44" t="s">
        <v>229</v>
      </c>
      <c r="C79" s="236" t="s">
        <v>230</v>
      </c>
      <c r="D79" s="6"/>
      <c r="E79" s="4"/>
      <c r="F79" s="98">
        <v>1</v>
      </c>
      <c r="G79" s="8"/>
      <c r="H79" s="55">
        <f t="shared" ref="H79:H101" si="64">SUM(E79:G79)</f>
        <v>1</v>
      </c>
      <c r="I79" s="4">
        <v>1</v>
      </c>
      <c r="J79" s="8" t="s">
        <v>231</v>
      </c>
      <c r="K79" s="7"/>
      <c r="L79" s="14">
        <f t="shared" ref="L79:L101" si="65">H79*I79*K79</f>
        <v>0</v>
      </c>
      <c r="M79" s="25"/>
      <c r="N79" s="14">
        <f t="shared" ref="N79:N101" si="66">MAX(L79-SUM(O79:R79),0)</f>
        <v>0</v>
      </c>
      <c r="O79" s="33"/>
      <c r="P79" s="33"/>
      <c r="Q79" s="33"/>
      <c r="R79" s="33"/>
      <c r="S79" s="14">
        <f t="shared" ref="S79:S101" si="67">L79-SUM(N79:R79)</f>
        <v>0</v>
      </c>
      <c r="T79" s="36"/>
      <c r="V79" s="246"/>
      <c r="AP79" s="1"/>
      <c r="AQ79" s="1"/>
    </row>
    <row r="80" spans="1:43" s="3" customFormat="1">
      <c r="A80" s="39">
        <v>1002</v>
      </c>
      <c r="B80" s="44" t="s">
        <v>232</v>
      </c>
      <c r="C80" s="236" t="s">
        <v>230</v>
      </c>
      <c r="D80" s="6"/>
      <c r="E80" s="4"/>
      <c r="F80" s="98">
        <v>1</v>
      </c>
      <c r="G80" s="8"/>
      <c r="H80" s="55">
        <f t="shared" si="64"/>
        <v>1</v>
      </c>
      <c r="I80" s="4">
        <v>1</v>
      </c>
      <c r="J80" s="8" t="s">
        <v>231</v>
      </c>
      <c r="K80" s="7"/>
      <c r="L80" s="14">
        <f t="shared" si="65"/>
        <v>0</v>
      </c>
      <c r="M80" s="25"/>
      <c r="N80" s="14">
        <f t="shared" si="66"/>
        <v>0</v>
      </c>
      <c r="O80" s="33"/>
      <c r="P80" s="33"/>
      <c r="Q80" s="33"/>
      <c r="R80" s="33"/>
      <c r="S80" s="14">
        <f t="shared" si="67"/>
        <v>0</v>
      </c>
      <c r="T80" s="36"/>
      <c r="AP80" s="1"/>
      <c r="AQ80" s="1"/>
    </row>
    <row r="81" spans="1:43" s="3" customFormat="1">
      <c r="A81" s="39">
        <v>1003</v>
      </c>
      <c r="B81" s="44" t="s">
        <v>233</v>
      </c>
      <c r="C81" s="236" t="s">
        <v>230</v>
      </c>
      <c r="D81" s="6"/>
      <c r="E81" s="4"/>
      <c r="F81" s="98">
        <v>1</v>
      </c>
      <c r="G81" s="8"/>
      <c r="H81" s="55">
        <f t="shared" si="64"/>
        <v>1</v>
      </c>
      <c r="I81" s="4">
        <v>1</v>
      </c>
      <c r="J81" s="8" t="s">
        <v>231</v>
      </c>
      <c r="K81" s="7"/>
      <c r="L81" s="14">
        <f t="shared" si="65"/>
        <v>0</v>
      </c>
      <c r="M81" s="25"/>
      <c r="N81" s="14">
        <f t="shared" si="66"/>
        <v>0</v>
      </c>
      <c r="O81" s="33"/>
      <c r="P81" s="33"/>
      <c r="Q81" s="33"/>
      <c r="R81" s="33"/>
      <c r="S81" s="14">
        <f t="shared" si="67"/>
        <v>0</v>
      </c>
      <c r="T81" s="36"/>
      <c r="AP81" s="1"/>
      <c r="AQ81" s="1"/>
    </row>
    <row r="82" spans="1:43" s="3" customFormat="1">
      <c r="A82" s="39">
        <v>1004</v>
      </c>
      <c r="B82" s="44" t="s">
        <v>234</v>
      </c>
      <c r="C82" s="236" t="s">
        <v>230</v>
      </c>
      <c r="D82" s="6"/>
      <c r="E82" s="7"/>
      <c r="F82" s="98">
        <v>1</v>
      </c>
      <c r="G82" s="8"/>
      <c r="H82" s="55">
        <f t="shared" si="64"/>
        <v>1</v>
      </c>
      <c r="I82" s="4">
        <v>1</v>
      </c>
      <c r="J82" s="8" t="s">
        <v>231</v>
      </c>
      <c r="K82" s="7"/>
      <c r="L82" s="14">
        <f t="shared" si="65"/>
        <v>0</v>
      </c>
      <c r="M82" s="25"/>
      <c r="N82" s="14">
        <f t="shared" si="66"/>
        <v>0</v>
      </c>
      <c r="O82" s="33"/>
      <c r="P82" s="33"/>
      <c r="Q82" s="33"/>
      <c r="R82" s="33"/>
      <c r="S82" s="14">
        <f t="shared" si="67"/>
        <v>0</v>
      </c>
      <c r="T82" s="36"/>
      <c r="AP82" s="1"/>
      <c r="AQ82" s="1"/>
    </row>
    <row r="83" spans="1:43" s="3" customFormat="1">
      <c r="A83" s="39">
        <v>1006</v>
      </c>
      <c r="B83" s="44" t="s">
        <v>235</v>
      </c>
      <c r="C83" s="236" t="s">
        <v>230</v>
      </c>
      <c r="D83" s="6"/>
      <c r="E83" s="4"/>
      <c r="F83" s="98">
        <v>1</v>
      </c>
      <c r="G83" s="8"/>
      <c r="H83" s="55">
        <f t="shared" si="64"/>
        <v>1</v>
      </c>
      <c r="I83" s="4">
        <v>1</v>
      </c>
      <c r="J83" s="8" t="s">
        <v>231</v>
      </c>
      <c r="K83" s="7"/>
      <c r="L83" s="14">
        <f t="shared" si="65"/>
        <v>0</v>
      </c>
      <c r="M83" s="25"/>
      <c r="N83" s="14">
        <f t="shared" si="66"/>
        <v>0</v>
      </c>
      <c r="O83" s="33"/>
      <c r="P83" s="33"/>
      <c r="Q83" s="33"/>
      <c r="R83" s="33"/>
      <c r="S83" s="14">
        <f t="shared" si="67"/>
        <v>0</v>
      </c>
      <c r="T83" s="36"/>
      <c r="AP83" s="1"/>
      <c r="AQ83" s="1"/>
    </row>
    <row r="84" spans="1:43" s="3" customFormat="1">
      <c r="A84" s="39">
        <v>1008</v>
      </c>
      <c r="B84" s="44" t="s">
        <v>236</v>
      </c>
      <c r="C84" s="236" t="s">
        <v>230</v>
      </c>
      <c r="D84" s="6"/>
      <c r="E84" s="4"/>
      <c r="F84" s="98">
        <v>1</v>
      </c>
      <c r="G84" s="8"/>
      <c r="H84" s="55">
        <f t="shared" si="64"/>
        <v>1</v>
      </c>
      <c r="I84" s="4">
        <v>1</v>
      </c>
      <c r="J84" s="8" t="s">
        <v>231</v>
      </c>
      <c r="K84" s="7"/>
      <c r="L84" s="14">
        <f t="shared" si="65"/>
        <v>0</v>
      </c>
      <c r="M84" s="25"/>
      <c r="N84" s="14">
        <f t="shared" si="66"/>
        <v>0</v>
      </c>
      <c r="O84" s="33"/>
      <c r="P84" s="33"/>
      <c r="Q84" s="33"/>
      <c r="R84" s="33"/>
      <c r="S84" s="14">
        <f t="shared" si="67"/>
        <v>0</v>
      </c>
      <c r="T84" s="36"/>
      <c r="AP84" s="1"/>
      <c r="AQ84" s="1"/>
    </row>
    <row r="85" spans="1:43" s="3" customFormat="1">
      <c r="A85" s="39">
        <v>1009</v>
      </c>
      <c r="B85" s="44" t="s">
        <v>237</v>
      </c>
      <c r="C85" s="236" t="s">
        <v>230</v>
      </c>
      <c r="D85" s="6"/>
      <c r="E85" s="4"/>
      <c r="F85" s="98">
        <v>1</v>
      </c>
      <c r="G85" s="8"/>
      <c r="H85" s="55">
        <f t="shared" si="64"/>
        <v>1</v>
      </c>
      <c r="I85" s="4">
        <v>1</v>
      </c>
      <c r="J85" s="8" t="s">
        <v>231</v>
      </c>
      <c r="K85" s="7"/>
      <c r="L85" s="14">
        <f t="shared" si="65"/>
        <v>0</v>
      </c>
      <c r="M85" s="25"/>
      <c r="N85" s="14">
        <f t="shared" si="66"/>
        <v>0</v>
      </c>
      <c r="O85" s="33"/>
      <c r="P85" s="33"/>
      <c r="Q85" s="33"/>
      <c r="R85" s="33"/>
      <c r="S85" s="14">
        <f t="shared" si="67"/>
        <v>0</v>
      </c>
      <c r="T85" s="36"/>
      <c r="AP85" s="1"/>
      <c r="AQ85" s="1"/>
    </row>
    <row r="86" spans="1:43" s="3" customFormat="1">
      <c r="A86" s="39">
        <v>1010</v>
      </c>
      <c r="B86" s="44" t="s">
        <v>238</v>
      </c>
      <c r="C86" s="236" t="s">
        <v>230</v>
      </c>
      <c r="D86" s="6"/>
      <c r="E86" s="4"/>
      <c r="F86" s="98">
        <v>1</v>
      </c>
      <c r="G86" s="8"/>
      <c r="H86" s="55">
        <f t="shared" si="64"/>
        <v>1</v>
      </c>
      <c r="I86" s="4">
        <v>1</v>
      </c>
      <c r="J86" s="8" t="s">
        <v>231</v>
      </c>
      <c r="K86" s="7"/>
      <c r="L86" s="14">
        <f t="shared" si="65"/>
        <v>0</v>
      </c>
      <c r="M86" s="25"/>
      <c r="N86" s="14">
        <f t="shared" si="66"/>
        <v>0</v>
      </c>
      <c r="O86" s="33"/>
      <c r="P86" s="33"/>
      <c r="Q86" s="33"/>
      <c r="R86" s="33"/>
      <c r="S86" s="14">
        <f t="shared" si="67"/>
        <v>0</v>
      </c>
      <c r="T86" s="36"/>
      <c r="AP86" s="1"/>
      <c r="AQ86" s="1"/>
    </row>
    <row r="87" spans="1:43" s="3" customFormat="1">
      <c r="A87" s="39">
        <v>1015</v>
      </c>
      <c r="B87" s="44" t="s">
        <v>239</v>
      </c>
      <c r="C87" s="236" t="s">
        <v>240</v>
      </c>
      <c r="D87" s="6"/>
      <c r="E87" s="4"/>
      <c r="F87" s="98">
        <v>1</v>
      </c>
      <c r="G87" s="8"/>
      <c r="H87" s="55">
        <f t="shared" si="64"/>
        <v>1</v>
      </c>
      <c r="I87" s="4">
        <v>1</v>
      </c>
      <c r="J87" s="8" t="s">
        <v>231</v>
      </c>
      <c r="K87" s="7"/>
      <c r="L87" s="14">
        <f t="shared" si="65"/>
        <v>0</v>
      </c>
      <c r="M87" s="25"/>
      <c r="N87" s="14">
        <f>MAX(L87-SUM(O87:R87),0)</f>
        <v>0</v>
      </c>
      <c r="O87" s="33"/>
      <c r="P87" s="33"/>
      <c r="Q87" s="33"/>
      <c r="R87" s="33"/>
      <c r="S87" s="14">
        <f t="shared" si="67"/>
        <v>0</v>
      </c>
      <c r="T87" s="36"/>
      <c r="AP87" s="1"/>
      <c r="AQ87" s="1"/>
    </row>
    <row r="88" spans="1:43" s="3" customFormat="1">
      <c r="A88" s="350">
        <v>1016</v>
      </c>
      <c r="B88" s="108" t="s">
        <v>362</v>
      </c>
      <c r="C88" s="236" t="s">
        <v>240</v>
      </c>
      <c r="D88" s="6"/>
      <c r="E88" s="4"/>
      <c r="F88" s="98">
        <v>1</v>
      </c>
      <c r="G88" s="8"/>
      <c r="H88" s="55">
        <f t="shared" ref="H88" si="68">SUM(E88:G88)</f>
        <v>1</v>
      </c>
      <c r="I88" s="4">
        <v>1</v>
      </c>
      <c r="J88" s="8" t="s">
        <v>231</v>
      </c>
      <c r="K88" s="7"/>
      <c r="L88" s="14">
        <f t="shared" ref="L88" si="69">H88*I88*K88</f>
        <v>0</v>
      </c>
      <c r="M88" s="25"/>
      <c r="N88" s="14">
        <f t="shared" ref="N88" si="70">MAX(L88-SUM(O88:R88),0)</f>
        <v>0</v>
      </c>
      <c r="O88" s="33"/>
      <c r="P88" s="33"/>
      <c r="Q88" s="33"/>
      <c r="R88" s="33"/>
      <c r="S88" s="14">
        <f t="shared" ref="S88" si="71">L88-SUM(N88:R88)</f>
        <v>0</v>
      </c>
      <c r="T88" s="36"/>
      <c r="AP88" s="1"/>
      <c r="AQ88" s="1"/>
    </row>
    <row r="89" spans="1:43" s="3" customFormat="1">
      <c r="A89" s="39">
        <v>1020</v>
      </c>
      <c r="B89" s="44" t="s">
        <v>168</v>
      </c>
      <c r="C89" s="236" t="s">
        <v>240</v>
      </c>
      <c r="D89" s="6"/>
      <c r="E89" s="4"/>
      <c r="F89" s="98">
        <v>1</v>
      </c>
      <c r="G89" s="8"/>
      <c r="H89" s="55">
        <f t="shared" si="64"/>
        <v>1</v>
      </c>
      <c r="I89" s="4">
        <v>1</v>
      </c>
      <c r="J89" s="8" t="s">
        <v>231</v>
      </c>
      <c r="K89" s="7"/>
      <c r="L89" s="14">
        <f t="shared" si="65"/>
        <v>0</v>
      </c>
      <c r="M89" s="25"/>
      <c r="N89" s="14">
        <f t="shared" si="66"/>
        <v>0</v>
      </c>
      <c r="O89" s="33"/>
      <c r="P89" s="33"/>
      <c r="Q89" s="33"/>
      <c r="R89" s="33"/>
      <c r="S89" s="14">
        <f t="shared" si="67"/>
        <v>0</v>
      </c>
      <c r="T89" s="36"/>
      <c r="AP89" s="1"/>
      <c r="AQ89" s="1"/>
    </row>
    <row r="90" spans="1:43" s="3" customFormat="1" ht="10.9" customHeight="1">
      <c r="A90" s="39">
        <v>1021</v>
      </c>
      <c r="B90" s="44" t="s">
        <v>241</v>
      </c>
      <c r="C90" s="236" t="s">
        <v>242</v>
      </c>
      <c r="D90" s="6"/>
      <c r="E90" s="4"/>
      <c r="F90" s="98">
        <v>1</v>
      </c>
      <c r="G90" s="8"/>
      <c r="H90" s="55">
        <f t="shared" si="64"/>
        <v>1</v>
      </c>
      <c r="I90" s="4">
        <v>1</v>
      </c>
      <c r="J90" s="8" t="s">
        <v>231</v>
      </c>
      <c r="K90" s="7"/>
      <c r="L90" s="14">
        <f t="shared" si="65"/>
        <v>0</v>
      </c>
      <c r="M90" s="25"/>
      <c r="N90" s="14">
        <f t="shared" si="66"/>
        <v>0</v>
      </c>
      <c r="O90" s="33"/>
      <c r="P90" s="33"/>
      <c r="Q90" s="33"/>
      <c r="R90" s="33"/>
      <c r="S90" s="14">
        <f t="shared" si="67"/>
        <v>0</v>
      </c>
      <c r="T90" s="36"/>
      <c r="AP90" s="1"/>
      <c r="AQ90" s="1"/>
    </row>
    <row r="91" spans="1:43" s="3" customFormat="1">
      <c r="A91" s="430" t="s">
        <v>1297</v>
      </c>
      <c r="B91" s="108" t="s">
        <v>1298</v>
      </c>
      <c r="C91" s="236" t="s">
        <v>242</v>
      </c>
      <c r="D91" s="6"/>
      <c r="E91" s="4"/>
      <c r="F91" s="98">
        <v>1</v>
      </c>
      <c r="G91" s="8"/>
      <c r="H91" s="55">
        <f t="shared" ref="H91" si="72">SUM(E91:G91)</f>
        <v>1</v>
      </c>
      <c r="I91" s="4">
        <v>1</v>
      </c>
      <c r="J91" s="8" t="s">
        <v>231</v>
      </c>
      <c r="K91" s="7"/>
      <c r="L91" s="14">
        <f t="shared" ref="L91" si="73">H91*I91*K91</f>
        <v>0</v>
      </c>
      <c r="M91" s="25"/>
      <c r="N91" s="14">
        <f t="shared" ref="N91" si="74">MAX(L91-SUM(O91:R91),0)</f>
        <v>0</v>
      </c>
      <c r="O91" s="33"/>
      <c r="P91" s="33"/>
      <c r="Q91" s="33"/>
      <c r="R91" s="33"/>
      <c r="S91" s="14">
        <f t="shared" ref="S91" si="75">L91-SUM(N91:R91)</f>
        <v>0</v>
      </c>
      <c r="T91" s="36"/>
      <c r="AP91" s="1"/>
      <c r="AQ91" s="1"/>
    </row>
    <row r="92" spans="1:43" s="3" customFormat="1">
      <c r="A92" s="39">
        <v>1039</v>
      </c>
      <c r="B92" s="44" t="s">
        <v>243</v>
      </c>
      <c r="C92" s="236" t="s">
        <v>244</v>
      </c>
      <c r="D92" s="6"/>
      <c r="E92" s="4"/>
      <c r="F92" s="98">
        <v>1</v>
      </c>
      <c r="G92" s="8"/>
      <c r="H92" s="55">
        <f t="shared" si="64"/>
        <v>1</v>
      </c>
      <c r="I92" s="4">
        <v>1</v>
      </c>
      <c r="J92" s="8" t="s">
        <v>231</v>
      </c>
      <c r="K92" s="7"/>
      <c r="L92" s="14">
        <f t="shared" si="65"/>
        <v>0</v>
      </c>
      <c r="M92" s="25"/>
      <c r="N92" s="14">
        <f t="shared" si="66"/>
        <v>0</v>
      </c>
      <c r="O92" s="33"/>
      <c r="P92" s="33"/>
      <c r="Q92" s="33"/>
      <c r="R92" s="33"/>
      <c r="S92" s="14">
        <f t="shared" si="67"/>
        <v>0</v>
      </c>
      <c r="T92" s="36"/>
      <c r="AP92" s="1"/>
      <c r="AQ92" s="1"/>
    </row>
    <row r="93" spans="1:43" s="3" customFormat="1">
      <c r="A93" s="39">
        <v>1040</v>
      </c>
      <c r="B93" s="44" t="s">
        <v>245</v>
      </c>
      <c r="C93" s="236" t="s">
        <v>230</v>
      </c>
      <c r="D93" s="6"/>
      <c r="E93" s="4"/>
      <c r="F93" s="98">
        <v>1</v>
      </c>
      <c r="G93" s="8"/>
      <c r="H93" s="55">
        <f t="shared" si="64"/>
        <v>1</v>
      </c>
      <c r="I93" s="4">
        <v>1</v>
      </c>
      <c r="J93" s="8" t="s">
        <v>231</v>
      </c>
      <c r="K93" s="7"/>
      <c r="L93" s="14">
        <f t="shared" si="65"/>
        <v>0</v>
      </c>
      <c r="M93" s="25"/>
      <c r="N93" s="14">
        <f t="shared" si="66"/>
        <v>0</v>
      </c>
      <c r="O93" s="33"/>
      <c r="P93" s="33"/>
      <c r="Q93" s="33"/>
      <c r="R93" s="33"/>
      <c r="S93" s="14">
        <f t="shared" si="67"/>
        <v>0</v>
      </c>
      <c r="T93" s="36"/>
      <c r="AP93" s="1"/>
      <c r="AQ93" s="1"/>
    </row>
    <row r="94" spans="1:43" s="3" customFormat="1">
      <c r="A94" s="39">
        <v>1044</v>
      </c>
      <c r="B94" s="44" t="s">
        <v>246</v>
      </c>
      <c r="C94" s="236" t="s">
        <v>230</v>
      </c>
      <c r="D94" s="6"/>
      <c r="E94" s="4"/>
      <c r="F94" s="98">
        <v>1</v>
      </c>
      <c r="G94" s="8"/>
      <c r="H94" s="55">
        <f t="shared" si="64"/>
        <v>1</v>
      </c>
      <c r="I94" s="4">
        <v>1</v>
      </c>
      <c r="J94" s="8" t="s">
        <v>231</v>
      </c>
      <c r="K94" s="7"/>
      <c r="L94" s="14">
        <f t="shared" si="65"/>
        <v>0</v>
      </c>
      <c r="M94" s="25"/>
      <c r="N94" s="14">
        <f t="shared" si="66"/>
        <v>0</v>
      </c>
      <c r="O94" s="33"/>
      <c r="P94" s="33"/>
      <c r="Q94" s="33"/>
      <c r="R94" s="33"/>
      <c r="S94" s="14">
        <f t="shared" si="67"/>
        <v>0</v>
      </c>
      <c r="T94" s="36"/>
      <c r="AP94" s="1"/>
      <c r="AQ94" s="1"/>
    </row>
    <row r="95" spans="1:43" s="3" customFormat="1">
      <c r="A95" s="430" t="s">
        <v>1299</v>
      </c>
      <c r="B95" s="108" t="s">
        <v>636</v>
      </c>
      <c r="C95" s="236" t="s">
        <v>248</v>
      </c>
      <c r="D95" s="6"/>
      <c r="E95" s="4"/>
      <c r="F95" s="98">
        <v>1</v>
      </c>
      <c r="G95" s="8"/>
      <c r="H95" s="55">
        <f t="shared" ref="H95" si="76">SUM(E95:G95)</f>
        <v>1</v>
      </c>
      <c r="I95" s="4">
        <v>1</v>
      </c>
      <c r="J95" s="8" t="s">
        <v>231</v>
      </c>
      <c r="K95" s="7"/>
      <c r="L95" s="14">
        <f t="shared" ref="L95" si="77">H95*I95*K95</f>
        <v>0</v>
      </c>
      <c r="M95" s="25"/>
      <c r="N95" s="14">
        <f t="shared" ref="N95" si="78">MAX(L95-SUM(O95:R95),0)</f>
        <v>0</v>
      </c>
      <c r="O95" s="33"/>
      <c r="P95" s="33"/>
      <c r="Q95" s="33"/>
      <c r="R95" s="33"/>
      <c r="S95" s="14">
        <f t="shared" ref="S95" si="79">L95-SUM(N95:R95)</f>
        <v>0</v>
      </c>
      <c r="T95" s="36"/>
      <c r="AP95" s="1"/>
      <c r="AQ95" s="1"/>
    </row>
    <row r="96" spans="1:43" s="3" customFormat="1">
      <c r="A96" s="39">
        <v>1046</v>
      </c>
      <c r="B96" s="44" t="s">
        <v>247</v>
      </c>
      <c r="C96" s="236" t="s">
        <v>248</v>
      </c>
      <c r="D96" s="6"/>
      <c r="E96" s="4"/>
      <c r="F96" s="98">
        <v>1</v>
      </c>
      <c r="G96" s="8"/>
      <c r="H96" s="55">
        <f t="shared" si="64"/>
        <v>1</v>
      </c>
      <c r="I96" s="4">
        <v>1</v>
      </c>
      <c r="J96" s="8" t="s">
        <v>231</v>
      </c>
      <c r="K96" s="7"/>
      <c r="L96" s="14">
        <f t="shared" si="65"/>
        <v>0</v>
      </c>
      <c r="M96" s="25"/>
      <c r="N96" s="14">
        <f t="shared" si="66"/>
        <v>0</v>
      </c>
      <c r="O96" s="33"/>
      <c r="P96" s="33"/>
      <c r="Q96" s="33"/>
      <c r="R96" s="33"/>
      <c r="S96" s="14">
        <f t="shared" si="67"/>
        <v>0</v>
      </c>
      <c r="T96" s="36"/>
      <c r="AP96" s="1"/>
      <c r="AQ96" s="1"/>
    </row>
    <row r="97" spans="1:43" s="3" customFormat="1">
      <c r="A97" s="39">
        <v>1047</v>
      </c>
      <c r="B97" s="44" t="s">
        <v>249</v>
      </c>
      <c r="C97" s="236" t="s">
        <v>248</v>
      </c>
      <c r="D97" s="6"/>
      <c r="E97" s="4"/>
      <c r="F97" s="98">
        <v>1</v>
      </c>
      <c r="G97" s="8"/>
      <c r="H97" s="55">
        <f t="shared" si="64"/>
        <v>1</v>
      </c>
      <c r="I97" s="4">
        <v>1</v>
      </c>
      <c r="J97" s="8" t="s">
        <v>231</v>
      </c>
      <c r="K97" s="7"/>
      <c r="L97" s="14">
        <f t="shared" si="65"/>
        <v>0</v>
      </c>
      <c r="M97" s="25"/>
      <c r="N97" s="14">
        <f t="shared" si="66"/>
        <v>0</v>
      </c>
      <c r="O97" s="33"/>
      <c r="P97" s="33"/>
      <c r="Q97" s="33"/>
      <c r="R97" s="33"/>
      <c r="S97" s="14">
        <f t="shared" si="67"/>
        <v>0</v>
      </c>
      <c r="T97" s="36"/>
      <c r="AP97" s="1"/>
      <c r="AQ97" s="1"/>
    </row>
    <row r="98" spans="1:43" s="3" customFormat="1">
      <c r="A98" s="39">
        <v>1048</v>
      </c>
      <c r="B98" s="44" t="s">
        <v>250</v>
      </c>
      <c r="C98" s="236" t="s">
        <v>248</v>
      </c>
      <c r="D98" s="6"/>
      <c r="E98" s="4"/>
      <c r="F98" s="98">
        <v>1</v>
      </c>
      <c r="G98" s="8"/>
      <c r="H98" s="55">
        <f t="shared" si="64"/>
        <v>1</v>
      </c>
      <c r="I98" s="4">
        <v>1</v>
      </c>
      <c r="J98" s="8" t="s">
        <v>231</v>
      </c>
      <c r="K98" s="7"/>
      <c r="L98" s="14">
        <f t="shared" si="65"/>
        <v>0</v>
      </c>
      <c r="M98" s="25"/>
      <c r="N98" s="14">
        <f t="shared" si="66"/>
        <v>0</v>
      </c>
      <c r="O98" s="33"/>
      <c r="P98" s="33"/>
      <c r="Q98" s="33"/>
      <c r="R98" s="33"/>
      <c r="S98" s="14">
        <f t="shared" si="67"/>
        <v>0</v>
      </c>
      <c r="T98" s="36"/>
      <c r="AP98" s="1"/>
      <c r="AQ98" s="1"/>
    </row>
    <row r="99" spans="1:43" s="3" customFormat="1">
      <c r="A99" s="39">
        <v>1049</v>
      </c>
      <c r="B99" s="44" t="s">
        <v>251</v>
      </c>
      <c r="C99" s="236" t="s">
        <v>248</v>
      </c>
      <c r="D99" s="6"/>
      <c r="E99" s="4"/>
      <c r="F99" s="98">
        <v>1</v>
      </c>
      <c r="G99" s="8"/>
      <c r="H99" s="55">
        <f t="shared" si="64"/>
        <v>1</v>
      </c>
      <c r="I99" s="4">
        <v>1</v>
      </c>
      <c r="J99" s="8" t="s">
        <v>231</v>
      </c>
      <c r="K99" s="7"/>
      <c r="L99" s="14">
        <f t="shared" si="65"/>
        <v>0</v>
      </c>
      <c r="M99" s="25"/>
      <c r="N99" s="14">
        <f>MAX(L99-SUM(O99:R99),0)</f>
        <v>0</v>
      </c>
      <c r="O99" s="33"/>
      <c r="P99" s="33"/>
      <c r="Q99" s="33"/>
      <c r="R99" s="33"/>
      <c r="S99" s="14">
        <f t="shared" si="67"/>
        <v>0</v>
      </c>
      <c r="T99" s="36"/>
      <c r="AP99" s="1"/>
      <c r="AQ99" s="1"/>
    </row>
    <row r="100" spans="1:43" s="3" customFormat="1">
      <c r="A100" s="39">
        <v>1050</v>
      </c>
      <c r="B100" s="44" t="s">
        <v>252</v>
      </c>
      <c r="C100" s="236" t="s">
        <v>248</v>
      </c>
      <c r="D100" s="6"/>
      <c r="E100" s="4"/>
      <c r="F100" s="98">
        <v>1</v>
      </c>
      <c r="G100" s="8"/>
      <c r="H100" s="55">
        <f t="shared" si="64"/>
        <v>1</v>
      </c>
      <c r="I100" s="4">
        <v>1</v>
      </c>
      <c r="J100" s="8" t="s">
        <v>231</v>
      </c>
      <c r="K100" s="7"/>
      <c r="L100" s="14">
        <f t="shared" si="65"/>
        <v>0</v>
      </c>
      <c r="M100" s="25"/>
      <c r="N100" s="14">
        <f t="shared" si="66"/>
        <v>0</v>
      </c>
      <c r="O100" s="33"/>
      <c r="P100" s="33"/>
      <c r="Q100" s="33"/>
      <c r="R100" s="33"/>
      <c r="S100" s="14">
        <f t="shared" si="67"/>
        <v>0</v>
      </c>
      <c r="T100" s="36"/>
      <c r="AP100" s="1"/>
      <c r="AQ100" s="1"/>
    </row>
    <row r="101" spans="1:43" s="3" customFormat="1">
      <c r="A101" s="103">
        <v>1051</v>
      </c>
      <c r="B101" s="45" t="s">
        <v>253</v>
      </c>
      <c r="C101" s="236" t="s">
        <v>254</v>
      </c>
      <c r="D101" s="6"/>
      <c r="E101" s="4"/>
      <c r="F101" s="98">
        <v>1</v>
      </c>
      <c r="G101" s="8"/>
      <c r="H101" s="55">
        <f t="shared" si="64"/>
        <v>1</v>
      </c>
      <c r="I101" s="4">
        <v>1</v>
      </c>
      <c r="J101" s="8" t="s">
        <v>231</v>
      </c>
      <c r="K101" s="7"/>
      <c r="L101" s="14">
        <f t="shared" si="65"/>
        <v>0</v>
      </c>
      <c r="M101" s="25"/>
      <c r="N101" s="14">
        <f t="shared" si="66"/>
        <v>0</v>
      </c>
      <c r="O101" s="33"/>
      <c r="P101" s="33"/>
      <c r="Q101" s="33"/>
      <c r="R101" s="33"/>
      <c r="S101" s="14">
        <f t="shared" si="67"/>
        <v>0</v>
      </c>
      <c r="T101" s="36"/>
      <c r="AP101" s="1"/>
      <c r="AQ101" s="1"/>
    </row>
    <row r="102" spans="1:43" s="3" customFormat="1" ht="10.5">
      <c r="A102" s="39"/>
      <c r="B102" s="46" t="s">
        <v>152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>SUM(L79:L101)</f>
        <v>0</v>
      </c>
      <c r="M102" s="21">
        <f t="shared" ref="M102:T102" si="80">SUM(M79:M101)</f>
        <v>0</v>
      </c>
      <c r="N102" s="16">
        <f t="shared" si="80"/>
        <v>0</v>
      </c>
      <c r="O102" s="34">
        <f t="shared" si="80"/>
        <v>0</v>
      </c>
      <c r="P102" s="34">
        <f t="shared" si="80"/>
        <v>0</v>
      </c>
      <c r="Q102" s="34">
        <f t="shared" si="80"/>
        <v>0</v>
      </c>
      <c r="R102" s="34">
        <f t="shared" si="80"/>
        <v>0</v>
      </c>
      <c r="S102" s="16">
        <f t="shared" si="80"/>
        <v>0</v>
      </c>
      <c r="T102" s="34">
        <f t="shared" si="80"/>
        <v>0</v>
      </c>
      <c r="AP102" s="1"/>
      <c r="AQ102" s="1"/>
    </row>
    <row r="103" spans="1:43" s="3" customFormat="1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  <c r="AP103" s="1"/>
      <c r="AQ103" s="1"/>
    </row>
    <row r="104" spans="1:43" s="3" customFormat="1" ht="10.5">
      <c r="A104" s="104">
        <v>1100</v>
      </c>
      <c r="B104" s="31" t="s">
        <v>166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  <c r="AP104" s="1"/>
      <c r="AQ104" s="1"/>
    </row>
    <row r="105" spans="1:43" s="3" customFormat="1">
      <c r="A105" s="39">
        <v>1101</v>
      </c>
      <c r="B105" s="45" t="s">
        <v>255</v>
      </c>
      <c r="C105" s="236" t="s">
        <v>256</v>
      </c>
      <c r="D105" s="6"/>
      <c r="E105" s="4"/>
      <c r="F105" s="99">
        <v>2.5000000000000001E-2</v>
      </c>
      <c r="G105" s="8"/>
      <c r="H105" s="55">
        <f t="shared" ref="H105:H114" si="81">SUM(E105:G105)</f>
        <v>2.5000000000000001E-2</v>
      </c>
      <c r="I105" s="4">
        <v>1</v>
      </c>
      <c r="J105" s="8" t="s">
        <v>231</v>
      </c>
      <c r="K105" s="111"/>
      <c r="L105" s="14">
        <f t="shared" ref="L105:L114" si="82">H105*I105*K105</f>
        <v>0</v>
      </c>
      <c r="M105" s="25"/>
      <c r="N105" s="14">
        <f t="shared" ref="N105:N114" si="83">MAX(L105-SUM(O105:R105),0)</f>
        <v>0</v>
      </c>
      <c r="O105" s="33"/>
      <c r="P105" s="33"/>
      <c r="Q105" s="33"/>
      <c r="R105" s="33"/>
      <c r="S105" s="14">
        <f t="shared" ref="S105:S114" si="84">L105-SUM(N105:R105)</f>
        <v>0</v>
      </c>
      <c r="T105" s="36"/>
      <c r="AP105" s="1"/>
      <c r="AQ105" s="1"/>
    </row>
    <row r="106" spans="1:43" s="3" customFormat="1">
      <c r="A106" s="39">
        <v>1102</v>
      </c>
      <c r="B106" s="45" t="s">
        <v>257</v>
      </c>
      <c r="C106" s="236" t="s">
        <v>256</v>
      </c>
      <c r="D106" s="6"/>
      <c r="E106" s="4"/>
      <c r="F106" s="98">
        <v>1</v>
      </c>
      <c r="G106" s="8"/>
      <c r="H106" s="55">
        <f t="shared" si="81"/>
        <v>1</v>
      </c>
      <c r="I106" s="4">
        <v>1</v>
      </c>
      <c r="J106" s="8" t="s">
        <v>231</v>
      </c>
      <c r="K106" s="111"/>
      <c r="L106" s="14">
        <f t="shared" si="82"/>
        <v>0</v>
      </c>
      <c r="M106" s="25"/>
      <c r="N106" s="14">
        <f>MAX(L106-SUM(O106:R106),0)</f>
        <v>0</v>
      </c>
      <c r="O106" s="33"/>
      <c r="P106" s="33"/>
      <c r="Q106" s="33"/>
      <c r="R106" s="33"/>
      <c r="S106" s="14">
        <f t="shared" si="84"/>
        <v>0</v>
      </c>
      <c r="T106" s="36"/>
      <c r="AP106" s="1"/>
      <c r="AQ106" s="1"/>
    </row>
    <row r="107" spans="1:43" s="3" customFormat="1">
      <c r="A107" s="103">
        <v>1103</v>
      </c>
      <c r="B107" s="45" t="s">
        <v>258</v>
      </c>
      <c r="C107" s="236" t="s">
        <v>256</v>
      </c>
      <c r="D107" s="6"/>
      <c r="E107" s="4"/>
      <c r="F107" s="98">
        <v>1</v>
      </c>
      <c r="G107" s="8"/>
      <c r="H107" s="55">
        <f t="shared" si="81"/>
        <v>1</v>
      </c>
      <c r="I107" s="4">
        <v>1</v>
      </c>
      <c r="J107" s="8" t="s">
        <v>231</v>
      </c>
      <c r="K107" s="7"/>
      <c r="L107" s="14">
        <f>H107*I107*K107</f>
        <v>0</v>
      </c>
      <c r="M107" s="25"/>
      <c r="N107" s="14">
        <f t="shared" si="83"/>
        <v>0</v>
      </c>
      <c r="O107" s="33"/>
      <c r="P107" s="33"/>
      <c r="Q107" s="33"/>
      <c r="R107" s="33"/>
      <c r="S107" s="14">
        <f t="shared" si="84"/>
        <v>0</v>
      </c>
      <c r="T107" s="33">
        <f>N107</f>
        <v>0</v>
      </c>
      <c r="AP107" s="1"/>
      <c r="AQ107" s="1"/>
    </row>
    <row r="108" spans="1:43" s="3" customFormat="1">
      <c r="A108" s="103">
        <v>1104</v>
      </c>
      <c r="B108" s="45" t="s">
        <v>259</v>
      </c>
      <c r="C108" s="236" t="s">
        <v>256</v>
      </c>
      <c r="D108" s="6"/>
      <c r="E108" s="4"/>
      <c r="F108" s="98">
        <v>1</v>
      </c>
      <c r="G108" s="8"/>
      <c r="H108" s="55">
        <f t="shared" si="81"/>
        <v>1</v>
      </c>
      <c r="I108" s="4">
        <v>1</v>
      </c>
      <c r="J108" s="8" t="s">
        <v>231</v>
      </c>
      <c r="K108" s="7"/>
      <c r="L108" s="14">
        <f t="shared" si="82"/>
        <v>0</v>
      </c>
      <c r="M108" s="25"/>
      <c r="N108" s="14">
        <f t="shared" si="83"/>
        <v>0</v>
      </c>
      <c r="O108" s="33"/>
      <c r="P108" s="33"/>
      <c r="Q108" s="33"/>
      <c r="R108" s="33"/>
      <c r="S108" s="14">
        <f t="shared" si="84"/>
        <v>0</v>
      </c>
      <c r="T108" s="36"/>
      <c r="AP108" s="1"/>
      <c r="AQ108" s="1"/>
    </row>
    <row r="109" spans="1:43" s="3" customFormat="1">
      <c r="A109" s="103">
        <v>1105</v>
      </c>
      <c r="B109" s="45" t="s">
        <v>260</v>
      </c>
      <c r="C109" s="236" t="s">
        <v>256</v>
      </c>
      <c r="D109" s="6"/>
      <c r="E109" s="4"/>
      <c r="F109" s="98">
        <v>1</v>
      </c>
      <c r="G109" s="8"/>
      <c r="H109" s="55">
        <f t="shared" si="81"/>
        <v>1</v>
      </c>
      <c r="I109" s="4">
        <v>1</v>
      </c>
      <c r="J109" s="8" t="s">
        <v>231</v>
      </c>
      <c r="K109" s="7"/>
      <c r="L109" s="14">
        <f t="shared" si="82"/>
        <v>0</v>
      </c>
      <c r="M109" s="25"/>
      <c r="N109" s="14">
        <f t="shared" si="83"/>
        <v>0</v>
      </c>
      <c r="O109" s="33"/>
      <c r="P109" s="33"/>
      <c r="Q109" s="33"/>
      <c r="R109" s="33"/>
      <c r="S109" s="14">
        <f t="shared" si="84"/>
        <v>0</v>
      </c>
      <c r="T109" s="36"/>
      <c r="AP109" s="1"/>
      <c r="AQ109" s="1"/>
    </row>
    <row r="110" spans="1:43" s="3" customFormat="1">
      <c r="A110" s="103">
        <v>1106</v>
      </c>
      <c r="B110" s="45" t="s">
        <v>261</v>
      </c>
      <c r="C110" s="236" t="s">
        <v>256</v>
      </c>
      <c r="D110" s="6"/>
      <c r="E110" s="4"/>
      <c r="F110" s="98">
        <v>1</v>
      </c>
      <c r="G110" s="8"/>
      <c r="H110" s="55">
        <f t="shared" si="81"/>
        <v>1</v>
      </c>
      <c r="I110" s="4">
        <v>1</v>
      </c>
      <c r="J110" s="8" t="s">
        <v>231</v>
      </c>
      <c r="K110" s="7"/>
      <c r="L110" s="14">
        <f t="shared" si="82"/>
        <v>0</v>
      </c>
      <c r="M110" s="25"/>
      <c r="N110" s="14">
        <f t="shared" si="83"/>
        <v>0</v>
      </c>
      <c r="O110" s="33"/>
      <c r="P110" s="33"/>
      <c r="Q110" s="33"/>
      <c r="R110" s="33"/>
      <c r="S110" s="14">
        <f t="shared" si="84"/>
        <v>0</v>
      </c>
      <c r="T110" s="36"/>
      <c r="AP110" s="1"/>
      <c r="AQ110" s="1"/>
    </row>
    <row r="111" spans="1:43" s="3" customFormat="1">
      <c r="A111" s="103">
        <v>1107</v>
      </c>
      <c r="B111" s="45" t="s">
        <v>262</v>
      </c>
      <c r="C111" s="236" t="s">
        <v>256</v>
      </c>
      <c r="D111" s="6"/>
      <c r="E111" s="4"/>
      <c r="F111" s="98">
        <v>1</v>
      </c>
      <c r="G111" s="8"/>
      <c r="H111" s="55">
        <f t="shared" si="81"/>
        <v>1</v>
      </c>
      <c r="I111" s="4">
        <v>1</v>
      </c>
      <c r="J111" s="8" t="s">
        <v>231</v>
      </c>
      <c r="K111" s="7"/>
      <c r="L111" s="14">
        <f t="shared" si="82"/>
        <v>0</v>
      </c>
      <c r="M111" s="25"/>
      <c r="N111" s="14">
        <f t="shared" si="83"/>
        <v>0</v>
      </c>
      <c r="O111" s="33"/>
      <c r="P111" s="33"/>
      <c r="Q111" s="33"/>
      <c r="R111" s="33"/>
      <c r="S111" s="14">
        <f t="shared" si="84"/>
        <v>0</v>
      </c>
      <c r="T111" s="36"/>
      <c r="AP111" s="1"/>
      <c r="AQ111" s="1"/>
    </row>
    <row r="112" spans="1:43" s="3" customFormat="1">
      <c r="A112" s="39">
        <v>1109</v>
      </c>
      <c r="B112" s="45" t="s">
        <v>263</v>
      </c>
      <c r="C112" s="236" t="s">
        <v>256</v>
      </c>
      <c r="D112" s="6"/>
      <c r="E112" s="4"/>
      <c r="F112" s="98">
        <v>1</v>
      </c>
      <c r="G112" s="8"/>
      <c r="H112" s="55">
        <f t="shared" si="81"/>
        <v>1</v>
      </c>
      <c r="I112" s="4">
        <v>1</v>
      </c>
      <c r="J112" s="8" t="s">
        <v>231</v>
      </c>
      <c r="K112" s="7"/>
      <c r="L112" s="14">
        <f t="shared" si="82"/>
        <v>0</v>
      </c>
      <c r="M112" s="25"/>
      <c r="N112" s="14">
        <f t="shared" si="83"/>
        <v>0</v>
      </c>
      <c r="O112" s="33"/>
      <c r="P112" s="33"/>
      <c r="Q112" s="33"/>
      <c r="R112" s="33"/>
      <c r="S112" s="14">
        <f t="shared" si="84"/>
        <v>0</v>
      </c>
      <c r="T112" s="36"/>
      <c r="AP112" s="1"/>
      <c r="AQ112" s="1"/>
    </row>
    <row r="113" spans="1:43" s="3" customFormat="1">
      <c r="A113" s="39">
        <v>1110</v>
      </c>
      <c r="B113" s="45" t="s">
        <v>264</v>
      </c>
      <c r="C113" s="236" t="s">
        <v>256</v>
      </c>
      <c r="D113" s="6"/>
      <c r="E113" s="4"/>
      <c r="F113" s="98">
        <v>1</v>
      </c>
      <c r="G113" s="8"/>
      <c r="H113" s="55">
        <f t="shared" si="81"/>
        <v>1</v>
      </c>
      <c r="I113" s="4">
        <v>1</v>
      </c>
      <c r="J113" s="8" t="s">
        <v>231</v>
      </c>
      <c r="K113" s="7"/>
      <c r="L113" s="14">
        <f t="shared" si="82"/>
        <v>0</v>
      </c>
      <c r="M113" s="25"/>
      <c r="N113" s="14">
        <f t="shared" si="83"/>
        <v>0</v>
      </c>
      <c r="O113" s="33"/>
      <c r="P113" s="33"/>
      <c r="Q113" s="33"/>
      <c r="R113" s="33"/>
      <c r="S113" s="14">
        <f t="shared" si="84"/>
        <v>0</v>
      </c>
      <c r="T113" s="36"/>
      <c r="AP113" s="1"/>
      <c r="AQ113" s="1"/>
    </row>
    <row r="114" spans="1:43" s="3" customFormat="1">
      <c r="A114" s="39">
        <v>1111</v>
      </c>
      <c r="B114" s="45" t="s">
        <v>265</v>
      </c>
      <c r="C114" s="236" t="s">
        <v>256</v>
      </c>
      <c r="D114" s="6"/>
      <c r="E114" s="4"/>
      <c r="F114" s="98">
        <v>1</v>
      </c>
      <c r="G114" s="8"/>
      <c r="H114" s="55">
        <f t="shared" si="81"/>
        <v>1</v>
      </c>
      <c r="I114" s="4">
        <v>1</v>
      </c>
      <c r="J114" s="8" t="s">
        <v>231</v>
      </c>
      <c r="K114" s="7"/>
      <c r="L114" s="14">
        <f t="shared" si="82"/>
        <v>0</v>
      </c>
      <c r="M114" s="25"/>
      <c r="N114" s="14">
        <f t="shared" si="83"/>
        <v>0</v>
      </c>
      <c r="O114" s="33"/>
      <c r="P114" s="33"/>
      <c r="Q114" s="33"/>
      <c r="R114" s="33"/>
      <c r="S114" s="14">
        <f t="shared" si="84"/>
        <v>0</v>
      </c>
      <c r="T114" s="36"/>
      <c r="AP114" s="1"/>
      <c r="AQ114" s="1"/>
    </row>
    <row r="115" spans="1:43" s="3" customFormat="1" ht="10.5">
      <c r="A115" s="39"/>
      <c r="B115" s="46" t="s">
        <v>152</v>
      </c>
      <c r="C115" s="236"/>
      <c r="D115" s="6"/>
      <c r="E115" s="4"/>
      <c r="F115" s="98"/>
      <c r="G115" s="8"/>
      <c r="H115" s="55"/>
      <c r="I115" s="4"/>
      <c r="J115" s="8"/>
      <c r="K115" s="7"/>
      <c r="L115" s="16">
        <f>SUM(L105:L114)</f>
        <v>0</v>
      </c>
      <c r="M115" s="21">
        <f t="shared" ref="M115:T115" si="85">SUM(M105:M114)</f>
        <v>0</v>
      </c>
      <c r="N115" s="16">
        <f t="shared" si="85"/>
        <v>0</v>
      </c>
      <c r="O115" s="34">
        <f t="shared" si="85"/>
        <v>0</v>
      </c>
      <c r="P115" s="34">
        <f t="shared" si="85"/>
        <v>0</v>
      </c>
      <c r="Q115" s="34">
        <f t="shared" si="85"/>
        <v>0</v>
      </c>
      <c r="R115" s="34">
        <f t="shared" si="85"/>
        <v>0</v>
      </c>
      <c r="S115" s="16">
        <f t="shared" si="85"/>
        <v>0</v>
      </c>
      <c r="T115" s="34">
        <f t="shared" si="85"/>
        <v>0</v>
      </c>
      <c r="AP115" s="1"/>
      <c r="AQ115" s="1"/>
    </row>
    <row r="116" spans="1:43" s="3" customFormat="1" ht="10.5">
      <c r="A116" s="39"/>
      <c r="B116" s="46"/>
      <c r="C116" s="236"/>
      <c r="D116" s="6"/>
      <c r="E116" s="4"/>
      <c r="F116" s="98"/>
      <c r="G116" s="8"/>
      <c r="H116" s="55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  <c r="AP116" s="1"/>
      <c r="AQ116" s="1"/>
    </row>
    <row r="117" spans="1:43" s="3" customFormat="1" ht="10.5">
      <c r="A117" s="104">
        <v>1200</v>
      </c>
      <c r="B117" s="31" t="s">
        <v>167</v>
      </c>
      <c r="C117" s="237"/>
      <c r="D117" s="6"/>
      <c r="E117" s="4"/>
      <c r="F117" s="98"/>
      <c r="G117" s="8"/>
      <c r="H117" s="55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  <c r="AP117" s="1"/>
      <c r="AQ117" s="1"/>
    </row>
    <row r="118" spans="1:43" s="3" customFormat="1">
      <c r="A118" s="39">
        <v>1202</v>
      </c>
      <c r="B118" s="44" t="s">
        <v>266</v>
      </c>
      <c r="C118" s="236" t="s">
        <v>267</v>
      </c>
      <c r="D118" s="6"/>
      <c r="E118" s="4"/>
      <c r="F118" s="98">
        <v>1</v>
      </c>
      <c r="G118" s="8"/>
      <c r="H118" s="55">
        <f t="shared" ref="H118:H127" si="86">SUM(E118:G118)</f>
        <v>1</v>
      </c>
      <c r="I118" s="4">
        <v>1</v>
      </c>
      <c r="J118" s="8" t="s">
        <v>231</v>
      </c>
      <c r="K118" s="7"/>
      <c r="L118" s="14">
        <f t="shared" ref="L118:L127" si="87">H118*I118*K118</f>
        <v>0</v>
      </c>
      <c r="M118" s="25"/>
      <c r="N118" s="14">
        <f t="shared" ref="N118:N127" si="88">MAX(L118-SUM(O118:R118),0)</f>
        <v>0</v>
      </c>
      <c r="O118" s="33"/>
      <c r="P118" s="33"/>
      <c r="Q118" s="33"/>
      <c r="R118" s="33"/>
      <c r="S118" s="14">
        <f t="shared" ref="S118:S127" si="89">L118-SUM(N118:R118)</f>
        <v>0</v>
      </c>
      <c r="T118" s="33">
        <f>N118</f>
        <v>0</v>
      </c>
      <c r="AP118" s="1"/>
      <c r="AQ118" s="1"/>
    </row>
    <row r="119" spans="1:43" s="3" customFormat="1">
      <c r="A119" s="39">
        <v>1205</v>
      </c>
      <c r="B119" s="44" t="s">
        <v>268</v>
      </c>
      <c r="C119" s="236" t="s">
        <v>267</v>
      </c>
      <c r="D119" s="6"/>
      <c r="E119" s="4">
        <f>pm</f>
        <v>0</v>
      </c>
      <c r="F119" s="98">
        <f>sm</f>
        <v>0</v>
      </c>
      <c r="G119" s="8"/>
      <c r="H119" s="55">
        <f>SUM(E119:G119)</f>
        <v>0</v>
      </c>
      <c r="I119" s="4">
        <v>1</v>
      </c>
      <c r="J119" s="8" t="s">
        <v>269</v>
      </c>
      <c r="K119" s="7"/>
      <c r="L119" s="14">
        <f t="shared" si="87"/>
        <v>0</v>
      </c>
      <c r="M119" s="25"/>
      <c r="N119" s="14">
        <f t="shared" si="88"/>
        <v>0</v>
      </c>
      <c r="O119" s="33"/>
      <c r="P119" s="33"/>
      <c r="Q119" s="33"/>
      <c r="R119" s="33"/>
      <c r="S119" s="14">
        <f t="shared" si="89"/>
        <v>0</v>
      </c>
      <c r="T119" s="33">
        <f>N119</f>
        <v>0</v>
      </c>
      <c r="AP119" s="1"/>
      <c r="AQ119" s="1"/>
    </row>
    <row r="120" spans="1:43" s="3" customFormat="1">
      <c r="A120" s="103">
        <v>1206</v>
      </c>
      <c r="B120" s="44" t="s">
        <v>270</v>
      </c>
      <c r="C120" s="236" t="s">
        <v>267</v>
      </c>
      <c r="D120" s="6"/>
      <c r="E120" s="4">
        <f>pm</f>
        <v>0</v>
      </c>
      <c r="F120" s="98">
        <f>sm</f>
        <v>0</v>
      </c>
      <c r="G120" s="8"/>
      <c r="H120" s="55">
        <f t="shared" si="86"/>
        <v>0</v>
      </c>
      <c r="I120" s="4">
        <v>1</v>
      </c>
      <c r="J120" s="8" t="s">
        <v>269</v>
      </c>
      <c r="K120" s="7"/>
      <c r="L120" s="14">
        <f t="shared" si="87"/>
        <v>0</v>
      </c>
      <c r="M120" s="25"/>
      <c r="N120" s="14">
        <f t="shared" si="88"/>
        <v>0</v>
      </c>
      <c r="O120" s="33"/>
      <c r="P120" s="33"/>
      <c r="Q120" s="33"/>
      <c r="R120" s="33"/>
      <c r="S120" s="14">
        <f t="shared" si="89"/>
        <v>0</v>
      </c>
      <c r="T120" s="33">
        <f>N120</f>
        <v>0</v>
      </c>
      <c r="AP120" s="1"/>
      <c r="AQ120" s="1"/>
    </row>
    <row r="121" spans="1:43" s="3" customFormat="1">
      <c r="A121" s="103">
        <v>1208</v>
      </c>
      <c r="B121" s="44" t="s">
        <v>271</v>
      </c>
      <c r="C121" s="236" t="s">
        <v>267</v>
      </c>
      <c r="D121" s="6"/>
      <c r="E121" s="4"/>
      <c r="F121" s="98">
        <v>1</v>
      </c>
      <c r="G121" s="8"/>
      <c r="H121" s="55">
        <f t="shared" si="86"/>
        <v>1</v>
      </c>
      <c r="I121" s="4">
        <v>1</v>
      </c>
      <c r="J121" s="8" t="s">
        <v>231</v>
      </c>
      <c r="K121" s="7"/>
      <c r="L121" s="14">
        <f t="shared" si="87"/>
        <v>0</v>
      </c>
      <c r="M121" s="25"/>
      <c r="N121" s="14">
        <f t="shared" si="88"/>
        <v>0</v>
      </c>
      <c r="O121" s="33"/>
      <c r="P121" s="33"/>
      <c r="Q121" s="33"/>
      <c r="R121" s="33"/>
      <c r="S121" s="14">
        <f t="shared" si="89"/>
        <v>0</v>
      </c>
      <c r="T121" s="36"/>
      <c r="AP121" s="1"/>
      <c r="AQ121" s="1"/>
    </row>
    <row r="122" spans="1:43" s="3" customFormat="1">
      <c r="A122" s="39">
        <v>1245</v>
      </c>
      <c r="B122" s="44" t="s">
        <v>272</v>
      </c>
      <c r="C122" s="236" t="s">
        <v>230</v>
      </c>
      <c r="D122" s="6"/>
      <c r="E122" s="4"/>
      <c r="F122" s="98">
        <v>1</v>
      </c>
      <c r="G122" s="8"/>
      <c r="H122" s="55">
        <f t="shared" si="86"/>
        <v>1</v>
      </c>
      <c r="I122" s="4">
        <v>1</v>
      </c>
      <c r="J122" s="8" t="s">
        <v>231</v>
      </c>
      <c r="K122" s="7"/>
      <c r="L122" s="14">
        <f t="shared" si="87"/>
        <v>0</v>
      </c>
      <c r="M122" s="25"/>
      <c r="N122" s="14">
        <f t="shared" si="88"/>
        <v>0</v>
      </c>
      <c r="O122" s="33"/>
      <c r="P122" s="33"/>
      <c r="Q122" s="33"/>
      <c r="R122" s="33"/>
      <c r="S122" s="14">
        <f t="shared" si="89"/>
        <v>0</v>
      </c>
      <c r="T122" s="36"/>
      <c r="AP122" s="1"/>
      <c r="AQ122" s="1"/>
    </row>
    <row r="123" spans="1:43" s="3" customFormat="1">
      <c r="A123" s="103">
        <v>1250</v>
      </c>
      <c r="B123" s="44" t="s">
        <v>273</v>
      </c>
      <c r="C123" s="236" t="s">
        <v>254</v>
      </c>
      <c r="D123" s="6"/>
      <c r="E123" s="4"/>
      <c r="F123" s="98">
        <v>1</v>
      </c>
      <c r="G123" s="8"/>
      <c r="H123" s="55">
        <f t="shared" si="86"/>
        <v>1</v>
      </c>
      <c r="I123" s="4">
        <v>1</v>
      </c>
      <c r="J123" s="8" t="s">
        <v>98</v>
      </c>
      <c r="K123" s="7"/>
      <c r="L123" s="14">
        <f t="shared" si="87"/>
        <v>0</v>
      </c>
      <c r="M123" s="25"/>
      <c r="N123" s="14">
        <f t="shared" si="88"/>
        <v>0</v>
      </c>
      <c r="O123" s="33"/>
      <c r="P123" s="33"/>
      <c r="Q123" s="33"/>
      <c r="R123" s="33"/>
      <c r="S123" s="14">
        <f t="shared" si="89"/>
        <v>0</v>
      </c>
      <c r="T123" s="36"/>
      <c r="AP123" s="1"/>
      <c r="AQ123" s="1"/>
    </row>
    <row r="124" spans="1:43" s="3" customFormat="1">
      <c r="A124" s="103">
        <v>1251</v>
      </c>
      <c r="B124" s="44" t="s">
        <v>274</v>
      </c>
      <c r="C124" s="236" t="s">
        <v>254</v>
      </c>
      <c r="D124" s="6"/>
      <c r="E124" s="4"/>
      <c r="F124" s="98">
        <v>1</v>
      </c>
      <c r="G124" s="8"/>
      <c r="H124" s="55">
        <f t="shared" si="86"/>
        <v>1</v>
      </c>
      <c r="I124" s="4">
        <v>1</v>
      </c>
      <c r="J124" s="8" t="s">
        <v>98</v>
      </c>
      <c r="K124" s="7"/>
      <c r="L124" s="14">
        <f t="shared" si="87"/>
        <v>0</v>
      </c>
      <c r="M124" s="25"/>
      <c r="N124" s="14">
        <f t="shared" si="88"/>
        <v>0</v>
      </c>
      <c r="O124" s="33"/>
      <c r="P124" s="33"/>
      <c r="Q124" s="33"/>
      <c r="R124" s="33"/>
      <c r="S124" s="14">
        <f t="shared" si="89"/>
        <v>0</v>
      </c>
      <c r="T124" s="36"/>
      <c r="AP124" s="1"/>
      <c r="AQ124" s="1"/>
    </row>
    <row r="125" spans="1:43" s="3" customFormat="1">
      <c r="A125" s="103">
        <v>1252</v>
      </c>
      <c r="B125" s="44" t="s">
        <v>275</v>
      </c>
      <c r="C125" s="236" t="s">
        <v>254</v>
      </c>
      <c r="D125" s="6"/>
      <c r="E125" s="4"/>
      <c r="F125" s="98">
        <v>1</v>
      </c>
      <c r="G125" s="8"/>
      <c r="H125" s="55">
        <f t="shared" si="86"/>
        <v>1</v>
      </c>
      <c r="I125" s="4">
        <v>1</v>
      </c>
      <c r="J125" s="8" t="s">
        <v>98</v>
      </c>
      <c r="K125" s="7"/>
      <c r="L125" s="14">
        <f t="shared" si="87"/>
        <v>0</v>
      </c>
      <c r="M125" s="25"/>
      <c r="N125" s="14">
        <f t="shared" si="88"/>
        <v>0</v>
      </c>
      <c r="O125" s="33"/>
      <c r="P125" s="33"/>
      <c r="Q125" s="33"/>
      <c r="R125" s="33"/>
      <c r="S125" s="14">
        <f t="shared" si="89"/>
        <v>0</v>
      </c>
      <c r="T125" s="33">
        <f>N125</f>
        <v>0</v>
      </c>
      <c r="AP125" s="1"/>
      <c r="AQ125" s="1"/>
    </row>
    <row r="126" spans="1:43" s="3" customFormat="1">
      <c r="A126" s="103">
        <v>1253</v>
      </c>
      <c r="B126" s="44" t="s">
        <v>276</v>
      </c>
      <c r="C126" s="236" t="s">
        <v>254</v>
      </c>
      <c r="D126" s="6"/>
      <c r="E126" s="4"/>
      <c r="F126" s="98">
        <v>1</v>
      </c>
      <c r="G126" s="8"/>
      <c r="H126" s="55">
        <f t="shared" si="86"/>
        <v>1</v>
      </c>
      <c r="I126" s="4">
        <v>1</v>
      </c>
      <c r="J126" s="8" t="s">
        <v>98</v>
      </c>
      <c r="K126" s="7"/>
      <c r="L126" s="14">
        <f t="shared" si="87"/>
        <v>0</v>
      </c>
      <c r="M126" s="25"/>
      <c r="N126" s="14">
        <f t="shared" si="88"/>
        <v>0</v>
      </c>
      <c r="O126" s="33"/>
      <c r="P126" s="33"/>
      <c r="Q126" s="33"/>
      <c r="R126" s="33"/>
      <c r="S126" s="14">
        <f t="shared" si="89"/>
        <v>0</v>
      </c>
      <c r="T126" s="36"/>
      <c r="AP126" s="1"/>
      <c r="AQ126" s="1"/>
    </row>
    <row r="127" spans="1:43" s="3" customFormat="1">
      <c r="A127" s="39">
        <v>1291</v>
      </c>
      <c r="B127" s="44" t="s">
        <v>277</v>
      </c>
      <c r="C127" s="236" t="s">
        <v>254</v>
      </c>
      <c r="D127" s="6"/>
      <c r="E127" s="4"/>
      <c r="F127" s="98">
        <v>1</v>
      </c>
      <c r="G127" s="8"/>
      <c r="H127" s="55">
        <f t="shared" si="86"/>
        <v>1</v>
      </c>
      <c r="I127" s="4">
        <v>1</v>
      </c>
      <c r="J127" s="8" t="s">
        <v>231</v>
      </c>
      <c r="K127" s="7"/>
      <c r="L127" s="14">
        <f t="shared" si="87"/>
        <v>0</v>
      </c>
      <c r="M127" s="25"/>
      <c r="N127" s="14">
        <f t="shared" si="88"/>
        <v>0</v>
      </c>
      <c r="O127" s="33"/>
      <c r="P127" s="33"/>
      <c r="Q127" s="33"/>
      <c r="R127" s="33"/>
      <c r="S127" s="14">
        <f t="shared" si="89"/>
        <v>0</v>
      </c>
      <c r="T127" s="36"/>
      <c r="AP127" s="1"/>
      <c r="AQ127" s="1"/>
    </row>
    <row r="128" spans="1:43" s="3" customFormat="1" ht="10.5">
      <c r="A128" s="39"/>
      <c r="B128" s="46" t="s">
        <v>152</v>
      </c>
      <c r="C128" s="236"/>
      <c r="D128" s="6"/>
      <c r="E128" s="4"/>
      <c r="F128" s="98"/>
      <c r="G128" s="8"/>
      <c r="H128" s="55"/>
      <c r="I128" s="4"/>
      <c r="J128" s="8"/>
      <c r="K128" s="7"/>
      <c r="L128" s="16">
        <f>SUM(L118:L127)</f>
        <v>0</v>
      </c>
      <c r="M128" s="21">
        <f t="shared" ref="M128:T128" si="90">SUM(M118:M127)</f>
        <v>0</v>
      </c>
      <c r="N128" s="16">
        <f t="shared" si="90"/>
        <v>0</v>
      </c>
      <c r="O128" s="34">
        <f t="shared" si="90"/>
        <v>0</v>
      </c>
      <c r="P128" s="34">
        <f t="shared" si="90"/>
        <v>0</v>
      </c>
      <c r="Q128" s="34">
        <f t="shared" si="90"/>
        <v>0</v>
      </c>
      <c r="R128" s="34">
        <f t="shared" si="90"/>
        <v>0</v>
      </c>
      <c r="S128" s="16">
        <f t="shared" si="90"/>
        <v>0</v>
      </c>
      <c r="T128" s="34">
        <f t="shared" si="90"/>
        <v>0</v>
      </c>
      <c r="AP128" s="1"/>
      <c r="AQ128" s="1"/>
    </row>
    <row r="129" spans="1:43" s="3" customFormat="1" ht="10.5">
      <c r="A129" s="39"/>
      <c r="B129" s="46"/>
      <c r="C129" s="236"/>
      <c r="D129" s="6"/>
      <c r="E129" s="4"/>
      <c r="F129" s="98"/>
      <c r="G129" s="8"/>
      <c r="H129" s="55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  <c r="AP129" s="1"/>
      <c r="AQ129" s="1"/>
    </row>
    <row r="130" spans="1:43" s="3" customFormat="1" ht="10.5">
      <c r="A130" s="104">
        <v>1300</v>
      </c>
      <c r="B130" s="31" t="s">
        <v>168</v>
      </c>
      <c r="C130" s="237"/>
      <c r="D130" s="6"/>
      <c r="E130" s="4"/>
      <c r="F130" s="98"/>
      <c r="G130" s="8"/>
      <c r="H130" s="55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  <c r="AP130" s="1"/>
      <c r="AQ130" s="1"/>
    </row>
    <row r="131" spans="1:43" s="3" customFormat="1">
      <c r="A131" s="39">
        <v>1301</v>
      </c>
      <c r="B131" s="44" t="s">
        <v>168</v>
      </c>
      <c r="C131" s="236" t="s">
        <v>240</v>
      </c>
      <c r="D131" s="6"/>
      <c r="E131" s="4"/>
      <c r="F131" s="98">
        <v>1</v>
      </c>
      <c r="G131" s="8"/>
      <c r="H131" s="55">
        <f t="shared" ref="H131:H143" si="91">SUM(E131:G131)</f>
        <v>1</v>
      </c>
      <c r="I131" s="4">
        <v>1</v>
      </c>
      <c r="J131" s="8" t="s">
        <v>231</v>
      </c>
      <c r="K131" s="7"/>
      <c r="L131" s="14">
        <f t="shared" ref="L131:L143" si="92">H131*I131*K131</f>
        <v>0</v>
      </c>
      <c r="M131" s="25"/>
      <c r="N131" s="14">
        <f t="shared" ref="N131:N143" si="93">MAX(L131-SUM(O131:R131),0)</f>
        <v>0</v>
      </c>
      <c r="O131" s="33"/>
      <c r="P131" s="33"/>
      <c r="Q131" s="33"/>
      <c r="R131" s="33"/>
      <c r="S131" s="14">
        <f t="shared" ref="S131:S143" si="94">L131-SUM(N131:R131)</f>
        <v>0</v>
      </c>
      <c r="T131" s="33">
        <f t="shared" ref="T131:T137" si="95">N131</f>
        <v>0</v>
      </c>
      <c r="AP131" s="1"/>
      <c r="AQ131" s="1"/>
    </row>
    <row r="132" spans="1:43" s="3" customFormat="1">
      <c r="A132" s="39">
        <v>1302</v>
      </c>
      <c r="B132" s="44" t="s">
        <v>278</v>
      </c>
      <c r="C132" s="236" t="s">
        <v>240</v>
      </c>
      <c r="D132" s="6"/>
      <c r="E132" s="4"/>
      <c r="F132" s="98">
        <v>1</v>
      </c>
      <c r="G132" s="8"/>
      <c r="H132" s="55">
        <f t="shared" si="91"/>
        <v>1</v>
      </c>
      <c r="I132" s="4">
        <v>1</v>
      </c>
      <c r="J132" s="8" t="s">
        <v>231</v>
      </c>
      <c r="K132" s="7"/>
      <c r="L132" s="14">
        <f t="shared" si="92"/>
        <v>0</v>
      </c>
      <c r="M132" s="25"/>
      <c r="N132" s="14">
        <f t="shared" si="93"/>
        <v>0</v>
      </c>
      <c r="O132" s="33"/>
      <c r="P132" s="33"/>
      <c r="Q132" s="33"/>
      <c r="R132" s="33"/>
      <c r="S132" s="14">
        <f t="shared" si="94"/>
        <v>0</v>
      </c>
      <c r="T132" s="33">
        <f>N132</f>
        <v>0</v>
      </c>
      <c r="AP132" s="1"/>
      <c r="AQ132" s="1"/>
    </row>
    <row r="133" spans="1:43" s="3" customFormat="1">
      <c r="A133" s="103">
        <v>1303</v>
      </c>
      <c r="B133" s="44" t="s">
        <v>279</v>
      </c>
      <c r="C133" s="236" t="s">
        <v>240</v>
      </c>
      <c r="D133" s="6"/>
      <c r="E133" s="4"/>
      <c r="F133" s="98">
        <v>1</v>
      </c>
      <c r="G133" s="8"/>
      <c r="H133" s="55">
        <f t="shared" ref="H133" si="96">SUM(E133:G133)</f>
        <v>1</v>
      </c>
      <c r="I133" s="4">
        <v>1</v>
      </c>
      <c r="J133" s="8" t="s">
        <v>231</v>
      </c>
      <c r="K133" s="7"/>
      <c r="L133" s="14">
        <f>H133*I133*K133</f>
        <v>0</v>
      </c>
      <c r="M133" s="25"/>
      <c r="N133" s="14">
        <f t="shared" si="93"/>
        <v>0</v>
      </c>
      <c r="O133" s="33"/>
      <c r="P133" s="33"/>
      <c r="Q133" s="33"/>
      <c r="R133" s="33"/>
      <c r="S133" s="14">
        <f t="shared" si="94"/>
        <v>0</v>
      </c>
      <c r="T133" s="33">
        <f>N133</f>
        <v>0</v>
      </c>
      <c r="AP133" s="1"/>
      <c r="AQ133" s="1"/>
    </row>
    <row r="134" spans="1:43" s="3" customFormat="1">
      <c r="A134" s="39">
        <v>1304</v>
      </c>
      <c r="B134" s="44" t="s">
        <v>280</v>
      </c>
      <c r="C134" s="236" t="s">
        <v>242</v>
      </c>
      <c r="D134" s="6"/>
      <c r="E134" s="4"/>
      <c r="F134" s="98">
        <v>1</v>
      </c>
      <c r="G134" s="8"/>
      <c r="H134" s="55">
        <f t="shared" si="91"/>
        <v>1</v>
      </c>
      <c r="I134" s="4">
        <v>1</v>
      </c>
      <c r="J134" s="8" t="s">
        <v>231</v>
      </c>
      <c r="K134" s="7"/>
      <c r="L134" s="14">
        <f t="shared" si="92"/>
        <v>0</v>
      </c>
      <c r="M134" s="25"/>
      <c r="N134" s="14">
        <f t="shared" si="93"/>
        <v>0</v>
      </c>
      <c r="O134" s="33"/>
      <c r="P134" s="33"/>
      <c r="Q134" s="33"/>
      <c r="R134" s="33"/>
      <c r="S134" s="14">
        <f t="shared" si="94"/>
        <v>0</v>
      </c>
      <c r="T134" s="33">
        <f t="shared" si="95"/>
        <v>0</v>
      </c>
      <c r="AP134" s="1"/>
      <c r="AQ134" s="1"/>
    </row>
    <row r="135" spans="1:43" s="3" customFormat="1">
      <c r="A135" s="39">
        <v>1306</v>
      </c>
      <c r="B135" s="44" t="s">
        <v>281</v>
      </c>
      <c r="C135" s="236" t="s">
        <v>240</v>
      </c>
      <c r="D135" s="6"/>
      <c r="E135" s="4"/>
      <c r="F135" s="98">
        <v>1</v>
      </c>
      <c r="G135" s="8"/>
      <c r="H135" s="55">
        <f t="shared" si="91"/>
        <v>1</v>
      </c>
      <c r="I135" s="4">
        <v>1</v>
      </c>
      <c r="J135" s="8" t="s">
        <v>231</v>
      </c>
      <c r="K135" s="7"/>
      <c r="L135" s="14">
        <f t="shared" si="92"/>
        <v>0</v>
      </c>
      <c r="M135" s="25"/>
      <c r="N135" s="14">
        <f t="shared" si="93"/>
        <v>0</v>
      </c>
      <c r="O135" s="33"/>
      <c r="P135" s="33"/>
      <c r="Q135" s="33"/>
      <c r="R135" s="33"/>
      <c r="S135" s="14">
        <f t="shared" si="94"/>
        <v>0</v>
      </c>
      <c r="T135" s="33">
        <f t="shared" si="95"/>
        <v>0</v>
      </c>
      <c r="AP135" s="1"/>
      <c r="AQ135" s="1"/>
    </row>
    <row r="136" spans="1:43" s="3" customFormat="1">
      <c r="A136" s="39">
        <v>1310</v>
      </c>
      <c r="B136" s="44" t="s">
        <v>233</v>
      </c>
      <c r="C136" s="236" t="s">
        <v>240</v>
      </c>
      <c r="D136" s="6"/>
      <c r="E136" s="4"/>
      <c r="F136" s="98">
        <v>1</v>
      </c>
      <c r="G136" s="8"/>
      <c r="H136" s="55">
        <f t="shared" si="91"/>
        <v>1</v>
      </c>
      <c r="I136" s="4">
        <v>1</v>
      </c>
      <c r="J136" s="8" t="s">
        <v>231</v>
      </c>
      <c r="K136" s="7"/>
      <c r="L136" s="14">
        <f t="shared" si="92"/>
        <v>0</v>
      </c>
      <c r="M136" s="25"/>
      <c r="N136" s="14">
        <f t="shared" si="93"/>
        <v>0</v>
      </c>
      <c r="O136" s="33"/>
      <c r="P136" s="33"/>
      <c r="Q136" s="33"/>
      <c r="R136" s="33"/>
      <c r="S136" s="14">
        <f t="shared" si="94"/>
        <v>0</v>
      </c>
      <c r="T136" s="33">
        <f t="shared" si="95"/>
        <v>0</v>
      </c>
      <c r="AP136" s="1"/>
      <c r="AQ136" s="1"/>
    </row>
    <row r="137" spans="1:43" s="3" customFormat="1">
      <c r="A137" s="39">
        <v>1311</v>
      </c>
      <c r="B137" s="44" t="s">
        <v>282</v>
      </c>
      <c r="C137" s="236" t="s">
        <v>248</v>
      </c>
      <c r="D137" s="6"/>
      <c r="E137" s="4"/>
      <c r="F137" s="98">
        <v>1</v>
      </c>
      <c r="G137" s="8"/>
      <c r="H137" s="55">
        <f t="shared" si="91"/>
        <v>1</v>
      </c>
      <c r="I137" s="4">
        <v>1</v>
      </c>
      <c r="J137" s="8" t="s">
        <v>231</v>
      </c>
      <c r="K137" s="7"/>
      <c r="L137" s="14">
        <f t="shared" si="92"/>
        <v>0</v>
      </c>
      <c r="M137" s="25"/>
      <c r="N137" s="14">
        <f t="shared" si="93"/>
        <v>0</v>
      </c>
      <c r="O137" s="33"/>
      <c r="P137" s="33"/>
      <c r="Q137" s="33"/>
      <c r="R137" s="33"/>
      <c r="S137" s="14">
        <f t="shared" si="94"/>
        <v>0</v>
      </c>
      <c r="T137" s="33">
        <f t="shared" si="95"/>
        <v>0</v>
      </c>
      <c r="AP137" s="1"/>
      <c r="AQ137" s="1"/>
    </row>
    <row r="138" spans="1:43" s="3" customFormat="1">
      <c r="A138" s="39">
        <v>1345</v>
      </c>
      <c r="B138" s="44" t="s">
        <v>272</v>
      </c>
      <c r="C138" s="236" t="s">
        <v>230</v>
      </c>
      <c r="D138" s="6"/>
      <c r="E138" s="4"/>
      <c r="F138" s="98">
        <v>1</v>
      </c>
      <c r="G138" s="8"/>
      <c r="H138" s="55">
        <f t="shared" si="91"/>
        <v>1</v>
      </c>
      <c r="I138" s="4">
        <v>1</v>
      </c>
      <c r="J138" s="8" t="s">
        <v>231</v>
      </c>
      <c r="K138" s="7"/>
      <c r="L138" s="14">
        <f t="shared" si="92"/>
        <v>0</v>
      </c>
      <c r="M138" s="25"/>
      <c r="N138" s="14">
        <f t="shared" si="93"/>
        <v>0</v>
      </c>
      <c r="O138" s="33"/>
      <c r="P138" s="33"/>
      <c r="Q138" s="33"/>
      <c r="R138" s="33"/>
      <c r="S138" s="14">
        <f t="shared" si="94"/>
        <v>0</v>
      </c>
      <c r="T138" s="36"/>
      <c r="AP138" s="1"/>
      <c r="AQ138" s="1"/>
    </row>
    <row r="139" spans="1:43" s="3" customFormat="1">
      <c r="A139" s="103">
        <v>1350</v>
      </c>
      <c r="B139" s="44" t="s">
        <v>273</v>
      </c>
      <c r="C139" s="236" t="s">
        <v>254</v>
      </c>
      <c r="D139" s="6"/>
      <c r="E139" s="4"/>
      <c r="F139" s="98">
        <v>1</v>
      </c>
      <c r="G139" s="8"/>
      <c r="H139" s="55">
        <f t="shared" si="91"/>
        <v>1</v>
      </c>
      <c r="I139" s="4">
        <v>1</v>
      </c>
      <c r="J139" s="8" t="s">
        <v>98</v>
      </c>
      <c r="K139" s="7"/>
      <c r="L139" s="14">
        <f t="shared" si="92"/>
        <v>0</v>
      </c>
      <c r="M139" s="25"/>
      <c r="N139" s="14">
        <f t="shared" si="93"/>
        <v>0</v>
      </c>
      <c r="O139" s="33"/>
      <c r="P139" s="33"/>
      <c r="Q139" s="33"/>
      <c r="R139" s="33"/>
      <c r="S139" s="14">
        <f t="shared" si="94"/>
        <v>0</v>
      </c>
      <c r="T139" s="36"/>
      <c r="AP139" s="1"/>
      <c r="AQ139" s="1"/>
    </row>
    <row r="140" spans="1:43" s="3" customFormat="1">
      <c r="A140" s="103">
        <v>1351</v>
      </c>
      <c r="B140" s="44" t="s">
        <v>274</v>
      </c>
      <c r="C140" s="236" t="s">
        <v>254</v>
      </c>
      <c r="D140" s="6"/>
      <c r="E140" s="4"/>
      <c r="F140" s="98">
        <v>1</v>
      </c>
      <c r="G140" s="8"/>
      <c r="H140" s="55">
        <f t="shared" si="91"/>
        <v>1</v>
      </c>
      <c r="I140" s="4">
        <v>1</v>
      </c>
      <c r="J140" s="8" t="s">
        <v>231</v>
      </c>
      <c r="K140" s="7"/>
      <c r="L140" s="14">
        <f t="shared" si="92"/>
        <v>0</v>
      </c>
      <c r="M140" s="25"/>
      <c r="N140" s="14">
        <f t="shared" si="93"/>
        <v>0</v>
      </c>
      <c r="O140" s="33"/>
      <c r="P140" s="33"/>
      <c r="Q140" s="33"/>
      <c r="R140" s="33"/>
      <c r="S140" s="14">
        <f t="shared" si="94"/>
        <v>0</v>
      </c>
      <c r="T140" s="36"/>
      <c r="AP140" s="1"/>
      <c r="AQ140" s="1"/>
    </row>
    <row r="141" spans="1:43" s="3" customFormat="1">
      <c r="A141" s="103">
        <v>1352</v>
      </c>
      <c r="B141" s="44" t="s">
        <v>275</v>
      </c>
      <c r="C141" s="236" t="s">
        <v>254</v>
      </c>
      <c r="D141" s="6"/>
      <c r="E141" s="4"/>
      <c r="F141" s="98">
        <v>1</v>
      </c>
      <c r="G141" s="8"/>
      <c r="H141" s="55">
        <f t="shared" si="91"/>
        <v>1</v>
      </c>
      <c r="I141" s="4">
        <v>1</v>
      </c>
      <c r="J141" s="8" t="s">
        <v>231</v>
      </c>
      <c r="K141" s="7"/>
      <c r="L141" s="14">
        <f t="shared" si="92"/>
        <v>0</v>
      </c>
      <c r="M141" s="25"/>
      <c r="N141" s="14">
        <f t="shared" si="93"/>
        <v>0</v>
      </c>
      <c r="O141" s="33"/>
      <c r="P141" s="33"/>
      <c r="Q141" s="33"/>
      <c r="R141" s="33"/>
      <c r="S141" s="14">
        <f t="shared" si="94"/>
        <v>0</v>
      </c>
      <c r="T141" s="33">
        <f>N141</f>
        <v>0</v>
      </c>
      <c r="AP141" s="1"/>
      <c r="AQ141" s="1"/>
    </row>
    <row r="142" spans="1:43" s="3" customFormat="1">
      <c r="A142" s="103">
        <v>1353</v>
      </c>
      <c r="B142" s="44" t="s">
        <v>276</v>
      </c>
      <c r="C142" s="236" t="s">
        <v>254</v>
      </c>
      <c r="D142" s="6"/>
      <c r="E142" s="4"/>
      <c r="F142" s="98">
        <v>1</v>
      </c>
      <c r="G142" s="8"/>
      <c r="H142" s="55">
        <f t="shared" si="91"/>
        <v>1</v>
      </c>
      <c r="I142" s="4">
        <v>1</v>
      </c>
      <c r="J142" s="8" t="s">
        <v>231</v>
      </c>
      <c r="K142" s="7"/>
      <c r="L142" s="14">
        <f t="shared" si="92"/>
        <v>0</v>
      </c>
      <c r="M142" s="25"/>
      <c r="N142" s="14">
        <f t="shared" si="93"/>
        <v>0</v>
      </c>
      <c r="O142" s="33"/>
      <c r="P142" s="33"/>
      <c r="Q142" s="33"/>
      <c r="R142" s="33"/>
      <c r="S142" s="14">
        <f t="shared" si="94"/>
        <v>0</v>
      </c>
      <c r="T142" s="36"/>
      <c r="AP142" s="1"/>
      <c r="AQ142" s="1"/>
    </row>
    <row r="143" spans="1:43" s="3" customFormat="1">
      <c r="A143" s="39">
        <v>1391</v>
      </c>
      <c r="B143" s="44" t="s">
        <v>283</v>
      </c>
      <c r="C143" s="236" t="s">
        <v>254</v>
      </c>
      <c r="D143" s="6"/>
      <c r="E143" s="4"/>
      <c r="F143" s="98">
        <v>1</v>
      </c>
      <c r="G143" s="8"/>
      <c r="H143" s="55">
        <f t="shared" si="91"/>
        <v>1</v>
      </c>
      <c r="I143" s="4">
        <v>1</v>
      </c>
      <c r="J143" s="8" t="s">
        <v>231</v>
      </c>
      <c r="K143" s="7"/>
      <c r="L143" s="14">
        <f t="shared" si="92"/>
        <v>0</v>
      </c>
      <c r="M143" s="25"/>
      <c r="N143" s="14">
        <f t="shared" si="93"/>
        <v>0</v>
      </c>
      <c r="O143" s="33"/>
      <c r="P143" s="33"/>
      <c r="Q143" s="33"/>
      <c r="R143" s="33"/>
      <c r="S143" s="14">
        <f t="shared" si="94"/>
        <v>0</v>
      </c>
      <c r="T143" s="36"/>
      <c r="AP143" s="1"/>
      <c r="AQ143" s="1"/>
    </row>
    <row r="144" spans="1:43" s="3" customFormat="1" ht="10.5">
      <c r="A144" s="39"/>
      <c r="B144" s="46" t="s">
        <v>152</v>
      </c>
      <c r="C144" s="236"/>
      <c r="D144" s="6"/>
      <c r="E144" s="4"/>
      <c r="F144" s="98"/>
      <c r="G144" s="8"/>
      <c r="H144" s="55"/>
      <c r="I144" s="4"/>
      <c r="J144" s="8"/>
      <c r="K144" s="7"/>
      <c r="L144" s="16">
        <f>SUM(L131:L143)</f>
        <v>0</v>
      </c>
      <c r="M144" s="21">
        <f t="shared" ref="M144:T144" si="97">SUM(M131:M143)</f>
        <v>0</v>
      </c>
      <c r="N144" s="16">
        <f t="shared" si="97"/>
        <v>0</v>
      </c>
      <c r="O144" s="34">
        <f t="shared" si="97"/>
        <v>0</v>
      </c>
      <c r="P144" s="34">
        <f t="shared" si="97"/>
        <v>0</v>
      </c>
      <c r="Q144" s="34">
        <f t="shared" si="97"/>
        <v>0</v>
      </c>
      <c r="R144" s="34">
        <f t="shared" si="97"/>
        <v>0</v>
      </c>
      <c r="S144" s="16">
        <f t="shared" si="97"/>
        <v>0</v>
      </c>
      <c r="T144" s="34">
        <f t="shared" si="97"/>
        <v>0</v>
      </c>
      <c r="AP144" s="1"/>
      <c r="AQ144" s="1"/>
    </row>
    <row r="145" spans="1:43" s="3" customFormat="1">
      <c r="A145" s="39"/>
      <c r="B145" s="44"/>
      <c r="C145" s="236"/>
      <c r="D145" s="6"/>
      <c r="E145" s="4"/>
      <c r="F145" s="98"/>
      <c r="G145" s="8"/>
      <c r="H145" s="55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  <c r="AP145" s="1"/>
      <c r="AQ145" s="1"/>
    </row>
    <row r="146" spans="1:43" s="3" customFormat="1" ht="10.5">
      <c r="A146" s="104">
        <v>1400</v>
      </c>
      <c r="B146" s="31" t="s">
        <v>169</v>
      </c>
      <c r="C146" s="237"/>
      <c r="D146" s="6"/>
      <c r="E146" s="4"/>
      <c r="F146" s="98"/>
      <c r="G146" s="8"/>
      <c r="H146" s="55"/>
      <c r="I146" s="4"/>
      <c r="J146" s="8"/>
      <c r="K146" s="7"/>
      <c r="L146" s="15" t="s">
        <v>146</v>
      </c>
      <c r="M146" s="26"/>
      <c r="N146" s="15" t="s">
        <v>146</v>
      </c>
      <c r="O146" s="33"/>
      <c r="P146" s="33"/>
      <c r="Q146" s="33"/>
      <c r="R146" s="33"/>
      <c r="S146" s="14"/>
      <c r="T146" s="33"/>
      <c r="AP146" s="1"/>
      <c r="AQ146" s="1"/>
    </row>
    <row r="147" spans="1:43" s="3" customFormat="1">
      <c r="A147" s="39">
        <v>1401</v>
      </c>
      <c r="B147" s="44" t="s">
        <v>284</v>
      </c>
      <c r="C147" s="236" t="s">
        <v>242</v>
      </c>
      <c r="D147" s="6"/>
      <c r="E147" s="4"/>
      <c r="F147" s="98">
        <v>1</v>
      </c>
      <c r="G147" s="8"/>
      <c r="H147" s="55">
        <f t="shared" ref="H147:H166" si="98">SUM(E147:G147)</f>
        <v>1</v>
      </c>
      <c r="I147" s="4">
        <v>1</v>
      </c>
      <c r="J147" s="8" t="s">
        <v>285</v>
      </c>
      <c r="K147" s="7"/>
      <c r="L147" s="14">
        <f t="shared" ref="L147:L178" si="99">H147*I147*K147</f>
        <v>0</v>
      </c>
      <c r="M147" s="25"/>
      <c r="N147" s="14">
        <f t="shared" ref="N147:N178" si="100">MAX(L147-SUM(O147:R147),0)</f>
        <v>0</v>
      </c>
      <c r="O147" s="33"/>
      <c r="P147" s="33"/>
      <c r="Q147" s="33"/>
      <c r="R147" s="33"/>
      <c r="S147" s="14">
        <f t="shared" ref="S147:S178" si="101">L147-SUM(N147:R147)</f>
        <v>0</v>
      </c>
      <c r="T147" s="33">
        <f t="shared" ref="T147:T174" si="102">N147</f>
        <v>0</v>
      </c>
      <c r="AP147" s="1"/>
      <c r="AQ147" s="1"/>
    </row>
    <row r="148" spans="1:43" s="3" customFormat="1">
      <c r="A148" s="39">
        <v>1402</v>
      </c>
      <c r="B148" s="44" t="s">
        <v>286</v>
      </c>
      <c r="C148" s="236" t="s">
        <v>242</v>
      </c>
      <c r="D148" s="6"/>
      <c r="E148" s="4"/>
      <c r="F148" s="98">
        <v>1</v>
      </c>
      <c r="G148" s="8"/>
      <c r="H148" s="55">
        <f t="shared" si="98"/>
        <v>1</v>
      </c>
      <c r="I148" s="4">
        <v>1</v>
      </c>
      <c r="J148" s="8" t="s">
        <v>285</v>
      </c>
      <c r="K148" s="7"/>
      <c r="L148" s="14">
        <f t="shared" si="99"/>
        <v>0</v>
      </c>
      <c r="M148" s="25"/>
      <c r="N148" s="14">
        <f t="shared" si="100"/>
        <v>0</v>
      </c>
      <c r="O148" s="33"/>
      <c r="P148" s="33"/>
      <c r="Q148" s="33"/>
      <c r="R148" s="33"/>
      <c r="S148" s="14">
        <f t="shared" si="101"/>
        <v>0</v>
      </c>
      <c r="T148" s="33">
        <f t="shared" si="102"/>
        <v>0</v>
      </c>
      <c r="AP148" s="1"/>
      <c r="AQ148" s="1"/>
    </row>
    <row r="149" spans="1:43" s="3" customFormat="1">
      <c r="A149" s="39">
        <v>1403</v>
      </c>
      <c r="B149" s="44" t="s">
        <v>287</v>
      </c>
      <c r="C149" s="236" t="s">
        <v>242</v>
      </c>
      <c r="D149" s="6"/>
      <c r="E149" s="4"/>
      <c r="F149" s="98">
        <v>1</v>
      </c>
      <c r="G149" s="8"/>
      <c r="H149" s="55">
        <f t="shared" si="98"/>
        <v>1</v>
      </c>
      <c r="I149" s="4">
        <v>1</v>
      </c>
      <c r="J149" s="8" t="s">
        <v>285</v>
      </c>
      <c r="K149" s="7"/>
      <c r="L149" s="14">
        <f t="shared" si="99"/>
        <v>0</v>
      </c>
      <c r="M149" s="25"/>
      <c r="N149" s="14">
        <f t="shared" si="100"/>
        <v>0</v>
      </c>
      <c r="O149" s="33"/>
      <c r="P149" s="33"/>
      <c r="Q149" s="33"/>
      <c r="R149" s="33"/>
      <c r="S149" s="14">
        <f t="shared" si="101"/>
        <v>0</v>
      </c>
      <c r="T149" s="33">
        <f t="shared" si="102"/>
        <v>0</v>
      </c>
      <c r="AP149" s="1"/>
      <c r="AQ149" s="1"/>
    </row>
    <row r="150" spans="1:43" s="3" customFormat="1">
      <c r="A150" s="39">
        <v>1404</v>
      </c>
      <c r="B150" s="44" t="s">
        <v>288</v>
      </c>
      <c r="C150" s="236" t="s">
        <v>242</v>
      </c>
      <c r="D150" s="6"/>
      <c r="E150" s="4"/>
      <c r="F150" s="98">
        <v>1</v>
      </c>
      <c r="G150" s="8"/>
      <c r="H150" s="55">
        <f t="shared" si="98"/>
        <v>1</v>
      </c>
      <c r="I150" s="4">
        <v>1</v>
      </c>
      <c r="J150" s="8" t="s">
        <v>285</v>
      </c>
      <c r="K150" s="7"/>
      <c r="L150" s="14">
        <f t="shared" si="99"/>
        <v>0</v>
      </c>
      <c r="M150" s="25"/>
      <c r="N150" s="14">
        <f t="shared" si="100"/>
        <v>0</v>
      </c>
      <c r="O150" s="33"/>
      <c r="P150" s="33"/>
      <c r="Q150" s="33"/>
      <c r="R150" s="33"/>
      <c r="S150" s="14">
        <f t="shared" si="101"/>
        <v>0</v>
      </c>
      <c r="T150" s="33">
        <f t="shared" si="102"/>
        <v>0</v>
      </c>
      <c r="AP150" s="1"/>
      <c r="AQ150" s="1"/>
    </row>
    <row r="151" spans="1:43" s="3" customFormat="1">
      <c r="A151" s="39">
        <v>1405</v>
      </c>
      <c r="B151" s="44" t="s">
        <v>289</v>
      </c>
      <c r="C151" s="236" t="s">
        <v>242</v>
      </c>
      <c r="D151" s="6"/>
      <c r="E151" s="4"/>
      <c r="F151" s="98">
        <v>1</v>
      </c>
      <c r="G151" s="8"/>
      <c r="H151" s="55">
        <f t="shared" si="98"/>
        <v>1</v>
      </c>
      <c r="I151" s="4">
        <v>1</v>
      </c>
      <c r="J151" s="8" t="s">
        <v>285</v>
      </c>
      <c r="K151" s="7"/>
      <c r="L151" s="14">
        <f t="shared" si="99"/>
        <v>0</v>
      </c>
      <c r="M151" s="25"/>
      <c r="N151" s="14">
        <f t="shared" si="100"/>
        <v>0</v>
      </c>
      <c r="O151" s="33"/>
      <c r="P151" s="33"/>
      <c r="Q151" s="33"/>
      <c r="R151" s="33"/>
      <c r="S151" s="14">
        <f t="shared" si="101"/>
        <v>0</v>
      </c>
      <c r="T151" s="33">
        <f t="shared" si="102"/>
        <v>0</v>
      </c>
      <c r="AP151" s="1"/>
      <c r="AQ151" s="1"/>
    </row>
    <row r="152" spans="1:43" s="3" customFormat="1">
      <c r="A152" s="39">
        <v>1406</v>
      </c>
      <c r="B152" s="44" t="s">
        <v>290</v>
      </c>
      <c r="C152" s="236" t="s">
        <v>242</v>
      </c>
      <c r="D152" s="6"/>
      <c r="E152" s="4"/>
      <c r="F152" s="98">
        <v>1</v>
      </c>
      <c r="G152" s="8"/>
      <c r="H152" s="55">
        <f t="shared" si="98"/>
        <v>1</v>
      </c>
      <c r="I152" s="4">
        <v>1</v>
      </c>
      <c r="J152" s="8" t="s">
        <v>285</v>
      </c>
      <c r="K152" s="7"/>
      <c r="L152" s="14">
        <f t="shared" si="99"/>
        <v>0</v>
      </c>
      <c r="M152" s="25"/>
      <c r="N152" s="14">
        <f t="shared" si="100"/>
        <v>0</v>
      </c>
      <c r="O152" s="33"/>
      <c r="P152" s="33"/>
      <c r="Q152" s="33"/>
      <c r="R152" s="33"/>
      <c r="S152" s="14">
        <f t="shared" si="101"/>
        <v>0</v>
      </c>
      <c r="T152" s="33">
        <f t="shared" si="102"/>
        <v>0</v>
      </c>
      <c r="AP152" s="1"/>
      <c r="AQ152" s="1"/>
    </row>
    <row r="153" spans="1:43" s="3" customFormat="1">
      <c r="A153" s="39">
        <v>1407</v>
      </c>
      <c r="B153" s="44" t="s">
        <v>291</v>
      </c>
      <c r="C153" s="236" t="s">
        <v>242</v>
      </c>
      <c r="D153" s="6"/>
      <c r="E153" s="4"/>
      <c r="F153" s="98">
        <v>1</v>
      </c>
      <c r="G153" s="8"/>
      <c r="H153" s="55">
        <f t="shared" si="98"/>
        <v>1</v>
      </c>
      <c r="I153" s="4">
        <v>1</v>
      </c>
      <c r="J153" s="8" t="s">
        <v>285</v>
      </c>
      <c r="K153" s="7"/>
      <c r="L153" s="14">
        <f t="shared" si="99"/>
        <v>0</v>
      </c>
      <c r="M153" s="25"/>
      <c r="N153" s="14">
        <f t="shared" si="100"/>
        <v>0</v>
      </c>
      <c r="O153" s="33"/>
      <c r="P153" s="33"/>
      <c r="Q153" s="33"/>
      <c r="R153" s="33"/>
      <c r="S153" s="14">
        <f t="shared" si="101"/>
        <v>0</v>
      </c>
      <c r="T153" s="33">
        <f t="shared" si="102"/>
        <v>0</v>
      </c>
      <c r="AP153" s="1"/>
      <c r="AQ153" s="1"/>
    </row>
    <row r="154" spans="1:43" s="3" customFormat="1">
      <c r="A154" s="39">
        <v>1408</v>
      </c>
      <c r="B154" s="44" t="s">
        <v>292</v>
      </c>
      <c r="C154" s="236" t="s">
        <v>242</v>
      </c>
      <c r="D154" s="6"/>
      <c r="E154" s="4"/>
      <c r="F154" s="98">
        <v>1</v>
      </c>
      <c r="G154" s="8"/>
      <c r="H154" s="55">
        <f t="shared" si="98"/>
        <v>1</v>
      </c>
      <c r="I154" s="4">
        <v>1</v>
      </c>
      <c r="J154" s="8" t="s">
        <v>285</v>
      </c>
      <c r="K154" s="7"/>
      <c r="L154" s="14">
        <f t="shared" si="99"/>
        <v>0</v>
      </c>
      <c r="M154" s="25"/>
      <c r="N154" s="14">
        <f t="shared" si="100"/>
        <v>0</v>
      </c>
      <c r="O154" s="33"/>
      <c r="P154" s="33"/>
      <c r="Q154" s="33"/>
      <c r="R154" s="33"/>
      <c r="S154" s="14">
        <f t="shared" si="101"/>
        <v>0</v>
      </c>
      <c r="T154" s="33">
        <f t="shared" si="102"/>
        <v>0</v>
      </c>
      <c r="AP154" s="1"/>
      <c r="AQ154" s="1"/>
    </row>
    <row r="155" spans="1:43" s="3" customFormat="1">
      <c r="A155" s="39">
        <v>1409</v>
      </c>
      <c r="B155" s="44" t="s">
        <v>293</v>
      </c>
      <c r="C155" s="236" t="s">
        <v>242</v>
      </c>
      <c r="D155" s="6"/>
      <c r="E155" s="4"/>
      <c r="F155" s="98">
        <v>1</v>
      </c>
      <c r="G155" s="8"/>
      <c r="H155" s="55">
        <f t="shared" si="98"/>
        <v>1</v>
      </c>
      <c r="I155" s="4">
        <v>1</v>
      </c>
      <c r="J155" s="8" t="s">
        <v>285</v>
      </c>
      <c r="K155" s="7"/>
      <c r="L155" s="14">
        <f t="shared" si="99"/>
        <v>0</v>
      </c>
      <c r="M155" s="25"/>
      <c r="N155" s="14">
        <f t="shared" si="100"/>
        <v>0</v>
      </c>
      <c r="O155" s="33"/>
      <c r="P155" s="33"/>
      <c r="Q155" s="33"/>
      <c r="R155" s="33"/>
      <c r="S155" s="14">
        <f t="shared" si="101"/>
        <v>0</v>
      </c>
      <c r="T155" s="33">
        <f t="shared" si="102"/>
        <v>0</v>
      </c>
      <c r="AP155" s="1"/>
      <c r="AQ155" s="1"/>
    </row>
    <row r="156" spans="1:43" s="3" customFormat="1">
      <c r="A156" s="39">
        <v>1410</v>
      </c>
      <c r="B156" s="44" t="s">
        <v>294</v>
      </c>
      <c r="C156" s="236" t="s">
        <v>242</v>
      </c>
      <c r="D156" s="6"/>
      <c r="E156" s="4"/>
      <c r="F156" s="98">
        <v>1</v>
      </c>
      <c r="G156" s="8"/>
      <c r="H156" s="55">
        <f t="shared" si="98"/>
        <v>1</v>
      </c>
      <c r="I156" s="4">
        <v>1</v>
      </c>
      <c r="J156" s="8" t="s">
        <v>285</v>
      </c>
      <c r="K156" s="7"/>
      <c r="L156" s="14">
        <f t="shared" si="99"/>
        <v>0</v>
      </c>
      <c r="M156" s="25"/>
      <c r="N156" s="14">
        <f t="shared" si="100"/>
        <v>0</v>
      </c>
      <c r="O156" s="33"/>
      <c r="P156" s="33"/>
      <c r="Q156" s="33"/>
      <c r="R156" s="33"/>
      <c r="S156" s="14">
        <f t="shared" si="101"/>
        <v>0</v>
      </c>
      <c r="T156" s="33">
        <f t="shared" si="102"/>
        <v>0</v>
      </c>
      <c r="AP156" s="1"/>
      <c r="AQ156" s="1"/>
    </row>
    <row r="157" spans="1:43" s="3" customFormat="1">
      <c r="A157" s="103">
        <v>1411</v>
      </c>
      <c r="B157" s="44" t="s">
        <v>295</v>
      </c>
      <c r="C157" s="236" t="s">
        <v>242</v>
      </c>
      <c r="D157" s="6"/>
      <c r="E157" s="4"/>
      <c r="F157" s="98">
        <v>1</v>
      </c>
      <c r="G157" s="8"/>
      <c r="H157" s="55">
        <f t="shared" si="98"/>
        <v>1</v>
      </c>
      <c r="I157" s="4">
        <v>1</v>
      </c>
      <c r="J157" s="8" t="s">
        <v>285</v>
      </c>
      <c r="K157" s="7"/>
      <c r="L157" s="14">
        <f t="shared" si="99"/>
        <v>0</v>
      </c>
      <c r="M157" s="25"/>
      <c r="N157" s="14">
        <f t="shared" si="100"/>
        <v>0</v>
      </c>
      <c r="O157" s="33"/>
      <c r="P157" s="33"/>
      <c r="Q157" s="33"/>
      <c r="R157" s="33"/>
      <c r="S157" s="14">
        <f t="shared" si="101"/>
        <v>0</v>
      </c>
      <c r="T157" s="33">
        <f t="shared" si="102"/>
        <v>0</v>
      </c>
      <c r="AP157" s="1"/>
      <c r="AQ157" s="1"/>
    </row>
    <row r="158" spans="1:43" s="3" customFormat="1">
      <c r="A158" s="103">
        <v>1412</v>
      </c>
      <c r="B158" s="44" t="s">
        <v>296</v>
      </c>
      <c r="C158" s="236" t="s">
        <v>242</v>
      </c>
      <c r="D158" s="6"/>
      <c r="E158" s="4"/>
      <c r="F158" s="98">
        <v>1</v>
      </c>
      <c r="G158" s="8"/>
      <c r="H158" s="55">
        <f t="shared" si="98"/>
        <v>1</v>
      </c>
      <c r="I158" s="4">
        <v>1</v>
      </c>
      <c r="J158" s="8" t="s">
        <v>285</v>
      </c>
      <c r="K158" s="7"/>
      <c r="L158" s="14">
        <f t="shared" si="99"/>
        <v>0</v>
      </c>
      <c r="M158" s="25"/>
      <c r="N158" s="14">
        <f t="shared" si="100"/>
        <v>0</v>
      </c>
      <c r="O158" s="33"/>
      <c r="P158" s="33"/>
      <c r="Q158" s="33"/>
      <c r="R158" s="33"/>
      <c r="S158" s="14">
        <f t="shared" si="101"/>
        <v>0</v>
      </c>
      <c r="T158" s="33">
        <f t="shared" si="102"/>
        <v>0</v>
      </c>
      <c r="AP158" s="1"/>
      <c r="AQ158" s="1"/>
    </row>
    <row r="159" spans="1:43" s="3" customFormat="1">
      <c r="A159" s="103">
        <v>1413</v>
      </c>
      <c r="B159" s="44" t="s">
        <v>297</v>
      </c>
      <c r="C159" s="236" t="s">
        <v>242</v>
      </c>
      <c r="D159" s="6"/>
      <c r="E159" s="4"/>
      <c r="F159" s="98">
        <v>1</v>
      </c>
      <c r="G159" s="8"/>
      <c r="H159" s="55">
        <f t="shared" si="98"/>
        <v>1</v>
      </c>
      <c r="I159" s="4">
        <v>1</v>
      </c>
      <c r="J159" s="8" t="s">
        <v>285</v>
      </c>
      <c r="K159" s="7"/>
      <c r="L159" s="14">
        <f t="shared" si="99"/>
        <v>0</v>
      </c>
      <c r="M159" s="25"/>
      <c r="N159" s="14">
        <f t="shared" si="100"/>
        <v>0</v>
      </c>
      <c r="O159" s="33"/>
      <c r="P159" s="33"/>
      <c r="Q159" s="33"/>
      <c r="R159" s="33"/>
      <c r="S159" s="14">
        <f t="shared" si="101"/>
        <v>0</v>
      </c>
      <c r="T159" s="33">
        <f t="shared" si="102"/>
        <v>0</v>
      </c>
      <c r="AP159" s="1"/>
      <c r="AQ159" s="1"/>
    </row>
    <row r="160" spans="1:43" s="3" customFormat="1">
      <c r="A160" s="103">
        <v>1414</v>
      </c>
      <c r="B160" s="44" t="s">
        <v>298</v>
      </c>
      <c r="C160" s="236" t="s">
        <v>242</v>
      </c>
      <c r="D160" s="6"/>
      <c r="E160" s="4"/>
      <c r="F160" s="98">
        <v>1</v>
      </c>
      <c r="G160" s="8"/>
      <c r="H160" s="55">
        <f t="shared" si="98"/>
        <v>1</v>
      </c>
      <c r="I160" s="4">
        <v>1</v>
      </c>
      <c r="J160" s="8" t="s">
        <v>285</v>
      </c>
      <c r="K160" s="7"/>
      <c r="L160" s="14">
        <f t="shared" si="99"/>
        <v>0</v>
      </c>
      <c r="M160" s="25"/>
      <c r="N160" s="14">
        <f t="shared" si="100"/>
        <v>0</v>
      </c>
      <c r="O160" s="33"/>
      <c r="P160" s="33"/>
      <c r="Q160" s="33"/>
      <c r="R160" s="33"/>
      <c r="S160" s="14">
        <f t="shared" si="101"/>
        <v>0</v>
      </c>
      <c r="T160" s="33">
        <f t="shared" si="102"/>
        <v>0</v>
      </c>
      <c r="AP160" s="1"/>
      <c r="AQ160" s="1"/>
    </row>
    <row r="161" spans="1:43" s="3" customFormat="1">
      <c r="A161" s="103">
        <v>1415</v>
      </c>
      <c r="B161" s="44" t="s">
        <v>299</v>
      </c>
      <c r="C161" s="236" t="s">
        <v>242</v>
      </c>
      <c r="D161" s="6"/>
      <c r="E161" s="4"/>
      <c r="F161" s="98">
        <v>1</v>
      </c>
      <c r="G161" s="8"/>
      <c r="H161" s="55">
        <f t="shared" si="98"/>
        <v>1</v>
      </c>
      <c r="I161" s="4">
        <v>1</v>
      </c>
      <c r="J161" s="8" t="s">
        <v>285</v>
      </c>
      <c r="K161" s="7"/>
      <c r="L161" s="14">
        <f t="shared" si="99"/>
        <v>0</v>
      </c>
      <c r="M161" s="25"/>
      <c r="N161" s="14">
        <f t="shared" si="100"/>
        <v>0</v>
      </c>
      <c r="O161" s="33"/>
      <c r="P161" s="33"/>
      <c r="Q161" s="33"/>
      <c r="R161" s="33"/>
      <c r="S161" s="14">
        <f t="shared" si="101"/>
        <v>0</v>
      </c>
      <c r="T161" s="33">
        <f t="shared" si="102"/>
        <v>0</v>
      </c>
      <c r="AP161" s="1"/>
      <c r="AQ161" s="1"/>
    </row>
    <row r="162" spans="1:43" s="3" customFormat="1">
      <c r="A162" s="103">
        <v>1416</v>
      </c>
      <c r="B162" s="44" t="s">
        <v>300</v>
      </c>
      <c r="C162" s="236" t="s">
        <v>242</v>
      </c>
      <c r="D162" s="6"/>
      <c r="E162" s="4"/>
      <c r="F162" s="98">
        <v>1</v>
      </c>
      <c r="G162" s="8"/>
      <c r="H162" s="55">
        <f t="shared" si="98"/>
        <v>1</v>
      </c>
      <c r="I162" s="4">
        <v>1</v>
      </c>
      <c r="J162" s="8" t="s">
        <v>285</v>
      </c>
      <c r="K162" s="7"/>
      <c r="L162" s="14">
        <f t="shared" si="99"/>
        <v>0</v>
      </c>
      <c r="M162" s="25"/>
      <c r="N162" s="14">
        <f t="shared" si="100"/>
        <v>0</v>
      </c>
      <c r="O162" s="33"/>
      <c r="P162" s="33"/>
      <c r="Q162" s="33"/>
      <c r="R162" s="33"/>
      <c r="S162" s="14">
        <f t="shared" si="101"/>
        <v>0</v>
      </c>
      <c r="T162" s="33">
        <f t="shared" si="102"/>
        <v>0</v>
      </c>
      <c r="AP162" s="1"/>
      <c r="AQ162" s="1"/>
    </row>
    <row r="163" spans="1:43" s="3" customFormat="1">
      <c r="A163" s="103">
        <v>1417</v>
      </c>
      <c r="B163" s="44" t="s">
        <v>301</v>
      </c>
      <c r="C163" s="236" t="s">
        <v>242</v>
      </c>
      <c r="D163" s="6"/>
      <c r="E163" s="4"/>
      <c r="F163" s="98">
        <v>1</v>
      </c>
      <c r="G163" s="8"/>
      <c r="H163" s="55">
        <f t="shared" si="98"/>
        <v>1</v>
      </c>
      <c r="I163" s="4">
        <v>1</v>
      </c>
      <c r="J163" s="8" t="s">
        <v>285</v>
      </c>
      <c r="K163" s="7"/>
      <c r="L163" s="14">
        <f t="shared" si="99"/>
        <v>0</v>
      </c>
      <c r="M163" s="25"/>
      <c r="N163" s="14">
        <f t="shared" si="100"/>
        <v>0</v>
      </c>
      <c r="O163" s="33"/>
      <c r="P163" s="33"/>
      <c r="Q163" s="33"/>
      <c r="R163" s="33"/>
      <c r="S163" s="14">
        <f t="shared" si="101"/>
        <v>0</v>
      </c>
      <c r="T163" s="33">
        <f t="shared" si="102"/>
        <v>0</v>
      </c>
      <c r="AP163" s="1"/>
      <c r="AQ163" s="1"/>
    </row>
    <row r="164" spans="1:43" s="3" customFormat="1">
      <c r="A164" s="103">
        <v>1418</v>
      </c>
      <c r="B164" s="44" t="s">
        <v>302</v>
      </c>
      <c r="C164" s="236" t="s">
        <v>242</v>
      </c>
      <c r="D164" s="6"/>
      <c r="E164" s="4"/>
      <c r="F164" s="98">
        <v>1</v>
      </c>
      <c r="G164" s="8"/>
      <c r="H164" s="55">
        <f t="shared" si="98"/>
        <v>1</v>
      </c>
      <c r="I164" s="4">
        <v>1</v>
      </c>
      <c r="J164" s="8" t="s">
        <v>285</v>
      </c>
      <c r="K164" s="7"/>
      <c r="L164" s="14">
        <f t="shared" si="99"/>
        <v>0</v>
      </c>
      <c r="M164" s="25"/>
      <c r="N164" s="14">
        <f t="shared" si="100"/>
        <v>0</v>
      </c>
      <c r="O164" s="33"/>
      <c r="P164" s="33"/>
      <c r="Q164" s="33"/>
      <c r="R164" s="33"/>
      <c r="S164" s="14">
        <f t="shared" si="101"/>
        <v>0</v>
      </c>
      <c r="T164" s="33">
        <f t="shared" si="102"/>
        <v>0</v>
      </c>
      <c r="AP164" s="1"/>
      <c r="AQ164" s="1"/>
    </row>
    <row r="165" spans="1:43" s="3" customFormat="1">
      <c r="A165" s="103">
        <v>1419</v>
      </c>
      <c r="B165" s="44" t="s">
        <v>303</v>
      </c>
      <c r="C165" s="236" t="s">
        <v>242</v>
      </c>
      <c r="D165" s="6"/>
      <c r="E165" s="4"/>
      <c r="F165" s="98">
        <v>1</v>
      </c>
      <c r="G165" s="8"/>
      <c r="H165" s="55">
        <f t="shared" si="98"/>
        <v>1</v>
      </c>
      <c r="I165" s="4">
        <v>1</v>
      </c>
      <c r="J165" s="8" t="s">
        <v>285</v>
      </c>
      <c r="K165" s="7"/>
      <c r="L165" s="14">
        <f t="shared" si="99"/>
        <v>0</v>
      </c>
      <c r="M165" s="25"/>
      <c r="N165" s="14">
        <f t="shared" si="100"/>
        <v>0</v>
      </c>
      <c r="O165" s="33"/>
      <c r="P165" s="33"/>
      <c r="Q165" s="33"/>
      <c r="R165" s="33"/>
      <c r="S165" s="14">
        <f t="shared" si="101"/>
        <v>0</v>
      </c>
      <c r="T165" s="33">
        <f t="shared" si="102"/>
        <v>0</v>
      </c>
      <c r="AP165" s="1"/>
      <c r="AQ165" s="1"/>
    </row>
    <row r="166" spans="1:43" s="3" customFormat="1">
      <c r="A166" s="39">
        <v>1420</v>
      </c>
      <c r="B166" s="44" t="s">
        <v>304</v>
      </c>
      <c r="C166" s="236" t="s">
        <v>242</v>
      </c>
      <c r="D166" s="6"/>
      <c r="E166" s="4"/>
      <c r="F166" s="98">
        <v>1</v>
      </c>
      <c r="G166" s="8"/>
      <c r="H166" s="55">
        <f t="shared" si="98"/>
        <v>1</v>
      </c>
      <c r="I166" s="4">
        <v>1</v>
      </c>
      <c r="J166" s="8" t="s">
        <v>305</v>
      </c>
      <c r="K166" s="7"/>
      <c r="L166" s="14">
        <f t="shared" si="99"/>
        <v>0</v>
      </c>
      <c r="M166" s="25"/>
      <c r="N166" s="14">
        <f t="shared" si="100"/>
        <v>0</v>
      </c>
      <c r="O166" s="33"/>
      <c r="P166" s="33"/>
      <c r="Q166" s="33"/>
      <c r="R166" s="33"/>
      <c r="S166" s="14">
        <f t="shared" si="101"/>
        <v>0</v>
      </c>
      <c r="T166" s="33">
        <f t="shared" si="102"/>
        <v>0</v>
      </c>
      <c r="AP166" s="1"/>
      <c r="AQ166" s="1"/>
    </row>
    <row r="167" spans="1:43" s="3" customFormat="1">
      <c r="A167" s="39">
        <v>1421</v>
      </c>
      <c r="B167" s="44" t="s">
        <v>306</v>
      </c>
      <c r="C167" s="236" t="s">
        <v>242</v>
      </c>
      <c r="D167" s="6"/>
      <c r="E167" s="4"/>
      <c r="F167" s="98">
        <v>1</v>
      </c>
      <c r="G167" s="8"/>
      <c r="H167" s="55">
        <f>SUM(E167:G167)</f>
        <v>1</v>
      </c>
      <c r="I167" s="4">
        <v>1</v>
      </c>
      <c r="J167" s="8" t="s">
        <v>307</v>
      </c>
      <c r="K167" s="7"/>
      <c r="L167" s="14">
        <f t="shared" si="99"/>
        <v>0</v>
      </c>
      <c r="M167" s="25"/>
      <c r="N167" s="14">
        <f t="shared" si="100"/>
        <v>0</v>
      </c>
      <c r="O167" s="33"/>
      <c r="P167" s="33"/>
      <c r="Q167" s="33"/>
      <c r="R167" s="33"/>
      <c r="S167" s="14">
        <f t="shared" si="101"/>
        <v>0</v>
      </c>
      <c r="T167" s="33">
        <f t="shared" si="102"/>
        <v>0</v>
      </c>
      <c r="AP167" s="1"/>
      <c r="AQ167" s="1"/>
    </row>
    <row r="168" spans="1:43" s="3" customFormat="1">
      <c r="A168" s="39">
        <v>1422</v>
      </c>
      <c r="B168" s="44" t="s">
        <v>308</v>
      </c>
      <c r="C168" s="236" t="s">
        <v>230</v>
      </c>
      <c r="D168" s="6"/>
      <c r="E168" s="4"/>
      <c r="F168" s="98">
        <v>1</v>
      </c>
      <c r="G168" s="8"/>
      <c r="H168" s="55">
        <f>SUM(E168:G168)</f>
        <v>1</v>
      </c>
      <c r="I168" s="4">
        <v>1</v>
      </c>
      <c r="J168" s="8" t="s">
        <v>231</v>
      </c>
      <c r="K168" s="7"/>
      <c r="L168" s="14">
        <f t="shared" si="99"/>
        <v>0</v>
      </c>
      <c r="M168" s="25"/>
      <c r="N168" s="14">
        <f t="shared" si="100"/>
        <v>0</v>
      </c>
      <c r="O168" s="33"/>
      <c r="P168" s="33"/>
      <c r="Q168" s="33"/>
      <c r="R168" s="33"/>
      <c r="S168" s="14">
        <f t="shared" si="101"/>
        <v>0</v>
      </c>
      <c r="T168" s="33">
        <f t="shared" si="102"/>
        <v>0</v>
      </c>
      <c r="AP168" s="1"/>
      <c r="AQ168" s="1"/>
    </row>
    <row r="169" spans="1:43" s="3" customFormat="1">
      <c r="A169" s="39">
        <v>1425</v>
      </c>
      <c r="B169" s="44" t="s">
        <v>309</v>
      </c>
      <c r="C169" s="236" t="s">
        <v>242</v>
      </c>
      <c r="D169" s="6"/>
      <c r="E169" s="4"/>
      <c r="F169" s="98">
        <v>1</v>
      </c>
      <c r="G169" s="8"/>
      <c r="H169" s="55">
        <f t="shared" ref="H169:H178" si="103">SUM(E169:G169)</f>
        <v>1</v>
      </c>
      <c r="I169" s="4">
        <v>1</v>
      </c>
      <c r="J169" s="8" t="s">
        <v>285</v>
      </c>
      <c r="K169" s="7"/>
      <c r="L169" s="14">
        <f t="shared" si="99"/>
        <v>0</v>
      </c>
      <c r="M169" s="25"/>
      <c r="N169" s="14">
        <f t="shared" si="100"/>
        <v>0</v>
      </c>
      <c r="O169" s="33"/>
      <c r="P169" s="33"/>
      <c r="Q169" s="33"/>
      <c r="R169" s="33"/>
      <c r="S169" s="14">
        <f t="shared" si="101"/>
        <v>0</v>
      </c>
      <c r="T169" s="33">
        <f t="shared" si="102"/>
        <v>0</v>
      </c>
      <c r="AP169" s="1"/>
      <c r="AQ169" s="1"/>
    </row>
    <row r="170" spans="1:43" s="3" customFormat="1">
      <c r="A170" s="39">
        <v>1426</v>
      </c>
      <c r="B170" s="44" t="s">
        <v>310</v>
      </c>
      <c r="C170" s="236" t="s">
        <v>242</v>
      </c>
      <c r="D170" s="6"/>
      <c r="E170" s="4"/>
      <c r="F170" s="98">
        <v>1</v>
      </c>
      <c r="G170" s="8"/>
      <c r="H170" s="55">
        <f t="shared" si="103"/>
        <v>1</v>
      </c>
      <c r="I170" s="4">
        <v>1</v>
      </c>
      <c r="J170" s="8" t="s">
        <v>285</v>
      </c>
      <c r="K170" s="7"/>
      <c r="L170" s="14">
        <f t="shared" si="99"/>
        <v>0</v>
      </c>
      <c r="M170" s="25"/>
      <c r="N170" s="14">
        <f t="shared" si="100"/>
        <v>0</v>
      </c>
      <c r="O170" s="33"/>
      <c r="P170" s="33"/>
      <c r="Q170" s="33"/>
      <c r="R170" s="33"/>
      <c r="S170" s="14">
        <f t="shared" si="101"/>
        <v>0</v>
      </c>
      <c r="T170" s="33">
        <f t="shared" si="102"/>
        <v>0</v>
      </c>
      <c r="AP170" s="1"/>
      <c r="AQ170" s="1"/>
    </row>
    <row r="171" spans="1:43" s="3" customFormat="1">
      <c r="A171" s="39">
        <v>1427</v>
      </c>
      <c r="B171" s="44" t="s">
        <v>311</v>
      </c>
      <c r="C171" s="236" t="s">
        <v>242</v>
      </c>
      <c r="D171" s="6"/>
      <c r="E171" s="4"/>
      <c r="F171" s="98">
        <v>1</v>
      </c>
      <c r="G171" s="8"/>
      <c r="H171" s="55">
        <f t="shared" si="103"/>
        <v>1</v>
      </c>
      <c r="I171" s="4">
        <v>1</v>
      </c>
      <c r="J171" s="8" t="s">
        <v>285</v>
      </c>
      <c r="K171" s="7"/>
      <c r="L171" s="14">
        <f t="shared" si="99"/>
        <v>0</v>
      </c>
      <c r="M171" s="25"/>
      <c r="N171" s="14">
        <f t="shared" si="100"/>
        <v>0</v>
      </c>
      <c r="O171" s="33"/>
      <c r="P171" s="33"/>
      <c r="Q171" s="33"/>
      <c r="R171" s="33"/>
      <c r="S171" s="14">
        <f t="shared" si="101"/>
        <v>0</v>
      </c>
      <c r="T171" s="33">
        <f t="shared" si="102"/>
        <v>0</v>
      </c>
      <c r="AP171" s="1"/>
      <c r="AQ171" s="1"/>
    </row>
    <row r="172" spans="1:43" s="3" customFormat="1">
      <c r="A172" s="39">
        <v>1431</v>
      </c>
      <c r="B172" s="44" t="s">
        <v>312</v>
      </c>
      <c r="C172" s="236" t="s">
        <v>242</v>
      </c>
      <c r="D172" s="6"/>
      <c r="E172" s="4"/>
      <c r="F172" s="98">
        <v>1</v>
      </c>
      <c r="G172" s="8"/>
      <c r="H172" s="55">
        <f t="shared" si="103"/>
        <v>1</v>
      </c>
      <c r="I172" s="4">
        <v>1</v>
      </c>
      <c r="J172" s="8" t="s">
        <v>285</v>
      </c>
      <c r="K172" s="7"/>
      <c r="L172" s="14">
        <f t="shared" si="99"/>
        <v>0</v>
      </c>
      <c r="M172" s="25"/>
      <c r="N172" s="14">
        <f t="shared" si="100"/>
        <v>0</v>
      </c>
      <c r="O172" s="33"/>
      <c r="P172" s="33"/>
      <c r="Q172" s="33"/>
      <c r="R172" s="33"/>
      <c r="S172" s="14">
        <f t="shared" si="101"/>
        <v>0</v>
      </c>
      <c r="T172" s="33">
        <f t="shared" si="102"/>
        <v>0</v>
      </c>
      <c r="AP172" s="1"/>
      <c r="AQ172" s="1"/>
    </row>
    <row r="173" spans="1:43" s="3" customFormat="1">
      <c r="A173" s="103">
        <v>1432</v>
      </c>
      <c r="B173" s="44" t="s">
        <v>313</v>
      </c>
      <c r="C173" s="236" t="s">
        <v>242</v>
      </c>
      <c r="D173" s="6"/>
      <c r="E173" s="4"/>
      <c r="F173" s="98">
        <v>1</v>
      </c>
      <c r="G173" s="8"/>
      <c r="H173" s="55">
        <f t="shared" si="103"/>
        <v>1</v>
      </c>
      <c r="I173" s="4">
        <v>1</v>
      </c>
      <c r="J173" s="8" t="s">
        <v>285</v>
      </c>
      <c r="K173" s="7"/>
      <c r="L173" s="14">
        <f t="shared" si="99"/>
        <v>0</v>
      </c>
      <c r="M173" s="25"/>
      <c r="N173" s="14">
        <f t="shared" si="100"/>
        <v>0</v>
      </c>
      <c r="O173" s="33"/>
      <c r="P173" s="33"/>
      <c r="Q173" s="33"/>
      <c r="R173" s="33"/>
      <c r="S173" s="14">
        <f t="shared" si="101"/>
        <v>0</v>
      </c>
      <c r="T173" s="33">
        <f t="shared" si="102"/>
        <v>0</v>
      </c>
      <c r="AP173" s="1"/>
      <c r="AQ173" s="1"/>
    </row>
    <row r="174" spans="1:43" s="3" customFormat="1">
      <c r="A174" s="103">
        <v>1440</v>
      </c>
      <c r="B174" s="44" t="s">
        <v>314</v>
      </c>
      <c r="C174" s="236" t="s">
        <v>242</v>
      </c>
      <c r="D174" s="6"/>
      <c r="E174" s="4"/>
      <c r="F174" s="98">
        <v>1</v>
      </c>
      <c r="G174" s="8"/>
      <c r="H174" s="55">
        <f t="shared" si="103"/>
        <v>1</v>
      </c>
      <c r="I174" s="4">
        <v>1</v>
      </c>
      <c r="J174" s="8" t="s">
        <v>285</v>
      </c>
      <c r="K174" s="7"/>
      <c r="L174" s="14">
        <f t="shared" si="99"/>
        <v>0</v>
      </c>
      <c r="M174" s="25"/>
      <c r="N174" s="14">
        <f t="shared" si="100"/>
        <v>0</v>
      </c>
      <c r="O174" s="33"/>
      <c r="P174" s="33"/>
      <c r="Q174" s="33"/>
      <c r="R174" s="33"/>
      <c r="S174" s="14">
        <f t="shared" si="101"/>
        <v>0</v>
      </c>
      <c r="T174" s="33">
        <f t="shared" si="102"/>
        <v>0</v>
      </c>
      <c r="AP174" s="1"/>
      <c r="AQ174" s="1"/>
    </row>
    <row r="175" spans="1:43" s="3" customFormat="1">
      <c r="A175" s="103">
        <v>1450</v>
      </c>
      <c r="B175" s="44" t="s">
        <v>273</v>
      </c>
      <c r="C175" s="236" t="s">
        <v>254</v>
      </c>
      <c r="D175" s="6"/>
      <c r="E175" s="4"/>
      <c r="F175" s="98">
        <v>1</v>
      </c>
      <c r="G175" s="8"/>
      <c r="H175" s="55">
        <f t="shared" si="103"/>
        <v>1</v>
      </c>
      <c r="I175" s="4">
        <v>1</v>
      </c>
      <c r="J175" s="8" t="s">
        <v>231</v>
      </c>
      <c r="K175" s="7"/>
      <c r="L175" s="14">
        <f t="shared" si="99"/>
        <v>0</v>
      </c>
      <c r="M175" s="25"/>
      <c r="N175" s="14">
        <f t="shared" si="100"/>
        <v>0</v>
      </c>
      <c r="O175" s="33"/>
      <c r="P175" s="33"/>
      <c r="Q175" s="33"/>
      <c r="R175" s="33"/>
      <c r="S175" s="14">
        <f t="shared" si="101"/>
        <v>0</v>
      </c>
      <c r="T175" s="36"/>
      <c r="AP175" s="1"/>
      <c r="AQ175" s="1"/>
    </row>
    <row r="176" spans="1:43" s="3" customFormat="1">
      <c r="A176" s="103">
        <v>1451</v>
      </c>
      <c r="B176" s="44" t="s">
        <v>274</v>
      </c>
      <c r="C176" s="236" t="s">
        <v>254</v>
      </c>
      <c r="D176" s="6"/>
      <c r="E176" s="4"/>
      <c r="F176" s="98">
        <v>1</v>
      </c>
      <c r="G176" s="8"/>
      <c r="H176" s="55">
        <f t="shared" si="103"/>
        <v>1</v>
      </c>
      <c r="I176" s="4">
        <v>1</v>
      </c>
      <c r="J176" s="8" t="s">
        <v>231</v>
      </c>
      <c r="K176" s="7"/>
      <c r="L176" s="14">
        <f t="shared" si="99"/>
        <v>0</v>
      </c>
      <c r="M176" s="25"/>
      <c r="N176" s="14">
        <f t="shared" si="100"/>
        <v>0</v>
      </c>
      <c r="O176" s="33"/>
      <c r="P176" s="33"/>
      <c r="Q176" s="33"/>
      <c r="R176" s="33"/>
      <c r="S176" s="14">
        <f t="shared" si="101"/>
        <v>0</v>
      </c>
      <c r="T176" s="36"/>
      <c r="AP176" s="1"/>
      <c r="AQ176" s="1"/>
    </row>
    <row r="177" spans="1:43" s="3" customFormat="1">
      <c r="A177" s="103">
        <v>1452</v>
      </c>
      <c r="B177" s="44" t="s">
        <v>275</v>
      </c>
      <c r="C177" s="236" t="s">
        <v>254</v>
      </c>
      <c r="D177" s="6"/>
      <c r="E177" s="4"/>
      <c r="F177" s="98">
        <v>1</v>
      </c>
      <c r="G177" s="8"/>
      <c r="H177" s="55">
        <f t="shared" si="103"/>
        <v>1</v>
      </c>
      <c r="I177" s="4">
        <v>1</v>
      </c>
      <c r="J177" s="8" t="s">
        <v>305</v>
      </c>
      <c r="K177" s="7"/>
      <c r="L177" s="14">
        <f t="shared" si="99"/>
        <v>0</v>
      </c>
      <c r="M177" s="25"/>
      <c r="N177" s="14">
        <f t="shared" si="100"/>
        <v>0</v>
      </c>
      <c r="O177" s="33"/>
      <c r="P177" s="33"/>
      <c r="Q177" s="33"/>
      <c r="R177" s="33"/>
      <c r="S177" s="14">
        <f t="shared" si="101"/>
        <v>0</v>
      </c>
      <c r="T177" s="33">
        <f>N177</f>
        <v>0</v>
      </c>
      <c r="AP177" s="1"/>
      <c r="AQ177" s="1"/>
    </row>
    <row r="178" spans="1:43" s="3" customFormat="1">
      <c r="A178" s="103">
        <v>1453</v>
      </c>
      <c r="B178" s="44" t="s">
        <v>276</v>
      </c>
      <c r="C178" s="236" t="s">
        <v>254</v>
      </c>
      <c r="D178" s="6"/>
      <c r="E178" s="4"/>
      <c r="F178" s="98">
        <v>1</v>
      </c>
      <c r="G178" s="8"/>
      <c r="H178" s="55">
        <f t="shared" si="103"/>
        <v>1</v>
      </c>
      <c r="I178" s="4">
        <v>1</v>
      </c>
      <c r="J178" s="8" t="s">
        <v>231</v>
      </c>
      <c r="K178" s="7"/>
      <c r="L178" s="14">
        <f t="shared" si="99"/>
        <v>0</v>
      </c>
      <c r="M178" s="25"/>
      <c r="N178" s="14">
        <f t="shared" si="100"/>
        <v>0</v>
      </c>
      <c r="O178" s="33"/>
      <c r="P178" s="33"/>
      <c r="Q178" s="33"/>
      <c r="R178" s="33"/>
      <c r="S178" s="14">
        <f t="shared" si="101"/>
        <v>0</v>
      </c>
      <c r="T178" s="36"/>
      <c r="AP178" s="1"/>
      <c r="AQ178" s="1"/>
    </row>
    <row r="179" spans="1:43" s="3" customFormat="1" ht="10.5">
      <c r="A179" s="1"/>
      <c r="B179" s="46" t="s">
        <v>152</v>
      </c>
      <c r="C179" s="239"/>
      <c r="D179" s="6"/>
      <c r="E179" s="4"/>
      <c r="F179" s="98"/>
      <c r="G179" s="8"/>
      <c r="H179" s="55"/>
      <c r="I179" s="4"/>
      <c r="J179" s="8"/>
      <c r="K179" s="7"/>
      <c r="L179" s="16">
        <f>SUM(L147:L178)</f>
        <v>0</v>
      </c>
      <c r="M179" s="21">
        <f t="shared" ref="M179:T179" si="104">SUM(M147:M178)</f>
        <v>0</v>
      </c>
      <c r="N179" s="16">
        <f>SUM(N147:N178)</f>
        <v>0</v>
      </c>
      <c r="O179" s="34">
        <f t="shared" si="104"/>
        <v>0</v>
      </c>
      <c r="P179" s="34">
        <f t="shared" si="104"/>
        <v>0</v>
      </c>
      <c r="Q179" s="34">
        <f t="shared" si="104"/>
        <v>0</v>
      </c>
      <c r="R179" s="34">
        <f t="shared" si="104"/>
        <v>0</v>
      </c>
      <c r="S179" s="16">
        <f t="shared" si="104"/>
        <v>0</v>
      </c>
      <c r="T179" s="34">
        <f t="shared" si="104"/>
        <v>0</v>
      </c>
      <c r="AP179" s="1"/>
      <c r="AQ179" s="1"/>
    </row>
    <row r="180" spans="1:43" s="3" customFormat="1">
      <c r="A180" s="39"/>
      <c r="B180" s="44"/>
      <c r="C180" s="236"/>
      <c r="D180" s="6"/>
      <c r="E180" s="4"/>
      <c r="F180" s="98"/>
      <c r="G180" s="8"/>
      <c r="H180" s="55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  <c r="AP180" s="1"/>
      <c r="AQ180" s="1"/>
    </row>
    <row r="181" spans="1:43" s="3" customFormat="1" ht="10.5">
      <c r="A181" s="104">
        <v>1500</v>
      </c>
      <c r="B181" s="31" t="s">
        <v>170</v>
      </c>
      <c r="C181" s="237"/>
      <c r="D181" s="6"/>
      <c r="E181" s="4"/>
      <c r="F181" s="98"/>
      <c r="G181" s="8"/>
      <c r="H181" s="55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  <c r="AP181" s="1"/>
      <c r="AQ181" s="1"/>
    </row>
    <row r="182" spans="1:43" s="3" customFormat="1">
      <c r="A182" s="39">
        <v>1501</v>
      </c>
      <c r="B182" s="44" t="s">
        <v>315</v>
      </c>
      <c r="C182" s="236" t="s">
        <v>244</v>
      </c>
      <c r="D182" s="6"/>
      <c r="E182" s="4"/>
      <c r="F182" s="98">
        <v>1</v>
      </c>
      <c r="G182" s="8"/>
      <c r="H182" s="55">
        <f t="shared" ref="H182:H188" si="105">SUM(E182:G182)</f>
        <v>1</v>
      </c>
      <c r="I182" s="4">
        <v>1</v>
      </c>
      <c r="J182" s="8" t="s">
        <v>98</v>
      </c>
      <c r="K182" s="7"/>
      <c r="L182" s="14">
        <f t="shared" ref="L182:L188" si="106">H182*I182*K182</f>
        <v>0</v>
      </c>
      <c r="M182" s="25"/>
      <c r="N182" s="14">
        <f t="shared" ref="N182:N188" si="107">MAX(L182-SUM(O182:R182),0)</f>
        <v>0</v>
      </c>
      <c r="O182" s="33"/>
      <c r="P182" s="33"/>
      <c r="Q182" s="33"/>
      <c r="R182" s="33"/>
      <c r="S182" s="14">
        <f t="shared" ref="S182:S188" si="108">L182-SUM(N182:R182)</f>
        <v>0</v>
      </c>
      <c r="T182" s="33">
        <f t="shared" ref="T182:T188" si="109">N182</f>
        <v>0</v>
      </c>
      <c r="AP182" s="1"/>
      <c r="AQ182" s="1"/>
    </row>
    <row r="183" spans="1:43" s="3" customFormat="1">
      <c r="A183" s="103">
        <v>1502</v>
      </c>
      <c r="B183" s="44" t="s">
        <v>316</v>
      </c>
      <c r="C183" s="236" t="s">
        <v>244</v>
      </c>
      <c r="D183" s="6"/>
      <c r="E183" s="4"/>
      <c r="F183" s="98">
        <v>1</v>
      </c>
      <c r="G183" s="8"/>
      <c r="H183" s="55">
        <f t="shared" si="105"/>
        <v>1</v>
      </c>
      <c r="I183" s="4">
        <v>1</v>
      </c>
      <c r="J183" s="8" t="s">
        <v>305</v>
      </c>
      <c r="K183" s="7"/>
      <c r="L183" s="14">
        <f t="shared" si="106"/>
        <v>0</v>
      </c>
      <c r="M183" s="25"/>
      <c r="N183" s="14">
        <f t="shared" si="107"/>
        <v>0</v>
      </c>
      <c r="O183" s="33"/>
      <c r="P183" s="33"/>
      <c r="Q183" s="33"/>
      <c r="R183" s="33"/>
      <c r="S183" s="14">
        <f t="shared" si="108"/>
        <v>0</v>
      </c>
      <c r="T183" s="33">
        <f t="shared" si="109"/>
        <v>0</v>
      </c>
      <c r="AP183" s="1"/>
      <c r="AQ183" s="1"/>
    </row>
    <row r="184" spans="1:43" s="3" customFormat="1">
      <c r="A184" s="103">
        <v>1503</v>
      </c>
      <c r="B184" s="44" t="s">
        <v>317</v>
      </c>
      <c r="C184" s="236" t="s">
        <v>244</v>
      </c>
      <c r="D184" s="6"/>
      <c r="E184" s="4"/>
      <c r="F184" s="98">
        <v>1</v>
      </c>
      <c r="G184" s="8"/>
      <c r="H184" s="55">
        <f t="shared" si="105"/>
        <v>1</v>
      </c>
      <c r="I184" s="4">
        <v>1</v>
      </c>
      <c r="J184" s="8" t="s">
        <v>305</v>
      </c>
      <c r="K184" s="7"/>
      <c r="L184" s="14">
        <f t="shared" si="106"/>
        <v>0</v>
      </c>
      <c r="M184" s="25"/>
      <c r="N184" s="14">
        <f t="shared" si="107"/>
        <v>0</v>
      </c>
      <c r="O184" s="33"/>
      <c r="P184" s="33"/>
      <c r="Q184" s="33"/>
      <c r="R184" s="33"/>
      <c r="S184" s="14">
        <f t="shared" si="108"/>
        <v>0</v>
      </c>
      <c r="T184" s="33">
        <f t="shared" si="109"/>
        <v>0</v>
      </c>
      <c r="AP184" s="1"/>
      <c r="AQ184" s="1"/>
    </row>
    <row r="185" spans="1:43" s="3" customFormat="1">
      <c r="A185" s="103">
        <v>1505</v>
      </c>
      <c r="B185" s="44" t="s">
        <v>318</v>
      </c>
      <c r="C185" s="236" t="s">
        <v>244</v>
      </c>
      <c r="D185" s="6"/>
      <c r="E185" s="4"/>
      <c r="F185" s="98">
        <v>1</v>
      </c>
      <c r="G185" s="8"/>
      <c r="H185" s="55">
        <f t="shared" si="105"/>
        <v>1</v>
      </c>
      <c r="I185" s="4">
        <v>1</v>
      </c>
      <c r="J185" s="8" t="s">
        <v>305</v>
      </c>
      <c r="K185" s="7"/>
      <c r="L185" s="14">
        <f t="shared" si="106"/>
        <v>0</v>
      </c>
      <c r="M185" s="25"/>
      <c r="N185" s="14">
        <f t="shared" si="107"/>
        <v>0</v>
      </c>
      <c r="O185" s="33"/>
      <c r="P185" s="33"/>
      <c r="Q185" s="33"/>
      <c r="R185" s="33"/>
      <c r="S185" s="14">
        <f t="shared" si="108"/>
        <v>0</v>
      </c>
      <c r="T185" s="33">
        <f t="shared" si="109"/>
        <v>0</v>
      </c>
      <c r="AP185" s="1"/>
      <c r="AQ185" s="1"/>
    </row>
    <row r="186" spans="1:43" s="3" customFormat="1">
      <c r="A186" s="103">
        <v>1540</v>
      </c>
      <c r="B186" s="44" t="s">
        <v>319</v>
      </c>
      <c r="C186" s="236" t="s">
        <v>244</v>
      </c>
      <c r="D186" s="6"/>
      <c r="E186" s="4"/>
      <c r="F186" s="98">
        <v>1</v>
      </c>
      <c r="G186" s="8"/>
      <c r="H186" s="55">
        <f t="shared" si="105"/>
        <v>1</v>
      </c>
      <c r="I186" s="4">
        <v>1</v>
      </c>
      <c r="J186" s="8" t="s">
        <v>231</v>
      </c>
      <c r="K186" s="7"/>
      <c r="L186" s="14">
        <f t="shared" si="106"/>
        <v>0</v>
      </c>
      <c r="M186" s="25"/>
      <c r="N186" s="14">
        <f t="shared" si="107"/>
        <v>0</v>
      </c>
      <c r="O186" s="33"/>
      <c r="P186" s="33"/>
      <c r="Q186" s="33"/>
      <c r="R186" s="33"/>
      <c r="S186" s="14">
        <f t="shared" si="108"/>
        <v>0</v>
      </c>
      <c r="T186" s="33">
        <f t="shared" si="109"/>
        <v>0</v>
      </c>
      <c r="AP186" s="1"/>
      <c r="AQ186" s="1"/>
    </row>
    <row r="187" spans="1:43" s="3" customFormat="1">
      <c r="A187" s="39">
        <v>1541</v>
      </c>
      <c r="B187" s="44" t="s">
        <v>320</v>
      </c>
      <c r="C187" s="236" t="s">
        <v>244</v>
      </c>
      <c r="D187" s="6"/>
      <c r="E187" s="4"/>
      <c r="F187" s="98">
        <v>1</v>
      </c>
      <c r="G187" s="8"/>
      <c r="H187" s="55">
        <f t="shared" si="105"/>
        <v>1</v>
      </c>
      <c r="I187" s="4">
        <v>1</v>
      </c>
      <c r="J187" s="8" t="s">
        <v>231</v>
      </c>
      <c r="K187" s="7"/>
      <c r="L187" s="14">
        <f t="shared" si="106"/>
        <v>0</v>
      </c>
      <c r="M187" s="25"/>
      <c r="N187" s="14">
        <f t="shared" si="107"/>
        <v>0</v>
      </c>
      <c r="O187" s="33"/>
      <c r="P187" s="33"/>
      <c r="Q187" s="33"/>
      <c r="R187" s="33"/>
      <c r="S187" s="14">
        <f t="shared" si="108"/>
        <v>0</v>
      </c>
      <c r="T187" s="33">
        <f t="shared" si="109"/>
        <v>0</v>
      </c>
      <c r="AP187" s="1"/>
      <c r="AQ187" s="1"/>
    </row>
    <row r="188" spans="1:43" s="3" customFormat="1">
      <c r="A188" s="39">
        <v>1542</v>
      </c>
      <c r="B188" s="44" t="s">
        <v>321</v>
      </c>
      <c r="C188" s="236" t="s">
        <v>244</v>
      </c>
      <c r="D188" s="6"/>
      <c r="E188" s="4"/>
      <c r="F188" s="98">
        <v>1</v>
      </c>
      <c r="G188" s="8"/>
      <c r="H188" s="55">
        <f t="shared" si="105"/>
        <v>1</v>
      </c>
      <c r="I188" s="4">
        <v>1</v>
      </c>
      <c r="J188" s="8" t="s">
        <v>305</v>
      </c>
      <c r="K188" s="7"/>
      <c r="L188" s="14">
        <f t="shared" si="106"/>
        <v>0</v>
      </c>
      <c r="M188" s="25"/>
      <c r="N188" s="14">
        <f t="shared" si="107"/>
        <v>0</v>
      </c>
      <c r="O188" s="33"/>
      <c r="P188" s="33"/>
      <c r="Q188" s="33"/>
      <c r="R188" s="33"/>
      <c r="S188" s="14">
        <f t="shared" si="108"/>
        <v>0</v>
      </c>
      <c r="T188" s="33">
        <f t="shared" si="109"/>
        <v>0</v>
      </c>
      <c r="AP188" s="1"/>
      <c r="AQ188" s="1"/>
    </row>
    <row r="189" spans="1:43" s="3" customFormat="1" ht="10.5">
      <c r="A189" s="39"/>
      <c r="B189" s="46" t="s">
        <v>152</v>
      </c>
      <c r="C189" s="236"/>
      <c r="D189" s="6"/>
      <c r="E189" s="4"/>
      <c r="F189" s="98"/>
      <c r="G189" s="8"/>
      <c r="H189" s="55"/>
      <c r="I189" s="4"/>
      <c r="J189" s="4"/>
      <c r="K189" s="7"/>
      <c r="L189" s="16">
        <f>SUM(L182:L188)</f>
        <v>0</v>
      </c>
      <c r="M189" s="21">
        <f t="shared" ref="M189:T189" si="110">SUM(M182:M188)</f>
        <v>0</v>
      </c>
      <c r="N189" s="16">
        <f t="shared" si="110"/>
        <v>0</v>
      </c>
      <c r="O189" s="34">
        <f t="shared" si="110"/>
        <v>0</v>
      </c>
      <c r="P189" s="34">
        <f t="shared" si="110"/>
        <v>0</v>
      </c>
      <c r="Q189" s="34">
        <f t="shared" si="110"/>
        <v>0</v>
      </c>
      <c r="R189" s="34">
        <f t="shared" si="110"/>
        <v>0</v>
      </c>
      <c r="S189" s="16">
        <f t="shared" si="110"/>
        <v>0</v>
      </c>
      <c r="T189" s="34">
        <f t="shared" si="110"/>
        <v>0</v>
      </c>
      <c r="AP189" s="1"/>
      <c r="AQ189" s="1"/>
    </row>
    <row r="190" spans="1:43" s="3" customFormat="1">
      <c r="A190" s="39"/>
      <c r="B190" s="44"/>
      <c r="C190" s="236"/>
      <c r="D190" s="6"/>
      <c r="E190" s="4"/>
      <c r="F190" s="98"/>
      <c r="G190" s="8"/>
      <c r="H190" s="55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  <c r="AP190" s="1"/>
      <c r="AQ190" s="1"/>
    </row>
    <row r="191" spans="1:43" s="3" customFormat="1" ht="10.5">
      <c r="A191" s="104">
        <v>2000</v>
      </c>
      <c r="B191" s="31" t="s">
        <v>172</v>
      </c>
      <c r="C191" s="237"/>
      <c r="D191" s="6"/>
      <c r="E191" s="4"/>
      <c r="F191" s="98"/>
      <c r="G191" s="8"/>
      <c r="H191" s="55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  <c r="AP191" s="1"/>
      <c r="AQ191" s="1"/>
    </row>
    <row r="192" spans="1:43" s="3" customFormat="1">
      <c r="A192" s="39">
        <v>2001</v>
      </c>
      <c r="B192" s="44" t="s">
        <v>322</v>
      </c>
      <c r="C192" s="236" t="s">
        <v>267</v>
      </c>
      <c r="D192" s="6"/>
      <c r="E192" s="4">
        <f t="shared" ref="E192:E197" si="111">pm</f>
        <v>0</v>
      </c>
      <c r="F192" s="98">
        <f>sm</f>
        <v>0</v>
      </c>
      <c r="G192" s="8">
        <f>wm</f>
        <v>0</v>
      </c>
      <c r="H192" s="55">
        <f t="shared" ref="H192:H217" si="112">SUM(E192:G192)</f>
        <v>0</v>
      </c>
      <c r="I192" s="4">
        <v>1</v>
      </c>
      <c r="J192" s="8" t="s">
        <v>323</v>
      </c>
      <c r="K192" s="7"/>
      <c r="L192" s="14">
        <f t="shared" ref="L192:L217" si="113">H192*I192*K192</f>
        <v>0</v>
      </c>
      <c r="M192" s="25"/>
      <c r="N192" s="14">
        <f t="shared" ref="N192:N217" si="114">MAX(L192-SUM(O192:R192),0)</f>
        <v>0</v>
      </c>
      <c r="O192" s="33"/>
      <c r="P192" s="33"/>
      <c r="Q192" s="33"/>
      <c r="R192" s="33"/>
      <c r="S192" s="14">
        <f t="shared" ref="S192:S217" si="115">L192-SUM(N192:R192)</f>
        <v>0</v>
      </c>
      <c r="T192" s="33">
        <f t="shared" ref="T192:T214" si="116">N192</f>
        <v>0</v>
      </c>
      <c r="AP192" s="1"/>
      <c r="AQ192" s="1"/>
    </row>
    <row r="193" spans="1:43" s="3" customFormat="1">
      <c r="A193" s="39">
        <v>2002</v>
      </c>
      <c r="B193" s="44" t="s">
        <v>324</v>
      </c>
      <c r="C193" s="236" t="s">
        <v>267</v>
      </c>
      <c r="D193" s="6"/>
      <c r="E193" s="4">
        <f t="shared" si="111"/>
        <v>0</v>
      </c>
      <c r="F193" s="98">
        <f>sm</f>
        <v>0</v>
      </c>
      <c r="G193" s="8">
        <f>wm</f>
        <v>0</v>
      </c>
      <c r="H193" s="55">
        <f t="shared" si="112"/>
        <v>0</v>
      </c>
      <c r="I193" s="4">
        <v>1</v>
      </c>
      <c r="J193" s="8" t="s">
        <v>323</v>
      </c>
      <c r="K193" s="7"/>
      <c r="L193" s="14">
        <f t="shared" si="113"/>
        <v>0</v>
      </c>
      <c r="M193" s="25"/>
      <c r="N193" s="14">
        <f t="shared" si="114"/>
        <v>0</v>
      </c>
      <c r="O193" s="33"/>
      <c r="P193" s="33"/>
      <c r="Q193" s="33"/>
      <c r="R193" s="33"/>
      <c r="S193" s="14">
        <f t="shared" si="115"/>
        <v>0</v>
      </c>
      <c r="T193" s="33">
        <f t="shared" si="116"/>
        <v>0</v>
      </c>
      <c r="AP193" s="1"/>
      <c r="AQ193" s="1"/>
    </row>
    <row r="194" spans="1:43" s="3" customFormat="1">
      <c r="A194" s="39">
        <v>2004</v>
      </c>
      <c r="B194" s="44" t="s">
        <v>325</v>
      </c>
      <c r="C194" s="236" t="s">
        <v>267</v>
      </c>
      <c r="D194" s="6"/>
      <c r="E194" s="4">
        <f t="shared" si="111"/>
        <v>0</v>
      </c>
      <c r="F194" s="98">
        <f>sm</f>
        <v>0</v>
      </c>
      <c r="G194" s="8">
        <f>wm</f>
        <v>0</v>
      </c>
      <c r="H194" s="55">
        <f t="shared" si="112"/>
        <v>0</v>
      </c>
      <c r="I194" s="4">
        <v>1</v>
      </c>
      <c r="J194" s="8" t="s">
        <v>323</v>
      </c>
      <c r="K194" s="7"/>
      <c r="L194" s="14">
        <f t="shared" si="113"/>
        <v>0</v>
      </c>
      <c r="M194" s="25"/>
      <c r="N194" s="14">
        <f t="shared" si="114"/>
        <v>0</v>
      </c>
      <c r="O194" s="33"/>
      <c r="P194" s="33"/>
      <c r="Q194" s="33"/>
      <c r="R194" s="33"/>
      <c r="S194" s="14">
        <f t="shared" si="115"/>
        <v>0</v>
      </c>
      <c r="T194" s="33">
        <f t="shared" si="116"/>
        <v>0</v>
      </c>
      <c r="AP194" s="1"/>
      <c r="AQ194" s="1"/>
    </row>
    <row r="195" spans="1:43" s="3" customFormat="1">
      <c r="A195" s="103">
        <v>2005</v>
      </c>
      <c r="B195" s="44" t="s">
        <v>326</v>
      </c>
      <c r="C195" s="236" t="s">
        <v>267</v>
      </c>
      <c r="D195" s="6"/>
      <c r="E195" s="4">
        <f t="shared" si="111"/>
        <v>0</v>
      </c>
      <c r="F195" s="98">
        <f>shoot</f>
        <v>0</v>
      </c>
      <c r="G195" s="8"/>
      <c r="H195" s="55">
        <f t="shared" si="112"/>
        <v>0</v>
      </c>
      <c r="I195" s="4">
        <v>1</v>
      </c>
      <c r="J195" s="8" t="s">
        <v>285</v>
      </c>
      <c r="K195" s="7"/>
      <c r="L195" s="14">
        <f t="shared" si="113"/>
        <v>0</v>
      </c>
      <c r="M195" s="25"/>
      <c r="N195" s="14">
        <f t="shared" si="114"/>
        <v>0</v>
      </c>
      <c r="O195" s="33"/>
      <c r="P195" s="33"/>
      <c r="Q195" s="33"/>
      <c r="R195" s="33"/>
      <c r="S195" s="14">
        <f t="shared" si="115"/>
        <v>0</v>
      </c>
      <c r="T195" s="33">
        <f t="shared" si="116"/>
        <v>0</v>
      </c>
      <c r="AP195" s="1"/>
      <c r="AQ195" s="1"/>
    </row>
    <row r="196" spans="1:43" s="3" customFormat="1">
      <c r="A196" s="103">
        <v>2006</v>
      </c>
      <c r="B196" s="44" t="s">
        <v>327</v>
      </c>
      <c r="C196" s="236" t="s">
        <v>267</v>
      </c>
      <c r="D196" s="6"/>
      <c r="E196" s="4">
        <f t="shared" si="111"/>
        <v>0</v>
      </c>
      <c r="F196" s="98">
        <f>shoot</f>
        <v>0</v>
      </c>
      <c r="G196" s="8"/>
      <c r="H196" s="55">
        <f t="shared" si="112"/>
        <v>0</v>
      </c>
      <c r="I196" s="4">
        <v>1</v>
      </c>
      <c r="J196" s="8" t="s">
        <v>285</v>
      </c>
      <c r="K196" s="7"/>
      <c r="L196" s="14">
        <f t="shared" si="113"/>
        <v>0</v>
      </c>
      <c r="M196" s="25"/>
      <c r="N196" s="14">
        <f t="shared" si="114"/>
        <v>0</v>
      </c>
      <c r="O196" s="33"/>
      <c r="P196" s="33"/>
      <c r="Q196" s="33"/>
      <c r="R196" s="33"/>
      <c r="S196" s="14">
        <f t="shared" si="115"/>
        <v>0</v>
      </c>
      <c r="T196" s="33">
        <f t="shared" si="116"/>
        <v>0</v>
      </c>
      <c r="AP196" s="1"/>
      <c r="AQ196" s="1"/>
    </row>
    <row r="197" spans="1:43" s="3" customFormat="1">
      <c r="A197" s="39">
        <v>2008</v>
      </c>
      <c r="B197" s="44" t="s">
        <v>328</v>
      </c>
      <c r="C197" s="236" t="s">
        <v>267</v>
      </c>
      <c r="D197" s="6"/>
      <c r="E197" s="4">
        <f t="shared" si="111"/>
        <v>0</v>
      </c>
      <c r="F197" s="98">
        <f>sm</f>
        <v>0</v>
      </c>
      <c r="G197" s="8">
        <f>wm</f>
        <v>0</v>
      </c>
      <c r="H197" s="55">
        <f t="shared" si="112"/>
        <v>0</v>
      </c>
      <c r="I197" s="4">
        <v>1</v>
      </c>
      <c r="J197" s="8" t="s">
        <v>323</v>
      </c>
      <c r="K197" s="7"/>
      <c r="L197" s="14">
        <f t="shared" si="113"/>
        <v>0</v>
      </c>
      <c r="M197" s="25"/>
      <c r="N197" s="14">
        <f t="shared" si="114"/>
        <v>0</v>
      </c>
      <c r="O197" s="33"/>
      <c r="P197" s="33"/>
      <c r="Q197" s="33"/>
      <c r="R197" s="33"/>
      <c r="S197" s="14">
        <f t="shared" si="115"/>
        <v>0</v>
      </c>
      <c r="T197" s="33">
        <f t="shared" si="116"/>
        <v>0</v>
      </c>
      <c r="AP197" s="1"/>
      <c r="AQ197" s="1"/>
    </row>
    <row r="198" spans="1:43" s="3" customFormat="1">
      <c r="A198" s="39">
        <v>2009</v>
      </c>
      <c r="B198" s="44" t="s">
        <v>329</v>
      </c>
      <c r="C198" s="236" t="s">
        <v>267</v>
      </c>
      <c r="D198" s="6"/>
      <c r="E198" s="112">
        <f>shoot/4</f>
        <v>0</v>
      </c>
      <c r="F198" s="98">
        <f>shoot</f>
        <v>0</v>
      </c>
      <c r="G198" s="8"/>
      <c r="H198" s="55">
        <f t="shared" si="112"/>
        <v>0</v>
      </c>
      <c r="I198" s="4">
        <v>1</v>
      </c>
      <c r="J198" s="8" t="s">
        <v>285</v>
      </c>
      <c r="K198" s="7"/>
      <c r="L198" s="14">
        <f t="shared" si="113"/>
        <v>0</v>
      </c>
      <c r="M198" s="25"/>
      <c r="N198" s="14">
        <f t="shared" si="114"/>
        <v>0</v>
      </c>
      <c r="O198" s="33"/>
      <c r="P198" s="33"/>
      <c r="Q198" s="33"/>
      <c r="R198" s="33"/>
      <c r="S198" s="14">
        <f t="shared" si="115"/>
        <v>0</v>
      </c>
      <c r="T198" s="33">
        <f t="shared" si="116"/>
        <v>0</v>
      </c>
      <c r="AP198" s="1"/>
      <c r="AQ198" s="1"/>
    </row>
    <row r="199" spans="1:43" s="3" customFormat="1">
      <c r="A199" s="39">
        <v>2010</v>
      </c>
      <c r="B199" s="44" t="s">
        <v>330</v>
      </c>
      <c r="C199" s="236" t="s">
        <v>267</v>
      </c>
      <c r="D199" s="6"/>
      <c r="E199" s="4"/>
      <c r="F199" s="98">
        <v>1</v>
      </c>
      <c r="G199" s="8"/>
      <c r="H199" s="55">
        <f t="shared" si="112"/>
        <v>1</v>
      </c>
      <c r="I199" s="4">
        <v>1</v>
      </c>
      <c r="J199" s="8" t="s">
        <v>285</v>
      </c>
      <c r="K199" s="7"/>
      <c r="L199" s="14">
        <f t="shared" si="113"/>
        <v>0</v>
      </c>
      <c r="M199" s="25"/>
      <c r="N199" s="14">
        <f t="shared" si="114"/>
        <v>0</v>
      </c>
      <c r="O199" s="33"/>
      <c r="P199" s="33"/>
      <c r="Q199" s="33"/>
      <c r="R199" s="33"/>
      <c r="S199" s="14">
        <f t="shared" si="115"/>
        <v>0</v>
      </c>
      <c r="T199" s="33">
        <f t="shared" si="116"/>
        <v>0</v>
      </c>
      <c r="AP199" s="1"/>
      <c r="AQ199" s="1"/>
    </row>
    <row r="200" spans="1:43" s="3" customFormat="1">
      <c r="A200" s="39">
        <v>2011</v>
      </c>
      <c r="B200" s="44" t="s">
        <v>331</v>
      </c>
      <c r="C200" s="236" t="s">
        <v>267</v>
      </c>
      <c r="D200" s="6"/>
      <c r="E200" s="4">
        <f>shoot</f>
        <v>0</v>
      </c>
      <c r="F200" s="98">
        <f>shoot</f>
        <v>0</v>
      </c>
      <c r="G200" s="8"/>
      <c r="H200" s="55">
        <f t="shared" si="112"/>
        <v>0</v>
      </c>
      <c r="I200" s="4">
        <v>1</v>
      </c>
      <c r="J200" s="8" t="s">
        <v>285</v>
      </c>
      <c r="K200" s="7"/>
      <c r="L200" s="14">
        <f t="shared" si="113"/>
        <v>0</v>
      </c>
      <c r="M200" s="25"/>
      <c r="N200" s="14">
        <f t="shared" si="114"/>
        <v>0</v>
      </c>
      <c r="O200" s="33"/>
      <c r="P200" s="33"/>
      <c r="Q200" s="33"/>
      <c r="R200" s="33"/>
      <c r="S200" s="14">
        <f t="shared" si="115"/>
        <v>0</v>
      </c>
      <c r="T200" s="33">
        <f t="shared" si="116"/>
        <v>0</v>
      </c>
      <c r="AP200" s="1"/>
      <c r="AQ200" s="1"/>
    </row>
    <row r="201" spans="1:43" s="3" customFormat="1">
      <c r="A201" s="39">
        <v>2012</v>
      </c>
      <c r="B201" s="44" t="s">
        <v>332</v>
      </c>
      <c r="C201" s="236" t="s">
        <v>267</v>
      </c>
      <c r="D201" s="6"/>
      <c r="E201" s="4"/>
      <c r="F201" s="98">
        <f>shoot</f>
        <v>0</v>
      </c>
      <c r="G201" s="8"/>
      <c r="H201" s="55">
        <f t="shared" si="112"/>
        <v>0</v>
      </c>
      <c r="I201" s="4">
        <v>1</v>
      </c>
      <c r="J201" s="8" t="s">
        <v>285</v>
      </c>
      <c r="K201" s="7"/>
      <c r="L201" s="14">
        <f t="shared" si="113"/>
        <v>0</v>
      </c>
      <c r="M201" s="25"/>
      <c r="N201" s="14">
        <f t="shared" si="114"/>
        <v>0</v>
      </c>
      <c r="O201" s="33"/>
      <c r="P201" s="33"/>
      <c r="Q201" s="33"/>
      <c r="R201" s="33"/>
      <c r="S201" s="14">
        <f t="shared" si="115"/>
        <v>0</v>
      </c>
      <c r="T201" s="33">
        <f t="shared" si="116"/>
        <v>0</v>
      </c>
      <c r="AP201" s="1"/>
      <c r="AQ201" s="1"/>
    </row>
    <row r="202" spans="1:43" s="3" customFormat="1">
      <c r="A202" s="39">
        <v>2013</v>
      </c>
      <c r="B202" s="44" t="s">
        <v>333</v>
      </c>
      <c r="C202" s="236" t="s">
        <v>267</v>
      </c>
      <c r="D202" s="6"/>
      <c r="E202" s="4"/>
      <c r="F202" s="98">
        <f>shoot</f>
        <v>0</v>
      </c>
      <c r="G202" s="8"/>
      <c r="H202" s="55">
        <f t="shared" si="112"/>
        <v>0</v>
      </c>
      <c r="I202" s="4">
        <v>1</v>
      </c>
      <c r="J202" s="8" t="s">
        <v>285</v>
      </c>
      <c r="K202" s="7"/>
      <c r="L202" s="14">
        <f t="shared" si="113"/>
        <v>0</v>
      </c>
      <c r="M202" s="25"/>
      <c r="N202" s="14">
        <f t="shared" si="114"/>
        <v>0</v>
      </c>
      <c r="O202" s="33"/>
      <c r="P202" s="33"/>
      <c r="Q202" s="33"/>
      <c r="R202" s="33"/>
      <c r="S202" s="14">
        <f t="shared" si="115"/>
        <v>0</v>
      </c>
      <c r="T202" s="33">
        <f t="shared" si="116"/>
        <v>0</v>
      </c>
      <c r="AP202" s="1"/>
      <c r="AQ202" s="1"/>
    </row>
    <row r="203" spans="1:43" s="3" customFormat="1">
      <c r="A203" s="39">
        <v>2014</v>
      </c>
      <c r="B203" s="44" t="s">
        <v>334</v>
      </c>
      <c r="C203" s="236" t="s">
        <v>267</v>
      </c>
      <c r="D203" s="6"/>
      <c r="E203" s="4">
        <f>shoot/2</f>
        <v>0</v>
      </c>
      <c r="F203" s="98">
        <f>shoot</f>
        <v>0</v>
      </c>
      <c r="G203" s="8"/>
      <c r="H203" s="55">
        <f t="shared" si="112"/>
        <v>0</v>
      </c>
      <c r="I203" s="4">
        <v>1</v>
      </c>
      <c r="J203" s="8" t="s">
        <v>285</v>
      </c>
      <c r="K203" s="7"/>
      <c r="L203" s="14">
        <f t="shared" si="113"/>
        <v>0</v>
      </c>
      <c r="M203" s="25"/>
      <c r="N203" s="14">
        <f t="shared" si="114"/>
        <v>0</v>
      </c>
      <c r="O203" s="33"/>
      <c r="P203" s="33"/>
      <c r="Q203" s="33"/>
      <c r="R203" s="33"/>
      <c r="S203" s="14">
        <f t="shared" si="115"/>
        <v>0</v>
      </c>
      <c r="T203" s="33">
        <f t="shared" si="116"/>
        <v>0</v>
      </c>
      <c r="AP203" s="1"/>
      <c r="AQ203" s="1"/>
    </row>
    <row r="204" spans="1:43" s="3" customFormat="1">
      <c r="A204" s="103">
        <v>2015</v>
      </c>
      <c r="B204" s="44" t="s">
        <v>335</v>
      </c>
      <c r="C204" s="236" t="s">
        <v>267</v>
      </c>
      <c r="D204" s="6"/>
      <c r="E204" s="4"/>
      <c r="F204" s="98">
        <v>0</v>
      </c>
      <c r="G204" s="8"/>
      <c r="H204" s="55">
        <f t="shared" si="112"/>
        <v>0</v>
      </c>
      <c r="I204" s="4">
        <v>1</v>
      </c>
      <c r="J204" s="8" t="s">
        <v>285</v>
      </c>
      <c r="K204" s="7"/>
      <c r="L204" s="14">
        <f t="shared" si="113"/>
        <v>0</v>
      </c>
      <c r="M204" s="25"/>
      <c r="N204" s="14">
        <f t="shared" si="114"/>
        <v>0</v>
      </c>
      <c r="O204" s="33"/>
      <c r="P204" s="33"/>
      <c r="Q204" s="33"/>
      <c r="R204" s="33"/>
      <c r="S204" s="14">
        <f t="shared" si="115"/>
        <v>0</v>
      </c>
      <c r="T204" s="33">
        <f t="shared" si="116"/>
        <v>0</v>
      </c>
      <c r="AP204" s="1"/>
      <c r="AQ204" s="1"/>
    </row>
    <row r="205" spans="1:43" s="3" customFormat="1">
      <c r="A205" s="103">
        <v>2016</v>
      </c>
      <c r="B205" s="44" t="s">
        <v>336</v>
      </c>
      <c r="C205" s="236" t="s">
        <v>267</v>
      </c>
      <c r="D205" s="6"/>
      <c r="E205" s="4"/>
      <c r="F205" s="98">
        <v>0</v>
      </c>
      <c r="G205" s="8"/>
      <c r="H205" s="55">
        <f t="shared" ref="H205:H206" si="117">SUM(E205:G205)</f>
        <v>0</v>
      </c>
      <c r="I205" s="4">
        <v>1</v>
      </c>
      <c r="J205" s="8" t="s">
        <v>285</v>
      </c>
      <c r="K205" s="7"/>
      <c r="L205" s="14">
        <f t="shared" ref="L205:L206" si="118">H205*I205*K205</f>
        <v>0</v>
      </c>
      <c r="M205" s="25"/>
      <c r="N205" s="14">
        <f t="shared" si="114"/>
        <v>0</v>
      </c>
      <c r="O205" s="33"/>
      <c r="P205" s="33"/>
      <c r="Q205" s="33"/>
      <c r="R205" s="33"/>
      <c r="S205" s="14">
        <f t="shared" si="115"/>
        <v>0</v>
      </c>
      <c r="T205" s="33">
        <f t="shared" ref="T205:T206" si="119">N205</f>
        <v>0</v>
      </c>
      <c r="AP205" s="1"/>
      <c r="AQ205" s="1"/>
    </row>
    <row r="206" spans="1:43" s="3" customFormat="1">
      <c r="A206" s="103">
        <v>2017</v>
      </c>
      <c r="B206" s="44" t="s">
        <v>337</v>
      </c>
      <c r="C206" s="236" t="s">
        <v>267</v>
      </c>
      <c r="D206" s="6"/>
      <c r="E206" s="4"/>
      <c r="F206" s="98">
        <v>0</v>
      </c>
      <c r="G206" s="8"/>
      <c r="H206" s="55">
        <f t="shared" si="117"/>
        <v>0</v>
      </c>
      <c r="I206" s="4">
        <v>1</v>
      </c>
      <c r="J206" s="8" t="s">
        <v>285</v>
      </c>
      <c r="K206" s="7"/>
      <c r="L206" s="14">
        <f t="shared" si="118"/>
        <v>0</v>
      </c>
      <c r="M206" s="25"/>
      <c r="N206" s="14">
        <f t="shared" si="114"/>
        <v>0</v>
      </c>
      <c r="O206" s="33"/>
      <c r="P206" s="33"/>
      <c r="Q206" s="33"/>
      <c r="R206" s="33"/>
      <c r="S206" s="14">
        <f t="shared" si="115"/>
        <v>0</v>
      </c>
      <c r="T206" s="33">
        <f t="shared" si="119"/>
        <v>0</v>
      </c>
      <c r="AP206" s="1"/>
      <c r="AQ206" s="1"/>
    </row>
    <row r="207" spans="1:43" s="3" customFormat="1">
      <c r="A207" s="39">
        <v>2020</v>
      </c>
      <c r="B207" s="44" t="s">
        <v>338</v>
      </c>
      <c r="C207" s="236" t="s">
        <v>339</v>
      </c>
      <c r="D207" s="6"/>
      <c r="E207" s="4">
        <f>location</f>
        <v>0</v>
      </c>
      <c r="F207" s="98">
        <f>location</f>
        <v>0</v>
      </c>
      <c r="G207" s="8"/>
      <c r="H207" s="55">
        <f t="shared" si="112"/>
        <v>0</v>
      </c>
      <c r="I207" s="4">
        <v>1</v>
      </c>
      <c r="J207" s="8" t="s">
        <v>285</v>
      </c>
      <c r="K207" s="7"/>
      <c r="L207" s="14">
        <f t="shared" si="113"/>
        <v>0</v>
      </c>
      <c r="M207" s="25"/>
      <c r="N207" s="14">
        <f t="shared" si="114"/>
        <v>0</v>
      </c>
      <c r="O207" s="33"/>
      <c r="P207" s="33"/>
      <c r="Q207" s="33"/>
      <c r="R207" s="33"/>
      <c r="S207" s="14">
        <f t="shared" si="115"/>
        <v>0</v>
      </c>
      <c r="T207" s="33">
        <f t="shared" si="116"/>
        <v>0</v>
      </c>
      <c r="AP207" s="1"/>
      <c r="AQ207" s="1"/>
    </row>
    <row r="208" spans="1:43" s="3" customFormat="1">
      <c r="A208" s="39">
        <v>2021</v>
      </c>
      <c r="B208" s="44" t="s">
        <v>340</v>
      </c>
      <c r="C208" s="236" t="s">
        <v>339</v>
      </c>
      <c r="D208" s="6"/>
      <c r="E208" s="4"/>
      <c r="F208" s="98">
        <v>1</v>
      </c>
      <c r="G208" s="8"/>
      <c r="H208" s="55">
        <f t="shared" si="112"/>
        <v>1</v>
      </c>
      <c r="I208" s="4">
        <v>1</v>
      </c>
      <c r="J208" s="8" t="s">
        <v>285</v>
      </c>
      <c r="K208" s="7"/>
      <c r="L208" s="14">
        <f t="shared" si="113"/>
        <v>0</v>
      </c>
      <c r="M208" s="25"/>
      <c r="N208" s="14">
        <f t="shared" si="114"/>
        <v>0</v>
      </c>
      <c r="O208" s="33"/>
      <c r="P208" s="33"/>
      <c r="Q208" s="33"/>
      <c r="R208" s="33"/>
      <c r="S208" s="14">
        <f t="shared" si="115"/>
        <v>0</v>
      </c>
      <c r="T208" s="33">
        <f t="shared" si="116"/>
        <v>0</v>
      </c>
      <c r="AP208" s="1"/>
      <c r="AQ208" s="1"/>
    </row>
    <row r="209" spans="1:43" s="3" customFormat="1">
      <c r="A209" s="39">
        <v>2023</v>
      </c>
      <c r="B209" s="44" t="s">
        <v>341</v>
      </c>
      <c r="C209" s="236" t="s">
        <v>339</v>
      </c>
      <c r="D209" s="6"/>
      <c r="E209" s="4"/>
      <c r="F209" s="98">
        <f>location</f>
        <v>0</v>
      </c>
      <c r="G209" s="8"/>
      <c r="H209" s="55">
        <f t="shared" si="112"/>
        <v>0</v>
      </c>
      <c r="I209" s="4">
        <v>1</v>
      </c>
      <c r="J209" s="8" t="s">
        <v>285</v>
      </c>
      <c r="K209" s="7"/>
      <c r="L209" s="14">
        <f t="shared" si="113"/>
        <v>0</v>
      </c>
      <c r="M209" s="25"/>
      <c r="N209" s="14">
        <f t="shared" si="114"/>
        <v>0</v>
      </c>
      <c r="O209" s="33"/>
      <c r="P209" s="33"/>
      <c r="Q209" s="33"/>
      <c r="R209" s="33"/>
      <c r="S209" s="14">
        <f t="shared" si="115"/>
        <v>0</v>
      </c>
      <c r="T209" s="33">
        <f t="shared" si="116"/>
        <v>0</v>
      </c>
      <c r="AP209" s="1"/>
      <c r="AQ209" s="1"/>
    </row>
    <row r="210" spans="1:43" s="3" customFormat="1">
      <c r="A210" s="39">
        <v>2024</v>
      </c>
      <c r="B210" s="44" t="s">
        <v>342</v>
      </c>
      <c r="C210" s="236" t="s">
        <v>339</v>
      </c>
      <c r="D210" s="6"/>
      <c r="E210" s="4"/>
      <c r="F210" s="98">
        <v>1</v>
      </c>
      <c r="G210" s="8"/>
      <c r="H210" s="55">
        <f t="shared" si="112"/>
        <v>1</v>
      </c>
      <c r="I210" s="4">
        <v>1</v>
      </c>
      <c r="J210" s="8" t="s">
        <v>285</v>
      </c>
      <c r="K210" s="7"/>
      <c r="L210" s="14">
        <f t="shared" si="113"/>
        <v>0</v>
      </c>
      <c r="M210" s="25"/>
      <c r="N210" s="14">
        <f t="shared" si="114"/>
        <v>0</v>
      </c>
      <c r="O210" s="33"/>
      <c r="P210" s="33"/>
      <c r="Q210" s="33"/>
      <c r="R210" s="33"/>
      <c r="S210" s="14">
        <f t="shared" si="115"/>
        <v>0</v>
      </c>
      <c r="T210" s="33">
        <f t="shared" si="116"/>
        <v>0</v>
      </c>
      <c r="AP210" s="1"/>
      <c r="AQ210" s="1"/>
    </row>
    <row r="211" spans="1:43" s="3" customFormat="1">
      <c r="A211" s="39">
        <v>2025</v>
      </c>
      <c r="B211" s="44" t="s">
        <v>343</v>
      </c>
      <c r="C211" s="236" t="s">
        <v>339</v>
      </c>
      <c r="D211" s="6"/>
      <c r="E211" s="4"/>
      <c r="F211" s="98">
        <v>1</v>
      </c>
      <c r="G211" s="8"/>
      <c r="H211" s="55">
        <f t="shared" si="112"/>
        <v>1</v>
      </c>
      <c r="I211" s="4">
        <v>1</v>
      </c>
      <c r="J211" s="8" t="s">
        <v>285</v>
      </c>
      <c r="K211" s="7"/>
      <c r="L211" s="14">
        <f t="shared" si="113"/>
        <v>0</v>
      </c>
      <c r="M211" s="25"/>
      <c r="N211" s="14">
        <f t="shared" si="114"/>
        <v>0</v>
      </c>
      <c r="O211" s="33"/>
      <c r="P211" s="33"/>
      <c r="Q211" s="33"/>
      <c r="R211" s="33"/>
      <c r="S211" s="14">
        <f t="shared" si="115"/>
        <v>0</v>
      </c>
      <c r="T211" s="33">
        <f t="shared" si="116"/>
        <v>0</v>
      </c>
      <c r="AP211" s="1"/>
      <c r="AQ211" s="1"/>
    </row>
    <row r="212" spans="1:43" s="3" customFormat="1">
      <c r="A212" s="39">
        <v>2026</v>
      </c>
      <c r="B212" s="44" t="s">
        <v>344</v>
      </c>
      <c r="C212" s="236" t="s">
        <v>339</v>
      </c>
      <c r="D212" s="6"/>
      <c r="E212" s="4"/>
      <c r="F212" s="98">
        <v>1</v>
      </c>
      <c r="G212" s="8"/>
      <c r="H212" s="55">
        <f t="shared" si="112"/>
        <v>1</v>
      </c>
      <c r="I212" s="4">
        <v>1</v>
      </c>
      <c r="J212" s="8" t="s">
        <v>285</v>
      </c>
      <c r="K212" s="7"/>
      <c r="L212" s="14">
        <f t="shared" si="113"/>
        <v>0</v>
      </c>
      <c r="M212" s="25"/>
      <c r="N212" s="14">
        <f t="shared" si="114"/>
        <v>0</v>
      </c>
      <c r="O212" s="33"/>
      <c r="P212" s="33"/>
      <c r="Q212" s="33"/>
      <c r="R212" s="33"/>
      <c r="S212" s="14">
        <f t="shared" si="115"/>
        <v>0</v>
      </c>
      <c r="T212" s="33">
        <f t="shared" si="116"/>
        <v>0</v>
      </c>
      <c r="AP212" s="1"/>
      <c r="AQ212" s="1"/>
    </row>
    <row r="213" spans="1:43" s="3" customFormat="1">
      <c r="A213" s="103">
        <v>2027</v>
      </c>
      <c r="B213" s="44" t="s">
        <v>345</v>
      </c>
      <c r="C213" s="236" t="s">
        <v>339</v>
      </c>
      <c r="D213" s="6"/>
      <c r="E213" s="4"/>
      <c r="F213" s="98">
        <f>shoot</f>
        <v>0</v>
      </c>
      <c r="G213" s="8"/>
      <c r="H213" s="55">
        <f t="shared" si="112"/>
        <v>0</v>
      </c>
      <c r="I213" s="4">
        <v>1</v>
      </c>
      <c r="J213" s="8" t="s">
        <v>285</v>
      </c>
      <c r="K213" s="7"/>
      <c r="L213" s="14">
        <f t="shared" si="113"/>
        <v>0</v>
      </c>
      <c r="M213" s="25"/>
      <c r="N213" s="14">
        <f t="shared" si="114"/>
        <v>0</v>
      </c>
      <c r="O213" s="33"/>
      <c r="P213" s="33"/>
      <c r="Q213" s="33"/>
      <c r="R213" s="33"/>
      <c r="S213" s="14">
        <f t="shared" si="115"/>
        <v>0</v>
      </c>
      <c r="T213" s="33">
        <f t="shared" si="116"/>
        <v>0</v>
      </c>
      <c r="AP213" s="1"/>
      <c r="AQ213" s="1"/>
    </row>
    <row r="214" spans="1:43" s="3" customFormat="1">
      <c r="A214" s="39">
        <v>2035</v>
      </c>
      <c r="B214" s="44" t="s">
        <v>346</v>
      </c>
      <c r="C214" s="236" t="s">
        <v>267</v>
      </c>
      <c r="D214" s="6"/>
      <c r="E214" s="4"/>
      <c r="F214" s="98">
        <v>1</v>
      </c>
      <c r="G214" s="8"/>
      <c r="H214" s="55">
        <f t="shared" si="112"/>
        <v>1</v>
      </c>
      <c r="I214" s="4">
        <v>1</v>
      </c>
      <c r="J214" s="8" t="s">
        <v>285</v>
      </c>
      <c r="K214" s="7"/>
      <c r="L214" s="14">
        <f t="shared" si="113"/>
        <v>0</v>
      </c>
      <c r="M214" s="25"/>
      <c r="N214" s="14">
        <f t="shared" si="114"/>
        <v>0</v>
      </c>
      <c r="O214" s="33"/>
      <c r="P214" s="33"/>
      <c r="Q214" s="33"/>
      <c r="R214" s="33"/>
      <c r="S214" s="14">
        <f t="shared" si="115"/>
        <v>0</v>
      </c>
      <c r="T214" s="33">
        <f t="shared" si="116"/>
        <v>0</v>
      </c>
      <c r="AP214" s="1"/>
      <c r="AQ214" s="1"/>
    </row>
    <row r="215" spans="1:43" s="3" customFormat="1">
      <c r="A215" s="39">
        <v>2036</v>
      </c>
      <c r="B215" s="44" t="s">
        <v>347</v>
      </c>
      <c r="C215" s="236" t="s">
        <v>267</v>
      </c>
      <c r="D215" s="6"/>
      <c r="E215" s="4">
        <f>sm*0.5</f>
        <v>0</v>
      </c>
      <c r="F215" s="98">
        <f>sm</f>
        <v>0</v>
      </c>
      <c r="G215" s="8">
        <f>wm</f>
        <v>0</v>
      </c>
      <c r="H215" s="55">
        <f t="shared" si="112"/>
        <v>0</v>
      </c>
      <c r="I215" s="4">
        <v>1</v>
      </c>
      <c r="J215" s="8" t="s">
        <v>285</v>
      </c>
      <c r="K215" s="7"/>
      <c r="L215" s="14">
        <f t="shared" si="113"/>
        <v>0</v>
      </c>
      <c r="M215" s="25"/>
      <c r="N215" s="14">
        <f t="shared" si="114"/>
        <v>0</v>
      </c>
      <c r="O215" s="33"/>
      <c r="P215" s="33"/>
      <c r="Q215" s="33"/>
      <c r="R215" s="33"/>
      <c r="S215" s="14">
        <f t="shared" si="115"/>
        <v>0</v>
      </c>
      <c r="T215" s="33">
        <f>N215</f>
        <v>0</v>
      </c>
      <c r="AP215" s="1"/>
      <c r="AQ215" s="1"/>
    </row>
    <row r="216" spans="1:43" s="3" customFormat="1">
      <c r="A216" s="103">
        <v>2037</v>
      </c>
      <c r="B216" s="44" t="s">
        <v>348</v>
      </c>
      <c r="C216" s="236" t="s">
        <v>267</v>
      </c>
      <c r="D216" s="6"/>
      <c r="E216" s="4"/>
      <c r="F216" s="98">
        <v>1</v>
      </c>
      <c r="G216" s="8"/>
      <c r="H216" s="55">
        <f t="shared" si="112"/>
        <v>1</v>
      </c>
      <c r="I216" s="4">
        <v>1</v>
      </c>
      <c r="J216" s="8" t="s">
        <v>285</v>
      </c>
      <c r="K216" s="7"/>
      <c r="L216" s="14">
        <f t="shared" si="113"/>
        <v>0</v>
      </c>
      <c r="M216" s="25"/>
      <c r="N216" s="14">
        <f t="shared" si="114"/>
        <v>0</v>
      </c>
      <c r="O216" s="33"/>
      <c r="P216" s="33"/>
      <c r="Q216" s="33"/>
      <c r="R216" s="33"/>
      <c r="S216" s="14">
        <f t="shared" si="115"/>
        <v>0</v>
      </c>
      <c r="T216" s="36"/>
      <c r="AP216" s="1"/>
      <c r="AQ216" s="1"/>
    </row>
    <row r="217" spans="1:43" s="3" customFormat="1">
      <c r="A217" s="39">
        <v>2038</v>
      </c>
      <c r="B217" s="44" t="s">
        <v>349</v>
      </c>
      <c r="C217" s="236" t="s">
        <v>267</v>
      </c>
      <c r="D217" s="6"/>
      <c r="E217" s="4"/>
      <c r="F217" s="98">
        <v>1</v>
      </c>
      <c r="G217" s="8"/>
      <c r="H217" s="55">
        <f t="shared" si="112"/>
        <v>1</v>
      </c>
      <c r="I217" s="4">
        <v>1</v>
      </c>
      <c r="J217" s="8" t="s">
        <v>231</v>
      </c>
      <c r="K217" s="7"/>
      <c r="L217" s="14">
        <f t="shared" si="113"/>
        <v>0</v>
      </c>
      <c r="M217" s="25"/>
      <c r="N217" s="14">
        <f t="shared" si="114"/>
        <v>0</v>
      </c>
      <c r="O217" s="33"/>
      <c r="P217" s="33"/>
      <c r="Q217" s="33"/>
      <c r="R217" s="33"/>
      <c r="S217" s="14">
        <f t="shared" si="115"/>
        <v>0</v>
      </c>
      <c r="T217" s="36"/>
      <c r="AP217" s="1"/>
      <c r="AQ217" s="1"/>
    </row>
    <row r="218" spans="1:43" s="3" customFormat="1">
      <c r="A218" s="103">
        <v>2040</v>
      </c>
      <c r="B218" s="44" t="s">
        <v>350</v>
      </c>
      <c r="C218" s="236" t="s">
        <v>267</v>
      </c>
      <c r="D218" s="6"/>
      <c r="E218" s="4"/>
      <c r="F218" s="98">
        <v>1</v>
      </c>
      <c r="G218" s="8"/>
      <c r="H218" s="55">
        <f t="shared" ref="H218" si="120">SUM(E218:G218)</f>
        <v>1</v>
      </c>
      <c r="I218" s="4">
        <v>1</v>
      </c>
      <c r="J218" s="8" t="s">
        <v>285</v>
      </c>
      <c r="K218" s="7"/>
      <c r="L218" s="14">
        <f t="shared" ref="L218" si="121">H218*I218*K218</f>
        <v>0</v>
      </c>
      <c r="M218" s="25"/>
      <c r="N218" s="14">
        <f t="shared" ref="N218" si="122">MAX(L218-SUM(O218:R218),0)</f>
        <v>0</v>
      </c>
      <c r="O218" s="33"/>
      <c r="P218" s="33"/>
      <c r="Q218" s="33"/>
      <c r="R218" s="33"/>
      <c r="S218" s="14">
        <f t="shared" ref="S218" si="123">L218-SUM(N218:R218)</f>
        <v>0</v>
      </c>
      <c r="T218" s="33">
        <f t="shared" ref="T218" si="124">N218</f>
        <v>0</v>
      </c>
      <c r="AP218" s="1"/>
      <c r="AQ218" s="1"/>
    </row>
    <row r="219" spans="1:43" s="3" customFormat="1" ht="10.5">
      <c r="A219" s="1"/>
      <c r="B219" s="46" t="s">
        <v>152</v>
      </c>
      <c r="C219" s="239"/>
      <c r="D219" s="6"/>
      <c r="E219" s="4"/>
      <c r="F219" s="98"/>
      <c r="G219" s="8"/>
      <c r="H219" s="55"/>
      <c r="I219" s="4"/>
      <c r="J219" s="8"/>
      <c r="K219" s="7"/>
      <c r="L219" s="16">
        <f>SUM(L192:L218)</f>
        <v>0</v>
      </c>
      <c r="M219" s="21">
        <f t="shared" ref="M219:R219" si="125">SUM(M192:M218)</f>
        <v>0</v>
      </c>
      <c r="N219" s="16">
        <f t="shared" si="125"/>
        <v>0</v>
      </c>
      <c r="O219" s="34">
        <f t="shared" si="125"/>
        <v>0</v>
      </c>
      <c r="P219" s="34">
        <f t="shared" si="125"/>
        <v>0</v>
      </c>
      <c r="Q219" s="34">
        <f t="shared" si="125"/>
        <v>0</v>
      </c>
      <c r="R219" s="34">
        <f t="shared" si="125"/>
        <v>0</v>
      </c>
      <c r="S219" s="16">
        <f t="shared" ref="S219" si="126">SUM(S192:S217)</f>
        <v>0</v>
      </c>
      <c r="T219" s="34">
        <f>SUM(T192:T218)</f>
        <v>0</v>
      </c>
      <c r="AP219" s="1"/>
      <c r="AQ219" s="1"/>
    </row>
    <row r="220" spans="1:43" s="3" customFormat="1">
      <c r="A220" s="39"/>
      <c r="B220" s="44"/>
      <c r="C220" s="236"/>
      <c r="D220" s="6"/>
      <c r="E220" s="4"/>
      <c r="F220" s="98"/>
      <c r="G220" s="8"/>
      <c r="H220" s="55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  <c r="AP220" s="1"/>
      <c r="AQ220" s="1"/>
    </row>
    <row r="221" spans="1:43" s="3" customFormat="1" ht="10.5">
      <c r="A221" s="104">
        <v>2200</v>
      </c>
      <c r="B221" s="31" t="s">
        <v>173</v>
      </c>
      <c r="C221" s="237"/>
      <c r="D221" s="6"/>
      <c r="E221" s="4"/>
      <c r="F221" s="98"/>
      <c r="G221" s="8"/>
      <c r="H221" s="55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  <c r="AP221" s="1"/>
      <c r="AQ221" s="1"/>
    </row>
    <row r="222" spans="1:43" s="3" customFormat="1">
      <c r="A222" s="39">
        <v>2201</v>
      </c>
      <c r="B222" s="44" t="s">
        <v>351</v>
      </c>
      <c r="C222" s="236" t="s">
        <v>242</v>
      </c>
      <c r="D222" s="6"/>
      <c r="E222" s="4"/>
      <c r="F222" s="98">
        <v>1</v>
      </c>
      <c r="G222" s="8"/>
      <c r="H222" s="55">
        <f t="shared" ref="H222:H231" si="127">SUM(E222:G222)</f>
        <v>1</v>
      </c>
      <c r="I222" s="4">
        <v>1</v>
      </c>
      <c r="J222" s="8" t="s">
        <v>285</v>
      </c>
      <c r="K222" s="7"/>
      <c r="L222" s="14">
        <f t="shared" ref="L222:L231" si="128">H222*I222*K222</f>
        <v>0</v>
      </c>
      <c r="M222" s="25"/>
      <c r="N222" s="14">
        <f t="shared" ref="N222:N231" si="129">MAX(L222-SUM(O222:R222),0)</f>
        <v>0</v>
      </c>
      <c r="O222" s="33"/>
      <c r="P222" s="33"/>
      <c r="Q222" s="33"/>
      <c r="R222" s="33"/>
      <c r="S222" s="14">
        <f t="shared" ref="S222:S231" si="130">L222-SUM(N222:R222)</f>
        <v>0</v>
      </c>
      <c r="T222" s="33">
        <f t="shared" ref="T222:T231" si="131">N222</f>
        <v>0</v>
      </c>
      <c r="AP222" s="1"/>
      <c r="AQ222" s="1"/>
    </row>
    <row r="223" spans="1:43" s="3" customFormat="1">
      <c r="A223" s="39">
        <v>2202</v>
      </c>
      <c r="B223" s="44" t="s">
        <v>352</v>
      </c>
      <c r="C223" s="236" t="s">
        <v>242</v>
      </c>
      <c r="D223" s="6"/>
      <c r="E223" s="4"/>
      <c r="F223" s="98">
        <f>extras</f>
        <v>0</v>
      </c>
      <c r="G223" s="8"/>
      <c r="H223" s="55">
        <f t="shared" si="127"/>
        <v>0</v>
      </c>
      <c r="I223" s="4">
        <v>1</v>
      </c>
      <c r="J223" s="8" t="s">
        <v>305</v>
      </c>
      <c r="K223" s="7"/>
      <c r="L223" s="14">
        <f t="shared" si="128"/>
        <v>0</v>
      </c>
      <c r="M223" s="25"/>
      <c r="N223" s="14">
        <f t="shared" si="129"/>
        <v>0</v>
      </c>
      <c r="O223" s="33"/>
      <c r="P223" s="33"/>
      <c r="Q223" s="33"/>
      <c r="R223" s="33"/>
      <c r="S223" s="14">
        <f t="shared" si="130"/>
        <v>0</v>
      </c>
      <c r="T223" s="33">
        <f t="shared" si="131"/>
        <v>0</v>
      </c>
      <c r="AP223" s="1"/>
      <c r="AQ223" s="1"/>
    </row>
    <row r="224" spans="1:43" s="3" customFormat="1">
      <c r="A224" s="39">
        <v>2203</v>
      </c>
      <c r="B224" s="44" t="s">
        <v>353</v>
      </c>
      <c r="C224" s="236" t="s">
        <v>242</v>
      </c>
      <c r="D224" s="6"/>
      <c r="E224" s="4"/>
      <c r="F224" s="98">
        <f>specials</f>
        <v>0</v>
      </c>
      <c r="G224" s="8"/>
      <c r="H224" s="55">
        <f t="shared" si="127"/>
        <v>0</v>
      </c>
      <c r="I224" s="4">
        <v>1</v>
      </c>
      <c r="J224" s="8" t="s">
        <v>285</v>
      </c>
      <c r="K224" s="7"/>
      <c r="L224" s="14">
        <f t="shared" si="128"/>
        <v>0</v>
      </c>
      <c r="M224" s="25"/>
      <c r="N224" s="14">
        <f t="shared" si="129"/>
        <v>0</v>
      </c>
      <c r="O224" s="33"/>
      <c r="P224" s="33"/>
      <c r="Q224" s="33"/>
      <c r="R224" s="33"/>
      <c r="S224" s="14">
        <f t="shared" si="130"/>
        <v>0</v>
      </c>
      <c r="T224" s="33">
        <f t="shared" si="131"/>
        <v>0</v>
      </c>
      <c r="AP224" s="1"/>
      <c r="AQ224" s="1"/>
    </row>
    <row r="225" spans="1:43" s="3" customFormat="1">
      <c r="A225" s="103">
        <v>2204</v>
      </c>
      <c r="B225" s="44" t="s">
        <v>354</v>
      </c>
      <c r="C225" s="236" t="s">
        <v>242</v>
      </c>
      <c r="D225" s="6"/>
      <c r="E225" s="4"/>
      <c r="F225" s="98">
        <v>1</v>
      </c>
      <c r="G225" s="8"/>
      <c r="H225" s="55">
        <f t="shared" si="127"/>
        <v>1</v>
      </c>
      <c r="I225" s="4">
        <v>1</v>
      </c>
      <c r="J225" s="8" t="s">
        <v>285</v>
      </c>
      <c r="K225" s="7"/>
      <c r="L225" s="14">
        <f t="shared" si="128"/>
        <v>0</v>
      </c>
      <c r="M225" s="25"/>
      <c r="N225" s="14">
        <f t="shared" si="129"/>
        <v>0</v>
      </c>
      <c r="O225" s="33"/>
      <c r="P225" s="33"/>
      <c r="Q225" s="33"/>
      <c r="R225" s="33"/>
      <c r="S225" s="14">
        <f t="shared" si="130"/>
        <v>0</v>
      </c>
      <c r="T225" s="33">
        <f t="shared" si="131"/>
        <v>0</v>
      </c>
      <c r="AP225" s="1"/>
      <c r="AQ225" s="1"/>
    </row>
    <row r="226" spans="1:43" s="3" customFormat="1">
      <c r="A226" s="39">
        <v>2205</v>
      </c>
      <c r="B226" s="44" t="s">
        <v>355</v>
      </c>
      <c r="C226" s="236" t="s">
        <v>242</v>
      </c>
      <c r="D226" s="6"/>
      <c r="E226" s="4"/>
      <c r="F226" s="98">
        <f>extras</f>
        <v>0</v>
      </c>
      <c r="G226" s="8"/>
      <c r="H226" s="55">
        <f t="shared" si="127"/>
        <v>0</v>
      </c>
      <c r="I226" s="4">
        <v>1</v>
      </c>
      <c r="J226" s="8" t="s">
        <v>305</v>
      </c>
      <c r="K226" s="7"/>
      <c r="L226" s="14">
        <f t="shared" si="128"/>
        <v>0</v>
      </c>
      <c r="M226" s="25"/>
      <c r="N226" s="14">
        <f t="shared" si="129"/>
        <v>0</v>
      </c>
      <c r="O226" s="33"/>
      <c r="P226" s="33"/>
      <c r="Q226" s="33"/>
      <c r="R226" s="33"/>
      <c r="S226" s="14">
        <f t="shared" si="130"/>
        <v>0</v>
      </c>
      <c r="T226" s="33">
        <f t="shared" si="131"/>
        <v>0</v>
      </c>
      <c r="AP226" s="1"/>
      <c r="AQ226" s="1"/>
    </row>
    <row r="227" spans="1:43" s="3" customFormat="1">
      <c r="A227" s="39">
        <v>2206</v>
      </c>
      <c r="B227" s="44" t="s">
        <v>356</v>
      </c>
      <c r="C227" s="236" t="s">
        <v>242</v>
      </c>
      <c r="D227" s="6"/>
      <c r="E227" s="4"/>
      <c r="F227" s="98">
        <f>sh</f>
        <v>0</v>
      </c>
      <c r="G227" s="8"/>
      <c r="H227" s="55">
        <f t="shared" si="127"/>
        <v>0</v>
      </c>
      <c r="I227" s="4">
        <v>1</v>
      </c>
      <c r="J227" s="8" t="s">
        <v>285</v>
      </c>
      <c r="K227" s="7"/>
      <c r="L227" s="14">
        <f t="shared" si="128"/>
        <v>0</v>
      </c>
      <c r="M227" s="25"/>
      <c r="N227" s="14">
        <f t="shared" si="129"/>
        <v>0</v>
      </c>
      <c r="O227" s="33"/>
      <c r="P227" s="33"/>
      <c r="Q227" s="33"/>
      <c r="R227" s="33"/>
      <c r="S227" s="14">
        <f t="shared" si="130"/>
        <v>0</v>
      </c>
      <c r="T227" s="33">
        <f t="shared" si="131"/>
        <v>0</v>
      </c>
      <c r="AP227" s="1"/>
      <c r="AQ227" s="1"/>
    </row>
    <row r="228" spans="1:43" s="3" customFormat="1">
      <c r="A228" s="39">
        <v>2212</v>
      </c>
      <c r="B228" s="44" t="s">
        <v>357</v>
      </c>
      <c r="C228" s="236" t="s">
        <v>242</v>
      </c>
      <c r="D228" s="6"/>
      <c r="E228" s="4"/>
      <c r="F228" s="98">
        <v>1</v>
      </c>
      <c r="G228" s="8"/>
      <c r="H228" s="55">
        <f t="shared" si="127"/>
        <v>1</v>
      </c>
      <c r="I228" s="4">
        <v>1</v>
      </c>
      <c r="J228" s="8" t="s">
        <v>231</v>
      </c>
      <c r="K228" s="7"/>
      <c r="L228" s="14">
        <f t="shared" si="128"/>
        <v>0</v>
      </c>
      <c r="M228" s="25"/>
      <c r="N228" s="14">
        <f t="shared" si="129"/>
        <v>0</v>
      </c>
      <c r="O228" s="33"/>
      <c r="P228" s="33"/>
      <c r="Q228" s="33"/>
      <c r="R228" s="33"/>
      <c r="S228" s="14">
        <f t="shared" si="130"/>
        <v>0</v>
      </c>
      <c r="T228" s="33">
        <f t="shared" si="131"/>
        <v>0</v>
      </c>
      <c r="AP228" s="1"/>
      <c r="AQ228" s="1"/>
    </row>
    <row r="229" spans="1:43" s="3" customFormat="1">
      <c r="A229" s="39">
        <v>2220</v>
      </c>
      <c r="B229" s="44" t="s">
        <v>358</v>
      </c>
      <c r="C229" s="236" t="s">
        <v>242</v>
      </c>
      <c r="D229" s="6"/>
      <c r="E229" s="4"/>
      <c r="F229" s="98">
        <v>1</v>
      </c>
      <c r="G229" s="8"/>
      <c r="H229" s="55">
        <f t="shared" si="127"/>
        <v>1</v>
      </c>
      <c r="I229" s="4">
        <v>1</v>
      </c>
      <c r="J229" s="8" t="s">
        <v>231</v>
      </c>
      <c r="K229" s="7"/>
      <c r="L229" s="14">
        <f t="shared" si="128"/>
        <v>0</v>
      </c>
      <c r="M229" s="25"/>
      <c r="N229" s="14">
        <f t="shared" si="129"/>
        <v>0</v>
      </c>
      <c r="O229" s="33"/>
      <c r="P229" s="33"/>
      <c r="Q229" s="33"/>
      <c r="R229" s="33"/>
      <c r="S229" s="14">
        <f t="shared" si="130"/>
        <v>0</v>
      </c>
      <c r="T229" s="33">
        <f t="shared" si="131"/>
        <v>0</v>
      </c>
      <c r="AP229" s="1"/>
      <c r="AQ229" s="1"/>
    </row>
    <row r="230" spans="1:43" s="3" customFormat="1">
      <c r="A230" s="39">
        <v>2222</v>
      </c>
      <c r="B230" s="44" t="s">
        <v>359</v>
      </c>
      <c r="C230" s="236" t="s">
        <v>242</v>
      </c>
      <c r="D230" s="6"/>
      <c r="E230" s="4"/>
      <c r="F230" s="98">
        <v>1</v>
      </c>
      <c r="G230" s="8"/>
      <c r="H230" s="55">
        <f t="shared" si="127"/>
        <v>1</v>
      </c>
      <c r="I230" s="4">
        <v>1</v>
      </c>
      <c r="J230" s="8" t="s">
        <v>231</v>
      </c>
      <c r="K230" s="7"/>
      <c r="L230" s="14">
        <f t="shared" si="128"/>
        <v>0</v>
      </c>
      <c r="M230" s="25"/>
      <c r="N230" s="14">
        <f t="shared" si="129"/>
        <v>0</v>
      </c>
      <c r="O230" s="33"/>
      <c r="P230" s="33"/>
      <c r="Q230" s="33"/>
      <c r="R230" s="33"/>
      <c r="S230" s="14">
        <f t="shared" si="130"/>
        <v>0</v>
      </c>
      <c r="T230" s="33">
        <f t="shared" si="131"/>
        <v>0</v>
      </c>
      <c r="AP230" s="1"/>
      <c r="AQ230" s="1"/>
    </row>
    <row r="231" spans="1:43" s="3" customFormat="1">
      <c r="A231" s="39">
        <v>2223</v>
      </c>
      <c r="B231" s="44" t="s">
        <v>360</v>
      </c>
      <c r="C231" s="236" t="s">
        <v>242</v>
      </c>
      <c r="D231" s="6"/>
      <c r="E231" s="4"/>
      <c r="F231" s="98">
        <v>1</v>
      </c>
      <c r="G231" s="8"/>
      <c r="H231" s="55">
        <f t="shared" si="127"/>
        <v>1</v>
      </c>
      <c r="I231" s="4">
        <v>1</v>
      </c>
      <c r="J231" s="8" t="s">
        <v>231</v>
      </c>
      <c r="K231" s="7"/>
      <c r="L231" s="14">
        <f t="shared" si="128"/>
        <v>0</v>
      </c>
      <c r="M231" s="25"/>
      <c r="N231" s="14">
        <f t="shared" si="129"/>
        <v>0</v>
      </c>
      <c r="O231" s="33"/>
      <c r="P231" s="33"/>
      <c r="Q231" s="33"/>
      <c r="R231" s="33"/>
      <c r="S231" s="14">
        <f t="shared" si="130"/>
        <v>0</v>
      </c>
      <c r="T231" s="33">
        <f t="shared" si="131"/>
        <v>0</v>
      </c>
      <c r="AP231" s="1"/>
      <c r="AQ231" s="1"/>
    </row>
    <row r="232" spans="1:43" s="3" customFormat="1" ht="10.5">
      <c r="A232" s="1"/>
      <c r="B232" s="46" t="s">
        <v>152</v>
      </c>
      <c r="C232" s="239"/>
      <c r="D232" s="6"/>
      <c r="E232" s="4"/>
      <c r="F232" s="98"/>
      <c r="G232" s="8"/>
      <c r="H232" s="55"/>
      <c r="I232" s="4"/>
      <c r="J232" s="8"/>
      <c r="K232" s="7"/>
      <c r="L232" s="16">
        <f t="shared" ref="L232:T232" si="132">SUM(L222:L231)</f>
        <v>0</v>
      </c>
      <c r="M232" s="21">
        <f t="shared" si="132"/>
        <v>0</v>
      </c>
      <c r="N232" s="16">
        <f t="shared" si="132"/>
        <v>0</v>
      </c>
      <c r="O232" s="34">
        <f t="shared" si="132"/>
        <v>0</v>
      </c>
      <c r="P232" s="34">
        <f t="shared" si="132"/>
        <v>0</v>
      </c>
      <c r="Q232" s="34">
        <f t="shared" si="132"/>
        <v>0</v>
      </c>
      <c r="R232" s="34">
        <f t="shared" si="132"/>
        <v>0</v>
      </c>
      <c r="S232" s="16">
        <f t="shared" si="132"/>
        <v>0</v>
      </c>
      <c r="T232" s="34">
        <f t="shared" si="132"/>
        <v>0</v>
      </c>
      <c r="AP232" s="1"/>
      <c r="AQ232" s="1"/>
    </row>
    <row r="233" spans="1:43" s="3" customFormat="1">
      <c r="A233" s="39"/>
      <c r="B233" s="44"/>
      <c r="C233" s="236"/>
      <c r="D233" s="6"/>
      <c r="E233" s="4"/>
      <c r="F233" s="98"/>
      <c r="G233" s="8"/>
      <c r="H233" s="55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  <c r="AP233" s="1"/>
      <c r="AQ233" s="1"/>
    </row>
    <row r="234" spans="1:43" s="3" customFormat="1" ht="10.5">
      <c r="A234" s="104">
        <v>2300</v>
      </c>
      <c r="B234" s="31" t="s">
        <v>174</v>
      </c>
      <c r="C234" s="237"/>
      <c r="D234" s="6"/>
      <c r="E234" s="4"/>
      <c r="F234" s="98"/>
      <c r="G234" s="8"/>
      <c r="H234" s="55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  <c r="AP234" s="1"/>
      <c r="AQ234" s="1"/>
    </row>
    <row r="235" spans="1:43" s="3" customFormat="1">
      <c r="A235" s="103">
        <v>2301</v>
      </c>
      <c r="B235" s="44" t="s">
        <v>361</v>
      </c>
      <c r="C235" s="236" t="s">
        <v>248</v>
      </c>
      <c r="D235" s="6"/>
      <c r="E235" s="4">
        <f>sm*2</f>
        <v>0</v>
      </c>
      <c r="F235" s="98">
        <f>sm</f>
        <v>0</v>
      </c>
      <c r="G235" s="8">
        <f>wm</f>
        <v>0</v>
      </c>
      <c r="H235" s="55">
        <f t="shared" ref="H235:H247" si="133">SUM(E235:G235)</f>
        <v>0</v>
      </c>
      <c r="I235" s="4">
        <v>1</v>
      </c>
      <c r="J235" s="8" t="s">
        <v>323</v>
      </c>
      <c r="K235" s="7"/>
      <c r="L235" s="14">
        <f t="shared" ref="L235:L247" si="134">H235*I235*K235</f>
        <v>0</v>
      </c>
      <c r="M235" s="25"/>
      <c r="N235" s="14">
        <f t="shared" ref="N235:N247" si="135">MAX(L235-SUM(O235:R235),0)</f>
        <v>0</v>
      </c>
      <c r="O235" s="33"/>
      <c r="P235" s="33"/>
      <c r="Q235" s="33"/>
      <c r="R235" s="33"/>
      <c r="S235" s="14">
        <f t="shared" ref="S235:S247" si="136">L235-SUM(N235:R235)</f>
        <v>0</v>
      </c>
      <c r="T235" s="33">
        <f t="shared" ref="T235:T245" si="137">N235</f>
        <v>0</v>
      </c>
      <c r="AP235" s="1"/>
      <c r="AQ235" s="1"/>
    </row>
    <row r="236" spans="1:43" s="3" customFormat="1">
      <c r="A236" s="103">
        <v>2302</v>
      </c>
      <c r="B236" s="44" t="s">
        <v>362</v>
      </c>
      <c r="C236" s="236" t="s">
        <v>248</v>
      </c>
      <c r="D236" s="6"/>
      <c r="E236" s="4"/>
      <c r="F236" s="98">
        <v>1</v>
      </c>
      <c r="G236" s="8"/>
      <c r="H236" s="55">
        <f t="shared" si="133"/>
        <v>1</v>
      </c>
      <c r="I236" s="4">
        <v>1</v>
      </c>
      <c r="J236" s="8" t="s">
        <v>285</v>
      </c>
      <c r="K236" s="7"/>
      <c r="L236" s="14">
        <f t="shared" si="134"/>
        <v>0</v>
      </c>
      <c r="M236" s="25"/>
      <c r="N236" s="14">
        <f t="shared" si="135"/>
        <v>0</v>
      </c>
      <c r="O236" s="33"/>
      <c r="P236" s="33"/>
      <c r="Q236" s="33"/>
      <c r="R236" s="33"/>
      <c r="S236" s="14">
        <f t="shared" si="136"/>
        <v>0</v>
      </c>
      <c r="T236" s="33">
        <f t="shared" si="137"/>
        <v>0</v>
      </c>
      <c r="AP236" s="1"/>
      <c r="AQ236" s="1"/>
    </row>
    <row r="237" spans="1:43" s="3" customFormat="1">
      <c r="A237" s="103">
        <v>2303</v>
      </c>
      <c r="B237" s="44" t="s">
        <v>363</v>
      </c>
      <c r="C237" s="236" t="s">
        <v>248</v>
      </c>
      <c r="D237" s="6"/>
      <c r="E237" s="4"/>
      <c r="F237" s="98">
        <v>1</v>
      </c>
      <c r="G237" s="8"/>
      <c r="H237" s="55">
        <f t="shared" si="133"/>
        <v>1</v>
      </c>
      <c r="I237" s="4">
        <v>1</v>
      </c>
      <c r="J237" s="8" t="s">
        <v>285</v>
      </c>
      <c r="K237" s="7"/>
      <c r="L237" s="14">
        <f t="shared" si="134"/>
        <v>0</v>
      </c>
      <c r="M237" s="25"/>
      <c r="N237" s="14">
        <f t="shared" si="135"/>
        <v>0</v>
      </c>
      <c r="O237" s="33"/>
      <c r="P237" s="33"/>
      <c r="Q237" s="33"/>
      <c r="R237" s="33"/>
      <c r="S237" s="14">
        <f t="shared" si="136"/>
        <v>0</v>
      </c>
      <c r="T237" s="33">
        <f t="shared" si="137"/>
        <v>0</v>
      </c>
      <c r="AP237" s="1"/>
      <c r="AQ237" s="1"/>
    </row>
    <row r="238" spans="1:43" s="3" customFormat="1">
      <c r="A238" s="39">
        <v>2305</v>
      </c>
      <c r="B238" s="44" t="s">
        <v>364</v>
      </c>
      <c r="C238" s="236" t="s">
        <v>248</v>
      </c>
      <c r="D238" s="6"/>
      <c r="E238" s="4">
        <f>shoot</f>
        <v>0</v>
      </c>
      <c r="F238" s="98">
        <f>shoot</f>
        <v>0</v>
      </c>
      <c r="G238" s="8"/>
      <c r="H238" s="55">
        <f t="shared" si="133"/>
        <v>0</v>
      </c>
      <c r="I238" s="4">
        <v>1</v>
      </c>
      <c r="J238" s="8" t="s">
        <v>285</v>
      </c>
      <c r="K238" s="7"/>
      <c r="L238" s="14">
        <f t="shared" si="134"/>
        <v>0</v>
      </c>
      <c r="M238" s="25"/>
      <c r="N238" s="14">
        <f t="shared" si="135"/>
        <v>0</v>
      </c>
      <c r="O238" s="33"/>
      <c r="P238" s="33"/>
      <c r="Q238" s="33"/>
      <c r="R238" s="33"/>
      <c r="S238" s="14">
        <f t="shared" si="136"/>
        <v>0</v>
      </c>
      <c r="T238" s="33">
        <f t="shared" si="137"/>
        <v>0</v>
      </c>
      <c r="AP238" s="1"/>
      <c r="AQ238" s="1"/>
    </row>
    <row r="239" spans="1:43" s="3" customFormat="1">
      <c r="A239" s="39">
        <v>2307</v>
      </c>
      <c r="B239" s="44" t="s">
        <v>365</v>
      </c>
      <c r="C239" s="236" t="s">
        <v>248</v>
      </c>
      <c r="D239" s="6"/>
      <c r="E239" s="4"/>
      <c r="F239" s="98">
        <f>shoot</f>
        <v>0</v>
      </c>
      <c r="G239" s="8"/>
      <c r="H239" s="55">
        <f t="shared" si="133"/>
        <v>0</v>
      </c>
      <c r="I239" s="4">
        <v>1</v>
      </c>
      <c r="J239" s="8" t="s">
        <v>285</v>
      </c>
      <c r="K239" s="7"/>
      <c r="L239" s="14">
        <f t="shared" si="134"/>
        <v>0</v>
      </c>
      <c r="M239" s="25"/>
      <c r="N239" s="14">
        <f t="shared" si="135"/>
        <v>0</v>
      </c>
      <c r="O239" s="33"/>
      <c r="P239" s="33"/>
      <c r="Q239" s="33"/>
      <c r="R239" s="33"/>
      <c r="S239" s="14">
        <f t="shared" si="136"/>
        <v>0</v>
      </c>
      <c r="T239" s="33">
        <f t="shared" si="137"/>
        <v>0</v>
      </c>
      <c r="AP239" s="1"/>
      <c r="AQ239" s="1"/>
    </row>
    <row r="240" spans="1:43" s="3" customFormat="1">
      <c r="A240" s="39">
        <v>2308</v>
      </c>
      <c r="B240" s="44" t="s">
        <v>366</v>
      </c>
      <c r="C240" s="236" t="s">
        <v>248</v>
      </c>
      <c r="D240" s="6"/>
      <c r="E240" s="4"/>
      <c r="F240" s="98">
        <v>1</v>
      </c>
      <c r="G240" s="8"/>
      <c r="H240" s="55">
        <f t="shared" si="133"/>
        <v>1</v>
      </c>
      <c r="I240" s="4">
        <v>1</v>
      </c>
      <c r="J240" s="8" t="s">
        <v>285</v>
      </c>
      <c r="K240" s="7"/>
      <c r="L240" s="14">
        <f t="shared" si="134"/>
        <v>0</v>
      </c>
      <c r="M240" s="25"/>
      <c r="N240" s="14">
        <f t="shared" si="135"/>
        <v>0</v>
      </c>
      <c r="O240" s="33"/>
      <c r="P240" s="33"/>
      <c r="Q240" s="33"/>
      <c r="R240" s="33"/>
      <c r="S240" s="14">
        <f t="shared" si="136"/>
        <v>0</v>
      </c>
      <c r="T240" s="33">
        <f t="shared" si="137"/>
        <v>0</v>
      </c>
      <c r="AP240" s="1"/>
      <c r="AQ240" s="1"/>
    </row>
    <row r="241" spans="1:43" s="3" customFormat="1">
      <c r="A241" s="39">
        <v>2309</v>
      </c>
      <c r="B241" s="44" t="s">
        <v>367</v>
      </c>
      <c r="C241" s="236" t="s">
        <v>248</v>
      </c>
      <c r="D241" s="6"/>
      <c r="E241" s="4"/>
      <c r="F241" s="98">
        <v>1</v>
      </c>
      <c r="G241" s="8"/>
      <c r="H241" s="55">
        <f t="shared" si="133"/>
        <v>1</v>
      </c>
      <c r="I241" s="4">
        <v>1</v>
      </c>
      <c r="J241" s="8" t="s">
        <v>285</v>
      </c>
      <c r="K241" s="7"/>
      <c r="L241" s="14">
        <f t="shared" si="134"/>
        <v>0</v>
      </c>
      <c r="M241" s="25"/>
      <c r="N241" s="14">
        <f t="shared" si="135"/>
        <v>0</v>
      </c>
      <c r="O241" s="33"/>
      <c r="P241" s="33"/>
      <c r="Q241" s="33"/>
      <c r="R241" s="33"/>
      <c r="S241" s="14">
        <f t="shared" si="136"/>
        <v>0</v>
      </c>
      <c r="T241" s="33">
        <f t="shared" si="137"/>
        <v>0</v>
      </c>
      <c r="AP241" s="1"/>
      <c r="AQ241" s="1"/>
    </row>
    <row r="242" spans="1:43" s="3" customFormat="1">
      <c r="A242" s="39">
        <v>2310</v>
      </c>
      <c r="B242" s="44" t="s">
        <v>368</v>
      </c>
      <c r="C242" s="236" t="s">
        <v>248</v>
      </c>
      <c r="D242" s="6"/>
      <c r="E242" s="4"/>
      <c r="F242" s="98">
        <v>1</v>
      </c>
      <c r="G242" s="8"/>
      <c r="H242" s="55">
        <f t="shared" si="133"/>
        <v>1</v>
      </c>
      <c r="I242" s="4">
        <v>1</v>
      </c>
      <c r="J242" s="8" t="s">
        <v>285</v>
      </c>
      <c r="K242" s="7"/>
      <c r="L242" s="14">
        <f t="shared" si="134"/>
        <v>0</v>
      </c>
      <c r="M242" s="25"/>
      <c r="N242" s="14">
        <f t="shared" si="135"/>
        <v>0</v>
      </c>
      <c r="O242" s="33"/>
      <c r="P242" s="33"/>
      <c r="Q242" s="33"/>
      <c r="R242" s="33"/>
      <c r="S242" s="14">
        <f t="shared" si="136"/>
        <v>0</v>
      </c>
      <c r="T242" s="33">
        <f t="shared" si="137"/>
        <v>0</v>
      </c>
      <c r="AP242" s="1"/>
      <c r="AQ242" s="1"/>
    </row>
    <row r="243" spans="1:43" s="3" customFormat="1">
      <c r="A243" s="103">
        <v>2312</v>
      </c>
      <c r="B243" s="44" t="s">
        <v>369</v>
      </c>
      <c r="C243" s="236" t="s">
        <v>248</v>
      </c>
      <c r="D243" s="6"/>
      <c r="E243" s="4"/>
      <c r="F243" s="98">
        <v>1</v>
      </c>
      <c r="G243" s="8"/>
      <c r="H243" s="55">
        <f t="shared" si="133"/>
        <v>1</v>
      </c>
      <c r="I243" s="4">
        <v>1</v>
      </c>
      <c r="J243" s="8" t="s">
        <v>285</v>
      </c>
      <c r="K243" s="7"/>
      <c r="L243" s="14">
        <f t="shared" si="134"/>
        <v>0</v>
      </c>
      <c r="M243" s="25"/>
      <c r="N243" s="14">
        <f t="shared" si="135"/>
        <v>0</v>
      </c>
      <c r="O243" s="33"/>
      <c r="P243" s="33"/>
      <c r="Q243" s="33"/>
      <c r="R243" s="33"/>
      <c r="S243" s="14">
        <f t="shared" si="136"/>
        <v>0</v>
      </c>
      <c r="T243" s="33">
        <f t="shared" si="137"/>
        <v>0</v>
      </c>
      <c r="AP243" s="1"/>
      <c r="AQ243" s="1"/>
    </row>
    <row r="244" spans="1:43" s="3" customFormat="1">
      <c r="A244" s="39">
        <v>2313</v>
      </c>
      <c r="B244" s="44" t="s">
        <v>370</v>
      </c>
      <c r="C244" s="236" t="s">
        <v>248</v>
      </c>
      <c r="D244" s="6"/>
      <c r="E244" s="4"/>
      <c r="F244" s="98">
        <f>sm</f>
        <v>0</v>
      </c>
      <c r="G244" s="8"/>
      <c r="H244" s="55">
        <f t="shared" si="133"/>
        <v>0</v>
      </c>
      <c r="I244" s="4">
        <v>1</v>
      </c>
      <c r="J244" s="8" t="s">
        <v>323</v>
      </c>
      <c r="K244" s="7"/>
      <c r="L244" s="14">
        <f t="shared" si="134"/>
        <v>0</v>
      </c>
      <c r="M244" s="25"/>
      <c r="N244" s="14">
        <f t="shared" si="135"/>
        <v>0</v>
      </c>
      <c r="O244" s="33"/>
      <c r="P244" s="33"/>
      <c r="Q244" s="33"/>
      <c r="R244" s="33"/>
      <c r="S244" s="14">
        <f t="shared" si="136"/>
        <v>0</v>
      </c>
      <c r="T244" s="33">
        <f t="shared" si="137"/>
        <v>0</v>
      </c>
      <c r="AP244" s="1"/>
      <c r="AQ244" s="1"/>
    </row>
    <row r="245" spans="1:43" s="3" customFormat="1">
      <c r="A245" s="103">
        <v>2343</v>
      </c>
      <c r="B245" s="44" t="s">
        <v>371</v>
      </c>
      <c r="C245" s="236" t="s">
        <v>230</v>
      </c>
      <c r="D245" s="6"/>
      <c r="E245" s="4"/>
      <c r="F245" s="98">
        <v>1</v>
      </c>
      <c r="G245" s="8"/>
      <c r="H245" s="55">
        <f t="shared" si="133"/>
        <v>1</v>
      </c>
      <c r="I245" s="4">
        <v>1</v>
      </c>
      <c r="J245" s="8" t="s">
        <v>231</v>
      </c>
      <c r="K245" s="7"/>
      <c r="L245" s="14">
        <f t="shared" si="134"/>
        <v>0</v>
      </c>
      <c r="M245" s="25"/>
      <c r="N245" s="14">
        <f t="shared" si="135"/>
        <v>0</v>
      </c>
      <c r="O245" s="33"/>
      <c r="P245" s="33"/>
      <c r="Q245" s="33"/>
      <c r="R245" s="33"/>
      <c r="S245" s="14">
        <f t="shared" si="136"/>
        <v>0</v>
      </c>
      <c r="T245" s="33">
        <f t="shared" si="137"/>
        <v>0</v>
      </c>
      <c r="AP245" s="1"/>
      <c r="AQ245" s="1"/>
    </row>
    <row r="246" spans="1:43" s="3" customFormat="1">
      <c r="A246" s="39">
        <v>2345</v>
      </c>
      <c r="B246" s="44" t="s">
        <v>372</v>
      </c>
      <c r="C246" s="236" t="s">
        <v>230</v>
      </c>
      <c r="D246" s="6"/>
      <c r="E246" s="4"/>
      <c r="F246" s="98">
        <v>1</v>
      </c>
      <c r="G246" s="8"/>
      <c r="H246" s="55">
        <f t="shared" si="133"/>
        <v>1</v>
      </c>
      <c r="I246" s="4">
        <v>1</v>
      </c>
      <c r="J246" s="8" t="s">
        <v>323</v>
      </c>
      <c r="K246" s="7"/>
      <c r="L246" s="14">
        <f t="shared" si="134"/>
        <v>0</v>
      </c>
      <c r="M246" s="25"/>
      <c r="N246" s="14">
        <f t="shared" si="135"/>
        <v>0</v>
      </c>
      <c r="O246" s="33"/>
      <c r="P246" s="33"/>
      <c r="Q246" s="33"/>
      <c r="R246" s="33"/>
      <c r="S246" s="14">
        <f t="shared" si="136"/>
        <v>0</v>
      </c>
      <c r="T246" s="36"/>
      <c r="AP246" s="1"/>
      <c r="AQ246" s="1"/>
    </row>
    <row r="247" spans="1:43" s="3" customFormat="1">
      <c r="A247" s="39">
        <v>2392</v>
      </c>
      <c r="B247" s="44" t="s">
        <v>373</v>
      </c>
      <c r="C247" s="236" t="s">
        <v>230</v>
      </c>
      <c r="D247" s="6"/>
      <c r="E247" s="4"/>
      <c r="F247" s="98">
        <v>1</v>
      </c>
      <c r="G247" s="8"/>
      <c r="H247" s="55">
        <f t="shared" si="133"/>
        <v>1</v>
      </c>
      <c r="I247" s="4">
        <v>1</v>
      </c>
      <c r="J247" s="8" t="s">
        <v>231</v>
      </c>
      <c r="K247" s="7"/>
      <c r="L247" s="14">
        <f t="shared" si="134"/>
        <v>0</v>
      </c>
      <c r="M247" s="25"/>
      <c r="N247" s="14">
        <f t="shared" si="135"/>
        <v>0</v>
      </c>
      <c r="O247" s="33"/>
      <c r="P247" s="33"/>
      <c r="Q247" s="33"/>
      <c r="R247" s="33"/>
      <c r="S247" s="14">
        <f t="shared" si="136"/>
        <v>0</v>
      </c>
      <c r="T247" s="33">
        <f>N247</f>
        <v>0</v>
      </c>
      <c r="AP247" s="1"/>
      <c r="AQ247" s="1"/>
    </row>
    <row r="248" spans="1:43" s="3" customFormat="1" ht="10.5">
      <c r="A248" s="1"/>
      <c r="B248" s="46" t="s">
        <v>152</v>
      </c>
      <c r="C248" s="239"/>
      <c r="D248" s="6"/>
      <c r="E248" s="4"/>
      <c r="F248" s="98"/>
      <c r="G248" s="8"/>
      <c r="H248" s="55"/>
      <c r="I248" s="4"/>
      <c r="J248" s="8"/>
      <c r="K248" s="7"/>
      <c r="L248" s="16">
        <f t="shared" ref="L248:T248" si="138">SUM(L235:L247)</f>
        <v>0</v>
      </c>
      <c r="M248" s="21">
        <f t="shared" si="138"/>
        <v>0</v>
      </c>
      <c r="N248" s="16">
        <f t="shared" si="138"/>
        <v>0</v>
      </c>
      <c r="O248" s="34">
        <f t="shared" si="138"/>
        <v>0</v>
      </c>
      <c r="P248" s="34">
        <f t="shared" si="138"/>
        <v>0</v>
      </c>
      <c r="Q248" s="34">
        <f t="shared" si="138"/>
        <v>0</v>
      </c>
      <c r="R248" s="34">
        <f t="shared" si="138"/>
        <v>0</v>
      </c>
      <c r="S248" s="16">
        <f t="shared" si="138"/>
        <v>0</v>
      </c>
      <c r="T248" s="34">
        <f t="shared" si="138"/>
        <v>0</v>
      </c>
      <c r="AP248" s="1"/>
      <c r="AQ248" s="1"/>
    </row>
    <row r="249" spans="1:43" s="3" customFormat="1">
      <c r="A249" s="39"/>
      <c r="B249" s="46"/>
      <c r="C249" s="236"/>
      <c r="D249" s="6"/>
      <c r="E249" s="4"/>
      <c r="F249" s="98"/>
      <c r="G249" s="8"/>
      <c r="H249" s="55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  <c r="AP249" s="1"/>
      <c r="AQ249" s="1"/>
    </row>
    <row r="250" spans="1:43" s="3" customFormat="1" ht="10.5">
      <c r="A250" s="104">
        <v>2400</v>
      </c>
      <c r="B250" s="31" t="s">
        <v>175</v>
      </c>
      <c r="C250" s="237"/>
      <c r="D250" s="6"/>
      <c r="E250" s="4"/>
      <c r="F250" s="98"/>
      <c r="G250" s="8"/>
      <c r="H250" s="55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  <c r="AP250" s="1"/>
      <c r="AQ250" s="1"/>
    </row>
    <row r="251" spans="1:43" s="3" customFormat="1">
      <c r="A251" s="39">
        <v>2401</v>
      </c>
      <c r="B251" s="44" t="s">
        <v>374</v>
      </c>
      <c r="C251" s="236" t="s">
        <v>339</v>
      </c>
      <c r="D251" s="6"/>
      <c r="E251" s="4"/>
      <c r="F251" s="98">
        <v>1</v>
      </c>
      <c r="G251" s="8"/>
      <c r="H251" s="55">
        <f t="shared" ref="H251:H267" si="139">SUM(E251:G251)</f>
        <v>1</v>
      </c>
      <c r="I251" s="4">
        <v>1</v>
      </c>
      <c r="J251" s="8" t="s">
        <v>285</v>
      </c>
      <c r="K251" s="7"/>
      <c r="L251" s="14">
        <f t="shared" ref="L251:L267" si="140">H251*I251*K251</f>
        <v>0</v>
      </c>
      <c r="M251" s="25"/>
      <c r="N251" s="14">
        <f t="shared" ref="N251:N267" si="141">MAX(L251-SUM(O251:R251),0)</f>
        <v>0</v>
      </c>
      <c r="O251" s="33"/>
      <c r="P251" s="33"/>
      <c r="Q251" s="33"/>
      <c r="R251" s="33"/>
      <c r="S251" s="14">
        <f t="shared" ref="S251:S267" si="142">L251-SUM(N251:R251)</f>
        <v>0</v>
      </c>
      <c r="T251" s="33">
        <f t="shared" ref="T251:T264" si="143">N251</f>
        <v>0</v>
      </c>
      <c r="AP251" s="1"/>
      <c r="AQ251" s="1"/>
    </row>
    <row r="252" spans="1:43" s="3" customFormat="1">
      <c r="A252" s="103">
        <v>2402</v>
      </c>
      <c r="B252" s="44" t="s">
        <v>375</v>
      </c>
      <c r="C252" s="236" t="s">
        <v>339</v>
      </c>
      <c r="D252" s="6"/>
      <c r="E252" s="4"/>
      <c r="F252" s="98">
        <v>1</v>
      </c>
      <c r="G252" s="8"/>
      <c r="H252" s="55">
        <f t="shared" si="139"/>
        <v>1</v>
      </c>
      <c r="I252" s="4">
        <v>1</v>
      </c>
      <c r="J252" s="8" t="s">
        <v>285</v>
      </c>
      <c r="K252" s="7"/>
      <c r="L252" s="14">
        <f t="shared" si="140"/>
        <v>0</v>
      </c>
      <c r="M252" s="25"/>
      <c r="N252" s="14">
        <f t="shared" si="141"/>
        <v>0</v>
      </c>
      <c r="O252" s="33"/>
      <c r="P252" s="33"/>
      <c r="Q252" s="33"/>
      <c r="R252" s="33"/>
      <c r="S252" s="14">
        <f t="shared" si="142"/>
        <v>0</v>
      </c>
      <c r="T252" s="33">
        <f t="shared" si="143"/>
        <v>0</v>
      </c>
      <c r="AP252" s="1"/>
      <c r="AQ252" s="1"/>
    </row>
    <row r="253" spans="1:43" s="3" customFormat="1">
      <c r="A253" s="39">
        <v>2403</v>
      </c>
      <c r="B253" s="44" t="s">
        <v>376</v>
      </c>
      <c r="C253" s="236" t="s">
        <v>339</v>
      </c>
      <c r="D253" s="6"/>
      <c r="E253" s="4"/>
      <c r="F253" s="98">
        <v>1</v>
      </c>
      <c r="G253" s="8"/>
      <c r="H253" s="55">
        <f t="shared" si="139"/>
        <v>1</v>
      </c>
      <c r="I253" s="4">
        <v>1</v>
      </c>
      <c r="J253" s="8" t="s">
        <v>285</v>
      </c>
      <c r="K253" s="7"/>
      <c r="L253" s="14">
        <f t="shared" si="140"/>
        <v>0</v>
      </c>
      <c r="M253" s="25"/>
      <c r="N253" s="14">
        <f t="shared" si="141"/>
        <v>0</v>
      </c>
      <c r="O253" s="33"/>
      <c r="P253" s="33"/>
      <c r="Q253" s="33"/>
      <c r="R253" s="33"/>
      <c r="S253" s="14">
        <f t="shared" si="142"/>
        <v>0</v>
      </c>
      <c r="T253" s="33">
        <f t="shared" si="143"/>
        <v>0</v>
      </c>
      <c r="AP253" s="1"/>
      <c r="AQ253" s="1"/>
    </row>
    <row r="254" spans="1:43" s="3" customFormat="1">
      <c r="A254" s="39">
        <v>2406</v>
      </c>
      <c r="B254" s="44" t="s">
        <v>377</v>
      </c>
      <c r="C254" s="236" t="s">
        <v>339</v>
      </c>
      <c r="D254" s="6"/>
      <c r="E254" s="4"/>
      <c r="F254" s="98">
        <v>1</v>
      </c>
      <c r="G254" s="8"/>
      <c r="H254" s="55">
        <f t="shared" si="139"/>
        <v>1</v>
      </c>
      <c r="I254" s="4">
        <v>1</v>
      </c>
      <c r="J254" s="8" t="s">
        <v>285</v>
      </c>
      <c r="K254" s="7"/>
      <c r="L254" s="14">
        <f t="shared" si="140"/>
        <v>0</v>
      </c>
      <c r="M254" s="25"/>
      <c r="N254" s="14">
        <f t="shared" si="141"/>
        <v>0</v>
      </c>
      <c r="O254" s="33"/>
      <c r="P254" s="33"/>
      <c r="Q254" s="33"/>
      <c r="R254" s="33"/>
      <c r="S254" s="14">
        <f t="shared" si="142"/>
        <v>0</v>
      </c>
      <c r="T254" s="33">
        <f t="shared" si="143"/>
        <v>0</v>
      </c>
      <c r="AP254" s="1"/>
      <c r="AQ254" s="1"/>
    </row>
    <row r="255" spans="1:43" s="3" customFormat="1">
      <c r="A255" s="39">
        <v>2407</v>
      </c>
      <c r="B255" s="44" t="s">
        <v>378</v>
      </c>
      <c r="C255" s="236" t="s">
        <v>339</v>
      </c>
      <c r="D255" s="6"/>
      <c r="E255" s="4"/>
      <c r="F255" s="98">
        <v>1</v>
      </c>
      <c r="G255" s="8"/>
      <c r="H255" s="55">
        <f t="shared" si="139"/>
        <v>1</v>
      </c>
      <c r="I255" s="4">
        <v>1</v>
      </c>
      <c r="J255" s="8" t="s">
        <v>285</v>
      </c>
      <c r="K255" s="7"/>
      <c r="L255" s="14">
        <f t="shared" si="140"/>
        <v>0</v>
      </c>
      <c r="M255" s="25"/>
      <c r="N255" s="14">
        <f t="shared" si="141"/>
        <v>0</v>
      </c>
      <c r="O255" s="33"/>
      <c r="P255" s="33"/>
      <c r="Q255" s="33"/>
      <c r="R255" s="33"/>
      <c r="S255" s="14">
        <f t="shared" si="142"/>
        <v>0</v>
      </c>
      <c r="T255" s="33">
        <f t="shared" si="143"/>
        <v>0</v>
      </c>
      <c r="AP255" s="1"/>
      <c r="AQ255" s="1"/>
    </row>
    <row r="256" spans="1:43" s="3" customFormat="1">
      <c r="A256" s="39">
        <v>2408</v>
      </c>
      <c r="B256" s="44" t="s">
        <v>379</v>
      </c>
      <c r="C256" s="236" t="s">
        <v>339</v>
      </c>
      <c r="D256" s="6"/>
      <c r="E256" s="4"/>
      <c r="F256" s="98">
        <v>1</v>
      </c>
      <c r="G256" s="8"/>
      <c r="H256" s="55">
        <f t="shared" si="139"/>
        <v>1</v>
      </c>
      <c r="I256" s="4">
        <v>1</v>
      </c>
      <c r="J256" s="8" t="s">
        <v>285</v>
      </c>
      <c r="K256" s="7"/>
      <c r="L256" s="14">
        <f t="shared" si="140"/>
        <v>0</v>
      </c>
      <c r="M256" s="25"/>
      <c r="N256" s="14">
        <f t="shared" si="141"/>
        <v>0</v>
      </c>
      <c r="O256" s="33"/>
      <c r="P256" s="33"/>
      <c r="Q256" s="33"/>
      <c r="R256" s="33"/>
      <c r="S256" s="14">
        <f t="shared" si="142"/>
        <v>0</v>
      </c>
      <c r="T256" s="33">
        <f t="shared" si="143"/>
        <v>0</v>
      </c>
      <c r="AP256" s="1"/>
      <c r="AQ256" s="1"/>
    </row>
    <row r="257" spans="1:43" s="3" customFormat="1">
      <c r="A257" s="103">
        <v>2409</v>
      </c>
      <c r="B257" s="44" t="s">
        <v>380</v>
      </c>
      <c r="C257" s="236" t="s">
        <v>339</v>
      </c>
      <c r="D257" s="6"/>
      <c r="E257" s="4"/>
      <c r="F257" s="98">
        <v>1</v>
      </c>
      <c r="G257" s="8"/>
      <c r="H257" s="55">
        <f t="shared" si="139"/>
        <v>1</v>
      </c>
      <c r="I257" s="4">
        <v>1</v>
      </c>
      <c r="J257" s="8" t="s">
        <v>285</v>
      </c>
      <c r="K257" s="7"/>
      <c r="L257" s="14">
        <f t="shared" si="140"/>
        <v>0</v>
      </c>
      <c r="M257" s="25"/>
      <c r="N257" s="14">
        <f t="shared" si="141"/>
        <v>0</v>
      </c>
      <c r="O257" s="33"/>
      <c r="P257" s="33"/>
      <c r="Q257" s="33"/>
      <c r="R257" s="33"/>
      <c r="S257" s="14">
        <f t="shared" si="142"/>
        <v>0</v>
      </c>
      <c r="T257" s="33">
        <f t="shared" si="143"/>
        <v>0</v>
      </c>
      <c r="AP257" s="1"/>
      <c r="AQ257" s="1"/>
    </row>
    <row r="258" spans="1:43" s="3" customFormat="1">
      <c r="A258" s="39">
        <v>2440</v>
      </c>
      <c r="B258" s="44" t="s">
        <v>381</v>
      </c>
      <c r="C258" s="236" t="s">
        <v>339</v>
      </c>
      <c r="D258" s="6"/>
      <c r="E258" s="4"/>
      <c r="F258" s="98">
        <v>1</v>
      </c>
      <c r="G258" s="8"/>
      <c r="H258" s="55">
        <f t="shared" si="139"/>
        <v>1</v>
      </c>
      <c r="I258" s="4">
        <v>1</v>
      </c>
      <c r="J258" s="8" t="s">
        <v>231</v>
      </c>
      <c r="K258" s="7"/>
      <c r="L258" s="14">
        <f t="shared" si="140"/>
        <v>0</v>
      </c>
      <c r="M258" s="25"/>
      <c r="N258" s="14">
        <f t="shared" si="141"/>
        <v>0</v>
      </c>
      <c r="O258" s="33"/>
      <c r="P258" s="33"/>
      <c r="Q258" s="33"/>
      <c r="R258" s="33"/>
      <c r="S258" s="14">
        <f t="shared" si="142"/>
        <v>0</v>
      </c>
      <c r="T258" s="33">
        <f t="shared" si="143"/>
        <v>0</v>
      </c>
      <c r="AP258" s="1"/>
      <c r="AQ258" s="1"/>
    </row>
    <row r="259" spans="1:43" s="3" customFormat="1">
      <c r="A259" s="39">
        <v>2441</v>
      </c>
      <c r="B259" s="44" t="s">
        <v>320</v>
      </c>
      <c r="C259" s="236" t="s">
        <v>339</v>
      </c>
      <c r="D259" s="6"/>
      <c r="E259" s="4"/>
      <c r="F259" s="98">
        <v>1</v>
      </c>
      <c r="G259" s="8"/>
      <c r="H259" s="55">
        <f t="shared" si="139"/>
        <v>1</v>
      </c>
      <c r="I259" s="4">
        <v>1</v>
      </c>
      <c r="J259" s="8" t="s">
        <v>231</v>
      </c>
      <c r="K259" s="7"/>
      <c r="L259" s="14">
        <f t="shared" si="140"/>
        <v>0</v>
      </c>
      <c r="M259" s="25"/>
      <c r="N259" s="14">
        <f t="shared" si="141"/>
        <v>0</v>
      </c>
      <c r="O259" s="33"/>
      <c r="P259" s="33"/>
      <c r="Q259" s="33"/>
      <c r="R259" s="33"/>
      <c r="S259" s="14">
        <f t="shared" si="142"/>
        <v>0</v>
      </c>
      <c r="T259" s="33">
        <f t="shared" si="143"/>
        <v>0</v>
      </c>
      <c r="AP259" s="1"/>
      <c r="AQ259" s="1"/>
    </row>
    <row r="260" spans="1:43" s="3" customFormat="1">
      <c r="A260" s="39">
        <v>2442</v>
      </c>
      <c r="B260" s="44" t="s">
        <v>321</v>
      </c>
      <c r="C260" s="236" t="s">
        <v>339</v>
      </c>
      <c r="D260" s="6"/>
      <c r="E260" s="4"/>
      <c r="F260" s="98">
        <v>1</v>
      </c>
      <c r="G260" s="8"/>
      <c r="H260" s="55">
        <f t="shared" si="139"/>
        <v>1</v>
      </c>
      <c r="I260" s="4">
        <v>1</v>
      </c>
      <c r="J260" s="8" t="s">
        <v>231</v>
      </c>
      <c r="K260" s="7"/>
      <c r="L260" s="14">
        <f t="shared" si="140"/>
        <v>0</v>
      </c>
      <c r="M260" s="25"/>
      <c r="N260" s="14">
        <f t="shared" si="141"/>
        <v>0</v>
      </c>
      <c r="O260" s="33"/>
      <c r="P260" s="33"/>
      <c r="Q260" s="33"/>
      <c r="R260" s="33"/>
      <c r="S260" s="14">
        <f t="shared" si="142"/>
        <v>0</v>
      </c>
      <c r="T260" s="33">
        <f t="shared" si="143"/>
        <v>0</v>
      </c>
      <c r="AP260" s="1"/>
      <c r="AQ260" s="1"/>
    </row>
    <row r="261" spans="1:43" s="3" customFormat="1">
      <c r="A261" s="103">
        <v>2443</v>
      </c>
      <c r="B261" s="44" t="s">
        <v>382</v>
      </c>
      <c r="C261" s="236" t="s">
        <v>339</v>
      </c>
      <c r="D261" s="6"/>
      <c r="E261" s="4"/>
      <c r="F261" s="98">
        <v>1</v>
      </c>
      <c r="G261" s="8"/>
      <c r="H261" s="55">
        <f t="shared" si="139"/>
        <v>1</v>
      </c>
      <c r="I261" s="4">
        <v>1</v>
      </c>
      <c r="J261" s="8" t="s">
        <v>231</v>
      </c>
      <c r="K261" s="7"/>
      <c r="L261" s="14">
        <f t="shared" si="140"/>
        <v>0</v>
      </c>
      <c r="M261" s="25"/>
      <c r="N261" s="14">
        <f t="shared" si="141"/>
        <v>0</v>
      </c>
      <c r="O261" s="33"/>
      <c r="P261" s="33"/>
      <c r="Q261" s="33"/>
      <c r="R261" s="33"/>
      <c r="S261" s="14">
        <f t="shared" si="142"/>
        <v>0</v>
      </c>
      <c r="T261" s="33">
        <f t="shared" si="143"/>
        <v>0</v>
      </c>
      <c r="AP261" s="1"/>
      <c r="AQ261" s="1"/>
    </row>
    <row r="262" spans="1:43" s="3" customFormat="1">
      <c r="A262" s="103">
        <v>2445</v>
      </c>
      <c r="B262" s="44" t="s">
        <v>383</v>
      </c>
      <c r="C262" s="236" t="s">
        <v>339</v>
      </c>
      <c r="D262" s="6"/>
      <c r="E262" s="4"/>
      <c r="F262" s="98">
        <v>1</v>
      </c>
      <c r="G262" s="8"/>
      <c r="H262" s="55">
        <f t="shared" si="139"/>
        <v>1</v>
      </c>
      <c r="I262" s="4">
        <v>1</v>
      </c>
      <c r="J262" s="8" t="s">
        <v>231</v>
      </c>
      <c r="K262" s="7"/>
      <c r="L262" s="14">
        <f t="shared" si="140"/>
        <v>0</v>
      </c>
      <c r="M262" s="25"/>
      <c r="N262" s="14">
        <f t="shared" si="141"/>
        <v>0</v>
      </c>
      <c r="O262" s="33"/>
      <c r="P262" s="33"/>
      <c r="Q262" s="33"/>
      <c r="R262" s="33"/>
      <c r="S262" s="14">
        <f t="shared" si="142"/>
        <v>0</v>
      </c>
      <c r="T262" s="33">
        <f t="shared" si="143"/>
        <v>0</v>
      </c>
      <c r="AP262" s="1"/>
      <c r="AQ262" s="1"/>
    </row>
    <row r="263" spans="1:43" s="3" customFormat="1">
      <c r="A263" s="39">
        <v>2446</v>
      </c>
      <c r="B263" s="44" t="s">
        <v>384</v>
      </c>
      <c r="C263" s="236" t="s">
        <v>339</v>
      </c>
      <c r="D263" s="6"/>
      <c r="E263" s="4"/>
      <c r="F263" s="98">
        <v>1</v>
      </c>
      <c r="G263" s="8"/>
      <c r="H263" s="55">
        <f t="shared" si="139"/>
        <v>1</v>
      </c>
      <c r="I263" s="4">
        <v>1</v>
      </c>
      <c r="J263" s="8" t="s">
        <v>231</v>
      </c>
      <c r="K263" s="7"/>
      <c r="L263" s="14">
        <f t="shared" si="140"/>
        <v>0</v>
      </c>
      <c r="M263" s="25"/>
      <c r="N263" s="14">
        <f t="shared" si="141"/>
        <v>0</v>
      </c>
      <c r="O263" s="33"/>
      <c r="P263" s="33"/>
      <c r="Q263" s="33"/>
      <c r="R263" s="33"/>
      <c r="S263" s="14">
        <f t="shared" si="142"/>
        <v>0</v>
      </c>
      <c r="T263" s="33">
        <f t="shared" si="143"/>
        <v>0</v>
      </c>
      <c r="AP263" s="1"/>
      <c r="AQ263" s="1"/>
    </row>
    <row r="264" spans="1:43" s="3" customFormat="1">
      <c r="A264" s="39">
        <v>2447</v>
      </c>
      <c r="B264" s="44" t="s">
        <v>385</v>
      </c>
      <c r="C264" s="236" t="s">
        <v>339</v>
      </c>
      <c r="D264" s="6"/>
      <c r="E264" s="4"/>
      <c r="F264" s="98">
        <v>1</v>
      </c>
      <c r="G264" s="8"/>
      <c r="H264" s="55">
        <f t="shared" si="139"/>
        <v>1</v>
      </c>
      <c r="I264" s="4">
        <v>1</v>
      </c>
      <c r="J264" s="8" t="s">
        <v>231</v>
      </c>
      <c r="K264" s="7"/>
      <c r="L264" s="14">
        <f t="shared" si="140"/>
        <v>0</v>
      </c>
      <c r="M264" s="25"/>
      <c r="N264" s="14">
        <f t="shared" si="141"/>
        <v>0</v>
      </c>
      <c r="O264" s="33"/>
      <c r="P264" s="33"/>
      <c r="Q264" s="33"/>
      <c r="R264" s="33"/>
      <c r="S264" s="14">
        <f t="shared" si="142"/>
        <v>0</v>
      </c>
      <c r="T264" s="33">
        <f t="shared" si="143"/>
        <v>0</v>
      </c>
      <c r="AP264" s="1"/>
      <c r="AQ264" s="1"/>
    </row>
    <row r="265" spans="1:43" s="3" customFormat="1">
      <c r="A265" s="39">
        <v>2460</v>
      </c>
      <c r="B265" s="44" t="s">
        <v>386</v>
      </c>
      <c r="C265" s="236" t="s">
        <v>339</v>
      </c>
      <c r="D265" s="6"/>
      <c r="E265" s="4">
        <f>sm</f>
        <v>0</v>
      </c>
      <c r="F265" s="98">
        <f>sm</f>
        <v>0</v>
      </c>
      <c r="G265" s="8"/>
      <c r="H265" s="55">
        <f t="shared" si="139"/>
        <v>0</v>
      </c>
      <c r="I265" s="4">
        <v>1</v>
      </c>
      <c r="J265" s="8" t="s">
        <v>323</v>
      </c>
      <c r="K265" s="7"/>
      <c r="L265" s="14">
        <f t="shared" si="140"/>
        <v>0</v>
      </c>
      <c r="M265" s="25"/>
      <c r="N265" s="14">
        <f t="shared" si="141"/>
        <v>0</v>
      </c>
      <c r="O265" s="33"/>
      <c r="P265" s="33"/>
      <c r="Q265" s="33"/>
      <c r="R265" s="33"/>
      <c r="S265" s="14">
        <f t="shared" si="142"/>
        <v>0</v>
      </c>
      <c r="T265" s="36"/>
      <c r="AP265" s="1"/>
      <c r="AQ265" s="1"/>
    </row>
    <row r="266" spans="1:43" s="3" customFormat="1">
      <c r="A266" s="39">
        <v>2483</v>
      </c>
      <c r="B266" s="44" t="s">
        <v>387</v>
      </c>
      <c r="C266" s="236" t="s">
        <v>339</v>
      </c>
      <c r="D266" s="6"/>
      <c r="E266" s="4"/>
      <c r="F266" s="98">
        <v>1</v>
      </c>
      <c r="G266" s="8"/>
      <c r="H266" s="55">
        <f t="shared" si="139"/>
        <v>1</v>
      </c>
      <c r="I266" s="4">
        <v>1</v>
      </c>
      <c r="J266" s="8" t="s">
        <v>285</v>
      </c>
      <c r="K266" s="7"/>
      <c r="L266" s="14">
        <f t="shared" si="140"/>
        <v>0</v>
      </c>
      <c r="M266" s="25"/>
      <c r="N266" s="14">
        <f t="shared" si="141"/>
        <v>0</v>
      </c>
      <c r="O266" s="33"/>
      <c r="P266" s="33"/>
      <c r="Q266" s="33"/>
      <c r="R266" s="33"/>
      <c r="S266" s="14">
        <f t="shared" si="142"/>
        <v>0</v>
      </c>
      <c r="T266" s="33">
        <f>N266</f>
        <v>0</v>
      </c>
      <c r="AP266" s="1"/>
      <c r="AQ266" s="1"/>
    </row>
    <row r="267" spans="1:43" s="3" customFormat="1">
      <c r="A267" s="39">
        <v>2497</v>
      </c>
      <c r="B267" s="44" t="s">
        <v>388</v>
      </c>
      <c r="C267" s="236" t="s">
        <v>339</v>
      </c>
      <c r="D267" s="6"/>
      <c r="E267" s="4"/>
      <c r="F267" s="98">
        <v>1</v>
      </c>
      <c r="G267" s="8"/>
      <c r="H267" s="55">
        <f t="shared" si="139"/>
        <v>1</v>
      </c>
      <c r="I267" s="4">
        <v>1</v>
      </c>
      <c r="J267" s="8" t="s">
        <v>231</v>
      </c>
      <c r="K267" s="7"/>
      <c r="L267" s="14">
        <f t="shared" si="140"/>
        <v>0</v>
      </c>
      <c r="M267" s="25"/>
      <c r="N267" s="14">
        <f t="shared" si="141"/>
        <v>0</v>
      </c>
      <c r="O267" s="33"/>
      <c r="P267" s="33"/>
      <c r="Q267" s="33"/>
      <c r="R267" s="33"/>
      <c r="S267" s="14">
        <f t="shared" si="142"/>
        <v>0</v>
      </c>
      <c r="T267" s="36"/>
      <c r="AP267" s="1"/>
      <c r="AQ267" s="1"/>
    </row>
    <row r="268" spans="1:43" s="3" customFormat="1" ht="10.5">
      <c r="A268" s="39"/>
      <c r="B268" s="46" t="s">
        <v>152</v>
      </c>
      <c r="C268" s="236"/>
      <c r="D268" s="6"/>
      <c r="E268" s="4"/>
      <c r="F268" s="98"/>
      <c r="G268" s="8"/>
      <c r="H268" s="55"/>
      <c r="I268" s="4"/>
      <c r="J268" s="8"/>
      <c r="K268" s="7"/>
      <c r="L268" s="16">
        <f t="shared" ref="L268:T268" si="144">SUM(L251:L267)</f>
        <v>0</v>
      </c>
      <c r="M268" s="21">
        <f t="shared" si="144"/>
        <v>0</v>
      </c>
      <c r="N268" s="16">
        <f t="shared" si="144"/>
        <v>0</v>
      </c>
      <c r="O268" s="34">
        <f t="shared" si="144"/>
        <v>0</v>
      </c>
      <c r="P268" s="34">
        <f t="shared" si="144"/>
        <v>0</v>
      </c>
      <c r="Q268" s="34">
        <f t="shared" si="144"/>
        <v>0</v>
      </c>
      <c r="R268" s="34">
        <f t="shared" si="144"/>
        <v>0</v>
      </c>
      <c r="S268" s="16">
        <f t="shared" si="144"/>
        <v>0</v>
      </c>
      <c r="T268" s="34">
        <f t="shared" si="144"/>
        <v>0</v>
      </c>
      <c r="AP268" s="1"/>
      <c r="AQ268" s="1"/>
    </row>
    <row r="269" spans="1:43" s="3" customFormat="1">
      <c r="A269" s="39"/>
      <c r="B269" s="44"/>
      <c r="C269" s="236"/>
      <c r="D269" s="6"/>
      <c r="E269" s="4"/>
      <c r="F269" s="98"/>
      <c r="G269" s="8"/>
      <c r="H269" s="55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145">L269-SUM(N269:R269)</f>
        <v>0</v>
      </c>
      <c r="T269" s="33"/>
      <c r="AP269" s="1"/>
      <c r="AQ269" s="1"/>
    </row>
    <row r="270" spans="1:43" s="3" customFormat="1" ht="10.5">
      <c r="A270" s="104">
        <v>2500</v>
      </c>
      <c r="B270" s="31" t="s">
        <v>176</v>
      </c>
      <c r="C270" s="237"/>
      <c r="D270" s="6"/>
      <c r="E270" s="4"/>
      <c r="F270" s="98"/>
      <c r="G270" s="8"/>
      <c r="H270" s="55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145"/>
        <v>0</v>
      </c>
      <c r="T270" s="33"/>
      <c r="AP270" s="1"/>
      <c r="AQ270" s="1"/>
    </row>
    <row r="271" spans="1:43" s="3" customFormat="1">
      <c r="A271" s="39">
        <v>2501</v>
      </c>
      <c r="B271" s="44" t="s">
        <v>389</v>
      </c>
      <c r="C271" s="236" t="s">
        <v>339</v>
      </c>
      <c r="D271" s="6"/>
      <c r="E271" s="4"/>
      <c r="F271" s="98">
        <v>1</v>
      </c>
      <c r="G271" s="8"/>
      <c r="H271" s="55">
        <f t="shared" ref="H271:H294" si="146">SUM(E271:G271)</f>
        <v>1</v>
      </c>
      <c r="I271" s="4">
        <v>1</v>
      </c>
      <c r="J271" s="8" t="s">
        <v>285</v>
      </c>
      <c r="K271" s="7"/>
      <c r="L271" s="14">
        <f t="shared" ref="L271:L294" si="147">H271*I271*K271</f>
        <v>0</v>
      </c>
      <c r="M271" s="25"/>
      <c r="N271" s="14">
        <f t="shared" ref="N271:N294" si="148">MAX(L271-SUM(O271:R271),0)</f>
        <v>0</v>
      </c>
      <c r="O271" s="33"/>
      <c r="P271" s="33"/>
      <c r="Q271" s="33"/>
      <c r="R271" s="33"/>
      <c r="S271" s="14">
        <f t="shared" si="145"/>
        <v>0</v>
      </c>
      <c r="T271" s="33">
        <f t="shared" ref="T271:T293" si="149">N271</f>
        <v>0</v>
      </c>
      <c r="AP271" s="1"/>
      <c r="AQ271" s="1"/>
    </row>
    <row r="272" spans="1:43" s="3" customFormat="1">
      <c r="A272" s="39">
        <v>2503</v>
      </c>
      <c r="B272" s="44" t="s">
        <v>390</v>
      </c>
      <c r="C272" s="236" t="s">
        <v>339</v>
      </c>
      <c r="D272" s="6"/>
      <c r="E272" s="4"/>
      <c r="F272" s="98">
        <v>1</v>
      </c>
      <c r="G272" s="8"/>
      <c r="H272" s="55">
        <f t="shared" si="146"/>
        <v>1</v>
      </c>
      <c r="I272" s="4">
        <v>1</v>
      </c>
      <c r="J272" s="8" t="s">
        <v>285</v>
      </c>
      <c r="K272" s="7"/>
      <c r="L272" s="14">
        <f t="shared" si="147"/>
        <v>0</v>
      </c>
      <c r="M272" s="25"/>
      <c r="N272" s="14">
        <f t="shared" si="148"/>
        <v>0</v>
      </c>
      <c r="O272" s="33"/>
      <c r="P272" s="33"/>
      <c r="Q272" s="33"/>
      <c r="R272" s="33"/>
      <c r="S272" s="14">
        <f t="shared" si="145"/>
        <v>0</v>
      </c>
      <c r="T272" s="33">
        <f t="shared" si="149"/>
        <v>0</v>
      </c>
      <c r="AP272" s="1"/>
      <c r="AQ272" s="1"/>
    </row>
    <row r="273" spans="1:43" s="3" customFormat="1">
      <c r="A273" s="39">
        <v>2504</v>
      </c>
      <c r="B273" s="44" t="s">
        <v>391</v>
      </c>
      <c r="C273" s="236" t="s">
        <v>339</v>
      </c>
      <c r="D273" s="6"/>
      <c r="E273" s="4"/>
      <c r="F273" s="98">
        <f>shoot</f>
        <v>0</v>
      </c>
      <c r="G273" s="8"/>
      <c r="H273" s="55">
        <f t="shared" si="146"/>
        <v>0</v>
      </c>
      <c r="I273" s="4">
        <v>1</v>
      </c>
      <c r="J273" s="8" t="s">
        <v>285</v>
      </c>
      <c r="K273" s="7"/>
      <c r="L273" s="14">
        <f t="shared" si="147"/>
        <v>0</v>
      </c>
      <c r="M273" s="25"/>
      <c r="N273" s="14">
        <f t="shared" si="148"/>
        <v>0</v>
      </c>
      <c r="O273" s="33"/>
      <c r="P273" s="33"/>
      <c r="Q273" s="33"/>
      <c r="R273" s="33"/>
      <c r="S273" s="14">
        <f t="shared" si="145"/>
        <v>0</v>
      </c>
      <c r="T273" s="33">
        <f t="shared" si="149"/>
        <v>0</v>
      </c>
      <c r="AP273" s="1"/>
      <c r="AQ273" s="1"/>
    </row>
    <row r="274" spans="1:43" s="3" customFormat="1">
      <c r="A274" s="39">
        <v>2505</v>
      </c>
      <c r="B274" s="44" t="s">
        <v>392</v>
      </c>
      <c r="C274" s="236" t="s">
        <v>339</v>
      </c>
      <c r="D274" s="6"/>
      <c r="E274" s="4">
        <f>shoot</f>
        <v>0</v>
      </c>
      <c r="F274" s="98">
        <f>shoot</f>
        <v>0</v>
      </c>
      <c r="G274" s="8"/>
      <c r="H274" s="55">
        <f t="shared" si="146"/>
        <v>0</v>
      </c>
      <c r="I274" s="4">
        <v>1</v>
      </c>
      <c r="J274" s="8" t="s">
        <v>285</v>
      </c>
      <c r="K274" s="7"/>
      <c r="L274" s="14">
        <f t="shared" si="147"/>
        <v>0</v>
      </c>
      <c r="M274" s="25"/>
      <c r="N274" s="14">
        <f t="shared" si="148"/>
        <v>0</v>
      </c>
      <c r="O274" s="33"/>
      <c r="P274" s="33"/>
      <c r="Q274" s="33"/>
      <c r="R274" s="33"/>
      <c r="S274" s="14">
        <f t="shared" si="145"/>
        <v>0</v>
      </c>
      <c r="T274" s="33">
        <f t="shared" si="149"/>
        <v>0</v>
      </c>
      <c r="AP274" s="1"/>
      <c r="AQ274" s="1"/>
    </row>
    <row r="275" spans="1:43" s="3" customFormat="1">
      <c r="A275" s="39">
        <v>2506</v>
      </c>
      <c r="B275" s="44" t="s">
        <v>393</v>
      </c>
      <c r="C275" s="236" t="s">
        <v>339</v>
      </c>
      <c r="D275" s="6"/>
      <c r="E275" s="4"/>
      <c r="F275" s="98">
        <v>1</v>
      </c>
      <c r="G275" s="8"/>
      <c r="H275" s="55">
        <f t="shared" si="146"/>
        <v>1</v>
      </c>
      <c r="I275" s="4">
        <v>1</v>
      </c>
      <c r="J275" s="8" t="s">
        <v>285</v>
      </c>
      <c r="K275" s="7"/>
      <c r="L275" s="14">
        <f t="shared" si="147"/>
        <v>0</v>
      </c>
      <c r="M275" s="25"/>
      <c r="N275" s="14">
        <f t="shared" si="148"/>
        <v>0</v>
      </c>
      <c r="O275" s="33"/>
      <c r="P275" s="33"/>
      <c r="Q275" s="33"/>
      <c r="R275" s="33"/>
      <c r="S275" s="14">
        <f t="shared" si="145"/>
        <v>0</v>
      </c>
      <c r="T275" s="33">
        <f t="shared" si="149"/>
        <v>0</v>
      </c>
      <c r="AP275" s="1"/>
      <c r="AQ275" s="1"/>
    </row>
    <row r="276" spans="1:43" s="3" customFormat="1">
      <c r="A276" s="103">
        <v>2507</v>
      </c>
      <c r="B276" s="44" t="s">
        <v>394</v>
      </c>
      <c r="C276" s="236" t="s">
        <v>339</v>
      </c>
      <c r="D276" s="6"/>
      <c r="E276" s="4"/>
      <c r="F276" s="98">
        <v>1</v>
      </c>
      <c r="G276" s="8"/>
      <c r="H276" s="55">
        <f t="shared" si="146"/>
        <v>1</v>
      </c>
      <c r="I276" s="4">
        <v>1</v>
      </c>
      <c r="J276" s="8" t="s">
        <v>285</v>
      </c>
      <c r="K276" s="7"/>
      <c r="L276" s="14">
        <f t="shared" si="147"/>
        <v>0</v>
      </c>
      <c r="M276" s="25"/>
      <c r="N276" s="14">
        <f t="shared" si="148"/>
        <v>0</v>
      </c>
      <c r="O276" s="33"/>
      <c r="P276" s="33"/>
      <c r="Q276" s="33"/>
      <c r="R276" s="33"/>
      <c r="S276" s="14">
        <f t="shared" si="145"/>
        <v>0</v>
      </c>
      <c r="T276" s="33">
        <f t="shared" si="149"/>
        <v>0</v>
      </c>
      <c r="AP276" s="1"/>
      <c r="AQ276" s="1"/>
    </row>
    <row r="277" spans="1:43" s="3" customFormat="1">
      <c r="A277" s="103">
        <v>2508</v>
      </c>
      <c r="B277" s="44" t="s">
        <v>395</v>
      </c>
      <c r="C277" s="236" t="s">
        <v>339</v>
      </c>
      <c r="D277" s="6"/>
      <c r="E277" s="4">
        <f>F277/10</f>
        <v>0</v>
      </c>
      <c r="F277" s="98">
        <f>shoot</f>
        <v>0</v>
      </c>
      <c r="G277" s="8"/>
      <c r="H277" s="55">
        <f t="shared" si="146"/>
        <v>0</v>
      </c>
      <c r="I277" s="4">
        <v>1</v>
      </c>
      <c r="J277" s="8" t="s">
        <v>285</v>
      </c>
      <c r="K277" s="7"/>
      <c r="L277" s="14">
        <f t="shared" si="147"/>
        <v>0</v>
      </c>
      <c r="M277" s="25"/>
      <c r="N277" s="14">
        <f t="shared" si="148"/>
        <v>0</v>
      </c>
      <c r="O277" s="33"/>
      <c r="P277" s="33"/>
      <c r="Q277" s="33"/>
      <c r="R277" s="33"/>
      <c r="S277" s="14">
        <f t="shared" si="145"/>
        <v>0</v>
      </c>
      <c r="T277" s="33">
        <f t="shared" si="149"/>
        <v>0</v>
      </c>
      <c r="AP277" s="1"/>
      <c r="AQ277" s="1"/>
    </row>
    <row r="278" spans="1:43" s="3" customFormat="1">
      <c r="A278" s="103">
        <v>2509</v>
      </c>
      <c r="B278" s="44" t="s">
        <v>396</v>
      </c>
      <c r="C278" s="236" t="s">
        <v>339</v>
      </c>
      <c r="D278" s="6"/>
      <c r="E278" s="4"/>
      <c r="F278" s="98">
        <f>shoot</f>
        <v>0</v>
      </c>
      <c r="G278" s="8"/>
      <c r="H278" s="55">
        <f t="shared" si="146"/>
        <v>0</v>
      </c>
      <c r="I278" s="4">
        <v>1</v>
      </c>
      <c r="J278" s="8" t="s">
        <v>285</v>
      </c>
      <c r="K278" s="7"/>
      <c r="L278" s="14">
        <f t="shared" si="147"/>
        <v>0</v>
      </c>
      <c r="M278" s="25"/>
      <c r="N278" s="14">
        <f t="shared" si="148"/>
        <v>0</v>
      </c>
      <c r="O278" s="33"/>
      <c r="P278" s="33"/>
      <c r="Q278" s="33"/>
      <c r="R278" s="33"/>
      <c r="S278" s="14">
        <f t="shared" si="145"/>
        <v>0</v>
      </c>
      <c r="T278" s="33">
        <f t="shared" si="149"/>
        <v>0</v>
      </c>
      <c r="AP278" s="1"/>
      <c r="AQ278" s="1"/>
    </row>
    <row r="279" spans="1:43" s="3" customFormat="1">
      <c r="A279" s="103">
        <v>2510</v>
      </c>
      <c r="B279" s="44" t="s">
        <v>397</v>
      </c>
      <c r="C279" s="236" t="s">
        <v>339</v>
      </c>
      <c r="D279" s="6"/>
      <c r="E279" s="4"/>
      <c r="F279" s="98">
        <v>1</v>
      </c>
      <c r="G279" s="8"/>
      <c r="H279" s="55">
        <f t="shared" si="146"/>
        <v>1</v>
      </c>
      <c r="I279" s="4">
        <v>1</v>
      </c>
      <c r="J279" s="8" t="s">
        <v>285</v>
      </c>
      <c r="K279" s="7"/>
      <c r="L279" s="14">
        <f t="shared" si="147"/>
        <v>0</v>
      </c>
      <c r="M279" s="25"/>
      <c r="N279" s="14">
        <f t="shared" si="148"/>
        <v>0</v>
      </c>
      <c r="O279" s="33"/>
      <c r="P279" s="33"/>
      <c r="Q279" s="33"/>
      <c r="R279" s="33"/>
      <c r="S279" s="14">
        <f t="shared" si="145"/>
        <v>0</v>
      </c>
      <c r="T279" s="33">
        <f t="shared" si="149"/>
        <v>0</v>
      </c>
      <c r="AP279" s="1"/>
      <c r="AQ279" s="1"/>
    </row>
    <row r="280" spans="1:43" s="3" customFormat="1">
      <c r="A280" s="103">
        <v>2511</v>
      </c>
      <c r="B280" s="44" t="s">
        <v>398</v>
      </c>
      <c r="C280" s="236" t="s">
        <v>339</v>
      </c>
      <c r="D280" s="6"/>
      <c r="E280" s="4"/>
      <c r="F280" s="98">
        <v>1</v>
      </c>
      <c r="G280" s="8"/>
      <c r="H280" s="55">
        <f t="shared" si="146"/>
        <v>1</v>
      </c>
      <c r="I280" s="4">
        <v>1</v>
      </c>
      <c r="J280" s="8" t="s">
        <v>285</v>
      </c>
      <c r="K280" s="7"/>
      <c r="L280" s="14">
        <f t="shared" si="147"/>
        <v>0</v>
      </c>
      <c r="M280" s="25"/>
      <c r="N280" s="14">
        <f t="shared" si="148"/>
        <v>0</v>
      </c>
      <c r="O280" s="33"/>
      <c r="P280" s="33"/>
      <c r="Q280" s="33"/>
      <c r="R280" s="33"/>
      <c r="S280" s="14">
        <f t="shared" si="145"/>
        <v>0</v>
      </c>
      <c r="T280" s="33">
        <f t="shared" si="149"/>
        <v>0</v>
      </c>
      <c r="AP280" s="1"/>
      <c r="AQ280" s="1"/>
    </row>
    <row r="281" spans="1:43" s="3" customFormat="1">
      <c r="A281" s="39">
        <v>2512</v>
      </c>
      <c r="B281" s="44" t="s">
        <v>399</v>
      </c>
      <c r="C281" s="236" t="s">
        <v>339</v>
      </c>
      <c r="D281" s="6"/>
      <c r="E281" s="4"/>
      <c r="F281" s="98">
        <v>1</v>
      </c>
      <c r="G281" s="8"/>
      <c r="H281" s="55">
        <f t="shared" si="146"/>
        <v>1</v>
      </c>
      <c r="I281" s="4">
        <v>1</v>
      </c>
      <c r="J281" s="8" t="s">
        <v>285</v>
      </c>
      <c r="K281" s="7"/>
      <c r="L281" s="14">
        <f t="shared" si="147"/>
        <v>0</v>
      </c>
      <c r="M281" s="25"/>
      <c r="N281" s="14">
        <f t="shared" si="148"/>
        <v>0</v>
      </c>
      <c r="O281" s="33"/>
      <c r="P281" s="33"/>
      <c r="Q281" s="33"/>
      <c r="R281" s="33"/>
      <c r="S281" s="14">
        <f t="shared" si="145"/>
        <v>0</v>
      </c>
      <c r="T281" s="33">
        <f t="shared" si="149"/>
        <v>0</v>
      </c>
      <c r="AP281" s="1"/>
      <c r="AQ281" s="1"/>
    </row>
    <row r="282" spans="1:43" s="3" customFormat="1">
      <c r="A282" s="103">
        <v>2514</v>
      </c>
      <c r="B282" s="44" t="s">
        <v>400</v>
      </c>
      <c r="C282" s="236" t="s">
        <v>339</v>
      </c>
      <c r="D282" s="6"/>
      <c r="E282" s="4"/>
      <c r="F282" s="98">
        <v>1</v>
      </c>
      <c r="G282" s="8"/>
      <c r="H282" s="55">
        <f t="shared" si="146"/>
        <v>1</v>
      </c>
      <c r="I282" s="4">
        <v>1</v>
      </c>
      <c r="J282" s="8" t="s">
        <v>285</v>
      </c>
      <c r="K282" s="7"/>
      <c r="L282" s="14">
        <f t="shared" si="147"/>
        <v>0</v>
      </c>
      <c r="M282" s="25"/>
      <c r="N282" s="14">
        <f t="shared" si="148"/>
        <v>0</v>
      </c>
      <c r="O282" s="33"/>
      <c r="P282" s="33"/>
      <c r="Q282" s="33"/>
      <c r="R282" s="33"/>
      <c r="S282" s="14">
        <f t="shared" si="145"/>
        <v>0</v>
      </c>
      <c r="T282" s="33">
        <f t="shared" si="149"/>
        <v>0</v>
      </c>
      <c r="AP282" s="1"/>
      <c r="AQ282" s="1"/>
    </row>
    <row r="283" spans="1:43" s="3" customFormat="1">
      <c r="A283" s="39">
        <v>2518</v>
      </c>
      <c r="B283" s="44" t="s">
        <v>401</v>
      </c>
      <c r="C283" s="236" t="s">
        <v>339</v>
      </c>
      <c r="D283" s="6"/>
      <c r="E283" s="4"/>
      <c r="F283" s="98">
        <v>1</v>
      </c>
      <c r="G283" s="8"/>
      <c r="H283" s="55">
        <f t="shared" si="146"/>
        <v>1</v>
      </c>
      <c r="I283" s="4">
        <v>1</v>
      </c>
      <c r="J283" s="8" t="s">
        <v>285</v>
      </c>
      <c r="K283" s="7"/>
      <c r="L283" s="14">
        <f t="shared" si="147"/>
        <v>0</v>
      </c>
      <c r="M283" s="25"/>
      <c r="N283" s="14">
        <f t="shared" si="148"/>
        <v>0</v>
      </c>
      <c r="O283" s="33"/>
      <c r="P283" s="33"/>
      <c r="Q283" s="33"/>
      <c r="R283" s="33"/>
      <c r="S283" s="14">
        <f t="shared" si="145"/>
        <v>0</v>
      </c>
      <c r="T283" s="33">
        <f t="shared" si="149"/>
        <v>0</v>
      </c>
      <c r="AP283" s="1"/>
      <c r="AQ283" s="1"/>
    </row>
    <row r="284" spans="1:43" s="3" customFormat="1">
      <c r="A284" s="39">
        <v>2519</v>
      </c>
      <c r="B284" s="44" t="s">
        <v>402</v>
      </c>
      <c r="C284" s="236" t="s">
        <v>339</v>
      </c>
      <c r="D284" s="6"/>
      <c r="E284" s="4"/>
      <c r="F284" s="98">
        <v>1</v>
      </c>
      <c r="G284" s="8"/>
      <c r="H284" s="55">
        <f t="shared" si="146"/>
        <v>1</v>
      </c>
      <c r="I284" s="4">
        <v>1</v>
      </c>
      <c r="J284" s="8" t="s">
        <v>285</v>
      </c>
      <c r="K284" s="7"/>
      <c r="L284" s="14">
        <f t="shared" si="147"/>
        <v>0</v>
      </c>
      <c r="M284" s="25"/>
      <c r="N284" s="14">
        <f t="shared" si="148"/>
        <v>0</v>
      </c>
      <c r="O284" s="33"/>
      <c r="P284" s="33"/>
      <c r="Q284" s="33"/>
      <c r="R284" s="33"/>
      <c r="S284" s="14">
        <f t="shared" si="145"/>
        <v>0</v>
      </c>
      <c r="T284" s="33">
        <f t="shared" si="149"/>
        <v>0</v>
      </c>
      <c r="AP284" s="1"/>
      <c r="AQ284" s="1"/>
    </row>
    <row r="285" spans="1:43" s="3" customFormat="1">
      <c r="A285" s="39">
        <v>2520</v>
      </c>
      <c r="B285" s="44" t="s">
        <v>403</v>
      </c>
      <c r="C285" s="236" t="s">
        <v>339</v>
      </c>
      <c r="D285" s="6"/>
      <c r="E285" s="4"/>
      <c r="F285" s="98">
        <v>1</v>
      </c>
      <c r="G285" s="8"/>
      <c r="H285" s="55">
        <f t="shared" si="146"/>
        <v>1</v>
      </c>
      <c r="I285" s="4">
        <v>1</v>
      </c>
      <c r="J285" s="8" t="s">
        <v>285</v>
      </c>
      <c r="K285" s="7"/>
      <c r="L285" s="14">
        <f t="shared" si="147"/>
        <v>0</v>
      </c>
      <c r="M285" s="25"/>
      <c r="N285" s="14">
        <f t="shared" si="148"/>
        <v>0</v>
      </c>
      <c r="O285" s="33"/>
      <c r="P285" s="33"/>
      <c r="Q285" s="33"/>
      <c r="R285" s="33"/>
      <c r="S285" s="14">
        <f t="shared" si="145"/>
        <v>0</v>
      </c>
      <c r="T285" s="33">
        <f t="shared" si="149"/>
        <v>0</v>
      </c>
      <c r="AP285" s="1"/>
      <c r="AQ285" s="1"/>
    </row>
    <row r="286" spans="1:43" s="3" customFormat="1">
      <c r="A286" s="39">
        <v>2539</v>
      </c>
      <c r="B286" s="44" t="s">
        <v>404</v>
      </c>
      <c r="C286" s="236" t="s">
        <v>339</v>
      </c>
      <c r="D286" s="6"/>
      <c r="E286" s="4"/>
      <c r="F286" s="98">
        <v>1</v>
      </c>
      <c r="G286" s="8"/>
      <c r="H286" s="55">
        <f t="shared" si="146"/>
        <v>1</v>
      </c>
      <c r="I286" s="4">
        <v>1</v>
      </c>
      <c r="J286" s="8" t="s">
        <v>285</v>
      </c>
      <c r="K286" s="7"/>
      <c r="L286" s="14">
        <f t="shared" si="147"/>
        <v>0</v>
      </c>
      <c r="M286" s="25"/>
      <c r="N286" s="14">
        <f t="shared" si="148"/>
        <v>0</v>
      </c>
      <c r="O286" s="33"/>
      <c r="P286" s="33"/>
      <c r="Q286" s="33"/>
      <c r="R286" s="33"/>
      <c r="S286" s="14">
        <f t="shared" si="145"/>
        <v>0</v>
      </c>
      <c r="T286" s="33">
        <f t="shared" si="149"/>
        <v>0</v>
      </c>
      <c r="AP286" s="1"/>
      <c r="AQ286" s="1"/>
    </row>
    <row r="287" spans="1:43" s="3" customFormat="1">
      <c r="A287" s="39">
        <v>2540</v>
      </c>
      <c r="B287" s="44" t="s">
        <v>405</v>
      </c>
      <c r="C287" s="236" t="s">
        <v>339</v>
      </c>
      <c r="D287" s="6"/>
      <c r="E287" s="4"/>
      <c r="F287" s="98">
        <v>1</v>
      </c>
      <c r="G287" s="8"/>
      <c r="H287" s="55">
        <f t="shared" si="146"/>
        <v>1</v>
      </c>
      <c r="I287" s="4">
        <v>1</v>
      </c>
      <c r="J287" s="8" t="s">
        <v>231</v>
      </c>
      <c r="K287" s="7"/>
      <c r="L287" s="14">
        <f t="shared" si="147"/>
        <v>0</v>
      </c>
      <c r="M287" s="25"/>
      <c r="N287" s="14">
        <f t="shared" si="148"/>
        <v>0</v>
      </c>
      <c r="O287" s="33"/>
      <c r="P287" s="33"/>
      <c r="Q287" s="33"/>
      <c r="R287" s="33"/>
      <c r="S287" s="14">
        <f t="shared" si="145"/>
        <v>0</v>
      </c>
      <c r="T287" s="33">
        <f t="shared" si="149"/>
        <v>0</v>
      </c>
      <c r="AP287" s="1"/>
      <c r="AQ287" s="1"/>
    </row>
    <row r="288" spans="1:43" s="3" customFormat="1">
      <c r="A288" s="39">
        <v>2541</v>
      </c>
      <c r="B288" s="44" t="s">
        <v>406</v>
      </c>
      <c r="C288" s="236" t="s">
        <v>339</v>
      </c>
      <c r="D288" s="6"/>
      <c r="E288" s="4"/>
      <c r="F288" s="98">
        <v>1</v>
      </c>
      <c r="G288" s="8"/>
      <c r="H288" s="55">
        <f t="shared" si="146"/>
        <v>1</v>
      </c>
      <c r="I288" s="4">
        <v>1</v>
      </c>
      <c r="J288" s="8" t="s">
        <v>231</v>
      </c>
      <c r="K288" s="7"/>
      <c r="L288" s="14">
        <f t="shared" si="147"/>
        <v>0</v>
      </c>
      <c r="M288" s="25"/>
      <c r="N288" s="14">
        <f t="shared" si="148"/>
        <v>0</v>
      </c>
      <c r="O288" s="33"/>
      <c r="P288" s="33"/>
      <c r="Q288" s="33"/>
      <c r="R288" s="33"/>
      <c r="S288" s="14">
        <f t="shared" si="145"/>
        <v>0</v>
      </c>
      <c r="T288" s="33">
        <f t="shared" si="149"/>
        <v>0</v>
      </c>
      <c r="AP288" s="1"/>
      <c r="AQ288" s="1"/>
    </row>
    <row r="289" spans="1:43" s="3" customFormat="1">
      <c r="A289" s="39">
        <v>2542</v>
      </c>
      <c r="B289" s="44" t="s">
        <v>321</v>
      </c>
      <c r="C289" s="236" t="s">
        <v>339</v>
      </c>
      <c r="D289" s="6"/>
      <c r="E289" s="4"/>
      <c r="F289" s="98">
        <v>1</v>
      </c>
      <c r="G289" s="8"/>
      <c r="H289" s="55">
        <f t="shared" si="146"/>
        <v>1</v>
      </c>
      <c r="I289" s="4">
        <v>1</v>
      </c>
      <c r="J289" s="8" t="s">
        <v>231</v>
      </c>
      <c r="K289" s="7"/>
      <c r="L289" s="14">
        <f t="shared" si="147"/>
        <v>0</v>
      </c>
      <c r="M289" s="25"/>
      <c r="N289" s="14">
        <f t="shared" si="148"/>
        <v>0</v>
      </c>
      <c r="O289" s="33"/>
      <c r="P289" s="33"/>
      <c r="Q289" s="33"/>
      <c r="R289" s="33"/>
      <c r="S289" s="14">
        <f t="shared" si="145"/>
        <v>0</v>
      </c>
      <c r="T289" s="33">
        <f t="shared" si="149"/>
        <v>0</v>
      </c>
      <c r="AP289" s="1"/>
      <c r="AQ289" s="1"/>
    </row>
    <row r="290" spans="1:43" s="3" customFormat="1">
      <c r="A290" s="103">
        <v>2543</v>
      </c>
      <c r="B290" s="44" t="s">
        <v>407</v>
      </c>
      <c r="C290" s="236" t="s">
        <v>339</v>
      </c>
      <c r="D290" s="6"/>
      <c r="E290" s="4"/>
      <c r="F290" s="98">
        <v>1</v>
      </c>
      <c r="G290" s="8"/>
      <c r="H290" s="55">
        <f t="shared" si="146"/>
        <v>1</v>
      </c>
      <c r="I290" s="4">
        <v>1</v>
      </c>
      <c r="J290" s="8" t="s">
        <v>231</v>
      </c>
      <c r="K290" s="7"/>
      <c r="L290" s="14">
        <f t="shared" si="147"/>
        <v>0</v>
      </c>
      <c r="M290" s="25"/>
      <c r="N290" s="14">
        <f t="shared" si="148"/>
        <v>0</v>
      </c>
      <c r="O290" s="33"/>
      <c r="P290" s="33"/>
      <c r="Q290" s="33"/>
      <c r="R290" s="33"/>
      <c r="S290" s="14">
        <f t="shared" si="145"/>
        <v>0</v>
      </c>
      <c r="T290" s="33">
        <f t="shared" si="149"/>
        <v>0</v>
      </c>
      <c r="AP290" s="1"/>
      <c r="AQ290" s="1"/>
    </row>
    <row r="291" spans="1:43" s="3" customFormat="1">
      <c r="A291" s="39">
        <v>2544</v>
      </c>
      <c r="B291" s="44" t="s">
        <v>408</v>
      </c>
      <c r="C291" s="236" t="s">
        <v>339</v>
      </c>
      <c r="D291" s="6"/>
      <c r="E291" s="4"/>
      <c r="F291" s="98">
        <v>1</v>
      </c>
      <c r="G291" s="8"/>
      <c r="H291" s="55">
        <f t="shared" si="146"/>
        <v>1</v>
      </c>
      <c r="I291" s="4">
        <v>1</v>
      </c>
      <c r="J291" s="8" t="s">
        <v>231</v>
      </c>
      <c r="K291" s="7"/>
      <c r="L291" s="14">
        <f t="shared" si="147"/>
        <v>0</v>
      </c>
      <c r="M291" s="25"/>
      <c r="N291" s="14">
        <f t="shared" si="148"/>
        <v>0</v>
      </c>
      <c r="O291" s="33"/>
      <c r="P291" s="33"/>
      <c r="Q291" s="33"/>
      <c r="R291" s="33"/>
      <c r="S291" s="14">
        <f t="shared" si="145"/>
        <v>0</v>
      </c>
      <c r="T291" s="33">
        <f t="shared" si="149"/>
        <v>0</v>
      </c>
      <c r="AP291" s="1"/>
      <c r="AQ291" s="1"/>
    </row>
    <row r="292" spans="1:43" s="3" customFormat="1">
      <c r="A292" s="39">
        <v>2575</v>
      </c>
      <c r="B292" s="44" t="s">
        <v>409</v>
      </c>
      <c r="C292" s="236" t="s">
        <v>339</v>
      </c>
      <c r="D292" s="6"/>
      <c r="E292" s="4"/>
      <c r="F292" s="98">
        <v>1</v>
      </c>
      <c r="G292" s="8"/>
      <c r="H292" s="55">
        <f t="shared" si="146"/>
        <v>1</v>
      </c>
      <c r="I292" s="4">
        <v>1</v>
      </c>
      <c r="J292" s="8" t="s">
        <v>231</v>
      </c>
      <c r="K292" s="7"/>
      <c r="L292" s="14">
        <f t="shared" si="147"/>
        <v>0</v>
      </c>
      <c r="M292" s="25"/>
      <c r="N292" s="14">
        <f t="shared" si="148"/>
        <v>0</v>
      </c>
      <c r="O292" s="33"/>
      <c r="P292" s="33"/>
      <c r="Q292" s="33"/>
      <c r="R292" s="33"/>
      <c r="S292" s="14">
        <f t="shared" si="145"/>
        <v>0</v>
      </c>
      <c r="T292" s="33">
        <f t="shared" si="149"/>
        <v>0</v>
      </c>
      <c r="AP292" s="1"/>
      <c r="AQ292" s="1"/>
    </row>
    <row r="293" spans="1:43" s="3" customFormat="1">
      <c r="A293" s="39">
        <v>2583</v>
      </c>
      <c r="B293" s="44" t="s">
        <v>410</v>
      </c>
      <c r="C293" s="236" t="s">
        <v>339</v>
      </c>
      <c r="D293" s="6"/>
      <c r="E293" s="4">
        <f>location/2</f>
        <v>0</v>
      </c>
      <c r="F293" s="98">
        <f>location</f>
        <v>0</v>
      </c>
      <c r="G293" s="8"/>
      <c r="H293" s="55">
        <f t="shared" si="146"/>
        <v>0</v>
      </c>
      <c r="I293" s="4">
        <v>1</v>
      </c>
      <c r="J293" s="8" t="s">
        <v>285</v>
      </c>
      <c r="K293" s="7"/>
      <c r="L293" s="14">
        <f t="shared" si="147"/>
        <v>0</v>
      </c>
      <c r="M293" s="25"/>
      <c r="N293" s="14">
        <f t="shared" si="148"/>
        <v>0</v>
      </c>
      <c r="O293" s="33"/>
      <c r="P293" s="33"/>
      <c r="Q293" s="33"/>
      <c r="R293" s="33"/>
      <c r="S293" s="14">
        <f t="shared" si="145"/>
        <v>0</v>
      </c>
      <c r="T293" s="33">
        <f t="shared" si="149"/>
        <v>0</v>
      </c>
      <c r="AP293" s="1"/>
      <c r="AQ293" s="1"/>
    </row>
    <row r="294" spans="1:43" s="3" customFormat="1">
      <c r="A294" s="103">
        <v>2597</v>
      </c>
      <c r="B294" s="44" t="s">
        <v>388</v>
      </c>
      <c r="C294" s="236" t="s">
        <v>339</v>
      </c>
      <c r="D294" s="6"/>
      <c r="E294" s="4"/>
      <c r="F294" s="98">
        <v>1</v>
      </c>
      <c r="G294" s="8"/>
      <c r="H294" s="55">
        <f t="shared" si="146"/>
        <v>1</v>
      </c>
      <c r="I294" s="4">
        <v>1</v>
      </c>
      <c r="J294" s="8" t="s">
        <v>231</v>
      </c>
      <c r="K294" s="7"/>
      <c r="L294" s="14">
        <f t="shared" si="147"/>
        <v>0</v>
      </c>
      <c r="M294" s="25"/>
      <c r="N294" s="14">
        <f t="shared" si="148"/>
        <v>0</v>
      </c>
      <c r="O294" s="33"/>
      <c r="P294" s="33"/>
      <c r="Q294" s="33"/>
      <c r="R294" s="33"/>
      <c r="S294" s="14">
        <f t="shared" si="145"/>
        <v>0</v>
      </c>
      <c r="T294" s="36"/>
      <c r="AP294" s="1"/>
      <c r="AQ294" s="1"/>
    </row>
    <row r="295" spans="1:43" s="3" customFormat="1" ht="10.5">
      <c r="A295" s="39"/>
      <c r="B295" s="46" t="s">
        <v>152</v>
      </c>
      <c r="C295" s="236"/>
      <c r="D295" s="6"/>
      <c r="E295" s="4"/>
      <c r="F295" s="98"/>
      <c r="G295" s="8"/>
      <c r="H295" s="55"/>
      <c r="I295" s="4"/>
      <c r="J295" s="8"/>
      <c r="K295" s="7"/>
      <c r="L295" s="16">
        <f>SUM(L271:L294)</f>
        <v>0</v>
      </c>
      <c r="M295" s="21">
        <f t="shared" ref="M295:T295" si="150">SUM(M271:M294)</f>
        <v>0</v>
      </c>
      <c r="N295" s="16">
        <f t="shared" si="150"/>
        <v>0</v>
      </c>
      <c r="O295" s="34">
        <f t="shared" si="150"/>
        <v>0</v>
      </c>
      <c r="P295" s="34">
        <f t="shared" si="150"/>
        <v>0</v>
      </c>
      <c r="Q295" s="34">
        <f t="shared" si="150"/>
        <v>0</v>
      </c>
      <c r="R295" s="34">
        <f t="shared" si="150"/>
        <v>0</v>
      </c>
      <c r="S295" s="16">
        <f t="shared" si="150"/>
        <v>0</v>
      </c>
      <c r="T295" s="34">
        <f t="shared" si="150"/>
        <v>0</v>
      </c>
      <c r="AP295" s="1"/>
      <c r="AQ295" s="1"/>
    </row>
    <row r="296" spans="1:43" s="3" customFormat="1">
      <c r="A296" s="39"/>
      <c r="B296" s="44"/>
      <c r="C296" s="236"/>
      <c r="D296" s="6"/>
      <c r="E296" s="4"/>
      <c r="F296" s="98"/>
      <c r="G296" s="8"/>
      <c r="H296" s="55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  <c r="AP296" s="1"/>
      <c r="AQ296" s="1"/>
    </row>
    <row r="297" spans="1:43" s="3" customFormat="1" ht="10.5">
      <c r="A297" s="104">
        <v>2600</v>
      </c>
      <c r="B297" s="31" t="s">
        <v>177</v>
      </c>
      <c r="C297" s="237"/>
      <c r="D297" s="6"/>
      <c r="E297" s="4"/>
      <c r="F297" s="98"/>
      <c r="G297" s="8"/>
      <c r="H297" s="55"/>
      <c r="I297" s="4"/>
      <c r="J297" s="8"/>
      <c r="K297" s="7"/>
      <c r="L297" s="14" t="s">
        <v>146</v>
      </c>
      <c r="M297" s="25"/>
      <c r="N297" s="14" t="s">
        <v>146</v>
      </c>
      <c r="O297" s="33"/>
      <c r="P297" s="33"/>
      <c r="Q297" s="33"/>
      <c r="R297" s="33"/>
      <c r="S297" s="14"/>
      <c r="T297" s="33"/>
      <c r="AP297" s="1"/>
      <c r="AQ297" s="1"/>
    </row>
    <row r="298" spans="1:43" s="3" customFormat="1">
      <c r="A298" s="39">
        <v>2601</v>
      </c>
      <c r="B298" s="44" t="s">
        <v>411</v>
      </c>
      <c r="C298" s="236" t="s">
        <v>339</v>
      </c>
      <c r="D298" s="6"/>
      <c r="E298" s="4"/>
      <c r="F298" s="98">
        <v>1</v>
      </c>
      <c r="G298" s="8"/>
      <c r="H298" s="55">
        <f t="shared" ref="H298:H307" si="151">SUM(E298:G298)</f>
        <v>1</v>
      </c>
      <c r="I298" s="4">
        <v>1</v>
      </c>
      <c r="J298" s="8" t="s">
        <v>285</v>
      </c>
      <c r="K298" s="7"/>
      <c r="L298" s="14">
        <f t="shared" ref="L298:L307" si="152">H298*I298*K298</f>
        <v>0</v>
      </c>
      <c r="M298" s="25"/>
      <c r="N298" s="14">
        <f t="shared" ref="N298:N307" si="153">MAX(L298-SUM(O298:R298),0)</f>
        <v>0</v>
      </c>
      <c r="O298" s="33"/>
      <c r="P298" s="33"/>
      <c r="Q298" s="33"/>
      <c r="R298" s="33"/>
      <c r="S298" s="14">
        <f t="shared" ref="S298:S307" si="154">L298-SUM(N298:R298)</f>
        <v>0</v>
      </c>
      <c r="T298" s="33">
        <f t="shared" ref="T298:T307" si="155">N298</f>
        <v>0</v>
      </c>
      <c r="AP298" s="1"/>
      <c r="AQ298" s="1"/>
    </row>
    <row r="299" spans="1:43" s="3" customFormat="1">
      <c r="A299" s="39">
        <v>2602</v>
      </c>
      <c r="B299" s="44" t="s">
        <v>412</v>
      </c>
      <c r="C299" s="236" t="s">
        <v>339</v>
      </c>
      <c r="D299" s="6"/>
      <c r="E299" s="4"/>
      <c r="F299" s="98">
        <v>1</v>
      </c>
      <c r="G299" s="8"/>
      <c r="H299" s="55">
        <f t="shared" si="151"/>
        <v>1</v>
      </c>
      <c r="I299" s="4">
        <v>1</v>
      </c>
      <c r="J299" s="8" t="s">
        <v>285</v>
      </c>
      <c r="K299" s="7"/>
      <c r="L299" s="14">
        <f t="shared" si="152"/>
        <v>0</v>
      </c>
      <c r="M299" s="25"/>
      <c r="N299" s="14">
        <f t="shared" si="153"/>
        <v>0</v>
      </c>
      <c r="O299" s="33"/>
      <c r="P299" s="33"/>
      <c r="Q299" s="33"/>
      <c r="R299" s="33"/>
      <c r="S299" s="14">
        <f t="shared" si="154"/>
        <v>0</v>
      </c>
      <c r="T299" s="33">
        <f t="shared" si="155"/>
        <v>0</v>
      </c>
      <c r="AP299" s="1"/>
      <c r="AQ299" s="1"/>
    </row>
    <row r="300" spans="1:43" s="3" customFormat="1">
      <c r="A300" s="103">
        <v>2609</v>
      </c>
      <c r="B300" s="44" t="s">
        <v>413</v>
      </c>
      <c r="C300" s="236" t="s">
        <v>339</v>
      </c>
      <c r="D300" s="6"/>
      <c r="E300" s="4"/>
      <c r="F300" s="98">
        <v>1</v>
      </c>
      <c r="G300" s="8"/>
      <c r="H300" s="55">
        <f t="shared" si="151"/>
        <v>1</v>
      </c>
      <c r="I300" s="4">
        <v>1</v>
      </c>
      <c r="J300" s="8" t="s">
        <v>231</v>
      </c>
      <c r="K300" s="7"/>
      <c r="L300" s="14">
        <f t="shared" si="152"/>
        <v>0</v>
      </c>
      <c r="M300" s="25"/>
      <c r="N300" s="14">
        <f t="shared" si="153"/>
        <v>0</v>
      </c>
      <c r="O300" s="33"/>
      <c r="P300" s="33"/>
      <c r="Q300" s="33"/>
      <c r="R300" s="33"/>
      <c r="S300" s="14">
        <f t="shared" si="154"/>
        <v>0</v>
      </c>
      <c r="T300" s="33">
        <f t="shared" si="155"/>
        <v>0</v>
      </c>
      <c r="AP300" s="1"/>
      <c r="AQ300" s="1"/>
    </row>
    <row r="301" spans="1:43" s="3" customFormat="1">
      <c r="A301" s="39">
        <v>2640</v>
      </c>
      <c r="B301" s="44" t="s">
        <v>414</v>
      </c>
      <c r="C301" s="236" t="s">
        <v>339</v>
      </c>
      <c r="D301" s="6"/>
      <c r="E301" s="4"/>
      <c r="F301" s="98">
        <v>1</v>
      </c>
      <c r="G301" s="8"/>
      <c r="H301" s="55">
        <f t="shared" si="151"/>
        <v>1</v>
      </c>
      <c r="I301" s="4">
        <v>1</v>
      </c>
      <c r="J301" s="8" t="s">
        <v>231</v>
      </c>
      <c r="K301" s="7"/>
      <c r="L301" s="14">
        <f t="shared" si="152"/>
        <v>0</v>
      </c>
      <c r="M301" s="25"/>
      <c r="N301" s="14">
        <f t="shared" si="153"/>
        <v>0</v>
      </c>
      <c r="O301" s="33"/>
      <c r="P301" s="33"/>
      <c r="Q301" s="33"/>
      <c r="R301" s="33"/>
      <c r="S301" s="14">
        <f t="shared" si="154"/>
        <v>0</v>
      </c>
      <c r="T301" s="33">
        <f t="shared" si="155"/>
        <v>0</v>
      </c>
      <c r="AP301" s="1"/>
      <c r="AQ301" s="1"/>
    </row>
    <row r="302" spans="1:43" s="3" customFormat="1">
      <c r="A302" s="103">
        <v>2644</v>
      </c>
      <c r="B302" s="44" t="s">
        <v>415</v>
      </c>
      <c r="C302" s="236" t="s">
        <v>339</v>
      </c>
      <c r="D302" s="6"/>
      <c r="E302" s="4"/>
      <c r="F302" s="98">
        <v>1</v>
      </c>
      <c r="G302" s="8"/>
      <c r="H302" s="55">
        <f t="shared" si="151"/>
        <v>1</v>
      </c>
      <c r="I302" s="4">
        <v>1</v>
      </c>
      <c r="J302" s="8" t="s">
        <v>231</v>
      </c>
      <c r="K302" s="7"/>
      <c r="L302" s="14">
        <f t="shared" si="152"/>
        <v>0</v>
      </c>
      <c r="M302" s="25"/>
      <c r="N302" s="14">
        <f t="shared" si="153"/>
        <v>0</v>
      </c>
      <c r="O302" s="33"/>
      <c r="P302" s="33"/>
      <c r="Q302" s="33"/>
      <c r="R302" s="33"/>
      <c r="S302" s="14">
        <f t="shared" si="154"/>
        <v>0</v>
      </c>
      <c r="T302" s="33">
        <f t="shared" si="155"/>
        <v>0</v>
      </c>
      <c r="AP302" s="1"/>
      <c r="AQ302" s="1"/>
    </row>
    <row r="303" spans="1:43" s="3" customFormat="1">
      <c r="A303" s="103">
        <v>2645</v>
      </c>
      <c r="B303" s="44" t="s">
        <v>416</v>
      </c>
      <c r="C303" s="236" t="s">
        <v>339</v>
      </c>
      <c r="D303" s="6"/>
      <c r="E303" s="4"/>
      <c r="F303" s="98">
        <v>1</v>
      </c>
      <c r="G303" s="8"/>
      <c r="H303" s="55">
        <f t="shared" si="151"/>
        <v>1</v>
      </c>
      <c r="I303" s="4">
        <v>1</v>
      </c>
      <c r="J303" s="8" t="s">
        <v>231</v>
      </c>
      <c r="K303" s="7"/>
      <c r="L303" s="14">
        <f t="shared" si="152"/>
        <v>0</v>
      </c>
      <c r="M303" s="25"/>
      <c r="N303" s="14">
        <f t="shared" si="153"/>
        <v>0</v>
      </c>
      <c r="O303" s="33"/>
      <c r="P303" s="33"/>
      <c r="Q303" s="33"/>
      <c r="R303" s="33"/>
      <c r="S303" s="14">
        <f t="shared" si="154"/>
        <v>0</v>
      </c>
      <c r="T303" s="33">
        <f t="shared" si="155"/>
        <v>0</v>
      </c>
      <c r="AP303" s="1"/>
      <c r="AQ303" s="1"/>
    </row>
    <row r="304" spans="1:43" s="3" customFormat="1">
      <c r="A304" s="39">
        <v>2650</v>
      </c>
      <c r="B304" s="44" t="s">
        <v>417</v>
      </c>
      <c r="C304" s="236" t="s">
        <v>339</v>
      </c>
      <c r="D304" s="6"/>
      <c r="E304" s="4"/>
      <c r="F304" s="98">
        <v>1</v>
      </c>
      <c r="G304" s="8"/>
      <c r="H304" s="55">
        <f t="shared" si="151"/>
        <v>1</v>
      </c>
      <c r="I304" s="4">
        <v>1</v>
      </c>
      <c r="J304" s="8" t="s">
        <v>231</v>
      </c>
      <c r="K304" s="7"/>
      <c r="L304" s="14">
        <f t="shared" si="152"/>
        <v>0</v>
      </c>
      <c r="M304" s="25"/>
      <c r="N304" s="14">
        <f t="shared" si="153"/>
        <v>0</v>
      </c>
      <c r="O304" s="33"/>
      <c r="P304" s="33"/>
      <c r="Q304" s="33"/>
      <c r="R304" s="33"/>
      <c r="S304" s="14">
        <f t="shared" si="154"/>
        <v>0</v>
      </c>
      <c r="T304" s="33">
        <f t="shared" si="155"/>
        <v>0</v>
      </c>
      <c r="AP304" s="1"/>
      <c r="AQ304" s="1"/>
    </row>
    <row r="305" spans="1:43" s="3" customFormat="1">
      <c r="A305" s="103">
        <v>2684</v>
      </c>
      <c r="B305" s="44" t="s">
        <v>418</v>
      </c>
      <c r="C305" s="236" t="s">
        <v>339</v>
      </c>
      <c r="D305" s="6"/>
      <c r="E305" s="4"/>
      <c r="F305" s="98">
        <v>1</v>
      </c>
      <c r="G305" s="8"/>
      <c r="H305" s="55">
        <f t="shared" si="151"/>
        <v>1</v>
      </c>
      <c r="I305" s="4">
        <v>1</v>
      </c>
      <c r="J305" s="8" t="s">
        <v>231</v>
      </c>
      <c r="K305" s="7"/>
      <c r="L305" s="14">
        <f t="shared" si="152"/>
        <v>0</v>
      </c>
      <c r="M305" s="25"/>
      <c r="N305" s="14">
        <f t="shared" si="153"/>
        <v>0</v>
      </c>
      <c r="O305" s="33"/>
      <c r="P305" s="33"/>
      <c r="Q305" s="33"/>
      <c r="R305" s="33"/>
      <c r="S305" s="14">
        <f t="shared" si="154"/>
        <v>0</v>
      </c>
      <c r="T305" s="33">
        <f t="shared" si="155"/>
        <v>0</v>
      </c>
      <c r="AP305" s="1"/>
      <c r="AQ305" s="1"/>
    </row>
    <row r="306" spans="1:43" s="3" customFormat="1">
      <c r="A306" s="39">
        <v>2690</v>
      </c>
      <c r="B306" s="44" t="s">
        <v>419</v>
      </c>
      <c r="C306" s="236" t="s">
        <v>339</v>
      </c>
      <c r="D306" s="6"/>
      <c r="E306" s="4"/>
      <c r="F306" s="98">
        <v>1</v>
      </c>
      <c r="G306" s="8"/>
      <c r="H306" s="55">
        <f t="shared" si="151"/>
        <v>1</v>
      </c>
      <c r="I306" s="4">
        <v>1</v>
      </c>
      <c r="J306" s="8" t="s">
        <v>231</v>
      </c>
      <c r="K306" s="7"/>
      <c r="L306" s="14">
        <f t="shared" si="152"/>
        <v>0</v>
      </c>
      <c r="M306" s="25"/>
      <c r="N306" s="14">
        <f t="shared" si="153"/>
        <v>0</v>
      </c>
      <c r="O306" s="33"/>
      <c r="P306" s="33"/>
      <c r="Q306" s="33"/>
      <c r="R306" s="33"/>
      <c r="S306" s="14">
        <f t="shared" si="154"/>
        <v>0</v>
      </c>
      <c r="T306" s="33">
        <f t="shared" si="155"/>
        <v>0</v>
      </c>
      <c r="AP306" s="1"/>
      <c r="AQ306" s="1"/>
    </row>
    <row r="307" spans="1:43" s="3" customFormat="1">
      <c r="A307" s="103">
        <v>2695</v>
      </c>
      <c r="B307" s="44" t="s">
        <v>420</v>
      </c>
      <c r="C307" s="236" t="s">
        <v>339</v>
      </c>
      <c r="D307" s="6"/>
      <c r="E307" s="4"/>
      <c r="F307" s="98">
        <v>1</v>
      </c>
      <c r="G307" s="8"/>
      <c r="H307" s="55">
        <f t="shared" si="151"/>
        <v>1</v>
      </c>
      <c r="I307" s="4">
        <v>1</v>
      </c>
      <c r="J307" s="8" t="s">
        <v>231</v>
      </c>
      <c r="K307" s="7"/>
      <c r="L307" s="14">
        <f t="shared" si="152"/>
        <v>0</v>
      </c>
      <c r="M307" s="25"/>
      <c r="N307" s="14">
        <f t="shared" si="153"/>
        <v>0</v>
      </c>
      <c r="O307" s="33"/>
      <c r="P307" s="33"/>
      <c r="Q307" s="33"/>
      <c r="R307" s="33"/>
      <c r="S307" s="14">
        <f t="shared" si="154"/>
        <v>0</v>
      </c>
      <c r="T307" s="33">
        <f t="shared" si="155"/>
        <v>0</v>
      </c>
      <c r="AP307" s="1"/>
      <c r="AQ307" s="1"/>
    </row>
    <row r="308" spans="1:43" s="3" customFormat="1" ht="10.5">
      <c r="A308" s="39"/>
      <c r="B308" s="46" t="s">
        <v>152</v>
      </c>
      <c r="C308" s="236"/>
      <c r="D308" s="6"/>
      <c r="E308" s="4"/>
      <c r="F308" s="98"/>
      <c r="G308" s="8"/>
      <c r="H308" s="55"/>
      <c r="I308" s="4"/>
      <c r="J308" s="8"/>
      <c r="K308" s="7"/>
      <c r="L308" s="16">
        <f t="shared" ref="L308:T308" si="156">SUM(L298:L307)</f>
        <v>0</v>
      </c>
      <c r="M308" s="21">
        <f t="shared" si="156"/>
        <v>0</v>
      </c>
      <c r="N308" s="16">
        <f t="shared" si="156"/>
        <v>0</v>
      </c>
      <c r="O308" s="34">
        <f t="shared" si="156"/>
        <v>0</v>
      </c>
      <c r="P308" s="34">
        <f t="shared" si="156"/>
        <v>0</v>
      </c>
      <c r="Q308" s="34">
        <f t="shared" si="156"/>
        <v>0</v>
      </c>
      <c r="R308" s="34">
        <f t="shared" si="156"/>
        <v>0</v>
      </c>
      <c r="S308" s="16">
        <f t="shared" si="156"/>
        <v>0</v>
      </c>
      <c r="T308" s="34">
        <f t="shared" si="156"/>
        <v>0</v>
      </c>
      <c r="AP308" s="1"/>
      <c r="AQ308" s="1"/>
    </row>
    <row r="309" spans="1:43" s="3" customFormat="1">
      <c r="A309" s="39"/>
      <c r="B309" s="46"/>
      <c r="C309" s="236"/>
      <c r="D309" s="6"/>
      <c r="E309" s="4"/>
      <c r="F309" s="98"/>
      <c r="G309" s="8"/>
      <c r="H309" s="55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  <c r="AP309" s="1"/>
      <c r="AQ309" s="1"/>
    </row>
    <row r="310" spans="1:43" s="3" customFormat="1" ht="10.5">
      <c r="A310" s="104">
        <v>2800</v>
      </c>
      <c r="B310" s="31" t="s">
        <v>178</v>
      </c>
      <c r="C310" s="237"/>
      <c r="D310" s="6"/>
      <c r="E310" s="4"/>
      <c r="F310" s="98"/>
      <c r="G310" s="8"/>
      <c r="H310" s="55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  <c r="AP310" s="1"/>
      <c r="AQ310" s="1"/>
    </row>
    <row r="311" spans="1:43" s="3" customFormat="1">
      <c r="A311" s="39">
        <v>2801</v>
      </c>
      <c r="B311" s="44" t="s">
        <v>421</v>
      </c>
      <c r="C311" s="236" t="s">
        <v>248</v>
      </c>
      <c r="D311" s="6"/>
      <c r="E311" s="4"/>
      <c r="F311" s="98">
        <v>1</v>
      </c>
      <c r="G311" s="8"/>
      <c r="H311" s="55">
        <f t="shared" ref="H311:H325" si="157">SUM(E311:G311)</f>
        <v>1</v>
      </c>
      <c r="I311" s="4">
        <v>1</v>
      </c>
      <c r="J311" s="8" t="s">
        <v>285</v>
      </c>
      <c r="K311" s="7"/>
      <c r="L311" s="14">
        <f t="shared" ref="L311:L325" si="158">H311*I311*K311</f>
        <v>0</v>
      </c>
      <c r="M311" s="25"/>
      <c r="N311" s="14">
        <f t="shared" ref="N311:N325" si="159">MAX(L311-SUM(O311:R311),0)</f>
        <v>0</v>
      </c>
      <c r="O311" s="33"/>
      <c r="P311" s="33"/>
      <c r="Q311" s="33"/>
      <c r="R311" s="33"/>
      <c r="S311" s="14">
        <f t="shared" ref="S311:S325" si="160">L311-SUM(N311:R311)</f>
        <v>0</v>
      </c>
      <c r="T311" s="33">
        <f t="shared" ref="T311:T325" si="161">N311</f>
        <v>0</v>
      </c>
      <c r="AP311" s="1"/>
      <c r="AQ311" s="1"/>
    </row>
    <row r="312" spans="1:43" s="3" customFormat="1">
      <c r="A312" s="39">
        <v>2802</v>
      </c>
      <c r="B312" s="44" t="s">
        <v>422</v>
      </c>
      <c r="C312" s="236" t="s">
        <v>248</v>
      </c>
      <c r="D312" s="6"/>
      <c r="E312" s="4"/>
      <c r="F312" s="98">
        <v>1</v>
      </c>
      <c r="G312" s="8"/>
      <c r="H312" s="55">
        <f t="shared" si="157"/>
        <v>1</v>
      </c>
      <c r="I312" s="4">
        <v>1</v>
      </c>
      <c r="J312" s="8" t="s">
        <v>285</v>
      </c>
      <c r="K312" s="7"/>
      <c r="L312" s="14">
        <f t="shared" si="158"/>
        <v>0</v>
      </c>
      <c r="M312" s="25"/>
      <c r="N312" s="14">
        <f t="shared" si="159"/>
        <v>0</v>
      </c>
      <c r="O312" s="33"/>
      <c r="P312" s="33"/>
      <c r="Q312" s="33"/>
      <c r="R312" s="33"/>
      <c r="S312" s="14">
        <f t="shared" si="160"/>
        <v>0</v>
      </c>
      <c r="T312" s="33">
        <f t="shared" si="161"/>
        <v>0</v>
      </c>
      <c r="AP312" s="1"/>
      <c r="AQ312" s="1"/>
    </row>
    <row r="313" spans="1:43" s="3" customFormat="1">
      <c r="A313" s="103">
        <v>2803</v>
      </c>
      <c r="B313" s="44" t="s">
        <v>423</v>
      </c>
      <c r="C313" s="236" t="s">
        <v>244</v>
      </c>
      <c r="D313" s="6"/>
      <c r="E313" s="4"/>
      <c r="F313" s="98">
        <v>1</v>
      </c>
      <c r="G313" s="8"/>
      <c r="H313" s="55">
        <f t="shared" si="157"/>
        <v>1</v>
      </c>
      <c r="I313" s="4">
        <v>1</v>
      </c>
      <c r="J313" s="8" t="s">
        <v>285</v>
      </c>
      <c r="K313" s="7"/>
      <c r="L313" s="14">
        <f t="shared" si="158"/>
        <v>0</v>
      </c>
      <c r="M313" s="25"/>
      <c r="N313" s="14">
        <f t="shared" si="159"/>
        <v>0</v>
      </c>
      <c r="O313" s="33"/>
      <c r="P313" s="33"/>
      <c r="Q313" s="33"/>
      <c r="R313" s="33"/>
      <c r="S313" s="14">
        <f t="shared" si="160"/>
        <v>0</v>
      </c>
      <c r="T313" s="33">
        <f t="shared" si="161"/>
        <v>0</v>
      </c>
      <c r="AP313" s="1"/>
      <c r="AQ313" s="1"/>
    </row>
    <row r="314" spans="1:43" s="3" customFormat="1">
      <c r="A314" s="103">
        <v>2804</v>
      </c>
      <c r="B314" s="44" t="s">
        <v>424</v>
      </c>
      <c r="C314" s="236" t="s">
        <v>244</v>
      </c>
      <c r="D314" s="6"/>
      <c r="E314" s="4"/>
      <c r="F314" s="98">
        <v>1</v>
      </c>
      <c r="G314" s="8"/>
      <c r="H314" s="55">
        <f t="shared" si="157"/>
        <v>1</v>
      </c>
      <c r="I314" s="4">
        <v>1</v>
      </c>
      <c r="J314" s="8" t="s">
        <v>285</v>
      </c>
      <c r="K314" s="7"/>
      <c r="L314" s="14">
        <f t="shared" si="158"/>
        <v>0</v>
      </c>
      <c r="M314" s="25"/>
      <c r="N314" s="14">
        <f t="shared" si="159"/>
        <v>0</v>
      </c>
      <c r="O314" s="33"/>
      <c r="P314" s="33"/>
      <c r="Q314" s="33"/>
      <c r="R314" s="33"/>
      <c r="S314" s="14">
        <f t="shared" si="160"/>
        <v>0</v>
      </c>
      <c r="T314" s="33">
        <f t="shared" si="161"/>
        <v>0</v>
      </c>
      <c r="AP314" s="1"/>
      <c r="AQ314" s="1"/>
    </row>
    <row r="315" spans="1:43" s="3" customFormat="1">
      <c r="A315" s="39">
        <v>2820</v>
      </c>
      <c r="B315" s="44" t="s">
        <v>425</v>
      </c>
      <c r="C315" s="236" t="s">
        <v>244</v>
      </c>
      <c r="D315" s="6"/>
      <c r="E315" s="4"/>
      <c r="F315" s="98">
        <v>1</v>
      </c>
      <c r="G315" s="8"/>
      <c r="H315" s="55">
        <f t="shared" si="157"/>
        <v>1</v>
      </c>
      <c r="I315" s="4">
        <v>1</v>
      </c>
      <c r="J315" s="8" t="s">
        <v>285</v>
      </c>
      <c r="K315" s="7"/>
      <c r="L315" s="14">
        <f t="shared" si="158"/>
        <v>0</v>
      </c>
      <c r="M315" s="25"/>
      <c r="N315" s="14">
        <f t="shared" si="159"/>
        <v>0</v>
      </c>
      <c r="O315" s="33"/>
      <c r="P315" s="33"/>
      <c r="Q315" s="33"/>
      <c r="R315" s="33"/>
      <c r="S315" s="14">
        <f t="shared" si="160"/>
        <v>0</v>
      </c>
      <c r="T315" s="33">
        <f t="shared" si="161"/>
        <v>0</v>
      </c>
      <c r="AP315" s="1"/>
      <c r="AQ315" s="1"/>
    </row>
    <row r="316" spans="1:43" s="3" customFormat="1">
      <c r="A316" s="39">
        <v>2839</v>
      </c>
      <c r="B316" s="44" t="s">
        <v>404</v>
      </c>
      <c r="C316" s="236" t="s">
        <v>244</v>
      </c>
      <c r="D316" s="6"/>
      <c r="E316" s="4"/>
      <c r="F316" s="98">
        <v>1</v>
      </c>
      <c r="G316" s="8"/>
      <c r="H316" s="55">
        <f t="shared" si="157"/>
        <v>1</v>
      </c>
      <c r="I316" s="4">
        <v>1</v>
      </c>
      <c r="J316" s="8" t="s">
        <v>285</v>
      </c>
      <c r="K316" s="7"/>
      <c r="L316" s="14">
        <f t="shared" si="158"/>
        <v>0</v>
      </c>
      <c r="M316" s="25"/>
      <c r="N316" s="14">
        <f t="shared" si="159"/>
        <v>0</v>
      </c>
      <c r="O316" s="33"/>
      <c r="P316" s="33"/>
      <c r="Q316" s="33"/>
      <c r="R316" s="33"/>
      <c r="S316" s="14">
        <f t="shared" si="160"/>
        <v>0</v>
      </c>
      <c r="T316" s="33">
        <f t="shared" si="161"/>
        <v>0</v>
      </c>
      <c r="AP316" s="1"/>
      <c r="AQ316" s="1"/>
    </row>
    <row r="317" spans="1:43" s="3" customFormat="1">
      <c r="A317" s="39">
        <v>2840</v>
      </c>
      <c r="B317" s="44" t="s">
        <v>426</v>
      </c>
      <c r="C317" s="236" t="s">
        <v>244</v>
      </c>
      <c r="D317" s="6"/>
      <c r="E317" s="4"/>
      <c r="F317" s="98">
        <v>1</v>
      </c>
      <c r="G317" s="8"/>
      <c r="H317" s="55">
        <f t="shared" si="157"/>
        <v>1</v>
      </c>
      <c r="I317" s="4">
        <v>1</v>
      </c>
      <c r="J317" s="8" t="s">
        <v>231</v>
      </c>
      <c r="K317" s="7"/>
      <c r="L317" s="14">
        <f t="shared" si="158"/>
        <v>0</v>
      </c>
      <c r="M317" s="25"/>
      <c r="N317" s="14">
        <f t="shared" si="159"/>
        <v>0</v>
      </c>
      <c r="O317" s="33"/>
      <c r="P317" s="33"/>
      <c r="Q317" s="33"/>
      <c r="R317" s="33"/>
      <c r="S317" s="14">
        <f t="shared" si="160"/>
        <v>0</v>
      </c>
      <c r="T317" s="33">
        <f t="shared" si="161"/>
        <v>0</v>
      </c>
      <c r="AP317" s="1"/>
      <c r="AQ317" s="1"/>
    </row>
    <row r="318" spans="1:43" s="3" customFormat="1">
      <c r="A318" s="39">
        <v>2845</v>
      </c>
      <c r="B318" s="44" t="s">
        <v>427</v>
      </c>
      <c r="C318" s="236" t="s">
        <v>244</v>
      </c>
      <c r="D318" s="6"/>
      <c r="E318" s="4"/>
      <c r="F318" s="98">
        <f>rain</f>
        <v>0</v>
      </c>
      <c r="G318" s="8"/>
      <c r="H318" s="55">
        <f t="shared" si="157"/>
        <v>0</v>
      </c>
      <c r="I318" s="4">
        <v>1</v>
      </c>
      <c r="J318" s="8" t="s">
        <v>285</v>
      </c>
      <c r="K318" s="7"/>
      <c r="L318" s="14">
        <f t="shared" si="158"/>
        <v>0</v>
      </c>
      <c r="M318" s="25"/>
      <c r="N318" s="14">
        <f t="shared" si="159"/>
        <v>0</v>
      </c>
      <c r="O318" s="33"/>
      <c r="P318" s="33"/>
      <c r="Q318" s="33"/>
      <c r="R318" s="33"/>
      <c r="S318" s="14">
        <f t="shared" si="160"/>
        <v>0</v>
      </c>
      <c r="T318" s="33">
        <f t="shared" si="161"/>
        <v>0</v>
      </c>
      <c r="AP318" s="1"/>
      <c r="AQ318" s="1"/>
    </row>
    <row r="319" spans="1:43" s="3" customFormat="1">
      <c r="A319" s="103">
        <v>2846</v>
      </c>
      <c r="B319" s="44" t="s">
        <v>428</v>
      </c>
      <c r="C319" s="236" t="s">
        <v>244</v>
      </c>
      <c r="D319" s="6"/>
      <c r="E319" s="4"/>
      <c r="F319" s="98">
        <f>snow</f>
        <v>0</v>
      </c>
      <c r="G319" s="8"/>
      <c r="H319" s="55">
        <f t="shared" si="157"/>
        <v>0</v>
      </c>
      <c r="I319" s="4">
        <v>1</v>
      </c>
      <c r="J319" s="8" t="s">
        <v>285</v>
      </c>
      <c r="K319" s="7"/>
      <c r="L319" s="14">
        <f t="shared" si="158"/>
        <v>0</v>
      </c>
      <c r="M319" s="25"/>
      <c r="N319" s="14">
        <f t="shared" si="159"/>
        <v>0</v>
      </c>
      <c r="O319" s="33"/>
      <c r="P319" s="33"/>
      <c r="Q319" s="33"/>
      <c r="R319" s="33"/>
      <c r="S319" s="14">
        <f t="shared" si="160"/>
        <v>0</v>
      </c>
      <c r="T319" s="33">
        <f t="shared" si="161"/>
        <v>0</v>
      </c>
      <c r="AP319" s="1"/>
      <c r="AQ319" s="1"/>
    </row>
    <row r="320" spans="1:43" s="3" customFormat="1">
      <c r="A320" s="39">
        <v>2847</v>
      </c>
      <c r="B320" s="44" t="s">
        <v>429</v>
      </c>
      <c r="C320" s="236" t="s">
        <v>244</v>
      </c>
      <c r="D320" s="6"/>
      <c r="E320" s="4"/>
      <c r="F320" s="98">
        <v>1</v>
      </c>
      <c r="G320" s="8"/>
      <c r="H320" s="55">
        <f t="shared" si="157"/>
        <v>1</v>
      </c>
      <c r="I320" s="4">
        <v>1</v>
      </c>
      <c r="J320" s="8" t="s">
        <v>231</v>
      </c>
      <c r="K320" s="7"/>
      <c r="L320" s="14">
        <f t="shared" si="158"/>
        <v>0</v>
      </c>
      <c r="M320" s="25"/>
      <c r="N320" s="14">
        <f t="shared" si="159"/>
        <v>0</v>
      </c>
      <c r="O320" s="33"/>
      <c r="P320" s="33"/>
      <c r="Q320" s="33"/>
      <c r="R320" s="33"/>
      <c r="S320" s="14">
        <f t="shared" si="160"/>
        <v>0</v>
      </c>
      <c r="T320" s="33">
        <f t="shared" si="161"/>
        <v>0</v>
      </c>
      <c r="AP320" s="1"/>
      <c r="AQ320" s="1"/>
    </row>
    <row r="321" spans="1:43" s="3" customFormat="1">
      <c r="A321" s="39">
        <v>2865</v>
      </c>
      <c r="B321" s="44" t="s">
        <v>430</v>
      </c>
      <c r="C321" s="236" t="s">
        <v>244</v>
      </c>
      <c r="D321" s="6"/>
      <c r="E321" s="4"/>
      <c r="F321" s="98">
        <v>1</v>
      </c>
      <c r="G321" s="8"/>
      <c r="H321" s="55">
        <f t="shared" si="157"/>
        <v>1</v>
      </c>
      <c r="I321" s="4">
        <v>1</v>
      </c>
      <c r="J321" s="8" t="s">
        <v>231</v>
      </c>
      <c r="K321" s="7"/>
      <c r="L321" s="14">
        <f t="shared" si="158"/>
        <v>0</v>
      </c>
      <c r="M321" s="25"/>
      <c r="N321" s="14">
        <f t="shared" si="159"/>
        <v>0</v>
      </c>
      <c r="O321" s="33"/>
      <c r="P321" s="33"/>
      <c r="Q321" s="33"/>
      <c r="R321" s="33"/>
      <c r="S321" s="14">
        <f t="shared" si="160"/>
        <v>0</v>
      </c>
      <c r="T321" s="33">
        <f t="shared" si="161"/>
        <v>0</v>
      </c>
      <c r="AP321" s="1"/>
      <c r="AQ321" s="1"/>
    </row>
    <row r="322" spans="1:43" s="3" customFormat="1">
      <c r="A322" s="39">
        <v>2866</v>
      </c>
      <c r="B322" s="44" t="s">
        <v>431</v>
      </c>
      <c r="C322" s="236" t="s">
        <v>244</v>
      </c>
      <c r="D322" s="6"/>
      <c r="E322" s="4"/>
      <c r="F322" s="98">
        <v>1</v>
      </c>
      <c r="G322" s="8"/>
      <c r="H322" s="55">
        <f t="shared" si="157"/>
        <v>1</v>
      </c>
      <c r="I322" s="4">
        <v>1</v>
      </c>
      <c r="J322" s="8" t="s">
        <v>231</v>
      </c>
      <c r="K322" s="7"/>
      <c r="L322" s="14">
        <f t="shared" si="158"/>
        <v>0</v>
      </c>
      <c r="M322" s="25"/>
      <c r="N322" s="14">
        <f t="shared" si="159"/>
        <v>0</v>
      </c>
      <c r="O322" s="33"/>
      <c r="P322" s="33"/>
      <c r="Q322" s="33"/>
      <c r="R322" s="33"/>
      <c r="S322" s="14">
        <f t="shared" si="160"/>
        <v>0</v>
      </c>
      <c r="T322" s="33">
        <f t="shared" si="161"/>
        <v>0</v>
      </c>
      <c r="AP322" s="1"/>
      <c r="AQ322" s="1"/>
    </row>
    <row r="323" spans="1:43" s="3" customFormat="1">
      <c r="A323" s="39">
        <v>2877</v>
      </c>
      <c r="B323" s="44" t="s">
        <v>432</v>
      </c>
      <c r="C323" s="236" t="s">
        <v>244</v>
      </c>
      <c r="D323" s="6"/>
      <c r="E323" s="4"/>
      <c r="F323" s="98">
        <v>1</v>
      </c>
      <c r="G323" s="8"/>
      <c r="H323" s="55">
        <f t="shared" si="157"/>
        <v>1</v>
      </c>
      <c r="I323" s="4">
        <v>1</v>
      </c>
      <c r="J323" s="8" t="s">
        <v>285</v>
      </c>
      <c r="K323" s="7"/>
      <c r="L323" s="14">
        <f t="shared" si="158"/>
        <v>0</v>
      </c>
      <c r="M323" s="25"/>
      <c r="N323" s="14">
        <f t="shared" si="159"/>
        <v>0</v>
      </c>
      <c r="O323" s="33"/>
      <c r="P323" s="33"/>
      <c r="Q323" s="33"/>
      <c r="R323" s="33"/>
      <c r="S323" s="14">
        <f t="shared" si="160"/>
        <v>0</v>
      </c>
      <c r="T323" s="33">
        <f t="shared" si="161"/>
        <v>0</v>
      </c>
      <c r="AP323" s="1"/>
      <c r="AQ323" s="1"/>
    </row>
    <row r="324" spans="1:43" s="3" customFormat="1">
      <c r="A324" s="39">
        <v>2883</v>
      </c>
      <c r="B324" s="44" t="s">
        <v>433</v>
      </c>
      <c r="C324" s="236" t="s">
        <v>244</v>
      </c>
      <c r="D324" s="6"/>
      <c r="E324" s="4"/>
      <c r="F324" s="98">
        <v>1</v>
      </c>
      <c r="G324" s="8"/>
      <c r="H324" s="55">
        <f t="shared" si="157"/>
        <v>1</v>
      </c>
      <c r="I324" s="4">
        <v>1</v>
      </c>
      <c r="J324" s="8" t="s">
        <v>231</v>
      </c>
      <c r="K324" s="7"/>
      <c r="L324" s="14">
        <f t="shared" si="158"/>
        <v>0</v>
      </c>
      <c r="M324" s="25"/>
      <c r="N324" s="14">
        <f t="shared" si="159"/>
        <v>0</v>
      </c>
      <c r="O324" s="33"/>
      <c r="P324" s="33"/>
      <c r="Q324" s="33"/>
      <c r="R324" s="33"/>
      <c r="S324" s="14">
        <f t="shared" si="160"/>
        <v>0</v>
      </c>
      <c r="T324" s="33">
        <f t="shared" si="161"/>
        <v>0</v>
      </c>
      <c r="AP324" s="1"/>
      <c r="AQ324" s="1"/>
    </row>
    <row r="325" spans="1:43" s="3" customFormat="1">
      <c r="A325" s="39">
        <v>2895</v>
      </c>
      <c r="B325" s="44" t="s">
        <v>434</v>
      </c>
      <c r="C325" s="236" t="s">
        <v>244</v>
      </c>
      <c r="D325" s="6"/>
      <c r="E325" s="4"/>
      <c r="F325" s="98">
        <v>1</v>
      </c>
      <c r="G325" s="8"/>
      <c r="H325" s="55">
        <f t="shared" si="157"/>
        <v>1</v>
      </c>
      <c r="I325" s="4">
        <v>1</v>
      </c>
      <c r="J325" s="8" t="s">
        <v>231</v>
      </c>
      <c r="K325" s="7"/>
      <c r="L325" s="14">
        <f t="shared" si="158"/>
        <v>0</v>
      </c>
      <c r="M325" s="25"/>
      <c r="N325" s="14">
        <f t="shared" si="159"/>
        <v>0</v>
      </c>
      <c r="O325" s="33"/>
      <c r="P325" s="33"/>
      <c r="Q325" s="33"/>
      <c r="R325" s="33"/>
      <c r="S325" s="14">
        <f t="shared" si="160"/>
        <v>0</v>
      </c>
      <c r="T325" s="33">
        <f t="shared" si="161"/>
        <v>0</v>
      </c>
      <c r="AP325" s="1"/>
      <c r="AQ325" s="1"/>
    </row>
    <row r="326" spans="1:43" s="3" customFormat="1" ht="10.5">
      <c r="A326" s="39"/>
      <c r="B326" s="46" t="s">
        <v>152</v>
      </c>
      <c r="C326" s="236"/>
      <c r="D326" s="6"/>
      <c r="E326" s="4"/>
      <c r="F326" s="98"/>
      <c r="G326" s="8"/>
      <c r="H326" s="55"/>
      <c r="I326" s="4"/>
      <c r="J326" s="8"/>
      <c r="K326" s="7"/>
      <c r="L326" s="16">
        <f t="shared" ref="L326:T326" si="162">SUM(L311:L325)</f>
        <v>0</v>
      </c>
      <c r="M326" s="21">
        <f t="shared" si="162"/>
        <v>0</v>
      </c>
      <c r="N326" s="16">
        <f t="shared" si="162"/>
        <v>0</v>
      </c>
      <c r="O326" s="34">
        <f t="shared" si="162"/>
        <v>0</v>
      </c>
      <c r="P326" s="34">
        <f t="shared" si="162"/>
        <v>0</v>
      </c>
      <c r="Q326" s="34">
        <f t="shared" si="162"/>
        <v>0</v>
      </c>
      <c r="R326" s="34">
        <f t="shared" si="162"/>
        <v>0</v>
      </c>
      <c r="S326" s="16">
        <f t="shared" si="162"/>
        <v>0</v>
      </c>
      <c r="T326" s="34">
        <f t="shared" si="162"/>
        <v>0</v>
      </c>
      <c r="AP326" s="1"/>
      <c r="AQ326" s="1"/>
    </row>
    <row r="327" spans="1:43" s="3" customFormat="1">
      <c r="A327" s="1"/>
      <c r="B327" s="44"/>
      <c r="C327" s="239"/>
      <c r="D327" s="6"/>
      <c r="E327" s="4"/>
      <c r="F327" s="98"/>
      <c r="G327" s="8"/>
      <c r="H327" s="55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  <c r="AP327" s="1"/>
      <c r="AQ327" s="1"/>
    </row>
    <row r="328" spans="1:43" s="3" customFormat="1" ht="10.5">
      <c r="A328" s="104">
        <v>2900</v>
      </c>
      <c r="B328" s="31" t="s">
        <v>179</v>
      </c>
      <c r="C328" s="237"/>
      <c r="D328" s="6"/>
      <c r="E328" s="8"/>
      <c r="F328" s="98"/>
      <c r="G328" s="8"/>
      <c r="H328" s="55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  <c r="AP328" s="1"/>
      <c r="AQ328" s="1"/>
    </row>
    <row r="329" spans="1:43" s="3" customFormat="1">
      <c r="A329" s="39">
        <v>2901</v>
      </c>
      <c r="B329" s="44" t="s">
        <v>435</v>
      </c>
      <c r="C329" s="236" t="s">
        <v>244</v>
      </c>
      <c r="D329" s="6"/>
      <c r="E329" s="8">
        <f>shoot</f>
        <v>0</v>
      </c>
      <c r="F329" s="98">
        <f>shoot/2</f>
        <v>0</v>
      </c>
      <c r="G329" s="8"/>
      <c r="H329" s="55">
        <f t="shared" ref="H329:H342" si="163">SUM(E329:G329)</f>
        <v>0</v>
      </c>
      <c r="I329" s="4">
        <v>1</v>
      </c>
      <c r="J329" s="8" t="s">
        <v>285</v>
      </c>
      <c r="K329" s="7"/>
      <c r="L329" s="14">
        <f t="shared" ref="L329:L342" si="164">H329*I329*K329</f>
        <v>0</v>
      </c>
      <c r="M329" s="25"/>
      <c r="N329" s="14">
        <f t="shared" ref="N329:N342" si="165">MAX(L329-SUM(O329:R329),0)</f>
        <v>0</v>
      </c>
      <c r="O329" s="33"/>
      <c r="P329" s="33"/>
      <c r="Q329" s="33"/>
      <c r="R329" s="33"/>
      <c r="S329" s="14">
        <f t="shared" ref="S329:S342" si="166">L329-SUM(N329:R329)</f>
        <v>0</v>
      </c>
      <c r="T329" s="33">
        <f t="shared" ref="T329:T341" si="167">N329</f>
        <v>0</v>
      </c>
      <c r="AP329" s="1"/>
      <c r="AQ329" s="1"/>
    </row>
    <row r="330" spans="1:43" s="3" customFormat="1">
      <c r="A330" s="103">
        <v>2903</v>
      </c>
      <c r="B330" s="44" t="s">
        <v>436</v>
      </c>
      <c r="C330" s="236" t="s">
        <v>244</v>
      </c>
      <c r="D330" s="6"/>
      <c r="E330" s="8">
        <f>shoot</f>
        <v>0</v>
      </c>
      <c r="F330" s="98">
        <f>shoot/2</f>
        <v>0</v>
      </c>
      <c r="G330" s="8"/>
      <c r="H330" s="55">
        <f t="shared" si="163"/>
        <v>0</v>
      </c>
      <c r="I330" s="4">
        <v>1</v>
      </c>
      <c r="J330" s="8" t="s">
        <v>285</v>
      </c>
      <c r="K330" s="7"/>
      <c r="L330" s="14">
        <f t="shared" si="164"/>
        <v>0</v>
      </c>
      <c r="M330" s="25"/>
      <c r="N330" s="14">
        <f t="shared" si="165"/>
        <v>0</v>
      </c>
      <c r="O330" s="33"/>
      <c r="P330" s="33"/>
      <c r="Q330" s="33"/>
      <c r="R330" s="33"/>
      <c r="S330" s="14">
        <f t="shared" si="166"/>
        <v>0</v>
      </c>
      <c r="T330" s="33">
        <f t="shared" si="167"/>
        <v>0</v>
      </c>
      <c r="AP330" s="1"/>
      <c r="AQ330" s="1"/>
    </row>
    <row r="331" spans="1:43" s="3" customFormat="1">
      <c r="A331" s="39">
        <v>2906</v>
      </c>
      <c r="B331" s="44" t="s">
        <v>437</v>
      </c>
      <c r="C331" s="236" t="s">
        <v>244</v>
      </c>
      <c r="D331" s="6"/>
      <c r="E331" s="4">
        <f>ROUND(shoot*0.15,0)</f>
        <v>0</v>
      </c>
      <c r="F331" s="98">
        <f>shoot</f>
        <v>0</v>
      </c>
      <c r="G331" s="8"/>
      <c r="H331" s="55">
        <f t="shared" si="163"/>
        <v>0</v>
      </c>
      <c r="I331" s="4">
        <v>1</v>
      </c>
      <c r="J331" s="8" t="s">
        <v>285</v>
      </c>
      <c r="K331" s="7"/>
      <c r="L331" s="14">
        <f t="shared" si="164"/>
        <v>0</v>
      </c>
      <c r="M331" s="25"/>
      <c r="N331" s="14">
        <f t="shared" si="165"/>
        <v>0</v>
      </c>
      <c r="O331" s="33"/>
      <c r="P331" s="33"/>
      <c r="Q331" s="33"/>
      <c r="R331" s="33"/>
      <c r="S331" s="14">
        <f t="shared" si="166"/>
        <v>0</v>
      </c>
      <c r="T331" s="33">
        <f t="shared" si="167"/>
        <v>0</v>
      </c>
      <c r="AP331" s="1"/>
      <c r="AQ331" s="1"/>
    </row>
    <row r="332" spans="1:43" s="3" customFormat="1">
      <c r="A332" s="39">
        <v>2907</v>
      </c>
      <c r="B332" s="44" t="s">
        <v>438</v>
      </c>
      <c r="C332" s="236" t="s">
        <v>244</v>
      </c>
      <c r="D332" s="6"/>
      <c r="E332" s="4"/>
      <c r="F332" s="98">
        <v>1</v>
      </c>
      <c r="G332" s="8"/>
      <c r="H332" s="55">
        <f t="shared" si="163"/>
        <v>1</v>
      </c>
      <c r="I332" s="4">
        <v>1</v>
      </c>
      <c r="J332" s="8" t="s">
        <v>285</v>
      </c>
      <c r="K332" s="7"/>
      <c r="L332" s="14">
        <f t="shared" si="164"/>
        <v>0</v>
      </c>
      <c r="M332" s="25"/>
      <c r="N332" s="14">
        <f t="shared" si="165"/>
        <v>0</v>
      </c>
      <c r="O332" s="33"/>
      <c r="P332" s="33"/>
      <c r="Q332" s="33"/>
      <c r="R332" s="33"/>
      <c r="S332" s="14">
        <f t="shared" si="166"/>
        <v>0</v>
      </c>
      <c r="T332" s="33">
        <f t="shared" si="167"/>
        <v>0</v>
      </c>
      <c r="AP332" s="1"/>
      <c r="AQ332" s="1"/>
    </row>
    <row r="333" spans="1:43" s="3" customFormat="1">
      <c r="A333" s="103">
        <v>2913</v>
      </c>
      <c r="B333" s="44" t="s">
        <v>370</v>
      </c>
      <c r="C333" s="236" t="s">
        <v>244</v>
      </c>
      <c r="D333" s="6"/>
      <c r="E333" s="8"/>
      <c r="F333" s="98">
        <v>1</v>
      </c>
      <c r="G333" s="8"/>
      <c r="H333" s="55">
        <f t="shared" si="163"/>
        <v>1</v>
      </c>
      <c r="I333" s="4">
        <v>1</v>
      </c>
      <c r="J333" s="8" t="s">
        <v>323</v>
      </c>
      <c r="K333" s="7"/>
      <c r="L333" s="14">
        <f t="shared" si="164"/>
        <v>0</v>
      </c>
      <c r="M333" s="25"/>
      <c r="N333" s="14">
        <f t="shared" si="165"/>
        <v>0</v>
      </c>
      <c r="O333" s="33"/>
      <c r="P333" s="33"/>
      <c r="Q333" s="33"/>
      <c r="R333" s="33"/>
      <c r="S333" s="14">
        <f t="shared" si="166"/>
        <v>0</v>
      </c>
      <c r="T333" s="33">
        <f t="shared" si="167"/>
        <v>0</v>
      </c>
      <c r="AP333" s="1"/>
      <c r="AQ333" s="1"/>
    </row>
    <row r="334" spans="1:43" s="3" customFormat="1">
      <c r="A334" s="39">
        <v>2939</v>
      </c>
      <c r="B334" s="44" t="s">
        <v>404</v>
      </c>
      <c r="C334" s="236" t="s">
        <v>244</v>
      </c>
      <c r="D334" s="6"/>
      <c r="E334" s="4"/>
      <c r="F334" s="98">
        <f>sh</f>
        <v>0</v>
      </c>
      <c r="G334" s="8"/>
      <c r="H334" s="55">
        <f t="shared" si="163"/>
        <v>0</v>
      </c>
      <c r="I334" s="4">
        <v>1</v>
      </c>
      <c r="J334" s="8" t="s">
        <v>285</v>
      </c>
      <c r="K334" s="7"/>
      <c r="L334" s="14">
        <f t="shared" si="164"/>
        <v>0</v>
      </c>
      <c r="M334" s="25"/>
      <c r="N334" s="14">
        <f t="shared" si="165"/>
        <v>0</v>
      </c>
      <c r="O334" s="33"/>
      <c r="P334" s="33"/>
      <c r="Q334" s="33"/>
      <c r="R334" s="33"/>
      <c r="S334" s="14">
        <f t="shared" si="166"/>
        <v>0</v>
      </c>
      <c r="T334" s="33">
        <f t="shared" si="167"/>
        <v>0</v>
      </c>
      <c r="AP334" s="1"/>
      <c r="AQ334" s="1"/>
    </row>
    <row r="335" spans="1:43" s="3" customFormat="1">
      <c r="A335" s="39">
        <v>2940</v>
      </c>
      <c r="B335" s="44" t="s">
        <v>439</v>
      </c>
      <c r="C335" s="236" t="s">
        <v>244</v>
      </c>
      <c r="D335" s="6"/>
      <c r="E335" s="4"/>
      <c r="F335" s="98">
        <v>1</v>
      </c>
      <c r="G335" s="8"/>
      <c r="H335" s="55">
        <f t="shared" si="163"/>
        <v>1</v>
      </c>
      <c r="I335" s="4">
        <v>1</v>
      </c>
      <c r="J335" s="8" t="s">
        <v>231</v>
      </c>
      <c r="K335" s="7"/>
      <c r="L335" s="14">
        <f t="shared" si="164"/>
        <v>0</v>
      </c>
      <c r="M335" s="25"/>
      <c r="N335" s="14">
        <f t="shared" si="165"/>
        <v>0</v>
      </c>
      <c r="O335" s="33"/>
      <c r="P335" s="33"/>
      <c r="Q335" s="33"/>
      <c r="R335" s="33"/>
      <c r="S335" s="14">
        <f t="shared" si="166"/>
        <v>0</v>
      </c>
      <c r="T335" s="33">
        <f t="shared" si="167"/>
        <v>0</v>
      </c>
      <c r="AP335" s="1"/>
      <c r="AQ335" s="1"/>
    </row>
    <row r="336" spans="1:43" s="3" customFormat="1">
      <c r="A336" s="39">
        <v>2941</v>
      </c>
      <c r="B336" s="44" t="s">
        <v>320</v>
      </c>
      <c r="C336" s="236" t="s">
        <v>244</v>
      </c>
      <c r="D336" s="6"/>
      <c r="E336" s="4"/>
      <c r="F336" s="98">
        <v>1</v>
      </c>
      <c r="G336" s="8"/>
      <c r="H336" s="55">
        <f t="shared" si="163"/>
        <v>1</v>
      </c>
      <c r="I336" s="4">
        <v>1</v>
      </c>
      <c r="J336" s="8" t="s">
        <v>231</v>
      </c>
      <c r="K336" s="7"/>
      <c r="L336" s="14">
        <f t="shared" si="164"/>
        <v>0</v>
      </c>
      <c r="M336" s="25"/>
      <c r="N336" s="14">
        <f t="shared" si="165"/>
        <v>0</v>
      </c>
      <c r="O336" s="33"/>
      <c r="P336" s="33"/>
      <c r="Q336" s="33"/>
      <c r="R336" s="33"/>
      <c r="S336" s="14">
        <f t="shared" si="166"/>
        <v>0</v>
      </c>
      <c r="T336" s="33">
        <f t="shared" si="167"/>
        <v>0</v>
      </c>
      <c r="AP336" s="1"/>
      <c r="AQ336" s="1"/>
    </row>
    <row r="337" spans="1:43" s="3" customFormat="1">
      <c r="A337" s="39">
        <v>2942</v>
      </c>
      <c r="B337" s="44" t="s">
        <v>321</v>
      </c>
      <c r="C337" s="236" t="s">
        <v>244</v>
      </c>
      <c r="D337" s="6"/>
      <c r="E337" s="4"/>
      <c r="F337" s="98">
        <v>1</v>
      </c>
      <c r="G337" s="8"/>
      <c r="H337" s="55">
        <f t="shared" si="163"/>
        <v>1</v>
      </c>
      <c r="I337" s="4">
        <v>1</v>
      </c>
      <c r="J337" s="8" t="s">
        <v>231</v>
      </c>
      <c r="K337" s="7"/>
      <c r="L337" s="14">
        <f t="shared" si="164"/>
        <v>0</v>
      </c>
      <c r="M337" s="25"/>
      <c r="N337" s="14">
        <f t="shared" si="165"/>
        <v>0</v>
      </c>
      <c r="O337" s="33"/>
      <c r="P337" s="33"/>
      <c r="Q337" s="33"/>
      <c r="R337" s="33"/>
      <c r="S337" s="14">
        <f t="shared" si="166"/>
        <v>0</v>
      </c>
      <c r="T337" s="33">
        <f t="shared" si="167"/>
        <v>0</v>
      </c>
      <c r="AP337" s="1"/>
      <c r="AQ337" s="1"/>
    </row>
    <row r="338" spans="1:43" s="3" customFormat="1">
      <c r="A338" s="39">
        <v>2943</v>
      </c>
      <c r="B338" s="44" t="s">
        <v>440</v>
      </c>
      <c r="C338" s="236" t="s">
        <v>244</v>
      </c>
      <c r="D338" s="6"/>
      <c r="E338" s="4"/>
      <c r="F338" s="98">
        <v>1</v>
      </c>
      <c r="G338" s="8"/>
      <c r="H338" s="55">
        <f t="shared" si="163"/>
        <v>1</v>
      </c>
      <c r="I338" s="4">
        <v>1</v>
      </c>
      <c r="J338" s="8" t="s">
        <v>231</v>
      </c>
      <c r="K338" s="7"/>
      <c r="L338" s="14">
        <f t="shared" si="164"/>
        <v>0</v>
      </c>
      <c r="M338" s="25"/>
      <c r="N338" s="14">
        <f t="shared" si="165"/>
        <v>0</v>
      </c>
      <c r="O338" s="33"/>
      <c r="P338" s="33"/>
      <c r="Q338" s="33"/>
      <c r="R338" s="33"/>
      <c r="S338" s="14">
        <f t="shared" si="166"/>
        <v>0</v>
      </c>
      <c r="T338" s="33">
        <f t="shared" si="167"/>
        <v>0</v>
      </c>
      <c r="AP338" s="1"/>
      <c r="AQ338" s="1"/>
    </row>
    <row r="339" spans="1:43" s="3" customFormat="1">
      <c r="A339" s="39">
        <v>2948</v>
      </c>
      <c r="B339" s="44" t="s">
        <v>441</v>
      </c>
      <c r="C339" s="236" t="s">
        <v>244</v>
      </c>
      <c r="D339" s="6"/>
      <c r="E339" s="4"/>
      <c r="F339" s="98">
        <v>1</v>
      </c>
      <c r="G339" s="8"/>
      <c r="H339" s="55">
        <f t="shared" si="163"/>
        <v>1</v>
      </c>
      <c r="I339" s="4">
        <v>1</v>
      </c>
      <c r="J339" s="8" t="s">
        <v>323</v>
      </c>
      <c r="K339" s="7"/>
      <c r="L339" s="14">
        <f t="shared" si="164"/>
        <v>0</v>
      </c>
      <c r="M339" s="25"/>
      <c r="N339" s="14">
        <f t="shared" si="165"/>
        <v>0</v>
      </c>
      <c r="O339" s="33"/>
      <c r="P339" s="33"/>
      <c r="Q339" s="33"/>
      <c r="R339" s="33"/>
      <c r="S339" s="14">
        <f t="shared" si="166"/>
        <v>0</v>
      </c>
      <c r="T339" s="33">
        <f t="shared" si="167"/>
        <v>0</v>
      </c>
      <c r="AP339" s="1"/>
      <c r="AQ339" s="1"/>
    </row>
    <row r="340" spans="1:43" s="3" customFormat="1">
      <c r="A340" s="39">
        <v>2949</v>
      </c>
      <c r="B340" s="44" t="s">
        <v>442</v>
      </c>
      <c r="C340" s="236" t="s">
        <v>244</v>
      </c>
      <c r="D340" s="6"/>
      <c r="E340" s="4"/>
      <c r="F340" s="98">
        <f>shoot</f>
        <v>0</v>
      </c>
      <c r="G340" s="8"/>
      <c r="H340" s="55">
        <f t="shared" si="163"/>
        <v>0</v>
      </c>
      <c r="I340" s="4">
        <v>1</v>
      </c>
      <c r="J340" s="8" t="s">
        <v>231</v>
      </c>
      <c r="K340" s="7"/>
      <c r="L340" s="14">
        <f t="shared" si="164"/>
        <v>0</v>
      </c>
      <c r="M340" s="25"/>
      <c r="N340" s="14">
        <f t="shared" si="165"/>
        <v>0</v>
      </c>
      <c r="O340" s="33"/>
      <c r="P340" s="33"/>
      <c r="Q340" s="33"/>
      <c r="R340" s="33"/>
      <c r="S340" s="14">
        <f t="shared" si="166"/>
        <v>0</v>
      </c>
      <c r="T340" s="33">
        <f t="shared" si="167"/>
        <v>0</v>
      </c>
      <c r="AP340" s="1"/>
      <c r="AQ340" s="1"/>
    </row>
    <row r="341" spans="1:43" s="3" customFormat="1">
      <c r="A341" s="39">
        <v>2983</v>
      </c>
      <c r="B341" s="44" t="s">
        <v>443</v>
      </c>
      <c r="C341" s="236" t="s">
        <v>244</v>
      </c>
      <c r="D341" s="6"/>
      <c r="E341" s="4"/>
      <c r="F341" s="98">
        <f>location</f>
        <v>0</v>
      </c>
      <c r="G341" s="8"/>
      <c r="H341" s="55">
        <f t="shared" si="163"/>
        <v>0</v>
      </c>
      <c r="I341" s="4">
        <v>1</v>
      </c>
      <c r="J341" s="8" t="s">
        <v>285</v>
      </c>
      <c r="K341" s="7"/>
      <c r="L341" s="14">
        <f t="shared" si="164"/>
        <v>0</v>
      </c>
      <c r="M341" s="25"/>
      <c r="N341" s="14">
        <f t="shared" si="165"/>
        <v>0</v>
      </c>
      <c r="O341" s="33"/>
      <c r="P341" s="33"/>
      <c r="Q341" s="33"/>
      <c r="R341" s="33"/>
      <c r="S341" s="14">
        <f t="shared" si="166"/>
        <v>0</v>
      </c>
      <c r="T341" s="33">
        <f t="shared" si="167"/>
        <v>0</v>
      </c>
      <c r="AP341" s="1"/>
      <c r="AQ341" s="1"/>
    </row>
    <row r="342" spans="1:43" s="3" customFormat="1">
      <c r="A342" s="39">
        <v>2997</v>
      </c>
      <c r="B342" s="44" t="s">
        <v>388</v>
      </c>
      <c r="C342" s="236" t="s">
        <v>244</v>
      </c>
      <c r="D342" s="6"/>
      <c r="E342" s="4"/>
      <c r="F342" s="98">
        <v>1</v>
      </c>
      <c r="G342" s="8"/>
      <c r="H342" s="55">
        <f t="shared" si="163"/>
        <v>1</v>
      </c>
      <c r="I342" s="4">
        <v>1</v>
      </c>
      <c r="J342" s="8" t="s">
        <v>231</v>
      </c>
      <c r="K342" s="7"/>
      <c r="L342" s="14">
        <f t="shared" si="164"/>
        <v>0</v>
      </c>
      <c r="M342" s="25"/>
      <c r="N342" s="14">
        <f t="shared" si="165"/>
        <v>0</v>
      </c>
      <c r="O342" s="33"/>
      <c r="P342" s="33"/>
      <c r="Q342" s="33"/>
      <c r="R342" s="33"/>
      <c r="S342" s="14">
        <f t="shared" si="166"/>
        <v>0</v>
      </c>
      <c r="T342" s="36"/>
      <c r="AP342" s="1"/>
      <c r="AQ342" s="1"/>
    </row>
    <row r="343" spans="1:43" s="3" customFormat="1" ht="10.5">
      <c r="A343" s="39"/>
      <c r="B343" s="46" t="s">
        <v>152</v>
      </c>
      <c r="C343" s="236"/>
      <c r="D343" s="6"/>
      <c r="E343" s="4"/>
      <c r="F343" s="98"/>
      <c r="G343" s="8"/>
      <c r="H343" s="55"/>
      <c r="I343" s="4"/>
      <c r="J343" s="8"/>
      <c r="K343" s="7"/>
      <c r="L343" s="16">
        <f t="shared" ref="L343:T343" si="168">SUM(L329:L342)</f>
        <v>0</v>
      </c>
      <c r="M343" s="21">
        <f t="shared" si="168"/>
        <v>0</v>
      </c>
      <c r="N343" s="16">
        <f t="shared" si="168"/>
        <v>0</v>
      </c>
      <c r="O343" s="34">
        <f t="shared" si="168"/>
        <v>0</v>
      </c>
      <c r="P343" s="34">
        <f t="shared" si="168"/>
        <v>0</v>
      </c>
      <c r="Q343" s="34">
        <f t="shared" si="168"/>
        <v>0</v>
      </c>
      <c r="R343" s="34">
        <f t="shared" si="168"/>
        <v>0</v>
      </c>
      <c r="S343" s="16">
        <f t="shared" si="168"/>
        <v>0</v>
      </c>
      <c r="T343" s="34">
        <f t="shared" si="168"/>
        <v>0</v>
      </c>
      <c r="AP343" s="1"/>
      <c r="AQ343" s="1"/>
    </row>
    <row r="344" spans="1:43" s="3" customFormat="1">
      <c r="A344" s="39"/>
      <c r="B344" s="44"/>
      <c r="C344" s="236"/>
      <c r="D344" s="6"/>
      <c r="E344" s="4"/>
      <c r="F344" s="98"/>
      <c r="G344" s="8"/>
      <c r="H344" s="55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  <c r="AP344" s="1"/>
      <c r="AQ344" s="1"/>
    </row>
    <row r="345" spans="1:43" s="3" customFormat="1" ht="10.5">
      <c r="A345" s="104">
        <v>3000</v>
      </c>
      <c r="B345" s="31" t="s">
        <v>180</v>
      </c>
      <c r="C345" s="237"/>
      <c r="D345" s="6"/>
      <c r="E345" s="4"/>
      <c r="F345" s="98"/>
      <c r="G345" s="8"/>
      <c r="H345" s="55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  <c r="AP345" s="1"/>
      <c r="AQ345" s="1"/>
    </row>
    <row r="346" spans="1:43" s="3" customFormat="1">
      <c r="A346" s="103">
        <v>3001</v>
      </c>
      <c r="B346" s="44" t="s">
        <v>444</v>
      </c>
      <c r="C346" s="236" t="s">
        <v>244</v>
      </c>
      <c r="D346" s="6"/>
      <c r="E346" s="4">
        <f>ROUND(shoot*0.2,0)</f>
        <v>0</v>
      </c>
      <c r="F346" s="98">
        <f>shoot</f>
        <v>0</v>
      </c>
      <c r="G346" s="8"/>
      <c r="H346" s="55">
        <f t="shared" ref="H346:H360" si="169">SUM(E346:G346)</f>
        <v>0</v>
      </c>
      <c r="I346" s="4">
        <v>1</v>
      </c>
      <c r="J346" s="8" t="s">
        <v>285</v>
      </c>
      <c r="K346" s="7"/>
      <c r="L346" s="14">
        <f t="shared" ref="L346:L360" si="170">H346*I346*K346</f>
        <v>0</v>
      </c>
      <c r="M346" s="25"/>
      <c r="N346" s="14">
        <f t="shared" ref="N346:N360" si="171">MAX(L346-SUM(O346:R346),0)</f>
        <v>0</v>
      </c>
      <c r="O346" s="33"/>
      <c r="P346" s="33"/>
      <c r="Q346" s="33"/>
      <c r="R346" s="33"/>
      <c r="S346" s="14">
        <f t="shared" ref="S346:S360" si="172">L346-SUM(N346:R346)</f>
        <v>0</v>
      </c>
      <c r="T346" s="33">
        <f t="shared" ref="T346:T359" si="173">N346</f>
        <v>0</v>
      </c>
      <c r="AP346" s="1"/>
      <c r="AQ346" s="1"/>
    </row>
    <row r="347" spans="1:43" s="3" customFormat="1">
      <c r="A347" s="39">
        <v>3002</v>
      </c>
      <c r="B347" s="44" t="s">
        <v>445</v>
      </c>
      <c r="C347" s="236" t="s">
        <v>244</v>
      </c>
      <c r="D347" s="6"/>
      <c r="E347" s="4"/>
      <c r="F347" s="98">
        <v>1</v>
      </c>
      <c r="G347" s="8"/>
      <c r="H347" s="55">
        <f t="shared" si="169"/>
        <v>1</v>
      </c>
      <c r="I347" s="4">
        <v>1</v>
      </c>
      <c r="J347" s="8" t="s">
        <v>285</v>
      </c>
      <c r="K347" s="7"/>
      <c r="L347" s="14">
        <f t="shared" si="170"/>
        <v>0</v>
      </c>
      <c r="M347" s="25"/>
      <c r="N347" s="14">
        <f t="shared" si="171"/>
        <v>0</v>
      </c>
      <c r="O347" s="33"/>
      <c r="P347" s="33"/>
      <c r="Q347" s="33"/>
      <c r="R347" s="33"/>
      <c r="S347" s="14">
        <f t="shared" si="172"/>
        <v>0</v>
      </c>
      <c r="T347" s="33">
        <f t="shared" si="173"/>
        <v>0</v>
      </c>
      <c r="AP347" s="1"/>
      <c r="AQ347" s="1"/>
    </row>
    <row r="348" spans="1:43" s="3" customFormat="1">
      <c r="A348" s="103">
        <v>3003</v>
      </c>
      <c r="B348" s="44" t="s">
        <v>446</v>
      </c>
      <c r="C348" s="236" t="s">
        <v>244</v>
      </c>
      <c r="D348" s="6"/>
      <c r="E348" s="4">
        <f>ROUND(shoot*0.15,0)</f>
        <v>0</v>
      </c>
      <c r="F348" s="98">
        <f>shoot</f>
        <v>0</v>
      </c>
      <c r="G348" s="8"/>
      <c r="H348" s="55">
        <f t="shared" si="169"/>
        <v>0</v>
      </c>
      <c r="I348" s="4">
        <v>1</v>
      </c>
      <c r="J348" s="8" t="s">
        <v>285</v>
      </c>
      <c r="K348" s="7"/>
      <c r="L348" s="14">
        <f t="shared" si="170"/>
        <v>0</v>
      </c>
      <c r="M348" s="25"/>
      <c r="N348" s="14">
        <f t="shared" si="171"/>
        <v>0</v>
      </c>
      <c r="O348" s="33"/>
      <c r="P348" s="33"/>
      <c r="Q348" s="33"/>
      <c r="R348" s="33"/>
      <c r="S348" s="14">
        <f t="shared" si="172"/>
        <v>0</v>
      </c>
      <c r="T348" s="33">
        <f t="shared" si="173"/>
        <v>0</v>
      </c>
      <c r="AP348" s="1"/>
      <c r="AQ348" s="1"/>
    </row>
    <row r="349" spans="1:43" s="3" customFormat="1">
      <c r="A349" s="39">
        <v>3005</v>
      </c>
      <c r="B349" s="44" t="s">
        <v>447</v>
      </c>
      <c r="C349" s="236" t="s">
        <v>244</v>
      </c>
      <c r="D349" s="6"/>
      <c r="E349" s="4"/>
      <c r="F349" s="98">
        <v>1</v>
      </c>
      <c r="G349" s="8"/>
      <c r="H349" s="55">
        <f t="shared" si="169"/>
        <v>1</v>
      </c>
      <c r="I349" s="4">
        <v>1</v>
      </c>
      <c r="J349" s="8" t="s">
        <v>285</v>
      </c>
      <c r="K349" s="7"/>
      <c r="L349" s="14">
        <f t="shared" si="170"/>
        <v>0</v>
      </c>
      <c r="M349" s="25"/>
      <c r="N349" s="14">
        <f t="shared" si="171"/>
        <v>0</v>
      </c>
      <c r="O349" s="33"/>
      <c r="P349" s="33"/>
      <c r="Q349" s="33"/>
      <c r="R349" s="33"/>
      <c r="S349" s="14">
        <f t="shared" si="172"/>
        <v>0</v>
      </c>
      <c r="T349" s="33">
        <f t="shared" si="173"/>
        <v>0</v>
      </c>
      <c r="AP349" s="1"/>
      <c r="AQ349" s="1"/>
    </row>
    <row r="350" spans="1:43" s="3" customFormat="1">
      <c r="A350" s="103">
        <v>3006</v>
      </c>
      <c r="B350" s="44" t="s">
        <v>448</v>
      </c>
      <c r="C350" s="236" t="s">
        <v>244</v>
      </c>
      <c r="D350" s="6"/>
      <c r="E350" s="8"/>
      <c r="F350" s="98">
        <v>1</v>
      </c>
      <c r="G350" s="8"/>
      <c r="H350" s="55">
        <f t="shared" si="169"/>
        <v>1</v>
      </c>
      <c r="I350" s="4">
        <v>1</v>
      </c>
      <c r="J350" s="8" t="s">
        <v>285</v>
      </c>
      <c r="K350" s="7"/>
      <c r="L350" s="14">
        <f t="shared" si="170"/>
        <v>0</v>
      </c>
      <c r="M350" s="25"/>
      <c r="N350" s="14">
        <f t="shared" si="171"/>
        <v>0</v>
      </c>
      <c r="O350" s="33"/>
      <c r="P350" s="33"/>
      <c r="Q350" s="33"/>
      <c r="R350" s="33"/>
      <c r="S350" s="14">
        <f t="shared" si="172"/>
        <v>0</v>
      </c>
      <c r="T350" s="33">
        <f t="shared" si="173"/>
        <v>0</v>
      </c>
      <c r="AP350" s="1"/>
      <c r="AQ350" s="1"/>
    </row>
    <row r="351" spans="1:43" s="3" customFormat="1">
      <c r="A351" s="103">
        <v>3007</v>
      </c>
      <c r="B351" s="44" t="s">
        <v>449</v>
      </c>
      <c r="C351" s="236" t="s">
        <v>244</v>
      </c>
      <c r="D351" s="6"/>
      <c r="E351" s="8"/>
      <c r="F351" s="98">
        <v>1</v>
      </c>
      <c r="G351" s="8"/>
      <c r="H351" s="55">
        <f t="shared" si="169"/>
        <v>1</v>
      </c>
      <c r="I351" s="4">
        <v>1</v>
      </c>
      <c r="J351" s="8" t="s">
        <v>285</v>
      </c>
      <c r="K351" s="7"/>
      <c r="L351" s="14">
        <f t="shared" si="170"/>
        <v>0</v>
      </c>
      <c r="M351" s="25"/>
      <c r="N351" s="14">
        <f t="shared" si="171"/>
        <v>0</v>
      </c>
      <c r="O351" s="33"/>
      <c r="P351" s="33"/>
      <c r="Q351" s="33"/>
      <c r="R351" s="33"/>
      <c r="S351" s="14">
        <f t="shared" si="172"/>
        <v>0</v>
      </c>
      <c r="T351" s="33">
        <f t="shared" si="173"/>
        <v>0</v>
      </c>
      <c r="AP351" s="1"/>
      <c r="AQ351" s="1"/>
    </row>
    <row r="352" spans="1:43" s="3" customFormat="1">
      <c r="A352" s="39">
        <v>3010</v>
      </c>
      <c r="B352" s="44" t="s">
        <v>450</v>
      </c>
      <c r="C352" s="236" t="s">
        <v>244</v>
      </c>
      <c r="D352" s="6"/>
      <c r="E352" s="8"/>
      <c r="F352" s="98">
        <v>1</v>
      </c>
      <c r="G352" s="8"/>
      <c r="H352" s="55">
        <f t="shared" si="169"/>
        <v>1</v>
      </c>
      <c r="I352" s="4">
        <v>1</v>
      </c>
      <c r="J352" s="8" t="s">
        <v>285</v>
      </c>
      <c r="K352" s="7"/>
      <c r="L352" s="14">
        <f t="shared" si="170"/>
        <v>0</v>
      </c>
      <c r="M352" s="25"/>
      <c r="N352" s="14">
        <f t="shared" si="171"/>
        <v>0</v>
      </c>
      <c r="O352" s="33"/>
      <c r="P352" s="33"/>
      <c r="Q352" s="33"/>
      <c r="R352" s="33"/>
      <c r="S352" s="14">
        <f t="shared" si="172"/>
        <v>0</v>
      </c>
      <c r="T352" s="33">
        <f t="shared" si="173"/>
        <v>0</v>
      </c>
      <c r="AP352" s="1"/>
      <c r="AQ352" s="1"/>
    </row>
    <row r="353" spans="1:43" s="3" customFormat="1">
      <c r="A353" s="103">
        <v>3011</v>
      </c>
      <c r="B353" s="44" t="s">
        <v>451</v>
      </c>
      <c r="C353" s="236" t="s">
        <v>244</v>
      </c>
      <c r="D353" s="6"/>
      <c r="E353" s="8"/>
      <c r="F353" s="98">
        <v>1</v>
      </c>
      <c r="G353" s="8"/>
      <c r="H353" s="55">
        <f t="shared" si="169"/>
        <v>1</v>
      </c>
      <c r="I353" s="4">
        <v>1</v>
      </c>
      <c r="J353" s="8" t="s">
        <v>285</v>
      </c>
      <c r="K353" s="7"/>
      <c r="L353" s="14">
        <f t="shared" si="170"/>
        <v>0</v>
      </c>
      <c r="M353" s="25"/>
      <c r="N353" s="14">
        <f t="shared" si="171"/>
        <v>0</v>
      </c>
      <c r="O353" s="33"/>
      <c r="P353" s="33"/>
      <c r="Q353" s="33"/>
      <c r="R353" s="33"/>
      <c r="S353" s="14">
        <f t="shared" si="172"/>
        <v>0</v>
      </c>
      <c r="T353" s="33">
        <f t="shared" si="173"/>
        <v>0</v>
      </c>
      <c r="AP353" s="1"/>
      <c r="AQ353" s="1"/>
    </row>
    <row r="354" spans="1:43" s="3" customFormat="1">
      <c r="A354" s="103">
        <v>3013</v>
      </c>
      <c r="B354" s="44" t="s">
        <v>370</v>
      </c>
      <c r="C354" s="236" t="s">
        <v>244</v>
      </c>
      <c r="D354" s="6"/>
      <c r="E354" s="8"/>
      <c r="F354" s="98">
        <v>1</v>
      </c>
      <c r="G354" s="8"/>
      <c r="H354" s="55">
        <f t="shared" si="169"/>
        <v>1</v>
      </c>
      <c r="I354" s="4">
        <v>1</v>
      </c>
      <c r="J354" s="8" t="s">
        <v>323</v>
      </c>
      <c r="K354" s="7"/>
      <c r="L354" s="14">
        <f t="shared" si="170"/>
        <v>0</v>
      </c>
      <c r="M354" s="25"/>
      <c r="N354" s="14">
        <f t="shared" si="171"/>
        <v>0</v>
      </c>
      <c r="O354" s="33"/>
      <c r="P354" s="33"/>
      <c r="Q354" s="33"/>
      <c r="R354" s="33"/>
      <c r="S354" s="14">
        <f t="shared" si="172"/>
        <v>0</v>
      </c>
      <c r="T354" s="33">
        <f t="shared" si="173"/>
        <v>0</v>
      </c>
      <c r="AP354" s="1"/>
      <c r="AQ354" s="1"/>
    </row>
    <row r="355" spans="1:43" s="3" customFormat="1">
      <c r="A355" s="39">
        <v>3039</v>
      </c>
      <c r="B355" s="44" t="s">
        <v>452</v>
      </c>
      <c r="C355" s="236" t="s">
        <v>244</v>
      </c>
      <c r="D355" s="6"/>
      <c r="E355" s="8"/>
      <c r="F355" s="98">
        <f>sh</f>
        <v>0</v>
      </c>
      <c r="G355" s="8"/>
      <c r="H355" s="55">
        <f t="shared" si="169"/>
        <v>0</v>
      </c>
      <c r="I355" s="4">
        <v>1</v>
      </c>
      <c r="J355" s="8" t="s">
        <v>285</v>
      </c>
      <c r="K355" s="7"/>
      <c r="L355" s="14">
        <f t="shared" si="170"/>
        <v>0</v>
      </c>
      <c r="M355" s="25"/>
      <c r="N355" s="14">
        <f t="shared" si="171"/>
        <v>0</v>
      </c>
      <c r="O355" s="33"/>
      <c r="P355" s="33"/>
      <c r="Q355" s="33"/>
      <c r="R355" s="33"/>
      <c r="S355" s="14">
        <f t="shared" si="172"/>
        <v>0</v>
      </c>
      <c r="T355" s="33">
        <f t="shared" si="173"/>
        <v>0</v>
      </c>
      <c r="AP355" s="1"/>
      <c r="AQ355" s="1"/>
    </row>
    <row r="356" spans="1:43" s="3" customFormat="1">
      <c r="A356" s="39">
        <v>3040</v>
      </c>
      <c r="B356" s="44" t="s">
        <v>453</v>
      </c>
      <c r="C356" s="236" t="s">
        <v>244</v>
      </c>
      <c r="D356" s="6"/>
      <c r="E356" s="8"/>
      <c r="F356" s="98">
        <f>shoot</f>
        <v>0</v>
      </c>
      <c r="G356" s="8"/>
      <c r="H356" s="55">
        <f t="shared" si="169"/>
        <v>0</v>
      </c>
      <c r="I356" s="4">
        <v>1</v>
      </c>
      <c r="J356" s="8" t="s">
        <v>231</v>
      </c>
      <c r="K356" s="7"/>
      <c r="L356" s="14">
        <f t="shared" si="170"/>
        <v>0</v>
      </c>
      <c r="M356" s="25"/>
      <c r="N356" s="14">
        <f t="shared" si="171"/>
        <v>0</v>
      </c>
      <c r="O356" s="33"/>
      <c r="P356" s="33"/>
      <c r="Q356" s="33"/>
      <c r="R356" s="33"/>
      <c r="S356" s="14">
        <f t="shared" si="172"/>
        <v>0</v>
      </c>
      <c r="T356" s="33">
        <f t="shared" si="173"/>
        <v>0</v>
      </c>
      <c r="AP356" s="1"/>
      <c r="AQ356" s="1"/>
    </row>
    <row r="357" spans="1:43" s="3" customFormat="1">
      <c r="A357" s="39">
        <v>3044</v>
      </c>
      <c r="B357" s="44" t="s">
        <v>454</v>
      </c>
      <c r="C357" s="236" t="s">
        <v>244</v>
      </c>
      <c r="D357" s="6"/>
      <c r="E357" s="8"/>
      <c r="F357" s="98">
        <v>1</v>
      </c>
      <c r="G357" s="8"/>
      <c r="H357" s="55">
        <f t="shared" si="169"/>
        <v>1</v>
      </c>
      <c r="I357" s="4">
        <v>1</v>
      </c>
      <c r="J357" s="8" t="s">
        <v>231</v>
      </c>
      <c r="K357" s="7"/>
      <c r="L357" s="14">
        <f t="shared" si="170"/>
        <v>0</v>
      </c>
      <c r="M357" s="25"/>
      <c r="N357" s="14">
        <f t="shared" si="171"/>
        <v>0</v>
      </c>
      <c r="O357" s="33"/>
      <c r="P357" s="33"/>
      <c r="Q357" s="33"/>
      <c r="R357" s="33"/>
      <c r="S357" s="14">
        <f t="shared" si="172"/>
        <v>0</v>
      </c>
      <c r="T357" s="33">
        <f t="shared" si="173"/>
        <v>0</v>
      </c>
      <c r="AP357" s="1"/>
      <c r="AQ357" s="1"/>
    </row>
    <row r="358" spans="1:43" s="3" customFormat="1">
      <c r="A358" s="103">
        <v>3050</v>
      </c>
      <c r="B358" s="44" t="s">
        <v>455</v>
      </c>
      <c r="C358" s="236" t="s">
        <v>244</v>
      </c>
      <c r="D358" s="6"/>
      <c r="E358" s="8"/>
      <c r="F358" s="98">
        <v>1</v>
      </c>
      <c r="G358" s="8"/>
      <c r="H358" s="55">
        <f t="shared" si="169"/>
        <v>1</v>
      </c>
      <c r="I358" s="4">
        <v>1</v>
      </c>
      <c r="J358" s="8" t="s">
        <v>231</v>
      </c>
      <c r="K358" s="7"/>
      <c r="L358" s="14">
        <f t="shared" si="170"/>
        <v>0</v>
      </c>
      <c r="M358" s="25"/>
      <c r="N358" s="14">
        <f t="shared" si="171"/>
        <v>0</v>
      </c>
      <c r="O358" s="33"/>
      <c r="P358" s="33"/>
      <c r="Q358" s="33"/>
      <c r="R358" s="33"/>
      <c r="S358" s="14">
        <f t="shared" si="172"/>
        <v>0</v>
      </c>
      <c r="T358" s="33">
        <f t="shared" si="173"/>
        <v>0</v>
      </c>
      <c r="AP358" s="1"/>
      <c r="AQ358" s="1"/>
    </row>
    <row r="359" spans="1:43" s="3" customFormat="1">
      <c r="A359" s="39">
        <v>3083</v>
      </c>
      <c r="B359" s="44" t="s">
        <v>456</v>
      </c>
      <c r="C359" s="236" t="s">
        <v>244</v>
      </c>
      <c r="D359" s="6"/>
      <c r="E359" s="8"/>
      <c r="F359" s="98">
        <f>location</f>
        <v>0</v>
      </c>
      <c r="G359" s="8"/>
      <c r="H359" s="55">
        <f t="shared" si="169"/>
        <v>0</v>
      </c>
      <c r="I359" s="4">
        <v>1</v>
      </c>
      <c r="J359" s="8" t="s">
        <v>285</v>
      </c>
      <c r="K359" s="7"/>
      <c r="L359" s="14">
        <f t="shared" si="170"/>
        <v>0</v>
      </c>
      <c r="M359" s="25"/>
      <c r="N359" s="14">
        <f t="shared" si="171"/>
        <v>0</v>
      </c>
      <c r="O359" s="33"/>
      <c r="P359" s="33"/>
      <c r="Q359" s="33"/>
      <c r="R359" s="33"/>
      <c r="S359" s="14">
        <f t="shared" si="172"/>
        <v>0</v>
      </c>
      <c r="T359" s="33">
        <f t="shared" si="173"/>
        <v>0</v>
      </c>
      <c r="AP359" s="1"/>
      <c r="AQ359" s="1"/>
    </row>
    <row r="360" spans="1:43" s="3" customFormat="1">
      <c r="A360" s="39">
        <v>3097</v>
      </c>
      <c r="B360" s="44" t="s">
        <v>457</v>
      </c>
      <c r="C360" s="236" t="s">
        <v>244</v>
      </c>
      <c r="D360" s="6"/>
      <c r="E360" s="8"/>
      <c r="F360" s="98">
        <v>1</v>
      </c>
      <c r="G360" s="8"/>
      <c r="H360" s="55">
        <f t="shared" si="169"/>
        <v>1</v>
      </c>
      <c r="I360" s="4">
        <v>1</v>
      </c>
      <c r="J360" s="8" t="s">
        <v>231</v>
      </c>
      <c r="K360" s="7"/>
      <c r="L360" s="14">
        <f t="shared" si="170"/>
        <v>0</v>
      </c>
      <c r="M360" s="25"/>
      <c r="N360" s="14">
        <f t="shared" si="171"/>
        <v>0</v>
      </c>
      <c r="O360" s="33"/>
      <c r="P360" s="33"/>
      <c r="Q360" s="33"/>
      <c r="R360" s="33"/>
      <c r="S360" s="14">
        <f t="shared" si="172"/>
        <v>0</v>
      </c>
      <c r="T360" s="36"/>
      <c r="AP360" s="1"/>
      <c r="AQ360" s="1"/>
    </row>
    <row r="361" spans="1:43" s="3" customFormat="1" ht="10.5">
      <c r="A361" s="39"/>
      <c r="B361" s="46" t="s">
        <v>152</v>
      </c>
      <c r="C361" s="236"/>
      <c r="D361" s="6"/>
      <c r="E361" s="8"/>
      <c r="F361" s="98"/>
      <c r="G361" s="8"/>
      <c r="H361" s="55"/>
      <c r="I361" s="4"/>
      <c r="J361" s="8"/>
      <c r="K361" s="7"/>
      <c r="L361" s="16">
        <f t="shared" ref="L361:T361" si="174">SUM(L346:L360)</f>
        <v>0</v>
      </c>
      <c r="M361" s="21">
        <f t="shared" si="174"/>
        <v>0</v>
      </c>
      <c r="N361" s="16">
        <f t="shared" si="174"/>
        <v>0</v>
      </c>
      <c r="O361" s="34">
        <f t="shared" si="174"/>
        <v>0</v>
      </c>
      <c r="P361" s="34">
        <f t="shared" si="174"/>
        <v>0</v>
      </c>
      <c r="Q361" s="34">
        <f t="shared" si="174"/>
        <v>0</v>
      </c>
      <c r="R361" s="34">
        <f t="shared" si="174"/>
        <v>0</v>
      </c>
      <c r="S361" s="16">
        <f t="shared" si="174"/>
        <v>0</v>
      </c>
      <c r="T361" s="34">
        <f t="shared" si="174"/>
        <v>0</v>
      </c>
      <c r="AP361" s="1"/>
      <c r="AQ361" s="1"/>
    </row>
    <row r="362" spans="1:43" s="3" customFormat="1">
      <c r="A362" s="1"/>
      <c r="B362" s="44"/>
      <c r="C362" s="239"/>
      <c r="D362" s="6"/>
      <c r="E362" s="4"/>
      <c r="F362" s="98"/>
      <c r="G362" s="8"/>
      <c r="H362" s="55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  <c r="AP362" s="1"/>
      <c r="AQ362" s="1"/>
    </row>
    <row r="363" spans="1:43" s="3" customFormat="1" ht="10.5">
      <c r="A363" s="104">
        <v>3200</v>
      </c>
      <c r="B363" s="31" t="s">
        <v>181</v>
      </c>
      <c r="C363" s="237"/>
      <c r="D363" s="6"/>
      <c r="E363" s="8"/>
      <c r="F363" s="98"/>
      <c r="G363" s="8"/>
      <c r="H363" s="55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  <c r="AP363" s="1"/>
      <c r="AQ363" s="1"/>
    </row>
    <row r="364" spans="1:43" s="3" customFormat="1">
      <c r="A364" s="103">
        <v>3201</v>
      </c>
      <c r="B364" s="44" t="s">
        <v>458</v>
      </c>
      <c r="C364" s="236" t="s">
        <v>244</v>
      </c>
      <c r="D364" s="6"/>
      <c r="E364" s="8">
        <f>F364/2</f>
        <v>0</v>
      </c>
      <c r="F364" s="98">
        <f>shoot</f>
        <v>0</v>
      </c>
      <c r="G364" s="8"/>
      <c r="H364" s="55">
        <f t="shared" ref="H364:H384" si="175">SUM(E364:G364)</f>
        <v>0</v>
      </c>
      <c r="I364" s="4">
        <v>1</v>
      </c>
      <c r="J364" s="8" t="s">
        <v>285</v>
      </c>
      <c r="K364" s="7"/>
      <c r="L364" s="14">
        <f t="shared" ref="L364:L384" si="176">H364*I364*K364</f>
        <v>0</v>
      </c>
      <c r="M364" s="25"/>
      <c r="N364" s="14">
        <f t="shared" ref="N364:N384" si="177">MAX(L364-SUM(O364:R364),0)</f>
        <v>0</v>
      </c>
      <c r="O364" s="33"/>
      <c r="P364" s="33"/>
      <c r="Q364" s="33"/>
      <c r="R364" s="33"/>
      <c r="S364" s="14">
        <f t="shared" ref="S364:S384" si="178">L364-SUM(N364:R364)</f>
        <v>0</v>
      </c>
      <c r="T364" s="33">
        <f t="shared" ref="T364:T384" si="179">N364</f>
        <v>0</v>
      </c>
      <c r="AP364" s="1"/>
      <c r="AQ364" s="1"/>
    </row>
    <row r="365" spans="1:43" s="3" customFormat="1">
      <c r="A365" s="103">
        <v>3202</v>
      </c>
      <c r="B365" s="44" t="s">
        <v>459</v>
      </c>
      <c r="C365" s="236" t="s">
        <v>244</v>
      </c>
      <c r="D365" s="6"/>
      <c r="E365" s="8"/>
      <c r="F365" s="98">
        <f>shoot</f>
        <v>0</v>
      </c>
      <c r="G365" s="8"/>
      <c r="H365" s="55">
        <f t="shared" si="175"/>
        <v>0</v>
      </c>
      <c r="I365" s="4">
        <v>1</v>
      </c>
      <c r="J365" s="8" t="s">
        <v>285</v>
      </c>
      <c r="K365" s="7"/>
      <c r="L365" s="14">
        <f t="shared" si="176"/>
        <v>0</v>
      </c>
      <c r="M365" s="25"/>
      <c r="N365" s="14">
        <f t="shared" si="177"/>
        <v>0</v>
      </c>
      <c r="O365" s="33"/>
      <c r="P365" s="33"/>
      <c r="Q365" s="33"/>
      <c r="R365" s="33"/>
      <c r="S365" s="14">
        <f t="shared" si="178"/>
        <v>0</v>
      </c>
      <c r="T365" s="33">
        <f t="shared" si="179"/>
        <v>0</v>
      </c>
      <c r="AP365" s="1"/>
      <c r="AQ365" s="1"/>
    </row>
    <row r="366" spans="1:43" s="3" customFormat="1">
      <c r="A366" s="103">
        <v>3203</v>
      </c>
      <c r="B366" s="44" t="s">
        <v>460</v>
      </c>
      <c r="C366" s="236" t="s">
        <v>244</v>
      </c>
      <c r="D366" s="6"/>
      <c r="E366" s="4">
        <f>ROUND(shoot*0.2,0)</f>
        <v>0</v>
      </c>
      <c r="F366" s="98">
        <f>shoot</f>
        <v>0</v>
      </c>
      <c r="G366" s="8"/>
      <c r="H366" s="55">
        <f t="shared" si="175"/>
        <v>0</v>
      </c>
      <c r="I366" s="4">
        <v>1</v>
      </c>
      <c r="J366" s="8" t="s">
        <v>285</v>
      </c>
      <c r="K366" s="7"/>
      <c r="L366" s="14">
        <f t="shared" si="176"/>
        <v>0</v>
      </c>
      <c r="M366" s="25"/>
      <c r="N366" s="14">
        <f t="shared" si="177"/>
        <v>0</v>
      </c>
      <c r="O366" s="33"/>
      <c r="P366" s="33"/>
      <c r="Q366" s="33"/>
      <c r="R366" s="33"/>
      <c r="S366" s="14">
        <f t="shared" si="178"/>
        <v>0</v>
      </c>
      <c r="T366" s="33">
        <f t="shared" si="179"/>
        <v>0</v>
      </c>
      <c r="AP366" s="1"/>
      <c r="AQ366" s="1"/>
    </row>
    <row r="367" spans="1:43" s="3" customFormat="1">
      <c r="A367" s="39">
        <v>3204</v>
      </c>
      <c r="B367" s="44" t="s">
        <v>461</v>
      </c>
      <c r="C367" s="236" t="s">
        <v>244</v>
      </c>
      <c r="D367" s="6"/>
      <c r="E367" s="4"/>
      <c r="F367" s="98">
        <f>shoot</f>
        <v>0</v>
      </c>
      <c r="G367" s="8"/>
      <c r="H367" s="55">
        <f t="shared" si="175"/>
        <v>0</v>
      </c>
      <c r="I367" s="4">
        <v>1</v>
      </c>
      <c r="J367" s="8" t="s">
        <v>285</v>
      </c>
      <c r="K367" s="7"/>
      <c r="L367" s="14">
        <f t="shared" si="176"/>
        <v>0</v>
      </c>
      <c r="M367" s="25"/>
      <c r="N367" s="14">
        <f t="shared" si="177"/>
        <v>0</v>
      </c>
      <c r="O367" s="33"/>
      <c r="P367" s="33"/>
      <c r="Q367" s="33"/>
      <c r="R367" s="33"/>
      <c r="S367" s="14">
        <f t="shared" si="178"/>
        <v>0</v>
      </c>
      <c r="T367" s="33">
        <f t="shared" si="179"/>
        <v>0</v>
      </c>
      <c r="AP367" s="1"/>
      <c r="AQ367" s="1"/>
    </row>
    <row r="368" spans="1:43" s="3" customFormat="1">
      <c r="A368" s="39">
        <v>3205</v>
      </c>
      <c r="B368" s="44" t="s">
        <v>462</v>
      </c>
      <c r="C368" s="236" t="s">
        <v>244</v>
      </c>
      <c r="D368" s="6"/>
      <c r="E368" s="4"/>
      <c r="F368" s="98">
        <f>shoot</f>
        <v>0</v>
      </c>
      <c r="G368" s="8"/>
      <c r="H368" s="55">
        <f t="shared" si="175"/>
        <v>0</v>
      </c>
      <c r="I368" s="4">
        <v>1</v>
      </c>
      <c r="J368" s="8" t="s">
        <v>285</v>
      </c>
      <c r="K368" s="7"/>
      <c r="L368" s="14">
        <f t="shared" si="176"/>
        <v>0</v>
      </c>
      <c r="M368" s="25"/>
      <c r="N368" s="14">
        <f t="shared" si="177"/>
        <v>0</v>
      </c>
      <c r="O368" s="33"/>
      <c r="P368" s="33"/>
      <c r="Q368" s="33"/>
      <c r="R368" s="33"/>
      <c r="S368" s="14">
        <f t="shared" si="178"/>
        <v>0</v>
      </c>
      <c r="T368" s="33">
        <f t="shared" si="179"/>
        <v>0</v>
      </c>
      <c r="AP368" s="1"/>
      <c r="AQ368" s="1"/>
    </row>
    <row r="369" spans="1:43" s="3" customFormat="1">
      <c r="A369" s="39">
        <v>3208</v>
      </c>
      <c r="B369" s="44" t="s">
        <v>463</v>
      </c>
      <c r="C369" s="236" t="s">
        <v>244</v>
      </c>
      <c r="D369" s="6"/>
      <c r="E369" s="4"/>
      <c r="F369" s="98">
        <f>sm</f>
        <v>0</v>
      </c>
      <c r="G369" s="8"/>
      <c r="H369" s="55">
        <f t="shared" si="175"/>
        <v>0</v>
      </c>
      <c r="I369" s="4">
        <v>1</v>
      </c>
      <c r="J369" s="8" t="s">
        <v>323</v>
      </c>
      <c r="K369" s="7"/>
      <c r="L369" s="14">
        <f t="shared" si="176"/>
        <v>0</v>
      </c>
      <c r="M369" s="25"/>
      <c r="N369" s="14">
        <f t="shared" si="177"/>
        <v>0</v>
      </c>
      <c r="O369" s="33"/>
      <c r="P369" s="33"/>
      <c r="Q369" s="33"/>
      <c r="R369" s="33"/>
      <c r="S369" s="14">
        <f t="shared" si="178"/>
        <v>0</v>
      </c>
      <c r="T369" s="33">
        <f t="shared" si="179"/>
        <v>0</v>
      </c>
      <c r="AP369" s="1"/>
      <c r="AQ369" s="1"/>
    </row>
    <row r="370" spans="1:43" s="3" customFormat="1">
      <c r="A370" s="39">
        <v>3209</v>
      </c>
      <c r="B370" s="44" t="s">
        <v>464</v>
      </c>
      <c r="C370" s="236" t="s">
        <v>244</v>
      </c>
      <c r="D370" s="6"/>
      <c r="E370" s="8"/>
      <c r="F370" s="98">
        <f>steady</f>
        <v>0</v>
      </c>
      <c r="G370" s="8"/>
      <c r="H370" s="55">
        <f t="shared" si="175"/>
        <v>0</v>
      </c>
      <c r="I370" s="4">
        <v>1</v>
      </c>
      <c r="J370" s="8" t="s">
        <v>285</v>
      </c>
      <c r="K370" s="7"/>
      <c r="L370" s="14">
        <f t="shared" si="176"/>
        <v>0</v>
      </c>
      <c r="M370" s="25"/>
      <c r="N370" s="14">
        <f t="shared" si="177"/>
        <v>0</v>
      </c>
      <c r="O370" s="33"/>
      <c r="P370" s="33"/>
      <c r="Q370" s="33"/>
      <c r="R370" s="33"/>
      <c r="S370" s="14">
        <f t="shared" si="178"/>
        <v>0</v>
      </c>
      <c r="T370" s="33">
        <f t="shared" si="179"/>
        <v>0</v>
      </c>
      <c r="AP370" s="1"/>
      <c r="AQ370" s="1"/>
    </row>
    <row r="371" spans="1:43" s="3" customFormat="1">
      <c r="A371" s="39">
        <v>3210</v>
      </c>
      <c r="B371" s="44" t="s">
        <v>465</v>
      </c>
      <c r="C371" s="236" t="s">
        <v>244</v>
      </c>
      <c r="D371" s="6"/>
      <c r="E371" s="8"/>
      <c r="F371" s="98">
        <f>sec</f>
        <v>0</v>
      </c>
      <c r="G371" s="8"/>
      <c r="H371" s="55">
        <f t="shared" si="175"/>
        <v>0</v>
      </c>
      <c r="I371" s="4">
        <v>1</v>
      </c>
      <c r="J371" s="8" t="s">
        <v>305</v>
      </c>
      <c r="K371" s="7"/>
      <c r="L371" s="14">
        <f t="shared" si="176"/>
        <v>0</v>
      </c>
      <c r="M371" s="25"/>
      <c r="N371" s="14">
        <f t="shared" si="177"/>
        <v>0</v>
      </c>
      <c r="O371" s="33"/>
      <c r="P371" s="33"/>
      <c r="Q371" s="33"/>
      <c r="R371" s="33"/>
      <c r="S371" s="14">
        <f t="shared" si="178"/>
        <v>0</v>
      </c>
      <c r="T371" s="33">
        <f t="shared" si="179"/>
        <v>0</v>
      </c>
      <c r="AP371" s="1"/>
      <c r="AQ371" s="1"/>
    </row>
    <row r="372" spans="1:43" s="3" customFormat="1">
      <c r="A372" s="103">
        <v>3213</v>
      </c>
      <c r="B372" s="44" t="s">
        <v>370</v>
      </c>
      <c r="C372" s="236" t="s">
        <v>244</v>
      </c>
      <c r="D372" s="6"/>
      <c r="E372" s="8"/>
      <c r="F372" s="98">
        <f>sm</f>
        <v>0</v>
      </c>
      <c r="G372" s="8"/>
      <c r="H372" s="55">
        <f t="shared" si="175"/>
        <v>0</v>
      </c>
      <c r="I372" s="4">
        <v>1</v>
      </c>
      <c r="J372" s="8" t="s">
        <v>323</v>
      </c>
      <c r="K372" s="7"/>
      <c r="L372" s="14">
        <f t="shared" si="176"/>
        <v>0</v>
      </c>
      <c r="M372" s="25"/>
      <c r="N372" s="14">
        <f t="shared" si="177"/>
        <v>0</v>
      </c>
      <c r="O372" s="33"/>
      <c r="P372" s="33"/>
      <c r="Q372" s="33"/>
      <c r="R372" s="33"/>
      <c r="S372" s="14">
        <f t="shared" si="178"/>
        <v>0</v>
      </c>
      <c r="T372" s="33">
        <f t="shared" si="179"/>
        <v>0</v>
      </c>
      <c r="AP372" s="1"/>
      <c r="AQ372" s="1"/>
    </row>
    <row r="373" spans="1:43" s="3" customFormat="1">
      <c r="A373" s="39">
        <v>3240</v>
      </c>
      <c r="B373" s="44" t="s">
        <v>466</v>
      </c>
      <c r="C373" s="236" t="s">
        <v>244</v>
      </c>
      <c r="D373" s="6"/>
      <c r="E373" s="8"/>
      <c r="F373" s="98">
        <f>shoot</f>
        <v>0</v>
      </c>
      <c r="G373" s="8"/>
      <c r="H373" s="55">
        <f t="shared" si="175"/>
        <v>0</v>
      </c>
      <c r="I373" s="4">
        <v>1</v>
      </c>
      <c r="J373" s="8" t="s">
        <v>285</v>
      </c>
      <c r="K373" s="7"/>
      <c r="L373" s="14">
        <f t="shared" si="176"/>
        <v>0</v>
      </c>
      <c r="M373" s="25"/>
      <c r="N373" s="14">
        <f t="shared" si="177"/>
        <v>0</v>
      </c>
      <c r="O373" s="33"/>
      <c r="P373" s="33"/>
      <c r="Q373" s="33"/>
      <c r="R373" s="33"/>
      <c r="S373" s="14">
        <f t="shared" si="178"/>
        <v>0</v>
      </c>
      <c r="T373" s="33">
        <f t="shared" si="179"/>
        <v>0</v>
      </c>
      <c r="AP373" s="1"/>
      <c r="AQ373" s="1"/>
    </row>
    <row r="374" spans="1:43" s="3" customFormat="1">
      <c r="A374" s="39">
        <v>3241</v>
      </c>
      <c r="B374" s="44" t="s">
        <v>320</v>
      </c>
      <c r="C374" s="236" t="s">
        <v>244</v>
      </c>
      <c r="D374" s="6"/>
      <c r="E374" s="8"/>
      <c r="F374" s="98">
        <f>shoot</f>
        <v>0</v>
      </c>
      <c r="G374" s="8"/>
      <c r="H374" s="55">
        <f t="shared" si="175"/>
        <v>0</v>
      </c>
      <c r="I374" s="4">
        <v>1</v>
      </c>
      <c r="J374" s="8" t="s">
        <v>231</v>
      </c>
      <c r="K374" s="7"/>
      <c r="L374" s="14">
        <f t="shared" si="176"/>
        <v>0</v>
      </c>
      <c r="M374" s="25"/>
      <c r="N374" s="14">
        <f t="shared" si="177"/>
        <v>0</v>
      </c>
      <c r="O374" s="33"/>
      <c r="P374" s="33"/>
      <c r="Q374" s="33"/>
      <c r="R374" s="33"/>
      <c r="S374" s="14">
        <f t="shared" si="178"/>
        <v>0</v>
      </c>
      <c r="T374" s="33">
        <f t="shared" si="179"/>
        <v>0</v>
      </c>
      <c r="AP374" s="1"/>
      <c r="AQ374" s="1"/>
    </row>
    <row r="375" spans="1:43" s="3" customFormat="1">
      <c r="A375" s="39">
        <v>3242</v>
      </c>
      <c r="B375" s="44" t="s">
        <v>467</v>
      </c>
      <c r="C375" s="236" t="s">
        <v>244</v>
      </c>
      <c r="D375" s="6"/>
      <c r="E375" s="8"/>
      <c r="F375" s="98">
        <v>1</v>
      </c>
      <c r="G375" s="8"/>
      <c r="H375" s="55">
        <f t="shared" si="175"/>
        <v>1</v>
      </c>
      <c r="I375" s="4">
        <v>1</v>
      </c>
      <c r="J375" s="8" t="s">
        <v>231</v>
      </c>
      <c r="K375" s="7"/>
      <c r="L375" s="14">
        <f t="shared" si="176"/>
        <v>0</v>
      </c>
      <c r="M375" s="25"/>
      <c r="N375" s="14">
        <f t="shared" si="177"/>
        <v>0</v>
      </c>
      <c r="O375" s="33"/>
      <c r="P375" s="33"/>
      <c r="Q375" s="33"/>
      <c r="R375" s="33"/>
      <c r="S375" s="14">
        <f t="shared" si="178"/>
        <v>0</v>
      </c>
      <c r="T375" s="33">
        <f t="shared" si="179"/>
        <v>0</v>
      </c>
      <c r="AP375" s="1"/>
      <c r="AQ375" s="1"/>
    </row>
    <row r="376" spans="1:43" s="3" customFormat="1">
      <c r="A376" s="39">
        <v>3243</v>
      </c>
      <c r="B376" s="44" t="s">
        <v>468</v>
      </c>
      <c r="C376" s="236" t="s">
        <v>244</v>
      </c>
      <c r="D376" s="6"/>
      <c r="E376" s="8"/>
      <c r="F376" s="98">
        <f>sec</f>
        <v>0</v>
      </c>
      <c r="G376" s="8"/>
      <c r="H376" s="55">
        <f t="shared" si="175"/>
        <v>0</v>
      </c>
      <c r="I376" s="4">
        <v>1</v>
      </c>
      <c r="J376" s="8" t="s">
        <v>285</v>
      </c>
      <c r="K376" s="7"/>
      <c r="L376" s="14">
        <f t="shared" si="176"/>
        <v>0</v>
      </c>
      <c r="M376" s="25"/>
      <c r="N376" s="14">
        <f t="shared" si="177"/>
        <v>0</v>
      </c>
      <c r="O376" s="33"/>
      <c r="P376" s="33"/>
      <c r="Q376" s="33"/>
      <c r="R376" s="33"/>
      <c r="S376" s="14">
        <f t="shared" si="178"/>
        <v>0</v>
      </c>
      <c r="T376" s="33">
        <f t="shared" si="179"/>
        <v>0</v>
      </c>
      <c r="AP376" s="1"/>
      <c r="AQ376" s="1"/>
    </row>
    <row r="377" spans="1:43" s="3" customFormat="1">
      <c r="A377" s="39">
        <v>3244</v>
      </c>
      <c r="B377" s="44" t="s">
        <v>469</v>
      </c>
      <c r="C377" s="236" t="s">
        <v>244</v>
      </c>
      <c r="D377" s="6"/>
      <c r="E377" s="8"/>
      <c r="F377" s="98">
        <v>1</v>
      </c>
      <c r="G377" s="8"/>
      <c r="H377" s="55">
        <f t="shared" si="175"/>
        <v>1</v>
      </c>
      <c r="I377" s="4">
        <v>1</v>
      </c>
      <c r="J377" s="8" t="s">
        <v>470</v>
      </c>
      <c r="K377" s="7"/>
      <c r="L377" s="14">
        <f t="shared" si="176"/>
        <v>0</v>
      </c>
      <c r="M377" s="25"/>
      <c r="N377" s="14">
        <f t="shared" si="177"/>
        <v>0</v>
      </c>
      <c r="O377" s="33"/>
      <c r="P377" s="33"/>
      <c r="Q377" s="33"/>
      <c r="R377" s="33"/>
      <c r="S377" s="14">
        <f t="shared" si="178"/>
        <v>0</v>
      </c>
      <c r="T377" s="33">
        <f t="shared" si="179"/>
        <v>0</v>
      </c>
      <c r="AP377" s="1"/>
      <c r="AQ377" s="1"/>
    </row>
    <row r="378" spans="1:43" s="3" customFormat="1">
      <c r="A378" s="39">
        <v>3245</v>
      </c>
      <c r="B378" s="44" t="s">
        <v>471</v>
      </c>
      <c r="C378" s="236" t="s">
        <v>244</v>
      </c>
      <c r="D378" s="6"/>
      <c r="E378" s="8"/>
      <c r="F378" s="98">
        <v>1</v>
      </c>
      <c r="G378" s="8"/>
      <c r="H378" s="55">
        <f t="shared" si="175"/>
        <v>1</v>
      </c>
      <c r="I378" s="4">
        <v>1</v>
      </c>
      <c r="J378" s="8" t="s">
        <v>231</v>
      </c>
      <c r="K378" s="7"/>
      <c r="L378" s="14">
        <f t="shared" si="176"/>
        <v>0</v>
      </c>
      <c r="M378" s="25"/>
      <c r="N378" s="14">
        <f t="shared" si="177"/>
        <v>0</v>
      </c>
      <c r="O378" s="33"/>
      <c r="P378" s="33"/>
      <c r="Q378" s="33"/>
      <c r="R378" s="33"/>
      <c r="S378" s="14">
        <f t="shared" si="178"/>
        <v>0</v>
      </c>
      <c r="T378" s="33">
        <f t="shared" si="179"/>
        <v>0</v>
      </c>
      <c r="AP378" s="1"/>
      <c r="AQ378" s="1"/>
    </row>
    <row r="379" spans="1:43" s="3" customFormat="1">
      <c r="A379" s="39">
        <v>3250</v>
      </c>
      <c r="B379" s="44" t="s">
        <v>430</v>
      </c>
      <c r="C379" s="236" t="s">
        <v>244</v>
      </c>
      <c r="D379" s="6"/>
      <c r="E379" s="8"/>
      <c r="F379" s="98">
        <v>1</v>
      </c>
      <c r="G379" s="8"/>
      <c r="H379" s="55">
        <f t="shared" si="175"/>
        <v>1</v>
      </c>
      <c r="I379" s="4">
        <v>1</v>
      </c>
      <c r="J379" s="8" t="s">
        <v>231</v>
      </c>
      <c r="K379" s="7"/>
      <c r="L379" s="14">
        <f t="shared" si="176"/>
        <v>0</v>
      </c>
      <c r="M379" s="25"/>
      <c r="N379" s="14">
        <f t="shared" si="177"/>
        <v>0</v>
      </c>
      <c r="O379" s="33"/>
      <c r="P379" s="33"/>
      <c r="Q379" s="33"/>
      <c r="R379" s="33"/>
      <c r="S379" s="14">
        <f t="shared" si="178"/>
        <v>0</v>
      </c>
      <c r="T379" s="33">
        <f t="shared" si="179"/>
        <v>0</v>
      </c>
      <c r="AP379" s="1"/>
      <c r="AQ379" s="1"/>
    </row>
    <row r="380" spans="1:43" s="3" customFormat="1">
      <c r="A380" s="39">
        <v>3251</v>
      </c>
      <c r="B380" s="44" t="s">
        <v>472</v>
      </c>
      <c r="C380" s="236" t="s">
        <v>244</v>
      </c>
      <c r="D380" s="6"/>
      <c r="E380" s="8"/>
      <c r="F380" s="98">
        <v>1</v>
      </c>
      <c r="G380" s="8"/>
      <c r="H380" s="55">
        <f t="shared" si="175"/>
        <v>1</v>
      </c>
      <c r="I380" s="4">
        <v>1</v>
      </c>
      <c r="J380" s="8" t="s">
        <v>285</v>
      </c>
      <c r="K380" s="7"/>
      <c r="L380" s="14">
        <f t="shared" si="176"/>
        <v>0</v>
      </c>
      <c r="M380" s="25"/>
      <c r="N380" s="14">
        <f t="shared" si="177"/>
        <v>0</v>
      </c>
      <c r="O380" s="33"/>
      <c r="P380" s="33"/>
      <c r="Q380" s="33"/>
      <c r="R380" s="33"/>
      <c r="S380" s="14">
        <f t="shared" si="178"/>
        <v>0</v>
      </c>
      <c r="T380" s="33">
        <f t="shared" si="179"/>
        <v>0</v>
      </c>
      <c r="AP380" s="1"/>
      <c r="AQ380" s="1"/>
    </row>
    <row r="381" spans="1:43" s="3" customFormat="1">
      <c r="A381" s="103">
        <v>3255</v>
      </c>
      <c r="B381" s="44" t="s">
        <v>473</v>
      </c>
      <c r="C381" s="236" t="s">
        <v>244</v>
      </c>
      <c r="D381" s="6"/>
      <c r="E381" s="8"/>
      <c r="F381" s="98">
        <v>1</v>
      </c>
      <c r="G381" s="8"/>
      <c r="H381" s="55">
        <f t="shared" si="175"/>
        <v>1</v>
      </c>
      <c r="I381" s="4">
        <v>1</v>
      </c>
      <c r="J381" s="8" t="s">
        <v>231</v>
      </c>
      <c r="K381" s="7"/>
      <c r="L381" s="14">
        <f t="shared" si="176"/>
        <v>0</v>
      </c>
      <c r="M381" s="25"/>
      <c r="N381" s="14">
        <f t="shared" si="177"/>
        <v>0</v>
      </c>
      <c r="O381" s="33"/>
      <c r="P381" s="33"/>
      <c r="Q381" s="33"/>
      <c r="R381" s="33"/>
      <c r="S381" s="14">
        <f t="shared" si="178"/>
        <v>0</v>
      </c>
      <c r="T381" s="33">
        <f t="shared" si="179"/>
        <v>0</v>
      </c>
      <c r="AP381" s="1"/>
      <c r="AQ381" s="1"/>
    </row>
    <row r="382" spans="1:43" s="3" customFormat="1">
      <c r="A382" s="103">
        <v>3256</v>
      </c>
      <c r="B382" s="44" t="s">
        <v>474</v>
      </c>
      <c r="C382" s="236" t="s">
        <v>244</v>
      </c>
      <c r="D382" s="6"/>
      <c r="E382" s="8"/>
      <c r="F382" s="98">
        <v>1</v>
      </c>
      <c r="G382" s="8"/>
      <c r="H382" s="55">
        <f t="shared" si="175"/>
        <v>1</v>
      </c>
      <c r="I382" s="4">
        <v>1</v>
      </c>
      <c r="J382" s="8" t="s">
        <v>231</v>
      </c>
      <c r="K382" s="7"/>
      <c r="L382" s="14">
        <f t="shared" si="176"/>
        <v>0</v>
      </c>
      <c r="M382" s="25"/>
      <c r="N382" s="14">
        <f t="shared" si="177"/>
        <v>0</v>
      </c>
      <c r="O382" s="33"/>
      <c r="P382" s="33"/>
      <c r="Q382" s="33"/>
      <c r="R382" s="33"/>
      <c r="S382" s="14">
        <f t="shared" si="178"/>
        <v>0</v>
      </c>
      <c r="T382" s="33">
        <f t="shared" si="179"/>
        <v>0</v>
      </c>
      <c r="AP382" s="1"/>
      <c r="AQ382" s="1"/>
    </row>
    <row r="383" spans="1:43" s="3" customFormat="1">
      <c r="A383" s="103">
        <v>3260</v>
      </c>
      <c r="B383" s="44" t="s">
        <v>475</v>
      </c>
      <c r="C383" s="236" t="s">
        <v>244</v>
      </c>
      <c r="D383" s="6"/>
      <c r="E383" s="8"/>
      <c r="F383" s="98">
        <v>1</v>
      </c>
      <c r="G383" s="8"/>
      <c r="H383" s="55">
        <f t="shared" si="175"/>
        <v>1</v>
      </c>
      <c r="I383" s="4">
        <v>1</v>
      </c>
      <c r="J383" s="8" t="s">
        <v>231</v>
      </c>
      <c r="K383" s="7"/>
      <c r="L383" s="14">
        <f t="shared" si="176"/>
        <v>0</v>
      </c>
      <c r="M383" s="25"/>
      <c r="N383" s="14">
        <f t="shared" si="177"/>
        <v>0</v>
      </c>
      <c r="O383" s="33"/>
      <c r="P383" s="33"/>
      <c r="Q383" s="33"/>
      <c r="R383" s="33"/>
      <c r="S383" s="14">
        <f t="shared" si="178"/>
        <v>0</v>
      </c>
      <c r="T383" s="33">
        <f t="shared" si="179"/>
        <v>0</v>
      </c>
      <c r="AP383" s="1"/>
      <c r="AQ383" s="1"/>
    </row>
    <row r="384" spans="1:43" s="3" customFormat="1">
      <c r="A384" s="39">
        <v>3283</v>
      </c>
      <c r="B384" s="44" t="s">
        <v>476</v>
      </c>
      <c r="C384" s="236" t="s">
        <v>244</v>
      </c>
      <c r="D384" s="6"/>
      <c r="E384" s="8"/>
      <c r="F384" s="98">
        <v>1</v>
      </c>
      <c r="G384" s="8"/>
      <c r="H384" s="55">
        <f t="shared" si="175"/>
        <v>1</v>
      </c>
      <c r="I384" s="4">
        <v>1</v>
      </c>
      <c r="J384" s="8" t="s">
        <v>285</v>
      </c>
      <c r="K384" s="7"/>
      <c r="L384" s="14">
        <f t="shared" si="176"/>
        <v>0</v>
      </c>
      <c r="M384" s="25"/>
      <c r="N384" s="14">
        <f t="shared" si="177"/>
        <v>0</v>
      </c>
      <c r="O384" s="33"/>
      <c r="P384" s="33"/>
      <c r="Q384" s="33"/>
      <c r="R384" s="33"/>
      <c r="S384" s="14">
        <f t="shared" si="178"/>
        <v>0</v>
      </c>
      <c r="T384" s="33">
        <f t="shared" si="179"/>
        <v>0</v>
      </c>
      <c r="AP384" s="1"/>
      <c r="AQ384" s="1"/>
    </row>
    <row r="385" spans="1:43" s="3" customFormat="1">
      <c r="A385" s="430" t="s">
        <v>477</v>
      </c>
      <c r="B385" s="108" t="s">
        <v>457</v>
      </c>
      <c r="C385" s="236" t="s">
        <v>244</v>
      </c>
      <c r="D385" s="6"/>
      <c r="E385" s="8"/>
      <c r="F385" s="98">
        <v>1</v>
      </c>
      <c r="G385" s="8"/>
      <c r="H385" s="55">
        <f t="shared" ref="H385" si="180">SUM(E385:G385)</f>
        <v>1</v>
      </c>
      <c r="I385" s="4">
        <v>1</v>
      </c>
      <c r="J385" s="8" t="s">
        <v>285</v>
      </c>
      <c r="K385" s="7"/>
      <c r="L385" s="14">
        <f t="shared" ref="L385" si="181">H385*I385*K385</f>
        <v>0</v>
      </c>
      <c r="M385" s="25"/>
      <c r="N385" s="14">
        <f t="shared" ref="N385" si="182">MAX(L385-SUM(O385:R385),0)</f>
        <v>0</v>
      </c>
      <c r="O385" s="33"/>
      <c r="P385" s="33"/>
      <c r="Q385" s="33"/>
      <c r="R385" s="33"/>
      <c r="S385" s="14">
        <f t="shared" ref="S385" si="183">L385-SUM(N385:R385)</f>
        <v>0</v>
      </c>
      <c r="T385" s="36"/>
      <c r="AP385" s="1"/>
      <c r="AQ385" s="1"/>
    </row>
    <row r="386" spans="1:43" s="3" customFormat="1" ht="10.5">
      <c r="A386" s="39"/>
      <c r="B386" s="46" t="s">
        <v>152</v>
      </c>
      <c r="C386" s="236"/>
      <c r="D386" s="6"/>
      <c r="E386" s="8"/>
      <c r="F386" s="98"/>
      <c r="G386" s="8"/>
      <c r="H386" s="55"/>
      <c r="I386" s="4"/>
      <c r="J386" s="8"/>
      <c r="K386" s="7"/>
      <c r="L386" s="16">
        <f>SUM(L364:L385)</f>
        <v>0</v>
      </c>
      <c r="M386" s="21">
        <f t="shared" ref="M386:S386" si="184">SUM(M364:M385)</f>
        <v>0</v>
      </c>
      <c r="N386" s="16">
        <f>SUM(N364:N385)</f>
        <v>0</v>
      </c>
      <c r="O386" s="34">
        <f>SUM(O364:O385)</f>
        <v>0</v>
      </c>
      <c r="P386" s="34">
        <f t="shared" si="184"/>
        <v>0</v>
      </c>
      <c r="Q386" s="34">
        <f t="shared" si="184"/>
        <v>0</v>
      </c>
      <c r="R386" s="34">
        <f>SUM(R364:R385)</f>
        <v>0</v>
      </c>
      <c r="S386" s="16">
        <f t="shared" si="184"/>
        <v>0</v>
      </c>
      <c r="T386" s="34">
        <f>SUM(T364:T385)</f>
        <v>0</v>
      </c>
      <c r="AP386" s="1"/>
      <c r="AQ386" s="1"/>
    </row>
    <row r="387" spans="1:43" s="3" customFormat="1">
      <c r="A387" s="1"/>
      <c r="B387" s="44"/>
      <c r="C387" s="239"/>
      <c r="D387" s="6"/>
      <c r="E387" s="4"/>
      <c r="F387" s="98"/>
      <c r="G387" s="8"/>
      <c r="H387" s="55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  <c r="AP387" s="1"/>
      <c r="AQ387" s="1"/>
    </row>
    <row r="388" spans="1:43" s="3" customFormat="1" ht="10.5">
      <c r="A388" s="104">
        <v>3400</v>
      </c>
      <c r="B388" s="31" t="s">
        <v>182</v>
      </c>
      <c r="C388" s="237"/>
      <c r="D388" s="6"/>
      <c r="E388" s="8"/>
      <c r="F388" s="98"/>
      <c r="G388" s="8"/>
      <c r="H388" s="55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  <c r="AP388" s="1"/>
      <c r="AQ388" s="1"/>
    </row>
    <row r="389" spans="1:43" s="3" customFormat="1">
      <c r="A389" s="39">
        <v>3401</v>
      </c>
      <c r="B389" s="44" t="s">
        <v>478</v>
      </c>
      <c r="C389" s="236" t="s">
        <v>244</v>
      </c>
      <c r="D389" s="6"/>
      <c r="E389" s="4">
        <f>ROUND(shoot*0.2,0)</f>
        <v>0</v>
      </c>
      <c r="F389" s="98">
        <f>shoot</f>
        <v>0</v>
      </c>
      <c r="G389" s="8"/>
      <c r="H389" s="55">
        <f t="shared" ref="H389:H406" si="185">SUM(E389:G389)</f>
        <v>0</v>
      </c>
      <c r="I389" s="4">
        <v>1</v>
      </c>
      <c r="J389" s="8" t="s">
        <v>285</v>
      </c>
      <c r="K389" s="7"/>
      <c r="L389" s="14">
        <f t="shared" ref="L389:L406" si="186">H389*I389*K389</f>
        <v>0</v>
      </c>
      <c r="M389" s="25"/>
      <c r="N389" s="14">
        <f t="shared" ref="N389:N406" si="187">MAX(L389-SUM(O389:R389),0)</f>
        <v>0</v>
      </c>
      <c r="O389" s="33"/>
      <c r="P389" s="33"/>
      <c r="Q389" s="33"/>
      <c r="R389" s="33"/>
      <c r="S389" s="14">
        <f t="shared" ref="S389:S406" si="188">L389-SUM(N389:R389)</f>
        <v>0</v>
      </c>
      <c r="T389" s="33">
        <f t="shared" ref="T389:T404" si="189">N389</f>
        <v>0</v>
      </c>
      <c r="AP389" s="1"/>
      <c r="AQ389" s="1"/>
    </row>
    <row r="390" spans="1:43" s="3" customFormat="1">
      <c r="A390" s="39">
        <v>3403</v>
      </c>
      <c r="B390" s="44" t="s">
        <v>479</v>
      </c>
      <c r="C390" s="236" t="s">
        <v>244</v>
      </c>
      <c r="D390" s="6"/>
      <c r="E390" s="4">
        <f>ROUND(shoot*0.1,0)</f>
        <v>0</v>
      </c>
      <c r="F390" s="98">
        <f>shoot</f>
        <v>0</v>
      </c>
      <c r="G390" s="8"/>
      <c r="H390" s="55">
        <f t="shared" si="185"/>
        <v>0</v>
      </c>
      <c r="I390" s="4">
        <v>1</v>
      </c>
      <c r="J390" s="8" t="s">
        <v>285</v>
      </c>
      <c r="K390" s="7"/>
      <c r="L390" s="14">
        <f t="shared" si="186"/>
        <v>0</v>
      </c>
      <c r="M390" s="25"/>
      <c r="N390" s="14">
        <f t="shared" si="187"/>
        <v>0</v>
      </c>
      <c r="O390" s="33"/>
      <c r="P390" s="33"/>
      <c r="Q390" s="33"/>
      <c r="R390" s="33"/>
      <c r="S390" s="14">
        <f t="shared" si="188"/>
        <v>0</v>
      </c>
      <c r="T390" s="33">
        <f t="shared" si="189"/>
        <v>0</v>
      </c>
      <c r="AP390" s="1"/>
      <c r="AQ390" s="1"/>
    </row>
    <row r="391" spans="1:43" s="3" customFormat="1">
      <c r="A391" s="39">
        <v>3405</v>
      </c>
      <c r="B391" s="44" t="s">
        <v>480</v>
      </c>
      <c r="C391" s="236" t="s">
        <v>244</v>
      </c>
      <c r="D391" s="6"/>
      <c r="E391" s="8"/>
      <c r="F391" s="98">
        <f>shoot</f>
        <v>0</v>
      </c>
      <c r="G391" s="8"/>
      <c r="H391" s="55">
        <f t="shared" si="185"/>
        <v>0</v>
      </c>
      <c r="I391" s="4">
        <v>1</v>
      </c>
      <c r="J391" s="8" t="s">
        <v>285</v>
      </c>
      <c r="K391" s="7"/>
      <c r="L391" s="14">
        <f t="shared" si="186"/>
        <v>0</v>
      </c>
      <c r="M391" s="25"/>
      <c r="N391" s="14">
        <f t="shared" si="187"/>
        <v>0</v>
      </c>
      <c r="O391" s="33"/>
      <c r="P391" s="33"/>
      <c r="Q391" s="33"/>
      <c r="R391" s="33"/>
      <c r="S391" s="14">
        <f t="shared" si="188"/>
        <v>0</v>
      </c>
      <c r="T391" s="33">
        <f t="shared" si="189"/>
        <v>0</v>
      </c>
      <c r="AP391" s="1"/>
      <c r="AQ391" s="1"/>
    </row>
    <row r="392" spans="1:43" s="3" customFormat="1">
      <c r="A392" s="39">
        <v>3406</v>
      </c>
      <c r="B392" s="44" t="s">
        <v>481</v>
      </c>
      <c r="C392" s="236" t="s">
        <v>244</v>
      </c>
      <c r="D392" s="6"/>
      <c r="E392" s="8"/>
      <c r="F392" s="98">
        <f>shoot</f>
        <v>0</v>
      </c>
      <c r="G392" s="8"/>
      <c r="H392" s="55">
        <f t="shared" si="185"/>
        <v>0</v>
      </c>
      <c r="I392" s="4">
        <v>1</v>
      </c>
      <c r="J392" s="8" t="s">
        <v>285</v>
      </c>
      <c r="K392" s="7"/>
      <c r="L392" s="14">
        <f t="shared" si="186"/>
        <v>0</v>
      </c>
      <c r="M392" s="25"/>
      <c r="N392" s="14">
        <f t="shared" si="187"/>
        <v>0</v>
      </c>
      <c r="O392" s="33"/>
      <c r="P392" s="33"/>
      <c r="Q392" s="33"/>
      <c r="R392" s="33"/>
      <c r="S392" s="14">
        <f t="shared" si="188"/>
        <v>0</v>
      </c>
      <c r="T392" s="33">
        <f t="shared" si="189"/>
        <v>0</v>
      </c>
      <c r="AP392" s="1"/>
      <c r="AQ392" s="1"/>
    </row>
    <row r="393" spans="1:43" s="3" customFormat="1">
      <c r="A393" s="103">
        <v>3407</v>
      </c>
      <c r="B393" s="44" t="s">
        <v>482</v>
      </c>
      <c r="C393" s="236" t="s">
        <v>244</v>
      </c>
      <c r="D393" s="6"/>
      <c r="E393" s="8"/>
      <c r="F393" s="98">
        <f>shoot</f>
        <v>0</v>
      </c>
      <c r="G393" s="8"/>
      <c r="H393" s="55">
        <f t="shared" si="185"/>
        <v>0</v>
      </c>
      <c r="I393" s="4">
        <v>1</v>
      </c>
      <c r="J393" s="8" t="s">
        <v>285</v>
      </c>
      <c r="K393" s="7"/>
      <c r="L393" s="14">
        <f t="shared" si="186"/>
        <v>0</v>
      </c>
      <c r="M393" s="25"/>
      <c r="N393" s="14">
        <f t="shared" si="187"/>
        <v>0</v>
      </c>
      <c r="O393" s="33"/>
      <c r="P393" s="33"/>
      <c r="Q393" s="33"/>
      <c r="R393" s="33"/>
      <c r="S393" s="14">
        <f t="shared" si="188"/>
        <v>0</v>
      </c>
      <c r="T393" s="33">
        <f t="shared" si="189"/>
        <v>0</v>
      </c>
      <c r="AP393" s="1"/>
      <c r="AQ393" s="1"/>
    </row>
    <row r="394" spans="1:43" s="3" customFormat="1">
      <c r="A394" s="103">
        <v>3409</v>
      </c>
      <c r="B394" s="44" t="s">
        <v>483</v>
      </c>
      <c r="C394" s="236" t="s">
        <v>244</v>
      </c>
      <c r="D394" s="6"/>
      <c r="E394" s="8"/>
      <c r="F394" s="98">
        <v>1</v>
      </c>
      <c r="G394" s="8"/>
      <c r="H394" s="55">
        <f t="shared" si="185"/>
        <v>1</v>
      </c>
      <c r="I394" s="4">
        <v>1</v>
      </c>
      <c r="J394" s="8" t="s">
        <v>285</v>
      </c>
      <c r="K394" s="7"/>
      <c r="L394" s="14">
        <f t="shared" si="186"/>
        <v>0</v>
      </c>
      <c r="M394" s="25"/>
      <c r="N394" s="14">
        <f t="shared" si="187"/>
        <v>0</v>
      </c>
      <c r="O394" s="33"/>
      <c r="P394" s="33"/>
      <c r="Q394" s="33"/>
      <c r="R394" s="33"/>
      <c r="S394" s="14">
        <f t="shared" si="188"/>
        <v>0</v>
      </c>
      <c r="T394" s="33">
        <f t="shared" si="189"/>
        <v>0</v>
      </c>
      <c r="AP394" s="1"/>
      <c r="AQ394" s="1"/>
    </row>
    <row r="395" spans="1:43" s="3" customFormat="1">
      <c r="A395" s="39">
        <v>3410</v>
      </c>
      <c r="B395" s="44" t="s">
        <v>484</v>
      </c>
      <c r="C395" s="236" t="s">
        <v>244</v>
      </c>
      <c r="D395" s="6"/>
      <c r="E395" s="8"/>
      <c r="F395" s="98">
        <v>1</v>
      </c>
      <c r="G395" s="8"/>
      <c r="H395" s="55">
        <f t="shared" si="185"/>
        <v>1</v>
      </c>
      <c r="I395" s="4">
        <v>1</v>
      </c>
      <c r="J395" s="8" t="s">
        <v>285</v>
      </c>
      <c r="K395" s="7"/>
      <c r="L395" s="14">
        <f t="shared" si="186"/>
        <v>0</v>
      </c>
      <c r="M395" s="25"/>
      <c r="N395" s="14">
        <f t="shared" si="187"/>
        <v>0</v>
      </c>
      <c r="O395" s="33"/>
      <c r="P395" s="33"/>
      <c r="Q395" s="33"/>
      <c r="R395" s="33"/>
      <c r="S395" s="14">
        <f t="shared" si="188"/>
        <v>0</v>
      </c>
      <c r="T395" s="33">
        <f t="shared" si="189"/>
        <v>0</v>
      </c>
      <c r="AP395" s="1"/>
      <c r="AQ395" s="1"/>
    </row>
    <row r="396" spans="1:43" s="3" customFormat="1">
      <c r="A396" s="103">
        <v>3413</v>
      </c>
      <c r="B396" s="44" t="s">
        <v>370</v>
      </c>
      <c r="C396" s="236" t="s">
        <v>244</v>
      </c>
      <c r="D396" s="6"/>
      <c r="E396" s="8"/>
      <c r="F396" s="98">
        <f>sm</f>
        <v>0</v>
      </c>
      <c r="G396" s="8"/>
      <c r="H396" s="55">
        <f t="shared" si="185"/>
        <v>0</v>
      </c>
      <c r="I396" s="4">
        <v>1</v>
      </c>
      <c r="J396" s="8" t="s">
        <v>323</v>
      </c>
      <c r="K396" s="7"/>
      <c r="L396" s="14">
        <f t="shared" si="186"/>
        <v>0</v>
      </c>
      <c r="M396" s="25"/>
      <c r="N396" s="14">
        <f t="shared" si="187"/>
        <v>0</v>
      </c>
      <c r="O396" s="33"/>
      <c r="P396" s="33"/>
      <c r="Q396" s="33"/>
      <c r="R396" s="33"/>
      <c r="S396" s="14">
        <f t="shared" si="188"/>
        <v>0</v>
      </c>
      <c r="T396" s="33">
        <f t="shared" si="189"/>
        <v>0</v>
      </c>
      <c r="AP396" s="1"/>
      <c r="AQ396" s="1"/>
    </row>
    <row r="397" spans="1:43" s="3" customFormat="1">
      <c r="A397" s="39">
        <v>3440</v>
      </c>
      <c r="B397" s="44" t="s">
        <v>466</v>
      </c>
      <c r="C397" s="236" t="s">
        <v>244</v>
      </c>
      <c r="D397" s="6"/>
      <c r="E397" s="8"/>
      <c r="F397" s="98">
        <f>shoot</f>
        <v>0</v>
      </c>
      <c r="G397" s="8"/>
      <c r="H397" s="55">
        <f t="shared" si="185"/>
        <v>0</v>
      </c>
      <c r="I397" s="4">
        <v>1</v>
      </c>
      <c r="J397" s="8" t="s">
        <v>285</v>
      </c>
      <c r="K397" s="7"/>
      <c r="L397" s="14">
        <f t="shared" si="186"/>
        <v>0</v>
      </c>
      <c r="M397" s="25"/>
      <c r="N397" s="14">
        <f t="shared" si="187"/>
        <v>0</v>
      </c>
      <c r="O397" s="33"/>
      <c r="P397" s="33"/>
      <c r="Q397" s="33"/>
      <c r="R397" s="33"/>
      <c r="S397" s="14">
        <f t="shared" si="188"/>
        <v>0</v>
      </c>
      <c r="T397" s="33">
        <f t="shared" si="189"/>
        <v>0</v>
      </c>
      <c r="AP397" s="1"/>
      <c r="AQ397" s="1"/>
    </row>
    <row r="398" spans="1:43" s="3" customFormat="1">
      <c r="A398" s="39">
        <v>3441</v>
      </c>
      <c r="B398" s="44" t="s">
        <v>320</v>
      </c>
      <c r="C398" s="236" t="s">
        <v>244</v>
      </c>
      <c r="D398" s="6"/>
      <c r="E398" s="8"/>
      <c r="F398" s="98">
        <v>1</v>
      </c>
      <c r="G398" s="8"/>
      <c r="H398" s="55">
        <f t="shared" si="185"/>
        <v>1</v>
      </c>
      <c r="I398" s="4">
        <v>1</v>
      </c>
      <c r="J398" s="8" t="s">
        <v>231</v>
      </c>
      <c r="K398" s="7"/>
      <c r="L398" s="14">
        <f t="shared" si="186"/>
        <v>0</v>
      </c>
      <c r="M398" s="25"/>
      <c r="N398" s="14">
        <f t="shared" si="187"/>
        <v>0</v>
      </c>
      <c r="O398" s="33"/>
      <c r="P398" s="33"/>
      <c r="Q398" s="33"/>
      <c r="R398" s="33"/>
      <c r="S398" s="14">
        <f t="shared" si="188"/>
        <v>0</v>
      </c>
      <c r="T398" s="33">
        <f t="shared" si="189"/>
        <v>0</v>
      </c>
      <c r="AP398" s="1"/>
      <c r="AQ398" s="1"/>
    </row>
    <row r="399" spans="1:43" s="3" customFormat="1">
      <c r="A399" s="39">
        <v>3442</v>
      </c>
      <c r="B399" s="44" t="s">
        <v>485</v>
      </c>
      <c r="C399" s="236" t="s">
        <v>244</v>
      </c>
      <c r="D399" s="6"/>
      <c r="E399" s="8"/>
      <c r="F399" s="98">
        <v>1</v>
      </c>
      <c r="G399" s="8"/>
      <c r="H399" s="55">
        <f t="shared" si="185"/>
        <v>1</v>
      </c>
      <c r="I399" s="4">
        <v>1</v>
      </c>
      <c r="J399" s="8" t="s">
        <v>231</v>
      </c>
      <c r="K399" s="7"/>
      <c r="L399" s="14">
        <f t="shared" si="186"/>
        <v>0</v>
      </c>
      <c r="M399" s="25"/>
      <c r="N399" s="14">
        <f t="shared" si="187"/>
        <v>0</v>
      </c>
      <c r="O399" s="33"/>
      <c r="P399" s="33"/>
      <c r="Q399" s="33"/>
      <c r="R399" s="33"/>
      <c r="S399" s="14">
        <f t="shared" si="188"/>
        <v>0</v>
      </c>
      <c r="T399" s="33">
        <f t="shared" si="189"/>
        <v>0</v>
      </c>
      <c r="AP399" s="1"/>
      <c r="AQ399" s="1"/>
    </row>
    <row r="400" spans="1:43" s="3" customFormat="1">
      <c r="A400" s="103">
        <v>3444</v>
      </c>
      <c r="B400" s="44" t="s">
        <v>486</v>
      </c>
      <c r="C400" s="236" t="s">
        <v>244</v>
      </c>
      <c r="D400" s="6"/>
      <c r="E400" s="8"/>
      <c r="F400" s="98">
        <v>1</v>
      </c>
      <c r="G400" s="8"/>
      <c r="H400" s="55">
        <f t="shared" si="185"/>
        <v>1</v>
      </c>
      <c r="I400" s="4">
        <v>1</v>
      </c>
      <c r="J400" s="8" t="s">
        <v>285</v>
      </c>
      <c r="K400" s="7"/>
      <c r="L400" s="14">
        <f t="shared" si="186"/>
        <v>0</v>
      </c>
      <c r="M400" s="25"/>
      <c r="N400" s="14">
        <f t="shared" si="187"/>
        <v>0</v>
      </c>
      <c r="O400" s="33"/>
      <c r="P400" s="33"/>
      <c r="Q400" s="33"/>
      <c r="R400" s="33"/>
      <c r="S400" s="14">
        <f t="shared" si="188"/>
        <v>0</v>
      </c>
      <c r="T400" s="33">
        <f t="shared" si="189"/>
        <v>0</v>
      </c>
      <c r="AP400" s="1"/>
      <c r="AQ400" s="1"/>
    </row>
    <row r="401" spans="1:43" s="3" customFormat="1">
      <c r="A401" s="103">
        <v>3445</v>
      </c>
      <c r="B401" s="44" t="s">
        <v>487</v>
      </c>
      <c r="C401" s="236" t="s">
        <v>244</v>
      </c>
      <c r="D401" s="6"/>
      <c r="E401" s="8"/>
      <c r="F401" s="98">
        <f>shoot</f>
        <v>0</v>
      </c>
      <c r="G401" s="8"/>
      <c r="H401" s="55">
        <f t="shared" si="185"/>
        <v>0</v>
      </c>
      <c r="I401" s="4">
        <v>1</v>
      </c>
      <c r="J401" s="8" t="s">
        <v>285</v>
      </c>
      <c r="K401" s="7"/>
      <c r="L401" s="14">
        <f t="shared" si="186"/>
        <v>0</v>
      </c>
      <c r="M401" s="25"/>
      <c r="N401" s="14">
        <f t="shared" si="187"/>
        <v>0</v>
      </c>
      <c r="O401" s="33"/>
      <c r="P401" s="33"/>
      <c r="Q401" s="33"/>
      <c r="R401" s="33"/>
      <c r="S401" s="14">
        <f t="shared" si="188"/>
        <v>0</v>
      </c>
      <c r="T401" s="33">
        <f t="shared" si="189"/>
        <v>0</v>
      </c>
      <c r="AP401" s="1"/>
      <c r="AQ401" s="1"/>
    </row>
    <row r="402" spans="1:43" s="3" customFormat="1">
      <c r="A402" s="39">
        <v>3447</v>
      </c>
      <c r="B402" s="44" t="s">
        <v>488</v>
      </c>
      <c r="C402" s="236" t="s">
        <v>244</v>
      </c>
      <c r="D402" s="6"/>
      <c r="E402" s="8"/>
      <c r="F402" s="98">
        <v>1</v>
      </c>
      <c r="G402" s="8"/>
      <c r="H402" s="55">
        <f t="shared" si="185"/>
        <v>1</v>
      </c>
      <c r="I402" s="4">
        <v>1</v>
      </c>
      <c r="J402" s="8" t="s">
        <v>231</v>
      </c>
      <c r="K402" s="7"/>
      <c r="L402" s="14">
        <f t="shared" si="186"/>
        <v>0</v>
      </c>
      <c r="M402" s="25"/>
      <c r="N402" s="14">
        <f t="shared" si="187"/>
        <v>0</v>
      </c>
      <c r="O402" s="33"/>
      <c r="P402" s="33"/>
      <c r="Q402" s="33"/>
      <c r="R402" s="33"/>
      <c r="S402" s="14">
        <f t="shared" si="188"/>
        <v>0</v>
      </c>
      <c r="T402" s="33">
        <f t="shared" si="189"/>
        <v>0</v>
      </c>
      <c r="AP402" s="1"/>
      <c r="AQ402" s="1"/>
    </row>
    <row r="403" spans="1:43" s="3" customFormat="1">
      <c r="A403" s="39">
        <v>3450</v>
      </c>
      <c r="B403" s="44" t="s">
        <v>489</v>
      </c>
      <c r="C403" s="236" t="s">
        <v>244</v>
      </c>
      <c r="D403" s="6"/>
      <c r="E403" s="8"/>
      <c r="F403" s="98">
        <v>1</v>
      </c>
      <c r="G403" s="8"/>
      <c r="H403" s="55">
        <f t="shared" si="185"/>
        <v>1</v>
      </c>
      <c r="I403" s="4">
        <v>1</v>
      </c>
      <c r="J403" s="8" t="s">
        <v>231</v>
      </c>
      <c r="K403" s="7"/>
      <c r="L403" s="14">
        <f t="shared" si="186"/>
        <v>0</v>
      </c>
      <c r="M403" s="25"/>
      <c r="N403" s="14">
        <f t="shared" si="187"/>
        <v>0</v>
      </c>
      <c r="O403" s="33"/>
      <c r="P403" s="33"/>
      <c r="Q403" s="33"/>
      <c r="R403" s="33"/>
      <c r="S403" s="14">
        <f t="shared" si="188"/>
        <v>0</v>
      </c>
      <c r="T403" s="33">
        <f t="shared" si="189"/>
        <v>0</v>
      </c>
      <c r="AP403" s="1"/>
      <c r="AQ403" s="1"/>
    </row>
    <row r="404" spans="1:43" s="3" customFormat="1">
      <c r="A404" s="103">
        <v>3477</v>
      </c>
      <c r="B404" s="44" t="s">
        <v>490</v>
      </c>
      <c r="C404" s="236" t="s">
        <v>244</v>
      </c>
      <c r="D404" s="6"/>
      <c r="E404" s="8"/>
      <c r="F404" s="98">
        <v>1</v>
      </c>
      <c r="G404" s="8"/>
      <c r="H404" s="55">
        <f t="shared" si="185"/>
        <v>1</v>
      </c>
      <c r="I404" s="4">
        <v>1</v>
      </c>
      <c r="J404" s="8" t="s">
        <v>231</v>
      </c>
      <c r="K404" s="7"/>
      <c r="L404" s="14">
        <f t="shared" si="186"/>
        <v>0</v>
      </c>
      <c r="M404" s="25"/>
      <c r="N404" s="14">
        <f t="shared" si="187"/>
        <v>0</v>
      </c>
      <c r="O404" s="33"/>
      <c r="P404" s="33"/>
      <c r="Q404" s="33"/>
      <c r="R404" s="33"/>
      <c r="S404" s="14">
        <f t="shared" si="188"/>
        <v>0</v>
      </c>
      <c r="T404" s="33">
        <f t="shared" si="189"/>
        <v>0</v>
      </c>
      <c r="AP404" s="1"/>
      <c r="AQ404" s="1"/>
    </row>
    <row r="405" spans="1:43" s="3" customFormat="1">
      <c r="A405" s="39">
        <v>3483</v>
      </c>
      <c r="B405" s="44" t="s">
        <v>491</v>
      </c>
      <c r="C405" s="236" t="s">
        <v>244</v>
      </c>
      <c r="D405" s="6"/>
      <c r="E405" s="8"/>
      <c r="F405" s="98">
        <v>1</v>
      </c>
      <c r="G405" s="8"/>
      <c r="H405" s="55">
        <f t="shared" ref="H405" si="190">SUM(E405:G405)</f>
        <v>1</v>
      </c>
      <c r="I405" s="4">
        <v>1</v>
      </c>
      <c r="J405" s="8" t="s">
        <v>285</v>
      </c>
      <c r="K405" s="7"/>
      <c r="L405" s="14">
        <f t="shared" ref="L405" si="191">H405*I405*K405</f>
        <v>0</v>
      </c>
      <c r="M405" s="25"/>
      <c r="N405" s="14">
        <f t="shared" ref="N405" si="192">MAX(L405-SUM(O405:R405),0)</f>
        <v>0</v>
      </c>
      <c r="O405" s="33"/>
      <c r="P405" s="33"/>
      <c r="Q405" s="33"/>
      <c r="R405" s="33"/>
      <c r="S405" s="14">
        <f t="shared" ref="S405" si="193">L405-SUM(N405:R405)</f>
        <v>0</v>
      </c>
      <c r="T405" s="33">
        <f t="shared" ref="T405" si="194">N405</f>
        <v>0</v>
      </c>
      <c r="AP405" s="1"/>
      <c r="AQ405" s="1"/>
    </row>
    <row r="406" spans="1:43" s="3" customFormat="1">
      <c r="A406" s="430" t="s">
        <v>492</v>
      </c>
      <c r="B406" s="108" t="s">
        <v>457</v>
      </c>
      <c r="C406" s="236" t="s">
        <v>244</v>
      </c>
      <c r="D406" s="6"/>
      <c r="E406" s="8"/>
      <c r="F406" s="98">
        <v>1</v>
      </c>
      <c r="G406" s="8"/>
      <c r="H406" s="55">
        <f t="shared" si="185"/>
        <v>1</v>
      </c>
      <c r="I406" s="4">
        <v>1</v>
      </c>
      <c r="J406" s="8" t="s">
        <v>285</v>
      </c>
      <c r="K406" s="7"/>
      <c r="L406" s="14">
        <f t="shared" si="186"/>
        <v>0</v>
      </c>
      <c r="M406" s="25"/>
      <c r="N406" s="14">
        <f t="shared" si="187"/>
        <v>0</v>
      </c>
      <c r="O406" s="33"/>
      <c r="P406" s="33"/>
      <c r="Q406" s="33"/>
      <c r="R406" s="33"/>
      <c r="S406" s="14">
        <f t="shared" si="188"/>
        <v>0</v>
      </c>
      <c r="T406" s="36"/>
      <c r="AP406" s="1"/>
      <c r="AQ406" s="1"/>
    </row>
    <row r="407" spans="1:43" s="3" customFormat="1" ht="10.5">
      <c r="A407" s="39"/>
      <c r="B407" s="46" t="s">
        <v>152</v>
      </c>
      <c r="C407" s="236"/>
      <c r="D407" s="6"/>
      <c r="E407" s="8"/>
      <c r="F407" s="98"/>
      <c r="G407" s="8"/>
      <c r="H407" s="55"/>
      <c r="I407" s="4"/>
      <c r="J407" s="8"/>
      <c r="K407" s="7"/>
      <c r="L407" s="16">
        <f>SUM(L389:L406)</f>
        <v>0</v>
      </c>
      <c r="M407" s="21">
        <f t="shared" ref="M407:T407" si="195">SUM(M389:M406)</f>
        <v>0</v>
      </c>
      <c r="N407" s="16">
        <f t="shared" si="195"/>
        <v>0</v>
      </c>
      <c r="O407" s="34">
        <f t="shared" si="195"/>
        <v>0</v>
      </c>
      <c r="P407" s="34">
        <f t="shared" si="195"/>
        <v>0</v>
      </c>
      <c r="Q407" s="34">
        <f t="shared" si="195"/>
        <v>0</v>
      </c>
      <c r="R407" s="34">
        <f t="shared" si="195"/>
        <v>0</v>
      </c>
      <c r="S407" s="16">
        <f t="shared" si="195"/>
        <v>0</v>
      </c>
      <c r="T407" s="34">
        <f t="shared" si="195"/>
        <v>0</v>
      </c>
      <c r="AP407" s="1"/>
      <c r="AQ407" s="1"/>
    </row>
    <row r="408" spans="1:43" s="3" customFormat="1">
      <c r="A408" s="1"/>
      <c r="B408" s="44"/>
      <c r="C408" s="239"/>
      <c r="D408" s="6"/>
      <c r="E408" s="4"/>
      <c r="F408" s="98"/>
      <c r="G408" s="8"/>
      <c r="H408" s="55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  <c r="AP408" s="1"/>
      <c r="AQ408" s="1"/>
    </row>
    <row r="409" spans="1:43" s="3" customFormat="1" ht="10.5">
      <c r="A409" s="104">
        <v>3500</v>
      </c>
      <c r="B409" s="31" t="s">
        <v>183</v>
      </c>
      <c r="C409" s="237"/>
      <c r="D409" s="6"/>
      <c r="E409" s="8"/>
      <c r="F409" s="98"/>
      <c r="G409" s="8"/>
      <c r="H409" s="55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  <c r="AP409" s="1"/>
      <c r="AQ409" s="1"/>
    </row>
    <row r="410" spans="1:43" s="3" customFormat="1">
      <c r="A410" s="39">
        <v>3501</v>
      </c>
      <c r="B410" s="44" t="s">
        <v>493</v>
      </c>
      <c r="C410" s="236" t="s">
        <v>244</v>
      </c>
      <c r="D410" s="6"/>
      <c r="E410" s="4">
        <f>ROUND(shoot*0.15,0)</f>
        <v>0</v>
      </c>
      <c r="F410" s="98">
        <f>shoot</f>
        <v>0</v>
      </c>
      <c r="G410" s="8"/>
      <c r="H410" s="55">
        <f t="shared" ref="H410:H425" si="196">SUM(E410:G410)</f>
        <v>0</v>
      </c>
      <c r="I410" s="4">
        <v>1</v>
      </c>
      <c r="J410" s="8" t="s">
        <v>285</v>
      </c>
      <c r="K410" s="7"/>
      <c r="L410" s="14">
        <f t="shared" ref="L410:L425" si="197">H410*I410*K410</f>
        <v>0</v>
      </c>
      <c r="M410" s="25"/>
      <c r="N410" s="14">
        <f t="shared" ref="N410:N425" si="198">MAX(L410-SUM(O410:R410),0)</f>
        <v>0</v>
      </c>
      <c r="O410" s="33"/>
      <c r="P410" s="33"/>
      <c r="Q410" s="33"/>
      <c r="R410" s="33"/>
      <c r="S410" s="14">
        <f t="shared" ref="S410:S425" si="199">L410-SUM(N410:R410)</f>
        <v>0</v>
      </c>
      <c r="T410" s="33">
        <f t="shared" ref="T410:T425" si="200">N410</f>
        <v>0</v>
      </c>
      <c r="AP410" s="1"/>
      <c r="AQ410" s="1"/>
    </row>
    <row r="411" spans="1:43" s="3" customFormat="1">
      <c r="A411" s="103">
        <v>3503</v>
      </c>
      <c r="B411" s="44" t="s">
        <v>494</v>
      </c>
      <c r="C411" s="236" t="s">
        <v>244</v>
      </c>
      <c r="D411" s="6"/>
      <c r="E411" s="8"/>
      <c r="F411" s="98">
        <f>crane</f>
        <v>0</v>
      </c>
      <c r="G411" s="8"/>
      <c r="H411" s="55">
        <f t="shared" si="196"/>
        <v>0</v>
      </c>
      <c r="I411" s="4">
        <v>1</v>
      </c>
      <c r="J411" s="8" t="s">
        <v>285</v>
      </c>
      <c r="K411" s="7"/>
      <c r="L411" s="14">
        <f t="shared" si="197"/>
        <v>0</v>
      </c>
      <c r="M411" s="25"/>
      <c r="N411" s="14">
        <f t="shared" si="198"/>
        <v>0</v>
      </c>
      <c r="O411" s="33"/>
      <c r="P411" s="33"/>
      <c r="Q411" s="33"/>
      <c r="R411" s="33"/>
      <c r="S411" s="14">
        <f t="shared" si="199"/>
        <v>0</v>
      </c>
      <c r="T411" s="33">
        <f t="shared" si="200"/>
        <v>0</v>
      </c>
      <c r="AP411" s="1"/>
      <c r="AQ411" s="1"/>
    </row>
    <row r="412" spans="1:43" s="3" customFormat="1">
      <c r="A412" s="103">
        <v>3504</v>
      </c>
      <c r="B412" s="44" t="s">
        <v>495</v>
      </c>
      <c r="C412" s="236" t="s">
        <v>244</v>
      </c>
      <c r="D412" s="6"/>
      <c r="E412" s="8"/>
      <c r="F412" s="98">
        <f>shoot</f>
        <v>0</v>
      </c>
      <c r="G412" s="8"/>
      <c r="H412" s="55">
        <f t="shared" si="196"/>
        <v>0</v>
      </c>
      <c r="I412" s="4">
        <v>1</v>
      </c>
      <c r="J412" s="8" t="s">
        <v>285</v>
      </c>
      <c r="K412" s="7"/>
      <c r="L412" s="14">
        <f t="shared" si="197"/>
        <v>0</v>
      </c>
      <c r="M412" s="25"/>
      <c r="N412" s="14">
        <f t="shared" si="198"/>
        <v>0</v>
      </c>
      <c r="O412" s="33"/>
      <c r="P412" s="33"/>
      <c r="Q412" s="33"/>
      <c r="R412" s="33"/>
      <c r="S412" s="14">
        <f t="shared" si="199"/>
        <v>0</v>
      </c>
      <c r="T412" s="33">
        <f t="shared" si="200"/>
        <v>0</v>
      </c>
      <c r="AP412" s="1"/>
      <c r="AQ412" s="1"/>
    </row>
    <row r="413" spans="1:43" s="3" customFormat="1">
      <c r="A413" s="103">
        <v>3505</v>
      </c>
      <c r="B413" s="44" t="s">
        <v>496</v>
      </c>
      <c r="C413" s="236" t="s">
        <v>244</v>
      </c>
      <c r="D413" s="6"/>
      <c r="E413" s="8"/>
      <c r="F413" s="98">
        <v>1</v>
      </c>
      <c r="G413" s="8"/>
      <c r="H413" s="55">
        <f t="shared" si="196"/>
        <v>1</v>
      </c>
      <c r="I413" s="4">
        <v>1</v>
      </c>
      <c r="J413" s="8" t="s">
        <v>285</v>
      </c>
      <c r="K413" s="7"/>
      <c r="L413" s="14">
        <f t="shared" si="197"/>
        <v>0</v>
      </c>
      <c r="M413" s="25"/>
      <c r="N413" s="14">
        <f t="shared" si="198"/>
        <v>0</v>
      </c>
      <c r="O413" s="33"/>
      <c r="P413" s="33"/>
      <c r="Q413" s="33"/>
      <c r="R413" s="33"/>
      <c r="S413" s="14">
        <f t="shared" si="199"/>
        <v>0</v>
      </c>
      <c r="T413" s="33">
        <f t="shared" si="200"/>
        <v>0</v>
      </c>
      <c r="AP413" s="1"/>
      <c r="AQ413" s="1"/>
    </row>
    <row r="414" spans="1:43" s="3" customFormat="1">
      <c r="A414" s="103">
        <v>3509</v>
      </c>
      <c r="B414" s="44" t="s">
        <v>497</v>
      </c>
      <c r="C414" s="236" t="s">
        <v>244</v>
      </c>
      <c r="D414" s="6"/>
      <c r="E414" s="8"/>
      <c r="F414" s="98">
        <v>1</v>
      </c>
      <c r="G414" s="8"/>
      <c r="H414" s="55">
        <f t="shared" si="196"/>
        <v>1</v>
      </c>
      <c r="I414" s="4">
        <v>1</v>
      </c>
      <c r="J414" s="8" t="s">
        <v>285</v>
      </c>
      <c r="K414" s="7"/>
      <c r="L414" s="14">
        <f t="shared" si="197"/>
        <v>0</v>
      </c>
      <c r="M414" s="25"/>
      <c r="N414" s="14">
        <f t="shared" si="198"/>
        <v>0</v>
      </c>
      <c r="O414" s="33"/>
      <c r="P414" s="33"/>
      <c r="Q414" s="33"/>
      <c r="R414" s="33"/>
      <c r="S414" s="14">
        <f t="shared" si="199"/>
        <v>0</v>
      </c>
      <c r="T414" s="33">
        <f t="shared" si="200"/>
        <v>0</v>
      </c>
      <c r="AP414" s="1"/>
      <c r="AQ414" s="1"/>
    </row>
    <row r="415" spans="1:43" s="3" customFormat="1">
      <c r="A415" s="103">
        <v>3513</v>
      </c>
      <c r="B415" s="44" t="s">
        <v>370</v>
      </c>
      <c r="C415" s="236" t="s">
        <v>244</v>
      </c>
      <c r="D415" s="6"/>
      <c r="E415" s="8"/>
      <c r="F415" s="98">
        <v>1</v>
      </c>
      <c r="G415" s="8"/>
      <c r="H415" s="55">
        <f t="shared" si="196"/>
        <v>1</v>
      </c>
      <c r="I415" s="4">
        <v>1</v>
      </c>
      <c r="J415" s="8" t="s">
        <v>323</v>
      </c>
      <c r="K415" s="7"/>
      <c r="L415" s="14">
        <f t="shared" si="197"/>
        <v>0</v>
      </c>
      <c r="M415" s="25"/>
      <c r="N415" s="14">
        <f t="shared" si="198"/>
        <v>0</v>
      </c>
      <c r="O415" s="33"/>
      <c r="P415" s="33"/>
      <c r="Q415" s="33"/>
      <c r="R415" s="33"/>
      <c r="S415" s="14">
        <f t="shared" si="199"/>
        <v>0</v>
      </c>
      <c r="T415" s="33">
        <f t="shared" si="200"/>
        <v>0</v>
      </c>
      <c r="AP415" s="1"/>
      <c r="AQ415" s="1"/>
    </row>
    <row r="416" spans="1:43" s="3" customFormat="1">
      <c r="A416" s="39">
        <v>3540</v>
      </c>
      <c r="B416" s="44" t="s">
        <v>498</v>
      </c>
      <c r="C416" s="236" t="s">
        <v>244</v>
      </c>
      <c r="D416" s="6"/>
      <c r="E416" s="8"/>
      <c r="F416" s="98">
        <f>shoot</f>
        <v>0</v>
      </c>
      <c r="G416" s="8"/>
      <c r="H416" s="55">
        <f t="shared" si="196"/>
        <v>0</v>
      </c>
      <c r="I416" s="4">
        <v>1</v>
      </c>
      <c r="J416" s="8" t="s">
        <v>285</v>
      </c>
      <c r="K416" s="7"/>
      <c r="L416" s="14">
        <f t="shared" si="197"/>
        <v>0</v>
      </c>
      <c r="M416" s="25"/>
      <c r="N416" s="14">
        <f t="shared" si="198"/>
        <v>0</v>
      </c>
      <c r="O416" s="33"/>
      <c r="P416" s="33"/>
      <c r="Q416" s="33"/>
      <c r="R416" s="33"/>
      <c r="S416" s="14">
        <f t="shared" si="199"/>
        <v>0</v>
      </c>
      <c r="T416" s="33">
        <f t="shared" si="200"/>
        <v>0</v>
      </c>
      <c r="AP416" s="1"/>
      <c r="AQ416" s="1"/>
    </row>
    <row r="417" spans="1:43" s="3" customFormat="1">
      <c r="A417" s="39">
        <v>3541</v>
      </c>
      <c r="B417" s="44" t="s">
        <v>320</v>
      </c>
      <c r="C417" s="236" t="s">
        <v>244</v>
      </c>
      <c r="D417" s="6"/>
      <c r="E417" s="8"/>
      <c r="F417" s="98">
        <v>1</v>
      </c>
      <c r="G417" s="8"/>
      <c r="H417" s="55">
        <f t="shared" si="196"/>
        <v>1</v>
      </c>
      <c r="I417" s="4">
        <v>1</v>
      </c>
      <c r="J417" s="8" t="s">
        <v>231</v>
      </c>
      <c r="K417" s="7"/>
      <c r="L417" s="14">
        <f t="shared" si="197"/>
        <v>0</v>
      </c>
      <c r="M417" s="25"/>
      <c r="N417" s="14">
        <f t="shared" si="198"/>
        <v>0</v>
      </c>
      <c r="O417" s="33"/>
      <c r="P417" s="33"/>
      <c r="Q417" s="33"/>
      <c r="R417" s="33"/>
      <c r="S417" s="14">
        <f t="shared" si="199"/>
        <v>0</v>
      </c>
      <c r="T417" s="33">
        <f t="shared" si="200"/>
        <v>0</v>
      </c>
      <c r="AP417" s="1"/>
      <c r="AQ417" s="1"/>
    </row>
    <row r="418" spans="1:43" s="3" customFormat="1">
      <c r="A418" s="39">
        <v>3542</v>
      </c>
      <c r="B418" s="44" t="s">
        <v>467</v>
      </c>
      <c r="C418" s="236" t="s">
        <v>244</v>
      </c>
      <c r="D418" s="6"/>
      <c r="E418" s="8"/>
      <c r="F418" s="98">
        <v>1</v>
      </c>
      <c r="G418" s="8"/>
      <c r="H418" s="55">
        <f t="shared" si="196"/>
        <v>1</v>
      </c>
      <c r="I418" s="4">
        <v>1</v>
      </c>
      <c r="J418" s="8" t="s">
        <v>231</v>
      </c>
      <c r="K418" s="7"/>
      <c r="L418" s="14">
        <f t="shared" si="197"/>
        <v>0</v>
      </c>
      <c r="M418" s="25"/>
      <c r="N418" s="14">
        <f t="shared" si="198"/>
        <v>0</v>
      </c>
      <c r="O418" s="33"/>
      <c r="P418" s="33"/>
      <c r="Q418" s="33"/>
      <c r="R418" s="33"/>
      <c r="S418" s="14">
        <f t="shared" si="199"/>
        <v>0</v>
      </c>
      <c r="T418" s="33">
        <f t="shared" si="200"/>
        <v>0</v>
      </c>
      <c r="AP418" s="1"/>
      <c r="AQ418" s="1"/>
    </row>
    <row r="419" spans="1:43" s="3" customFormat="1">
      <c r="A419" s="103">
        <v>3543</v>
      </c>
      <c r="B419" s="44" t="s">
        <v>499</v>
      </c>
      <c r="C419" s="236" t="s">
        <v>244</v>
      </c>
      <c r="D419" s="6"/>
      <c r="E419" s="8"/>
      <c r="F419" s="98">
        <v>1</v>
      </c>
      <c r="G419" s="8"/>
      <c r="H419" s="55">
        <f t="shared" si="196"/>
        <v>1</v>
      </c>
      <c r="I419" s="4">
        <v>1</v>
      </c>
      <c r="J419" s="8" t="s">
        <v>231</v>
      </c>
      <c r="K419" s="7"/>
      <c r="L419" s="14">
        <f t="shared" si="197"/>
        <v>0</v>
      </c>
      <c r="M419" s="25"/>
      <c r="N419" s="14">
        <f t="shared" si="198"/>
        <v>0</v>
      </c>
      <c r="O419" s="33"/>
      <c r="P419" s="33"/>
      <c r="Q419" s="33"/>
      <c r="R419" s="33"/>
      <c r="S419" s="14">
        <f t="shared" si="199"/>
        <v>0</v>
      </c>
      <c r="T419" s="33">
        <f t="shared" si="200"/>
        <v>0</v>
      </c>
      <c r="AP419" s="1"/>
      <c r="AQ419" s="1"/>
    </row>
    <row r="420" spans="1:43" s="3" customFormat="1">
      <c r="A420" s="39">
        <v>3544</v>
      </c>
      <c r="B420" s="44" t="s">
        <v>500</v>
      </c>
      <c r="C420" s="236" t="s">
        <v>244</v>
      </c>
      <c r="D420" s="6"/>
      <c r="E420" s="8"/>
      <c r="F420" s="98">
        <v>1</v>
      </c>
      <c r="G420" s="8"/>
      <c r="H420" s="55">
        <f t="shared" si="196"/>
        <v>1</v>
      </c>
      <c r="I420" s="4">
        <v>1</v>
      </c>
      <c r="J420" s="8" t="s">
        <v>285</v>
      </c>
      <c r="K420" s="7"/>
      <c r="L420" s="14">
        <f t="shared" si="197"/>
        <v>0</v>
      </c>
      <c r="M420" s="25"/>
      <c r="N420" s="14">
        <f t="shared" si="198"/>
        <v>0</v>
      </c>
      <c r="O420" s="33"/>
      <c r="P420" s="33"/>
      <c r="Q420" s="33"/>
      <c r="R420" s="33"/>
      <c r="S420" s="14">
        <f t="shared" si="199"/>
        <v>0</v>
      </c>
      <c r="T420" s="33">
        <f t="shared" si="200"/>
        <v>0</v>
      </c>
      <c r="AP420" s="1"/>
      <c r="AQ420" s="1"/>
    </row>
    <row r="421" spans="1:43" s="3" customFormat="1">
      <c r="A421" s="103">
        <v>3545</v>
      </c>
      <c r="B421" s="44" t="s">
        <v>501</v>
      </c>
      <c r="C421" s="236" t="s">
        <v>244</v>
      </c>
      <c r="D421" s="6"/>
      <c r="E421" s="8"/>
      <c r="F421" s="98">
        <v>1</v>
      </c>
      <c r="G421" s="8"/>
      <c r="H421" s="55">
        <f t="shared" si="196"/>
        <v>1</v>
      </c>
      <c r="I421" s="4">
        <v>1</v>
      </c>
      <c r="J421" s="8" t="s">
        <v>285</v>
      </c>
      <c r="K421" s="7"/>
      <c r="L421" s="14">
        <f t="shared" si="197"/>
        <v>0</v>
      </c>
      <c r="M421" s="25"/>
      <c r="N421" s="14">
        <f t="shared" si="198"/>
        <v>0</v>
      </c>
      <c r="O421" s="33"/>
      <c r="P421" s="33"/>
      <c r="Q421" s="33"/>
      <c r="R421" s="33"/>
      <c r="S421" s="14">
        <f t="shared" si="199"/>
        <v>0</v>
      </c>
      <c r="T421" s="33">
        <f t="shared" si="200"/>
        <v>0</v>
      </c>
      <c r="AP421" s="1"/>
      <c r="AQ421" s="1"/>
    </row>
    <row r="422" spans="1:43" s="3" customFormat="1">
      <c r="A422" s="39">
        <v>3547</v>
      </c>
      <c r="B422" s="44" t="s">
        <v>502</v>
      </c>
      <c r="C422" s="236" t="s">
        <v>244</v>
      </c>
      <c r="D422" s="6"/>
      <c r="E422" s="8"/>
      <c r="F422" s="98">
        <v>1</v>
      </c>
      <c r="G422" s="8"/>
      <c r="H422" s="55">
        <f t="shared" si="196"/>
        <v>1</v>
      </c>
      <c r="I422" s="4">
        <v>1</v>
      </c>
      <c r="J422" s="8" t="s">
        <v>285</v>
      </c>
      <c r="K422" s="7"/>
      <c r="L422" s="14">
        <f t="shared" si="197"/>
        <v>0</v>
      </c>
      <c r="M422" s="25"/>
      <c r="N422" s="14">
        <f t="shared" si="198"/>
        <v>0</v>
      </c>
      <c r="O422" s="33"/>
      <c r="P422" s="33"/>
      <c r="Q422" s="33"/>
      <c r="R422" s="33"/>
      <c r="S422" s="14">
        <f t="shared" si="199"/>
        <v>0</v>
      </c>
      <c r="T422" s="33">
        <f t="shared" si="200"/>
        <v>0</v>
      </c>
      <c r="AP422" s="1"/>
      <c r="AQ422" s="1"/>
    </row>
    <row r="423" spans="1:43" s="3" customFormat="1">
      <c r="A423" s="39">
        <v>3548</v>
      </c>
      <c r="B423" s="44" t="s">
        <v>503</v>
      </c>
      <c r="C423" s="236" t="s">
        <v>244</v>
      </c>
      <c r="D423" s="6"/>
      <c r="E423" s="8"/>
      <c r="F423" s="98">
        <v>1</v>
      </c>
      <c r="G423" s="8"/>
      <c r="H423" s="55">
        <f t="shared" si="196"/>
        <v>1</v>
      </c>
      <c r="I423" s="4">
        <v>1</v>
      </c>
      <c r="J423" s="8" t="s">
        <v>285</v>
      </c>
      <c r="K423" s="7"/>
      <c r="L423" s="14">
        <f t="shared" si="197"/>
        <v>0</v>
      </c>
      <c r="M423" s="25"/>
      <c r="N423" s="14">
        <f t="shared" si="198"/>
        <v>0</v>
      </c>
      <c r="O423" s="33"/>
      <c r="P423" s="33"/>
      <c r="Q423" s="33"/>
      <c r="R423" s="33"/>
      <c r="S423" s="14">
        <f t="shared" si="199"/>
        <v>0</v>
      </c>
      <c r="T423" s="33">
        <f t="shared" si="200"/>
        <v>0</v>
      </c>
      <c r="AP423" s="1"/>
      <c r="AQ423" s="1"/>
    </row>
    <row r="424" spans="1:43" s="3" customFormat="1">
      <c r="A424" s="39">
        <v>3550</v>
      </c>
      <c r="B424" s="44" t="s">
        <v>504</v>
      </c>
      <c r="C424" s="236" t="s">
        <v>244</v>
      </c>
      <c r="D424" s="6"/>
      <c r="E424" s="8"/>
      <c r="F424" s="98">
        <v>1</v>
      </c>
      <c r="G424" s="8"/>
      <c r="H424" s="55">
        <f t="shared" si="196"/>
        <v>1</v>
      </c>
      <c r="I424" s="4">
        <v>1</v>
      </c>
      <c r="J424" s="8" t="s">
        <v>231</v>
      </c>
      <c r="K424" s="7"/>
      <c r="L424" s="14">
        <f t="shared" si="197"/>
        <v>0</v>
      </c>
      <c r="M424" s="25"/>
      <c r="N424" s="14">
        <f t="shared" si="198"/>
        <v>0</v>
      </c>
      <c r="O424" s="33"/>
      <c r="P424" s="33"/>
      <c r="Q424" s="33"/>
      <c r="R424" s="33"/>
      <c r="S424" s="14">
        <f t="shared" si="199"/>
        <v>0</v>
      </c>
      <c r="T424" s="33">
        <f t="shared" si="200"/>
        <v>0</v>
      </c>
      <c r="AP424" s="1"/>
      <c r="AQ424" s="1"/>
    </row>
    <row r="425" spans="1:43" s="3" customFormat="1" ht="11.15" customHeight="1">
      <c r="A425" s="39">
        <v>3583</v>
      </c>
      <c r="B425" s="44" t="s">
        <v>505</v>
      </c>
      <c r="C425" s="236" t="s">
        <v>244</v>
      </c>
      <c r="D425" s="6"/>
      <c r="E425" s="8"/>
      <c r="F425" s="98">
        <v>1</v>
      </c>
      <c r="G425" s="8"/>
      <c r="H425" s="55">
        <f t="shared" si="196"/>
        <v>1</v>
      </c>
      <c r="I425" s="4">
        <v>1</v>
      </c>
      <c r="J425" s="8" t="s">
        <v>285</v>
      </c>
      <c r="K425" s="7"/>
      <c r="L425" s="14">
        <f t="shared" si="197"/>
        <v>0</v>
      </c>
      <c r="M425" s="25"/>
      <c r="N425" s="14">
        <f t="shared" si="198"/>
        <v>0</v>
      </c>
      <c r="O425" s="33"/>
      <c r="P425" s="33"/>
      <c r="Q425" s="33"/>
      <c r="R425" s="33"/>
      <c r="S425" s="14">
        <f t="shared" si="199"/>
        <v>0</v>
      </c>
      <c r="T425" s="33">
        <f t="shared" si="200"/>
        <v>0</v>
      </c>
      <c r="AP425" s="1"/>
      <c r="AQ425" s="1"/>
    </row>
    <row r="426" spans="1:43" s="3" customFormat="1" ht="10.5">
      <c r="A426" s="39"/>
      <c r="B426" s="46" t="s">
        <v>152</v>
      </c>
      <c r="C426" s="236"/>
      <c r="D426" s="6"/>
      <c r="E426" s="8"/>
      <c r="F426" s="98"/>
      <c r="G426" s="8"/>
      <c r="H426" s="55"/>
      <c r="I426" s="4"/>
      <c r="J426" s="8"/>
      <c r="K426" s="7"/>
      <c r="L426" s="16">
        <f t="shared" ref="L426:T426" si="201">SUM(L410:L425)</f>
        <v>0</v>
      </c>
      <c r="M426" s="21">
        <f t="shared" si="201"/>
        <v>0</v>
      </c>
      <c r="N426" s="16">
        <f t="shared" si="201"/>
        <v>0</v>
      </c>
      <c r="O426" s="34">
        <f t="shared" si="201"/>
        <v>0</v>
      </c>
      <c r="P426" s="34">
        <f t="shared" si="201"/>
        <v>0</v>
      </c>
      <c r="Q426" s="34">
        <f t="shared" si="201"/>
        <v>0</v>
      </c>
      <c r="R426" s="34">
        <f t="shared" si="201"/>
        <v>0</v>
      </c>
      <c r="S426" s="16">
        <f t="shared" si="201"/>
        <v>0</v>
      </c>
      <c r="T426" s="34">
        <f t="shared" si="201"/>
        <v>0</v>
      </c>
      <c r="AP426" s="1"/>
      <c r="AQ426" s="1"/>
    </row>
    <row r="427" spans="1:43" s="3" customFormat="1">
      <c r="A427" s="1"/>
      <c r="B427" s="44"/>
      <c r="C427" s="239"/>
      <c r="D427" s="6"/>
      <c r="E427" s="4"/>
      <c r="F427" s="98"/>
      <c r="G427" s="8"/>
      <c r="H427" s="55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  <c r="AP427" s="1"/>
      <c r="AQ427" s="1"/>
    </row>
    <row r="428" spans="1:43" s="3" customFormat="1" ht="10.5">
      <c r="A428" s="104">
        <v>3600</v>
      </c>
      <c r="B428" s="31" t="s">
        <v>184</v>
      </c>
      <c r="C428" s="237"/>
      <c r="D428" s="6"/>
      <c r="E428" s="8"/>
      <c r="F428" s="98"/>
      <c r="G428" s="8"/>
      <c r="H428" s="55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  <c r="AP428" s="1"/>
      <c r="AQ428" s="1"/>
    </row>
    <row r="429" spans="1:43" s="3" customFormat="1">
      <c r="A429" s="39">
        <v>3601</v>
      </c>
      <c r="B429" s="44" t="s">
        <v>506</v>
      </c>
      <c r="C429" s="236" t="s">
        <v>244</v>
      </c>
      <c r="D429" s="6"/>
      <c r="E429" s="8"/>
      <c r="F429" s="98">
        <f>shoot</f>
        <v>0</v>
      </c>
      <c r="G429" s="8"/>
      <c r="H429" s="55">
        <f t="shared" ref="H429:H437" si="202">SUM(E429:G429)</f>
        <v>0</v>
      </c>
      <c r="I429" s="4">
        <v>1</v>
      </c>
      <c r="J429" s="8" t="s">
        <v>285</v>
      </c>
      <c r="K429" s="7"/>
      <c r="L429" s="14">
        <f t="shared" ref="L429:L440" si="203">H429*I429*K429</f>
        <v>0</v>
      </c>
      <c r="M429" s="25"/>
      <c r="N429" s="14">
        <f t="shared" ref="N429:N440" si="204">MAX(L429-SUM(O429:R429),0)</f>
        <v>0</v>
      </c>
      <c r="O429" s="33"/>
      <c r="P429" s="33"/>
      <c r="Q429" s="33"/>
      <c r="R429" s="33"/>
      <c r="S429" s="14">
        <f t="shared" ref="S429:S440" si="205">L429-SUM(N429:R429)</f>
        <v>0</v>
      </c>
      <c r="T429" s="33">
        <f t="shared" ref="T429:T440" si="206">N429</f>
        <v>0</v>
      </c>
      <c r="AP429" s="1"/>
      <c r="AQ429" s="1"/>
    </row>
    <row r="430" spans="1:43" s="3" customFormat="1">
      <c r="A430" s="39">
        <v>3602</v>
      </c>
      <c r="B430" s="44" t="s">
        <v>507</v>
      </c>
      <c r="C430" s="236" t="s">
        <v>244</v>
      </c>
      <c r="D430" s="6"/>
      <c r="E430" s="8"/>
      <c r="F430" s="98">
        <f>shoot</f>
        <v>0</v>
      </c>
      <c r="G430" s="8"/>
      <c r="H430" s="55">
        <f t="shared" si="202"/>
        <v>0</v>
      </c>
      <c r="I430" s="4">
        <v>1</v>
      </c>
      <c r="J430" s="8" t="s">
        <v>285</v>
      </c>
      <c r="K430" s="7"/>
      <c r="L430" s="14">
        <f t="shared" si="203"/>
        <v>0</v>
      </c>
      <c r="M430" s="25"/>
      <c r="N430" s="14">
        <f t="shared" si="204"/>
        <v>0</v>
      </c>
      <c r="O430" s="33"/>
      <c r="P430" s="33"/>
      <c r="Q430" s="33"/>
      <c r="R430" s="33"/>
      <c r="S430" s="14">
        <f t="shared" si="205"/>
        <v>0</v>
      </c>
      <c r="T430" s="33">
        <f t="shared" si="206"/>
        <v>0</v>
      </c>
      <c r="AP430" s="1"/>
      <c r="AQ430" s="1"/>
    </row>
    <row r="431" spans="1:43" s="3" customFormat="1">
      <c r="A431" s="39">
        <v>3613</v>
      </c>
      <c r="B431" s="44" t="s">
        <v>370</v>
      </c>
      <c r="C431" s="236" t="s">
        <v>244</v>
      </c>
      <c r="D431" s="6"/>
      <c r="E431" s="8"/>
      <c r="F431" s="98">
        <v>1</v>
      </c>
      <c r="G431" s="8"/>
      <c r="H431" s="55">
        <f t="shared" si="202"/>
        <v>1</v>
      </c>
      <c r="I431" s="4">
        <v>1</v>
      </c>
      <c r="J431" s="8" t="s">
        <v>285</v>
      </c>
      <c r="K431" s="7"/>
      <c r="L431" s="14">
        <f t="shared" si="203"/>
        <v>0</v>
      </c>
      <c r="M431" s="25"/>
      <c r="N431" s="14">
        <f t="shared" si="204"/>
        <v>0</v>
      </c>
      <c r="O431" s="33"/>
      <c r="P431" s="33"/>
      <c r="Q431" s="33"/>
      <c r="R431" s="33"/>
      <c r="S431" s="14">
        <f t="shared" si="205"/>
        <v>0</v>
      </c>
      <c r="T431" s="33">
        <f t="shared" si="206"/>
        <v>0</v>
      </c>
      <c r="AP431" s="1"/>
      <c r="AQ431" s="1"/>
    </row>
    <row r="432" spans="1:43" s="3" customFormat="1">
      <c r="A432" s="39">
        <v>3639</v>
      </c>
      <c r="B432" s="44" t="s">
        <v>508</v>
      </c>
      <c r="C432" s="236" t="s">
        <v>244</v>
      </c>
      <c r="D432" s="6"/>
      <c r="E432" s="8"/>
      <c r="F432" s="98">
        <v>1</v>
      </c>
      <c r="G432" s="8"/>
      <c r="H432" s="55">
        <f t="shared" si="202"/>
        <v>1</v>
      </c>
      <c r="I432" s="4">
        <v>1</v>
      </c>
      <c r="J432" s="8" t="s">
        <v>285</v>
      </c>
      <c r="K432" s="7"/>
      <c r="L432" s="14">
        <f t="shared" si="203"/>
        <v>0</v>
      </c>
      <c r="M432" s="25"/>
      <c r="N432" s="14">
        <f t="shared" si="204"/>
        <v>0</v>
      </c>
      <c r="O432" s="33"/>
      <c r="P432" s="33"/>
      <c r="Q432" s="33"/>
      <c r="R432" s="33"/>
      <c r="S432" s="14">
        <f t="shared" si="205"/>
        <v>0</v>
      </c>
      <c r="T432" s="33">
        <f t="shared" si="206"/>
        <v>0</v>
      </c>
      <c r="AP432" s="1"/>
      <c r="AQ432" s="1"/>
    </row>
    <row r="433" spans="1:43" s="3" customFormat="1">
      <c r="A433" s="39">
        <v>3640</v>
      </c>
      <c r="B433" s="44" t="s">
        <v>509</v>
      </c>
      <c r="C433" s="236" t="s">
        <v>244</v>
      </c>
      <c r="D433" s="6"/>
      <c r="E433" s="8"/>
      <c r="F433" s="98">
        <f>shoot</f>
        <v>0</v>
      </c>
      <c r="G433" s="8"/>
      <c r="H433" s="55">
        <f t="shared" si="202"/>
        <v>0</v>
      </c>
      <c r="I433" s="4">
        <v>1</v>
      </c>
      <c r="J433" s="8" t="s">
        <v>285</v>
      </c>
      <c r="K433" s="7"/>
      <c r="L433" s="14">
        <f t="shared" si="203"/>
        <v>0</v>
      </c>
      <c r="M433" s="25"/>
      <c r="N433" s="14">
        <f t="shared" si="204"/>
        <v>0</v>
      </c>
      <c r="O433" s="33"/>
      <c r="P433" s="33"/>
      <c r="Q433" s="33"/>
      <c r="R433" s="33"/>
      <c r="S433" s="14">
        <f t="shared" si="205"/>
        <v>0</v>
      </c>
      <c r="T433" s="33">
        <f t="shared" si="206"/>
        <v>0</v>
      </c>
      <c r="AP433" s="1"/>
      <c r="AQ433" s="1"/>
    </row>
    <row r="434" spans="1:43" s="3" customFormat="1">
      <c r="A434" s="39">
        <v>3641</v>
      </c>
      <c r="B434" s="44" t="s">
        <v>320</v>
      </c>
      <c r="C434" s="236" t="s">
        <v>244</v>
      </c>
      <c r="D434" s="6"/>
      <c r="E434" s="8"/>
      <c r="F434" s="98">
        <f>shoot</f>
        <v>0</v>
      </c>
      <c r="G434" s="8"/>
      <c r="H434" s="55">
        <f t="shared" si="202"/>
        <v>0</v>
      </c>
      <c r="I434" s="4">
        <v>1</v>
      </c>
      <c r="J434" s="8" t="s">
        <v>231</v>
      </c>
      <c r="K434" s="7"/>
      <c r="L434" s="14">
        <f t="shared" si="203"/>
        <v>0</v>
      </c>
      <c r="M434" s="25"/>
      <c r="N434" s="14">
        <f t="shared" si="204"/>
        <v>0</v>
      </c>
      <c r="O434" s="33"/>
      <c r="P434" s="33"/>
      <c r="Q434" s="33"/>
      <c r="R434" s="33"/>
      <c r="S434" s="14">
        <f t="shared" si="205"/>
        <v>0</v>
      </c>
      <c r="T434" s="33">
        <f t="shared" si="206"/>
        <v>0</v>
      </c>
      <c r="AP434" s="1"/>
      <c r="AQ434" s="1"/>
    </row>
    <row r="435" spans="1:43" s="3" customFormat="1">
      <c r="A435" s="39">
        <v>3642</v>
      </c>
      <c r="B435" s="44" t="s">
        <v>467</v>
      </c>
      <c r="C435" s="236" t="s">
        <v>244</v>
      </c>
      <c r="D435" s="6"/>
      <c r="E435" s="8"/>
      <c r="F435" s="98">
        <v>1</v>
      </c>
      <c r="G435" s="8"/>
      <c r="H435" s="55">
        <f t="shared" si="202"/>
        <v>1</v>
      </c>
      <c r="I435" s="4">
        <v>1</v>
      </c>
      <c r="J435" s="8" t="s">
        <v>231</v>
      </c>
      <c r="K435" s="7"/>
      <c r="L435" s="14">
        <f t="shared" si="203"/>
        <v>0</v>
      </c>
      <c r="M435" s="25"/>
      <c r="N435" s="14">
        <f t="shared" si="204"/>
        <v>0</v>
      </c>
      <c r="O435" s="33"/>
      <c r="P435" s="33"/>
      <c r="Q435" s="33"/>
      <c r="R435" s="33"/>
      <c r="S435" s="14">
        <f t="shared" si="205"/>
        <v>0</v>
      </c>
      <c r="T435" s="33">
        <f t="shared" si="206"/>
        <v>0</v>
      </c>
      <c r="AP435" s="1"/>
      <c r="AQ435" s="1"/>
    </row>
    <row r="436" spans="1:43" s="3" customFormat="1">
      <c r="A436" s="39">
        <v>3643</v>
      </c>
      <c r="B436" s="44" t="s">
        <v>510</v>
      </c>
      <c r="C436" s="236" t="s">
        <v>244</v>
      </c>
      <c r="D436" s="6"/>
      <c r="E436" s="8"/>
      <c r="F436" s="98">
        <v>1</v>
      </c>
      <c r="G436" s="8"/>
      <c r="H436" s="55">
        <f t="shared" si="202"/>
        <v>1</v>
      </c>
      <c r="I436" s="4">
        <v>1</v>
      </c>
      <c r="J436" s="8" t="s">
        <v>231</v>
      </c>
      <c r="K436" s="7"/>
      <c r="L436" s="14">
        <f t="shared" si="203"/>
        <v>0</v>
      </c>
      <c r="M436" s="25"/>
      <c r="N436" s="14">
        <f t="shared" si="204"/>
        <v>0</v>
      </c>
      <c r="O436" s="33"/>
      <c r="P436" s="33"/>
      <c r="Q436" s="33"/>
      <c r="R436" s="33"/>
      <c r="S436" s="14">
        <f t="shared" si="205"/>
        <v>0</v>
      </c>
      <c r="T436" s="33">
        <f t="shared" si="206"/>
        <v>0</v>
      </c>
      <c r="AP436" s="1"/>
      <c r="AQ436" s="1"/>
    </row>
    <row r="437" spans="1:43" s="3" customFormat="1">
      <c r="A437" s="39">
        <v>3645</v>
      </c>
      <c r="B437" s="44" t="s">
        <v>511</v>
      </c>
      <c r="C437" s="236" t="s">
        <v>244</v>
      </c>
      <c r="D437" s="6"/>
      <c r="E437" s="8"/>
      <c r="F437" s="98">
        <v>1</v>
      </c>
      <c r="G437" s="8"/>
      <c r="H437" s="55">
        <f t="shared" si="202"/>
        <v>1</v>
      </c>
      <c r="I437" s="4">
        <v>1</v>
      </c>
      <c r="J437" s="8" t="s">
        <v>231</v>
      </c>
      <c r="K437" s="7"/>
      <c r="L437" s="14">
        <f t="shared" si="203"/>
        <v>0</v>
      </c>
      <c r="M437" s="25"/>
      <c r="N437" s="14">
        <f t="shared" si="204"/>
        <v>0</v>
      </c>
      <c r="O437" s="33"/>
      <c r="P437" s="33"/>
      <c r="Q437" s="33"/>
      <c r="R437" s="33"/>
      <c r="S437" s="14">
        <f t="shared" si="205"/>
        <v>0</v>
      </c>
      <c r="T437" s="33">
        <f t="shared" si="206"/>
        <v>0</v>
      </c>
      <c r="AP437" s="1"/>
      <c r="AQ437" s="1"/>
    </row>
    <row r="438" spans="1:43" s="3" customFormat="1">
      <c r="A438" s="39">
        <v>3646</v>
      </c>
      <c r="B438" s="44" t="s">
        <v>512</v>
      </c>
      <c r="C438" s="236" t="s">
        <v>244</v>
      </c>
      <c r="D438" s="6"/>
      <c r="E438" s="8"/>
      <c r="F438" s="98">
        <v>1</v>
      </c>
      <c r="G438" s="8"/>
      <c r="H438" s="55">
        <f>SUM(E438:G438)</f>
        <v>1</v>
      </c>
      <c r="I438" s="4">
        <v>1</v>
      </c>
      <c r="J438" s="8" t="s">
        <v>231</v>
      </c>
      <c r="K438" s="7"/>
      <c r="L438" s="14">
        <f t="shared" si="203"/>
        <v>0</v>
      </c>
      <c r="M438" s="25"/>
      <c r="N438" s="14">
        <f t="shared" si="204"/>
        <v>0</v>
      </c>
      <c r="O438" s="33"/>
      <c r="P438" s="33"/>
      <c r="Q438" s="33"/>
      <c r="R438" s="33"/>
      <c r="S438" s="14">
        <f t="shared" si="205"/>
        <v>0</v>
      </c>
      <c r="T438" s="33">
        <f t="shared" si="206"/>
        <v>0</v>
      </c>
      <c r="AP438" s="1"/>
      <c r="AQ438" s="1"/>
    </row>
    <row r="439" spans="1:43" s="3" customFormat="1">
      <c r="A439" s="39">
        <v>3647</v>
      </c>
      <c r="B439" s="44" t="s">
        <v>513</v>
      </c>
      <c r="C439" s="236" t="s">
        <v>244</v>
      </c>
      <c r="D439" s="6"/>
      <c r="E439" s="8"/>
      <c r="F439" s="98">
        <f>shootmonths</f>
        <v>0</v>
      </c>
      <c r="G439" s="8"/>
      <c r="H439" s="55">
        <f>SUM(E439:G439)</f>
        <v>0</v>
      </c>
      <c r="I439" s="4">
        <v>1</v>
      </c>
      <c r="J439" s="8" t="s">
        <v>323</v>
      </c>
      <c r="K439" s="7"/>
      <c r="L439" s="14">
        <f t="shared" si="203"/>
        <v>0</v>
      </c>
      <c r="M439" s="25"/>
      <c r="N439" s="14">
        <f t="shared" si="204"/>
        <v>0</v>
      </c>
      <c r="O439" s="33"/>
      <c r="P439" s="33"/>
      <c r="Q439" s="33"/>
      <c r="R439" s="33"/>
      <c r="S439" s="14">
        <f t="shared" si="205"/>
        <v>0</v>
      </c>
      <c r="T439" s="33">
        <f t="shared" si="206"/>
        <v>0</v>
      </c>
      <c r="AP439" s="1"/>
      <c r="AQ439" s="1"/>
    </row>
    <row r="440" spans="1:43" s="3" customFormat="1">
      <c r="A440" s="39">
        <v>3683</v>
      </c>
      <c r="B440" s="44" t="s">
        <v>514</v>
      </c>
      <c r="C440" s="236" t="s">
        <v>244</v>
      </c>
      <c r="D440" s="6"/>
      <c r="E440" s="8"/>
      <c r="F440" s="98">
        <v>1</v>
      </c>
      <c r="G440" s="8"/>
      <c r="H440" s="55">
        <f>SUM(E440:G440)</f>
        <v>1</v>
      </c>
      <c r="I440" s="4">
        <v>1</v>
      </c>
      <c r="J440" s="8" t="s">
        <v>285</v>
      </c>
      <c r="K440" s="7"/>
      <c r="L440" s="14">
        <f t="shared" si="203"/>
        <v>0</v>
      </c>
      <c r="M440" s="25"/>
      <c r="N440" s="14">
        <f t="shared" si="204"/>
        <v>0</v>
      </c>
      <c r="O440" s="33"/>
      <c r="P440" s="33"/>
      <c r="Q440" s="33"/>
      <c r="R440" s="33"/>
      <c r="S440" s="14">
        <f t="shared" si="205"/>
        <v>0</v>
      </c>
      <c r="T440" s="33">
        <f t="shared" si="206"/>
        <v>0</v>
      </c>
      <c r="AP440" s="1"/>
      <c r="AQ440" s="1"/>
    </row>
    <row r="441" spans="1:43" s="3" customFormat="1" ht="10.5">
      <c r="A441" s="39"/>
      <c r="B441" s="46" t="s">
        <v>152</v>
      </c>
      <c r="C441" s="236"/>
      <c r="D441" s="6"/>
      <c r="E441" s="8"/>
      <c r="F441" s="98"/>
      <c r="G441" s="8"/>
      <c r="H441" s="55"/>
      <c r="I441" s="4"/>
      <c r="J441" s="8"/>
      <c r="K441" s="7"/>
      <c r="L441" s="16">
        <f t="shared" ref="L441:T441" si="207">SUM(L429:L440)</f>
        <v>0</v>
      </c>
      <c r="M441" s="21">
        <f t="shared" si="207"/>
        <v>0</v>
      </c>
      <c r="N441" s="16">
        <f t="shared" si="207"/>
        <v>0</v>
      </c>
      <c r="O441" s="34">
        <f t="shared" si="207"/>
        <v>0</v>
      </c>
      <c r="P441" s="34">
        <f t="shared" si="207"/>
        <v>0</v>
      </c>
      <c r="Q441" s="34">
        <f t="shared" si="207"/>
        <v>0</v>
      </c>
      <c r="R441" s="34">
        <f t="shared" si="207"/>
        <v>0</v>
      </c>
      <c r="S441" s="16">
        <f t="shared" si="207"/>
        <v>0</v>
      </c>
      <c r="T441" s="34">
        <f t="shared" si="207"/>
        <v>0</v>
      </c>
      <c r="AP441" s="1"/>
      <c r="AQ441" s="1"/>
    </row>
    <row r="442" spans="1:43" s="3" customFormat="1">
      <c r="A442" s="39"/>
      <c r="B442" s="44"/>
      <c r="C442" s="236"/>
      <c r="D442" s="6"/>
      <c r="E442" s="4"/>
      <c r="F442" s="98"/>
      <c r="G442" s="8"/>
      <c r="H442" s="55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  <c r="AP442" s="1"/>
      <c r="AQ442" s="1"/>
    </row>
    <row r="443" spans="1:43" s="3" customFormat="1" ht="10.5">
      <c r="A443" s="104">
        <v>3700</v>
      </c>
      <c r="B443" s="31" t="s">
        <v>185</v>
      </c>
      <c r="C443" s="237"/>
      <c r="D443" s="6"/>
      <c r="E443" s="8"/>
      <c r="F443" s="98"/>
      <c r="G443" s="8"/>
      <c r="H443" s="55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  <c r="AP443" s="1"/>
      <c r="AQ443" s="1"/>
    </row>
    <row r="444" spans="1:43" s="3" customFormat="1">
      <c r="A444" s="103">
        <v>3701</v>
      </c>
      <c r="B444" s="44" t="s">
        <v>515</v>
      </c>
      <c r="C444" s="236" t="s">
        <v>254</v>
      </c>
      <c r="D444" s="6"/>
      <c r="E444" s="8"/>
      <c r="F444" s="98">
        <v>1</v>
      </c>
      <c r="G444" s="8"/>
      <c r="H444" s="55">
        <f t="shared" ref="H444:H462" si="208">SUM(E444:G444)</f>
        <v>1</v>
      </c>
      <c r="I444" s="4">
        <v>1</v>
      </c>
      <c r="J444" s="8" t="s">
        <v>285</v>
      </c>
      <c r="K444" s="7"/>
      <c r="L444" s="14">
        <f t="shared" ref="L444:L462" si="209">H444*I444*K444</f>
        <v>0</v>
      </c>
      <c r="M444" s="25"/>
      <c r="N444" s="14">
        <f t="shared" ref="N444:N462" si="210">MAX(L444-SUM(O444:R444),0)</f>
        <v>0</v>
      </c>
      <c r="O444" s="33"/>
      <c r="P444" s="33"/>
      <c r="Q444" s="33"/>
      <c r="R444" s="33"/>
      <c r="S444" s="14">
        <f t="shared" ref="S444:S462" si="211">L444-SUM(N444:R444)</f>
        <v>0</v>
      </c>
      <c r="T444" s="33">
        <f t="shared" ref="T444:T450" si="212">N444</f>
        <v>0</v>
      </c>
      <c r="AP444" s="1"/>
      <c r="AQ444" s="1"/>
    </row>
    <row r="445" spans="1:43" s="3" customFormat="1">
      <c r="A445" s="39">
        <v>3702</v>
      </c>
      <c r="B445" s="44" t="s">
        <v>516</v>
      </c>
      <c r="C445" s="236" t="s">
        <v>254</v>
      </c>
      <c r="D445" s="6"/>
      <c r="E445" s="8"/>
      <c r="F445" s="98">
        <v>1</v>
      </c>
      <c r="G445" s="8"/>
      <c r="H445" s="55">
        <f t="shared" si="208"/>
        <v>1</v>
      </c>
      <c r="I445" s="4">
        <v>1</v>
      </c>
      <c r="J445" s="8" t="s">
        <v>285</v>
      </c>
      <c r="K445" s="7"/>
      <c r="L445" s="14">
        <f t="shared" si="209"/>
        <v>0</v>
      </c>
      <c r="M445" s="25"/>
      <c r="N445" s="14">
        <f t="shared" si="210"/>
        <v>0</v>
      </c>
      <c r="O445" s="33"/>
      <c r="P445" s="33"/>
      <c r="Q445" s="33"/>
      <c r="R445" s="33"/>
      <c r="S445" s="14">
        <f t="shared" si="211"/>
        <v>0</v>
      </c>
      <c r="T445" s="33">
        <f t="shared" si="212"/>
        <v>0</v>
      </c>
      <c r="AP445" s="1"/>
      <c r="AQ445" s="1"/>
    </row>
    <row r="446" spans="1:43" s="3" customFormat="1">
      <c r="A446" s="39">
        <v>3704</v>
      </c>
      <c r="B446" s="44" t="s">
        <v>517</v>
      </c>
      <c r="C446" s="236" t="s">
        <v>254</v>
      </c>
      <c r="D446" s="6"/>
      <c r="E446" s="8"/>
      <c r="F446" s="98">
        <v>1</v>
      </c>
      <c r="G446" s="8"/>
      <c r="H446" s="55">
        <f t="shared" si="208"/>
        <v>1</v>
      </c>
      <c r="I446" s="4">
        <v>1</v>
      </c>
      <c r="J446" s="8" t="s">
        <v>285</v>
      </c>
      <c r="K446" s="7"/>
      <c r="L446" s="14">
        <f t="shared" si="209"/>
        <v>0</v>
      </c>
      <c r="M446" s="25"/>
      <c r="N446" s="14">
        <f t="shared" si="210"/>
        <v>0</v>
      </c>
      <c r="O446" s="33"/>
      <c r="P446" s="33"/>
      <c r="Q446" s="33"/>
      <c r="R446" s="33"/>
      <c r="S446" s="14">
        <f t="shared" si="211"/>
        <v>0</v>
      </c>
      <c r="T446" s="33">
        <f t="shared" si="212"/>
        <v>0</v>
      </c>
      <c r="AP446" s="1"/>
      <c r="AQ446" s="1"/>
    </row>
    <row r="447" spans="1:43" s="3" customFormat="1">
      <c r="A447" s="39">
        <v>3740</v>
      </c>
      <c r="B447" s="44" t="s">
        <v>518</v>
      </c>
      <c r="C447" s="236" t="s">
        <v>254</v>
      </c>
      <c r="D447" s="6"/>
      <c r="E447" s="8"/>
      <c r="F447" s="98">
        <v>1</v>
      </c>
      <c r="G447" s="8"/>
      <c r="H447" s="55">
        <f t="shared" si="208"/>
        <v>1</v>
      </c>
      <c r="I447" s="4">
        <v>1</v>
      </c>
      <c r="J447" s="8" t="s">
        <v>285</v>
      </c>
      <c r="K447" s="7"/>
      <c r="L447" s="14">
        <f t="shared" si="209"/>
        <v>0</v>
      </c>
      <c r="M447" s="25"/>
      <c r="N447" s="14">
        <f t="shared" si="210"/>
        <v>0</v>
      </c>
      <c r="O447" s="33"/>
      <c r="P447" s="33"/>
      <c r="Q447" s="33"/>
      <c r="R447" s="33"/>
      <c r="S447" s="14">
        <f t="shared" si="211"/>
        <v>0</v>
      </c>
      <c r="T447" s="33">
        <f t="shared" si="212"/>
        <v>0</v>
      </c>
      <c r="AP447" s="1"/>
      <c r="AQ447" s="1"/>
    </row>
    <row r="448" spans="1:43" s="3" customFormat="1">
      <c r="A448" s="39">
        <v>3741</v>
      </c>
      <c r="B448" s="44" t="s">
        <v>519</v>
      </c>
      <c r="C448" s="236" t="s">
        <v>254</v>
      </c>
      <c r="D448" s="6"/>
      <c r="E448" s="8"/>
      <c r="F448" s="98">
        <v>1</v>
      </c>
      <c r="G448" s="8"/>
      <c r="H448" s="55">
        <f t="shared" si="208"/>
        <v>1</v>
      </c>
      <c r="I448" s="4">
        <v>1</v>
      </c>
      <c r="J448" s="8" t="s">
        <v>285</v>
      </c>
      <c r="K448" s="7"/>
      <c r="L448" s="14">
        <f t="shared" si="209"/>
        <v>0</v>
      </c>
      <c r="M448" s="25"/>
      <c r="N448" s="14">
        <f t="shared" si="210"/>
        <v>0</v>
      </c>
      <c r="O448" s="33"/>
      <c r="P448" s="33"/>
      <c r="Q448" s="33"/>
      <c r="R448" s="33"/>
      <c r="S448" s="14">
        <f t="shared" si="211"/>
        <v>0</v>
      </c>
      <c r="T448" s="33">
        <f t="shared" si="212"/>
        <v>0</v>
      </c>
      <c r="AP448" s="1"/>
      <c r="AQ448" s="1"/>
    </row>
    <row r="449" spans="1:43" s="3" customFormat="1">
      <c r="A449" s="39">
        <v>3742</v>
      </c>
      <c r="B449" s="44" t="s">
        <v>520</v>
      </c>
      <c r="C449" s="236" t="s">
        <v>254</v>
      </c>
      <c r="D449" s="6"/>
      <c r="E449" s="8"/>
      <c r="F449" s="98">
        <v>1</v>
      </c>
      <c r="G449" s="8"/>
      <c r="H449" s="55">
        <f t="shared" si="208"/>
        <v>1</v>
      </c>
      <c r="I449" s="4">
        <v>1</v>
      </c>
      <c r="J449" s="8" t="s">
        <v>285</v>
      </c>
      <c r="K449" s="7"/>
      <c r="L449" s="14">
        <f t="shared" si="209"/>
        <v>0</v>
      </c>
      <c r="M449" s="25"/>
      <c r="N449" s="14">
        <f t="shared" si="210"/>
        <v>0</v>
      </c>
      <c r="O449" s="33"/>
      <c r="P449" s="33"/>
      <c r="Q449" s="33"/>
      <c r="R449" s="33"/>
      <c r="S449" s="14">
        <f t="shared" si="211"/>
        <v>0</v>
      </c>
      <c r="T449" s="33">
        <f t="shared" si="212"/>
        <v>0</v>
      </c>
      <c r="AP449" s="1"/>
      <c r="AQ449" s="1"/>
    </row>
    <row r="450" spans="1:43" s="3" customFormat="1">
      <c r="A450" s="39">
        <v>3743</v>
      </c>
      <c r="B450" s="44" t="s">
        <v>521</v>
      </c>
      <c r="C450" s="236" t="s">
        <v>254</v>
      </c>
      <c r="D450" s="6"/>
      <c r="E450" s="8"/>
      <c r="F450" s="98">
        <v>1</v>
      </c>
      <c r="G450" s="8"/>
      <c r="H450" s="55">
        <f t="shared" si="208"/>
        <v>1</v>
      </c>
      <c r="I450" s="4">
        <v>1</v>
      </c>
      <c r="J450" s="8" t="s">
        <v>285</v>
      </c>
      <c r="K450" s="7"/>
      <c r="L450" s="14">
        <f t="shared" si="209"/>
        <v>0</v>
      </c>
      <c r="M450" s="25"/>
      <c r="N450" s="14">
        <f t="shared" si="210"/>
        <v>0</v>
      </c>
      <c r="O450" s="33"/>
      <c r="P450" s="33"/>
      <c r="Q450" s="33"/>
      <c r="R450" s="33"/>
      <c r="S450" s="14">
        <f t="shared" si="211"/>
        <v>0</v>
      </c>
      <c r="T450" s="33">
        <f t="shared" si="212"/>
        <v>0</v>
      </c>
      <c r="AP450" s="1"/>
      <c r="AQ450" s="1"/>
    </row>
    <row r="451" spans="1:43" s="3" customFormat="1">
      <c r="A451" s="39">
        <v>3751</v>
      </c>
      <c r="B451" s="44" t="s">
        <v>522</v>
      </c>
      <c r="C451" s="236" t="s">
        <v>254</v>
      </c>
      <c r="D451" s="6"/>
      <c r="E451" s="8"/>
      <c r="F451" s="98">
        <v>1</v>
      </c>
      <c r="G451" s="8"/>
      <c r="H451" s="55">
        <f t="shared" si="208"/>
        <v>1</v>
      </c>
      <c r="I451" s="4">
        <v>1</v>
      </c>
      <c r="J451" s="8" t="s">
        <v>231</v>
      </c>
      <c r="K451" s="7"/>
      <c r="L451" s="14">
        <f t="shared" si="209"/>
        <v>0</v>
      </c>
      <c r="M451" s="25"/>
      <c r="N451" s="14">
        <f t="shared" si="210"/>
        <v>0</v>
      </c>
      <c r="O451" s="33"/>
      <c r="P451" s="33"/>
      <c r="Q451" s="33"/>
      <c r="R451" s="33"/>
      <c r="S451" s="14">
        <f t="shared" si="211"/>
        <v>0</v>
      </c>
      <c r="T451" s="36"/>
      <c r="AP451" s="1"/>
      <c r="AQ451" s="1"/>
    </row>
    <row r="452" spans="1:43" s="3" customFormat="1">
      <c r="A452" s="39">
        <v>3755</v>
      </c>
      <c r="B452" s="44" t="s">
        <v>523</v>
      </c>
      <c r="C452" s="236" t="s">
        <v>254</v>
      </c>
      <c r="D452" s="6"/>
      <c r="E452" s="8"/>
      <c r="F452" s="98">
        <v>1</v>
      </c>
      <c r="G452" s="8"/>
      <c r="H452" s="55">
        <f t="shared" si="208"/>
        <v>1</v>
      </c>
      <c r="I452" s="4">
        <v>1</v>
      </c>
      <c r="J452" s="8" t="s">
        <v>231</v>
      </c>
      <c r="K452" s="7"/>
      <c r="L452" s="14">
        <f t="shared" si="209"/>
        <v>0</v>
      </c>
      <c r="M452" s="25"/>
      <c r="N452" s="14">
        <f t="shared" si="210"/>
        <v>0</v>
      </c>
      <c r="O452" s="33"/>
      <c r="P452" s="33"/>
      <c r="Q452" s="33"/>
      <c r="R452" s="33"/>
      <c r="S452" s="14">
        <f t="shared" si="211"/>
        <v>0</v>
      </c>
      <c r="T452" s="36"/>
      <c r="AP452" s="1"/>
      <c r="AQ452" s="1"/>
    </row>
    <row r="453" spans="1:43" s="3" customFormat="1">
      <c r="A453" s="39">
        <v>3757</v>
      </c>
      <c r="B453" s="44" t="s">
        <v>524</v>
      </c>
      <c r="C453" s="236" t="s">
        <v>254</v>
      </c>
      <c r="D453" s="6"/>
      <c r="E453" s="8"/>
      <c r="F453" s="98">
        <v>1</v>
      </c>
      <c r="G453" s="8"/>
      <c r="H453" s="55">
        <f t="shared" si="208"/>
        <v>1</v>
      </c>
      <c r="I453" s="4">
        <v>1</v>
      </c>
      <c r="J453" s="8" t="s">
        <v>231</v>
      </c>
      <c r="K453" s="7"/>
      <c r="L453" s="14">
        <f t="shared" si="209"/>
        <v>0</v>
      </c>
      <c r="M453" s="25"/>
      <c r="N453" s="14">
        <f t="shared" si="210"/>
        <v>0</v>
      </c>
      <c r="O453" s="33"/>
      <c r="P453" s="33"/>
      <c r="Q453" s="33"/>
      <c r="R453" s="33"/>
      <c r="S453" s="14">
        <f t="shared" si="211"/>
        <v>0</v>
      </c>
      <c r="T453" s="36"/>
      <c r="AP453" s="1"/>
      <c r="AQ453" s="1"/>
    </row>
    <row r="454" spans="1:43" s="3" customFormat="1">
      <c r="A454" s="39">
        <v>3758</v>
      </c>
      <c r="B454" s="44" t="s">
        <v>525</v>
      </c>
      <c r="C454" s="236" t="s">
        <v>254</v>
      </c>
      <c r="D454" s="6"/>
      <c r="E454" s="8"/>
      <c r="F454" s="98">
        <v>1</v>
      </c>
      <c r="G454" s="8"/>
      <c r="H454" s="55">
        <f t="shared" si="208"/>
        <v>1</v>
      </c>
      <c r="I454" s="4">
        <v>1</v>
      </c>
      <c r="J454" s="8" t="s">
        <v>231</v>
      </c>
      <c r="K454" s="7"/>
      <c r="L454" s="14">
        <f t="shared" si="209"/>
        <v>0</v>
      </c>
      <c r="M454" s="25"/>
      <c r="N454" s="14">
        <f t="shared" si="210"/>
        <v>0</v>
      </c>
      <c r="O454" s="33"/>
      <c r="P454" s="33"/>
      <c r="Q454" s="33"/>
      <c r="R454" s="33"/>
      <c r="S454" s="14">
        <f t="shared" si="211"/>
        <v>0</v>
      </c>
      <c r="T454" s="36"/>
      <c r="AP454" s="1"/>
      <c r="AQ454" s="1"/>
    </row>
    <row r="455" spans="1:43" s="3" customFormat="1">
      <c r="A455" s="39">
        <v>3759</v>
      </c>
      <c r="B455" s="44" t="s">
        <v>526</v>
      </c>
      <c r="C455" s="236" t="s">
        <v>254</v>
      </c>
      <c r="D455" s="6"/>
      <c r="E455" s="8"/>
      <c r="F455" s="98">
        <v>1</v>
      </c>
      <c r="G455" s="8"/>
      <c r="H455" s="55">
        <f t="shared" si="208"/>
        <v>1</v>
      </c>
      <c r="I455" s="4">
        <v>1</v>
      </c>
      <c r="J455" s="8" t="s">
        <v>231</v>
      </c>
      <c r="K455" s="7"/>
      <c r="L455" s="14">
        <f t="shared" si="209"/>
        <v>0</v>
      </c>
      <c r="M455" s="25"/>
      <c r="N455" s="14">
        <f t="shared" si="210"/>
        <v>0</v>
      </c>
      <c r="O455" s="33"/>
      <c r="P455" s="33"/>
      <c r="Q455" s="33"/>
      <c r="R455" s="33"/>
      <c r="S455" s="14">
        <f t="shared" si="211"/>
        <v>0</v>
      </c>
      <c r="T455" s="33">
        <f>N455</f>
        <v>0</v>
      </c>
      <c r="AP455" s="1"/>
      <c r="AQ455" s="1"/>
    </row>
    <row r="456" spans="1:43" s="3" customFormat="1">
      <c r="A456" s="39">
        <v>3760</v>
      </c>
      <c r="B456" s="44" t="s">
        <v>527</v>
      </c>
      <c r="C456" s="236" t="s">
        <v>254</v>
      </c>
      <c r="D456" s="6"/>
      <c r="E456" s="8"/>
      <c r="F456" s="98">
        <v>1</v>
      </c>
      <c r="G456" s="8"/>
      <c r="H456" s="55">
        <f t="shared" si="208"/>
        <v>1</v>
      </c>
      <c r="I456" s="4">
        <v>1</v>
      </c>
      <c r="J456" s="8" t="s">
        <v>231</v>
      </c>
      <c r="K456" s="7"/>
      <c r="L456" s="14">
        <f t="shared" si="209"/>
        <v>0</v>
      </c>
      <c r="M456" s="25"/>
      <c r="N456" s="14">
        <f t="shared" si="210"/>
        <v>0</v>
      </c>
      <c r="O456" s="33"/>
      <c r="P456" s="33"/>
      <c r="Q456" s="33"/>
      <c r="R456" s="33"/>
      <c r="S456" s="14">
        <f t="shared" si="211"/>
        <v>0</v>
      </c>
      <c r="T456" s="36"/>
      <c r="AP456" s="1"/>
      <c r="AQ456" s="1"/>
    </row>
    <row r="457" spans="1:43" s="3" customFormat="1">
      <c r="A457" s="39">
        <v>3761</v>
      </c>
      <c r="B457" s="44" t="s">
        <v>528</v>
      </c>
      <c r="C457" s="236" t="s">
        <v>254</v>
      </c>
      <c r="D457" s="6"/>
      <c r="E457" s="8"/>
      <c r="F457" s="98">
        <v>1</v>
      </c>
      <c r="G457" s="8"/>
      <c r="H457" s="55">
        <f t="shared" si="208"/>
        <v>1</v>
      </c>
      <c r="I457" s="4">
        <v>1</v>
      </c>
      <c r="J457" s="8" t="s">
        <v>231</v>
      </c>
      <c r="K457" s="7"/>
      <c r="L457" s="14">
        <f t="shared" si="209"/>
        <v>0</v>
      </c>
      <c r="M457" s="25"/>
      <c r="N457" s="14">
        <f t="shared" si="210"/>
        <v>0</v>
      </c>
      <c r="O457" s="33"/>
      <c r="P457" s="33"/>
      <c r="Q457" s="33"/>
      <c r="R457" s="33"/>
      <c r="S457" s="14">
        <f t="shared" si="211"/>
        <v>0</v>
      </c>
      <c r="T457" s="36"/>
      <c r="AP457" s="1"/>
      <c r="AQ457" s="1"/>
    </row>
    <row r="458" spans="1:43" s="3" customFormat="1">
      <c r="A458" s="39">
        <v>3762</v>
      </c>
      <c r="B458" s="44" t="s">
        <v>529</v>
      </c>
      <c r="C458" s="236" t="s">
        <v>254</v>
      </c>
      <c r="D458" s="6"/>
      <c r="E458" s="4"/>
      <c r="F458" s="98">
        <v>1</v>
      </c>
      <c r="G458" s="8"/>
      <c r="H458" s="55">
        <f t="shared" si="208"/>
        <v>1</v>
      </c>
      <c r="I458" s="4">
        <v>1</v>
      </c>
      <c r="J458" s="8" t="s">
        <v>231</v>
      </c>
      <c r="K458" s="7"/>
      <c r="L458" s="14">
        <f t="shared" si="209"/>
        <v>0</v>
      </c>
      <c r="M458" s="25"/>
      <c r="N458" s="14">
        <f t="shared" si="210"/>
        <v>0</v>
      </c>
      <c r="O458" s="33"/>
      <c r="P458" s="33"/>
      <c r="Q458" s="33"/>
      <c r="R458" s="33"/>
      <c r="S458" s="14">
        <f t="shared" si="211"/>
        <v>0</v>
      </c>
      <c r="T458" s="36"/>
      <c r="AP458" s="1"/>
      <c r="AQ458" s="1"/>
    </row>
    <row r="459" spans="1:43" s="3" customFormat="1">
      <c r="A459" s="39">
        <v>3784</v>
      </c>
      <c r="B459" s="44" t="s">
        <v>418</v>
      </c>
      <c r="C459" s="236" t="s">
        <v>254</v>
      </c>
      <c r="D459" s="6"/>
      <c r="E459" s="4"/>
      <c r="F459" s="98">
        <v>1</v>
      </c>
      <c r="G459" s="8"/>
      <c r="H459" s="55">
        <f t="shared" si="208"/>
        <v>1</v>
      </c>
      <c r="I459" s="4">
        <v>1</v>
      </c>
      <c r="J459" s="8" t="s">
        <v>231</v>
      </c>
      <c r="K459" s="7"/>
      <c r="L459" s="14">
        <f t="shared" si="209"/>
        <v>0</v>
      </c>
      <c r="M459" s="25"/>
      <c r="N459" s="14">
        <f t="shared" si="210"/>
        <v>0</v>
      </c>
      <c r="O459" s="33"/>
      <c r="P459" s="33"/>
      <c r="Q459" s="33"/>
      <c r="R459" s="33"/>
      <c r="S459" s="14">
        <f t="shared" si="211"/>
        <v>0</v>
      </c>
      <c r="T459" s="36"/>
      <c r="AP459" s="1"/>
      <c r="AQ459" s="1"/>
    </row>
    <row r="460" spans="1:43" s="3" customFormat="1">
      <c r="A460" s="103">
        <v>3793</v>
      </c>
      <c r="B460" s="44" t="s">
        <v>530</v>
      </c>
      <c r="C460" s="236" t="s">
        <v>254</v>
      </c>
      <c r="D460" s="6"/>
      <c r="E460" s="4"/>
      <c r="F460" s="98">
        <v>1</v>
      </c>
      <c r="G460" s="8"/>
      <c r="H460" s="55">
        <f t="shared" si="208"/>
        <v>1</v>
      </c>
      <c r="I460" s="4">
        <v>1</v>
      </c>
      <c r="J460" s="8" t="s">
        <v>231</v>
      </c>
      <c r="K460" s="7"/>
      <c r="L460" s="14">
        <f t="shared" si="209"/>
        <v>0</v>
      </c>
      <c r="M460" s="25"/>
      <c r="N460" s="14">
        <f t="shared" si="210"/>
        <v>0</v>
      </c>
      <c r="O460" s="33"/>
      <c r="P460" s="33"/>
      <c r="Q460" s="33"/>
      <c r="R460" s="33"/>
      <c r="S460" s="14">
        <f t="shared" si="211"/>
        <v>0</v>
      </c>
      <c r="T460" s="36"/>
      <c r="AP460" s="1"/>
      <c r="AQ460" s="1"/>
    </row>
    <row r="461" spans="1:43" s="3" customFormat="1">
      <c r="A461" s="39">
        <v>3794</v>
      </c>
      <c r="B461" s="44" t="s">
        <v>531</v>
      </c>
      <c r="C461" s="236" t="s">
        <v>254</v>
      </c>
      <c r="D461" s="6"/>
      <c r="E461" s="4"/>
      <c r="F461" s="98">
        <v>1</v>
      </c>
      <c r="G461" s="8"/>
      <c r="H461" s="55">
        <f t="shared" si="208"/>
        <v>1</v>
      </c>
      <c r="I461" s="4">
        <v>1</v>
      </c>
      <c r="J461" s="8" t="s">
        <v>231</v>
      </c>
      <c r="K461" s="7"/>
      <c r="L461" s="14">
        <f t="shared" si="209"/>
        <v>0</v>
      </c>
      <c r="M461" s="25"/>
      <c r="N461" s="14">
        <f t="shared" si="210"/>
        <v>0</v>
      </c>
      <c r="O461" s="33"/>
      <c r="P461" s="33"/>
      <c r="Q461" s="33"/>
      <c r="R461" s="33"/>
      <c r="S461" s="14">
        <f t="shared" si="211"/>
        <v>0</v>
      </c>
      <c r="T461" s="33">
        <f>N461</f>
        <v>0</v>
      </c>
      <c r="AP461" s="1"/>
      <c r="AQ461" s="1"/>
    </row>
    <row r="462" spans="1:43" s="3" customFormat="1">
      <c r="A462" s="39">
        <v>3797</v>
      </c>
      <c r="B462" s="44" t="s">
        <v>388</v>
      </c>
      <c r="C462" s="236" t="s">
        <v>254</v>
      </c>
      <c r="D462" s="6"/>
      <c r="E462" s="4"/>
      <c r="F462" s="98">
        <v>1</v>
      </c>
      <c r="G462" s="8"/>
      <c r="H462" s="55">
        <f t="shared" si="208"/>
        <v>1</v>
      </c>
      <c r="I462" s="4">
        <v>1</v>
      </c>
      <c r="J462" s="8" t="s">
        <v>231</v>
      </c>
      <c r="K462" s="7"/>
      <c r="L462" s="14">
        <f t="shared" si="209"/>
        <v>0</v>
      </c>
      <c r="M462" s="25"/>
      <c r="N462" s="14">
        <f t="shared" si="210"/>
        <v>0</v>
      </c>
      <c r="O462" s="33"/>
      <c r="P462" s="33"/>
      <c r="Q462" s="33"/>
      <c r="R462" s="33"/>
      <c r="S462" s="14">
        <f t="shared" si="211"/>
        <v>0</v>
      </c>
      <c r="T462" s="36"/>
      <c r="AP462" s="1"/>
      <c r="AQ462" s="1"/>
    </row>
    <row r="463" spans="1:43" s="3" customFormat="1" ht="10.5">
      <c r="A463" s="1"/>
      <c r="B463" s="46" t="s">
        <v>152</v>
      </c>
      <c r="C463" s="239"/>
      <c r="D463" s="6"/>
      <c r="E463" s="4"/>
      <c r="F463" s="98"/>
      <c r="G463" s="8"/>
      <c r="H463" s="55"/>
      <c r="I463" s="4"/>
      <c r="J463" s="8"/>
      <c r="K463" s="7"/>
      <c r="L463" s="16">
        <f t="shared" ref="L463:S463" si="213">SUM(L444:L462)</f>
        <v>0</v>
      </c>
      <c r="M463" s="21">
        <f t="shared" si="213"/>
        <v>0</v>
      </c>
      <c r="N463" s="16">
        <f t="shared" si="213"/>
        <v>0</v>
      </c>
      <c r="O463" s="34">
        <f t="shared" si="213"/>
        <v>0</v>
      </c>
      <c r="P463" s="34">
        <f t="shared" si="213"/>
        <v>0</v>
      </c>
      <c r="Q463" s="34">
        <f t="shared" si="213"/>
        <v>0</v>
      </c>
      <c r="R463" s="34">
        <f t="shared" si="213"/>
        <v>0</v>
      </c>
      <c r="S463" s="16">
        <f t="shared" si="213"/>
        <v>0</v>
      </c>
      <c r="T463" s="34">
        <f>SUM(T444:T462)</f>
        <v>0</v>
      </c>
      <c r="AP463" s="1"/>
      <c r="AQ463" s="1"/>
    </row>
    <row r="464" spans="1:43" s="3" customFormat="1">
      <c r="A464" s="1"/>
      <c r="B464" s="44"/>
      <c r="C464" s="239"/>
      <c r="D464" s="6"/>
      <c r="E464" s="4"/>
      <c r="F464" s="98"/>
      <c r="G464" s="8"/>
      <c r="H464" s="55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  <c r="AP464" s="1"/>
      <c r="AQ464" s="1"/>
    </row>
    <row r="465" spans="1:43" s="3" customFormat="1" ht="10.5">
      <c r="A465" s="104">
        <v>3800</v>
      </c>
      <c r="B465" s="31" t="s">
        <v>532</v>
      </c>
      <c r="C465" s="237"/>
      <c r="D465" s="6"/>
      <c r="E465" s="8"/>
      <c r="F465" s="98"/>
      <c r="G465" s="8"/>
      <c r="H465" s="55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  <c r="AP465" s="1"/>
      <c r="AQ465" s="1"/>
    </row>
    <row r="466" spans="1:43" s="3" customFormat="1">
      <c r="A466" s="39">
        <v>3801</v>
      </c>
      <c r="B466" s="44" t="s">
        <v>533</v>
      </c>
      <c r="C466" s="236" t="s">
        <v>339</v>
      </c>
      <c r="D466" s="6"/>
      <c r="E466" s="8"/>
      <c r="F466" s="98">
        <f>scout</f>
        <v>0</v>
      </c>
      <c r="G466" s="8"/>
      <c r="H466" s="55">
        <f t="shared" ref="H466:H480" si="214">SUM(E466:G466)</f>
        <v>0</v>
      </c>
      <c r="I466" s="4">
        <v>1</v>
      </c>
      <c r="J466" s="8" t="s">
        <v>285</v>
      </c>
      <c r="K466" s="7"/>
      <c r="L466" s="14">
        <f t="shared" ref="L466:L480" si="215">H466*I466*K466</f>
        <v>0</v>
      </c>
      <c r="M466" s="25"/>
      <c r="N466" s="14">
        <f t="shared" ref="N466:N480" si="216">MAX(L466-SUM(O466:R466),0)</f>
        <v>0</v>
      </c>
      <c r="O466" s="33"/>
      <c r="P466" s="33"/>
      <c r="Q466" s="33"/>
      <c r="R466" s="33"/>
      <c r="S466" s="14">
        <f t="shared" ref="S466:S480" si="217">L466-SUM(N466:R466)</f>
        <v>0</v>
      </c>
      <c r="T466" s="33">
        <f t="shared" ref="T466:T480" si="218">N466</f>
        <v>0</v>
      </c>
      <c r="AP466" s="1"/>
      <c r="AQ466" s="1"/>
    </row>
    <row r="467" spans="1:43" s="3" customFormat="1">
      <c r="A467" s="103">
        <v>3802</v>
      </c>
      <c r="B467" s="44" t="s">
        <v>534</v>
      </c>
      <c r="C467" s="236" t="s">
        <v>339</v>
      </c>
      <c r="D467" s="6"/>
      <c r="E467" s="8"/>
      <c r="F467" s="98">
        <v>1</v>
      </c>
      <c r="G467" s="8"/>
      <c r="H467" s="55">
        <f t="shared" si="214"/>
        <v>1</v>
      </c>
      <c r="I467" s="4">
        <v>1</v>
      </c>
      <c r="J467" s="8" t="s">
        <v>285</v>
      </c>
      <c r="K467" s="7"/>
      <c r="L467" s="14">
        <f t="shared" si="215"/>
        <v>0</v>
      </c>
      <c r="M467" s="25"/>
      <c r="N467" s="14">
        <f t="shared" si="216"/>
        <v>0</v>
      </c>
      <c r="O467" s="33"/>
      <c r="P467" s="33"/>
      <c r="Q467" s="33"/>
      <c r="R467" s="33"/>
      <c r="S467" s="14">
        <f t="shared" si="217"/>
        <v>0</v>
      </c>
      <c r="T467" s="33">
        <f t="shared" si="218"/>
        <v>0</v>
      </c>
      <c r="AP467" s="1"/>
      <c r="AQ467" s="1"/>
    </row>
    <row r="468" spans="1:43" s="3" customFormat="1">
      <c r="A468" s="39">
        <v>3803</v>
      </c>
      <c r="B468" s="44" t="s">
        <v>535</v>
      </c>
      <c r="C468" s="236" t="s">
        <v>339</v>
      </c>
      <c r="D468" s="6"/>
      <c r="E468" s="8">
        <f>2*F468/5</f>
        <v>0</v>
      </c>
      <c r="F468" s="98">
        <f>location</f>
        <v>0</v>
      </c>
      <c r="G468" s="8"/>
      <c r="H468" s="55">
        <f t="shared" si="214"/>
        <v>0</v>
      </c>
      <c r="I468" s="4">
        <v>1</v>
      </c>
      <c r="J468" s="8" t="s">
        <v>285</v>
      </c>
      <c r="K468" s="7"/>
      <c r="L468" s="14">
        <f t="shared" si="215"/>
        <v>0</v>
      </c>
      <c r="M468" s="25"/>
      <c r="N468" s="14">
        <f t="shared" si="216"/>
        <v>0</v>
      </c>
      <c r="O468" s="33"/>
      <c r="P468" s="33"/>
      <c r="Q468" s="33"/>
      <c r="R468" s="33"/>
      <c r="S468" s="14">
        <f t="shared" si="217"/>
        <v>0</v>
      </c>
      <c r="T468" s="33">
        <f t="shared" si="218"/>
        <v>0</v>
      </c>
      <c r="AP468" s="1"/>
      <c r="AQ468" s="1"/>
    </row>
    <row r="469" spans="1:43" s="3" customFormat="1">
      <c r="A469" s="39">
        <v>3804</v>
      </c>
      <c r="B469" s="44" t="s">
        <v>536</v>
      </c>
      <c r="C469" s="236" t="s">
        <v>339</v>
      </c>
      <c r="D469" s="6"/>
      <c r="E469" s="8"/>
      <c r="F469" s="98">
        <v>1</v>
      </c>
      <c r="G469" s="8"/>
      <c r="H469" s="55">
        <f t="shared" si="214"/>
        <v>1</v>
      </c>
      <c r="I469" s="4">
        <v>1</v>
      </c>
      <c r="J469" s="8" t="s">
        <v>285</v>
      </c>
      <c r="K469" s="7"/>
      <c r="L469" s="14">
        <f t="shared" si="215"/>
        <v>0</v>
      </c>
      <c r="M469" s="25"/>
      <c r="N469" s="14">
        <f t="shared" si="216"/>
        <v>0</v>
      </c>
      <c r="O469" s="33"/>
      <c r="P469" s="33"/>
      <c r="Q469" s="33"/>
      <c r="R469" s="33"/>
      <c r="S469" s="14">
        <f t="shared" si="217"/>
        <v>0</v>
      </c>
      <c r="T469" s="33">
        <f t="shared" si="218"/>
        <v>0</v>
      </c>
      <c r="AP469" s="1"/>
      <c r="AQ469" s="1"/>
    </row>
    <row r="470" spans="1:43" s="3" customFormat="1">
      <c r="A470" s="103">
        <v>3820</v>
      </c>
      <c r="B470" s="44" t="s">
        <v>537</v>
      </c>
      <c r="C470" s="236" t="s">
        <v>339</v>
      </c>
      <c r="D470" s="6"/>
      <c r="E470" s="8"/>
      <c r="F470" s="98">
        <v>1</v>
      </c>
      <c r="G470" s="8"/>
      <c r="H470" s="55">
        <f t="shared" si="214"/>
        <v>1</v>
      </c>
      <c r="I470" s="4">
        <v>1</v>
      </c>
      <c r="J470" s="8" t="s">
        <v>285</v>
      </c>
      <c r="K470" s="7"/>
      <c r="L470" s="14">
        <f t="shared" si="215"/>
        <v>0</v>
      </c>
      <c r="M470" s="25"/>
      <c r="N470" s="14">
        <f t="shared" si="216"/>
        <v>0</v>
      </c>
      <c r="O470" s="33"/>
      <c r="P470" s="33"/>
      <c r="Q470" s="33"/>
      <c r="R470" s="33"/>
      <c r="S470" s="14">
        <f t="shared" si="217"/>
        <v>0</v>
      </c>
      <c r="T470" s="33">
        <f t="shared" si="218"/>
        <v>0</v>
      </c>
      <c r="AP470" s="1"/>
      <c r="AQ470" s="1"/>
    </row>
    <row r="471" spans="1:43" s="3" customFormat="1">
      <c r="A471" s="103">
        <v>3839</v>
      </c>
      <c r="B471" s="44" t="s">
        <v>538</v>
      </c>
      <c r="C471" s="236" t="s">
        <v>339</v>
      </c>
      <c r="D471" s="6"/>
      <c r="E471" s="8"/>
      <c r="F471" s="98">
        <v>1</v>
      </c>
      <c r="G471" s="8"/>
      <c r="H471" s="55">
        <f t="shared" si="214"/>
        <v>1</v>
      </c>
      <c r="I471" s="4">
        <v>1</v>
      </c>
      <c r="J471" s="8" t="s">
        <v>285</v>
      </c>
      <c r="K471" s="7"/>
      <c r="L471" s="14">
        <f t="shared" si="215"/>
        <v>0</v>
      </c>
      <c r="M471" s="25"/>
      <c r="N471" s="14">
        <f t="shared" si="216"/>
        <v>0</v>
      </c>
      <c r="O471" s="33"/>
      <c r="P471" s="33"/>
      <c r="Q471" s="33"/>
      <c r="R471" s="33"/>
      <c r="S471" s="14">
        <f t="shared" si="217"/>
        <v>0</v>
      </c>
      <c r="T471" s="33">
        <f t="shared" si="218"/>
        <v>0</v>
      </c>
      <c r="AP471" s="1"/>
      <c r="AQ471" s="1"/>
    </row>
    <row r="472" spans="1:43" s="3" customFormat="1">
      <c r="A472" s="39">
        <v>3840</v>
      </c>
      <c r="B472" s="44" t="s">
        <v>539</v>
      </c>
      <c r="C472" s="236" t="s">
        <v>339</v>
      </c>
      <c r="D472" s="6"/>
      <c r="E472" s="8"/>
      <c r="F472" s="98">
        <f>location</f>
        <v>0</v>
      </c>
      <c r="G472" s="8"/>
      <c r="H472" s="55">
        <f t="shared" si="214"/>
        <v>0</v>
      </c>
      <c r="I472" s="4">
        <v>1</v>
      </c>
      <c r="J472" s="8" t="s">
        <v>285</v>
      </c>
      <c r="K472" s="7"/>
      <c r="L472" s="14">
        <f t="shared" si="215"/>
        <v>0</v>
      </c>
      <c r="M472" s="25"/>
      <c r="N472" s="14">
        <f t="shared" si="216"/>
        <v>0</v>
      </c>
      <c r="O472" s="33"/>
      <c r="P472" s="33"/>
      <c r="Q472" s="33"/>
      <c r="R472" s="33"/>
      <c r="S472" s="14">
        <f t="shared" si="217"/>
        <v>0</v>
      </c>
      <c r="T472" s="33">
        <f t="shared" si="218"/>
        <v>0</v>
      </c>
      <c r="AP472" s="1"/>
      <c r="AQ472" s="1"/>
    </row>
    <row r="473" spans="1:43" s="3" customFormat="1">
      <c r="A473" s="39">
        <v>3843</v>
      </c>
      <c r="B473" s="44" t="s">
        <v>540</v>
      </c>
      <c r="C473" s="236" t="s">
        <v>339</v>
      </c>
      <c r="D473" s="6"/>
      <c r="E473" s="8"/>
      <c r="F473" s="98">
        <v>1</v>
      </c>
      <c r="G473" s="8"/>
      <c r="H473" s="55">
        <f t="shared" si="214"/>
        <v>1</v>
      </c>
      <c r="I473" s="4">
        <v>1</v>
      </c>
      <c r="J473" s="8" t="s">
        <v>231</v>
      </c>
      <c r="K473" s="7"/>
      <c r="L473" s="14">
        <f t="shared" si="215"/>
        <v>0</v>
      </c>
      <c r="M473" s="25"/>
      <c r="N473" s="14">
        <f t="shared" si="216"/>
        <v>0</v>
      </c>
      <c r="O473" s="33"/>
      <c r="P473" s="33"/>
      <c r="Q473" s="33"/>
      <c r="R473" s="33"/>
      <c r="S473" s="14">
        <f t="shared" si="217"/>
        <v>0</v>
      </c>
      <c r="T473" s="33">
        <f t="shared" si="218"/>
        <v>0</v>
      </c>
      <c r="AP473" s="1"/>
      <c r="AQ473" s="1"/>
    </row>
    <row r="474" spans="1:43" s="3" customFormat="1">
      <c r="A474" s="39">
        <v>3844</v>
      </c>
      <c r="B474" s="44" t="s">
        <v>541</v>
      </c>
      <c r="C474" s="236" t="s">
        <v>339</v>
      </c>
      <c r="D474" s="6"/>
      <c r="E474" s="8"/>
      <c r="F474" s="98">
        <f>location</f>
        <v>0</v>
      </c>
      <c r="G474" s="8"/>
      <c r="H474" s="55">
        <f t="shared" si="214"/>
        <v>0</v>
      </c>
      <c r="I474" s="4">
        <v>1</v>
      </c>
      <c r="J474" s="8" t="s">
        <v>285</v>
      </c>
      <c r="K474" s="7"/>
      <c r="L474" s="14">
        <f t="shared" si="215"/>
        <v>0</v>
      </c>
      <c r="M474" s="25"/>
      <c r="N474" s="14">
        <f t="shared" si="216"/>
        <v>0</v>
      </c>
      <c r="O474" s="33"/>
      <c r="P474" s="33"/>
      <c r="Q474" s="33"/>
      <c r="R474" s="33"/>
      <c r="S474" s="14">
        <f t="shared" si="217"/>
        <v>0</v>
      </c>
      <c r="T474" s="33">
        <f t="shared" si="218"/>
        <v>0</v>
      </c>
      <c r="AP474" s="1"/>
      <c r="AQ474" s="1"/>
    </row>
    <row r="475" spans="1:43" s="3" customFormat="1">
      <c r="A475" s="103">
        <v>3845</v>
      </c>
      <c r="B475" s="44" t="s">
        <v>542</v>
      </c>
      <c r="C475" s="236" t="s">
        <v>339</v>
      </c>
      <c r="D475" s="6"/>
      <c r="E475" s="8"/>
      <c r="F475" s="98">
        <v>1</v>
      </c>
      <c r="G475" s="8"/>
      <c r="H475" s="55">
        <f t="shared" si="214"/>
        <v>1</v>
      </c>
      <c r="I475" s="4">
        <v>1</v>
      </c>
      <c r="J475" s="8" t="s">
        <v>231</v>
      </c>
      <c r="K475" s="7"/>
      <c r="L475" s="14">
        <f t="shared" si="215"/>
        <v>0</v>
      </c>
      <c r="M475" s="25"/>
      <c r="N475" s="14">
        <f t="shared" si="216"/>
        <v>0</v>
      </c>
      <c r="O475" s="33"/>
      <c r="P475" s="33"/>
      <c r="Q475" s="33"/>
      <c r="R475" s="33"/>
      <c r="S475" s="14">
        <f t="shared" si="217"/>
        <v>0</v>
      </c>
      <c r="T475" s="33">
        <f t="shared" si="218"/>
        <v>0</v>
      </c>
      <c r="AP475" s="1"/>
      <c r="AQ475" s="1"/>
    </row>
    <row r="476" spans="1:43" s="3" customFormat="1">
      <c r="A476" s="39">
        <v>3846</v>
      </c>
      <c r="B476" s="44" t="s">
        <v>543</v>
      </c>
      <c r="C476" s="236" t="s">
        <v>339</v>
      </c>
      <c r="D476" s="6"/>
      <c r="E476" s="8"/>
      <c r="F476" s="98">
        <v>1</v>
      </c>
      <c r="G476" s="8"/>
      <c r="H476" s="55">
        <f t="shared" si="214"/>
        <v>1</v>
      </c>
      <c r="I476" s="4">
        <v>1</v>
      </c>
      <c r="J476" s="8" t="s">
        <v>231</v>
      </c>
      <c r="K476" s="7"/>
      <c r="L476" s="14">
        <f t="shared" si="215"/>
        <v>0</v>
      </c>
      <c r="M476" s="25"/>
      <c r="N476" s="14">
        <f t="shared" si="216"/>
        <v>0</v>
      </c>
      <c r="O476" s="33"/>
      <c r="P476" s="33"/>
      <c r="Q476" s="33"/>
      <c r="R476" s="33"/>
      <c r="S476" s="14">
        <f t="shared" si="217"/>
        <v>0</v>
      </c>
      <c r="T476" s="33">
        <f t="shared" si="218"/>
        <v>0</v>
      </c>
      <c r="AP476" s="1"/>
      <c r="AQ476" s="1"/>
    </row>
    <row r="477" spans="1:43" s="3" customFormat="1">
      <c r="A477" s="103">
        <v>3849</v>
      </c>
      <c r="B477" s="44" t="s">
        <v>544</v>
      </c>
      <c r="C477" s="236" t="s">
        <v>339</v>
      </c>
      <c r="D477" s="6"/>
      <c r="E477" s="8"/>
      <c r="F477" s="98">
        <v>1</v>
      </c>
      <c r="G477" s="8"/>
      <c r="H477" s="55">
        <f t="shared" si="214"/>
        <v>1</v>
      </c>
      <c r="I477" s="4">
        <v>1</v>
      </c>
      <c r="J477" s="8" t="s">
        <v>231</v>
      </c>
      <c r="K477" s="7"/>
      <c r="L477" s="14">
        <f t="shared" si="215"/>
        <v>0</v>
      </c>
      <c r="M477" s="25"/>
      <c r="N477" s="14">
        <f t="shared" si="216"/>
        <v>0</v>
      </c>
      <c r="O477" s="33"/>
      <c r="P477" s="33"/>
      <c r="Q477" s="33"/>
      <c r="R477" s="33"/>
      <c r="S477" s="14">
        <f t="shared" si="217"/>
        <v>0</v>
      </c>
      <c r="T477" s="33">
        <f t="shared" si="218"/>
        <v>0</v>
      </c>
      <c r="AP477" s="1"/>
      <c r="AQ477" s="1"/>
    </row>
    <row r="478" spans="1:43" s="3" customFormat="1">
      <c r="A478" s="39">
        <v>3855</v>
      </c>
      <c r="B478" s="44" t="s">
        <v>545</v>
      </c>
      <c r="C478" s="236" t="s">
        <v>339</v>
      </c>
      <c r="D478" s="6"/>
      <c r="E478" s="8"/>
      <c r="F478" s="98">
        <v>1</v>
      </c>
      <c r="G478" s="8"/>
      <c r="H478" s="55">
        <f t="shared" si="214"/>
        <v>1</v>
      </c>
      <c r="I478" s="4">
        <v>1</v>
      </c>
      <c r="J478" s="8" t="s">
        <v>231</v>
      </c>
      <c r="K478" s="7"/>
      <c r="L478" s="14">
        <f t="shared" si="215"/>
        <v>0</v>
      </c>
      <c r="M478" s="25"/>
      <c r="N478" s="14">
        <f t="shared" si="216"/>
        <v>0</v>
      </c>
      <c r="O478" s="33"/>
      <c r="P478" s="33"/>
      <c r="Q478" s="33"/>
      <c r="R478" s="33"/>
      <c r="S478" s="14">
        <f t="shared" si="217"/>
        <v>0</v>
      </c>
      <c r="T478" s="33">
        <f t="shared" si="218"/>
        <v>0</v>
      </c>
      <c r="AP478" s="1"/>
      <c r="AQ478" s="1"/>
    </row>
    <row r="479" spans="1:43" s="3" customFormat="1">
      <c r="A479" s="103">
        <v>3880</v>
      </c>
      <c r="B479" s="44" t="s">
        <v>546</v>
      </c>
      <c r="C479" s="236" t="s">
        <v>339</v>
      </c>
      <c r="D479" s="6"/>
      <c r="E479" s="8"/>
      <c r="F479" s="98">
        <v>1</v>
      </c>
      <c r="G479" s="8"/>
      <c r="H479" s="55">
        <f t="shared" si="214"/>
        <v>1</v>
      </c>
      <c r="I479" s="4">
        <v>1</v>
      </c>
      <c r="J479" s="8" t="s">
        <v>231</v>
      </c>
      <c r="K479" s="7"/>
      <c r="L479" s="14">
        <f t="shared" si="215"/>
        <v>0</v>
      </c>
      <c r="M479" s="25"/>
      <c r="N479" s="14">
        <f t="shared" si="216"/>
        <v>0</v>
      </c>
      <c r="O479" s="33"/>
      <c r="P479" s="33"/>
      <c r="Q479" s="33"/>
      <c r="R479" s="33"/>
      <c r="S479" s="14">
        <f t="shared" si="217"/>
        <v>0</v>
      </c>
      <c r="T479" s="33">
        <f t="shared" si="218"/>
        <v>0</v>
      </c>
      <c r="AP479" s="1"/>
      <c r="AQ479" s="1"/>
    </row>
    <row r="480" spans="1:43" s="3" customFormat="1">
      <c r="A480" s="39">
        <v>3883</v>
      </c>
      <c r="B480" s="44" t="s">
        <v>547</v>
      </c>
      <c r="C480" s="236" t="s">
        <v>339</v>
      </c>
      <c r="D480" s="6"/>
      <c r="E480" s="8"/>
      <c r="F480" s="98">
        <f>location</f>
        <v>0</v>
      </c>
      <c r="G480" s="8"/>
      <c r="H480" s="55">
        <f t="shared" si="214"/>
        <v>0</v>
      </c>
      <c r="I480" s="4">
        <v>1</v>
      </c>
      <c r="J480" s="8" t="s">
        <v>285</v>
      </c>
      <c r="K480" s="7"/>
      <c r="L480" s="14">
        <f t="shared" si="215"/>
        <v>0</v>
      </c>
      <c r="M480" s="25"/>
      <c r="N480" s="14">
        <f t="shared" si="216"/>
        <v>0</v>
      </c>
      <c r="O480" s="33"/>
      <c r="P480" s="33"/>
      <c r="Q480" s="33"/>
      <c r="R480" s="33"/>
      <c r="S480" s="14">
        <f t="shared" si="217"/>
        <v>0</v>
      </c>
      <c r="T480" s="33">
        <f t="shared" si="218"/>
        <v>0</v>
      </c>
      <c r="AP480" s="1"/>
      <c r="AQ480" s="1"/>
    </row>
    <row r="481" spans="1:43" s="3" customFormat="1" ht="10.5">
      <c r="A481" s="39"/>
      <c r="B481" s="46" t="s">
        <v>152</v>
      </c>
      <c r="C481" s="236"/>
      <c r="D481" s="6"/>
      <c r="E481" s="8"/>
      <c r="F481" s="98"/>
      <c r="G481" s="8"/>
      <c r="H481" s="55"/>
      <c r="I481" s="4"/>
      <c r="J481" s="8"/>
      <c r="K481" s="7"/>
      <c r="L481" s="16">
        <f>SUM(L466:L480)</f>
        <v>0</v>
      </c>
      <c r="M481" s="21">
        <f t="shared" ref="M481:T481" si="219">SUM(M466:M480)</f>
        <v>0</v>
      </c>
      <c r="N481" s="16">
        <f t="shared" si="219"/>
        <v>0</v>
      </c>
      <c r="O481" s="34">
        <f t="shared" si="219"/>
        <v>0</v>
      </c>
      <c r="P481" s="34">
        <f t="shared" si="219"/>
        <v>0</v>
      </c>
      <c r="Q481" s="34">
        <f t="shared" si="219"/>
        <v>0</v>
      </c>
      <c r="R481" s="34">
        <f t="shared" si="219"/>
        <v>0</v>
      </c>
      <c r="S481" s="16">
        <f t="shared" si="219"/>
        <v>0</v>
      </c>
      <c r="T481" s="34">
        <f t="shared" si="219"/>
        <v>0</v>
      </c>
      <c r="AP481" s="1"/>
      <c r="AQ481" s="1"/>
    </row>
    <row r="482" spans="1:43" s="3" customFormat="1">
      <c r="A482" s="1"/>
      <c r="B482" s="44"/>
      <c r="C482" s="239"/>
      <c r="D482" s="6"/>
      <c r="E482" s="4"/>
      <c r="F482" s="98"/>
      <c r="G482" s="8"/>
      <c r="H482" s="55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  <c r="AP482" s="1"/>
      <c r="AQ482" s="1"/>
    </row>
    <row r="483" spans="1:43" s="3" customFormat="1" ht="10.5">
      <c r="A483" s="104">
        <v>3900</v>
      </c>
      <c r="B483" s="31" t="s">
        <v>187</v>
      </c>
      <c r="C483" s="237"/>
      <c r="D483" s="6"/>
      <c r="E483" s="4"/>
      <c r="F483" s="98"/>
      <c r="G483" s="8"/>
      <c r="H483" s="55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  <c r="AP483" s="1"/>
      <c r="AQ483" s="1"/>
    </row>
    <row r="484" spans="1:43" s="3" customFormat="1">
      <c r="A484" s="103">
        <v>3901</v>
      </c>
      <c r="B484" s="44" t="s">
        <v>548</v>
      </c>
      <c r="C484" s="236" t="s">
        <v>339</v>
      </c>
      <c r="D484" s="6"/>
      <c r="E484" s="4"/>
      <c r="F484" s="98">
        <v>1</v>
      </c>
      <c r="G484" s="8"/>
      <c r="H484" s="55">
        <f t="shared" ref="H484:H491" si="220">SUM(E484:G484)</f>
        <v>1</v>
      </c>
      <c r="I484" s="4">
        <v>1</v>
      </c>
      <c r="J484" s="8" t="s">
        <v>285</v>
      </c>
      <c r="K484" s="7"/>
      <c r="L484" s="14">
        <f t="shared" ref="L484:L491" si="221">H484*I484*K484</f>
        <v>0</v>
      </c>
      <c r="M484" s="25"/>
      <c r="N484" s="14">
        <f t="shared" ref="N484:N491" si="222">MAX(L484-SUM(O484:R484),0)</f>
        <v>0</v>
      </c>
      <c r="O484" s="33"/>
      <c r="P484" s="33"/>
      <c r="Q484" s="33"/>
      <c r="R484" s="33"/>
      <c r="S484" s="14">
        <f t="shared" ref="S484:S491" si="223">L484-SUM(N484:R484)</f>
        <v>0</v>
      </c>
      <c r="T484" s="33">
        <f t="shared" ref="T484:T490" si="224">N484</f>
        <v>0</v>
      </c>
      <c r="AP484" s="1"/>
      <c r="AQ484" s="1"/>
    </row>
    <row r="485" spans="1:43" s="3" customFormat="1">
      <c r="A485" s="39">
        <v>3903</v>
      </c>
      <c r="B485" s="44" t="s">
        <v>535</v>
      </c>
      <c r="C485" s="236" t="s">
        <v>339</v>
      </c>
      <c r="D485" s="6"/>
      <c r="E485" s="4"/>
      <c r="F485" s="98">
        <v>1</v>
      </c>
      <c r="G485" s="8"/>
      <c r="H485" s="55">
        <f t="shared" si="220"/>
        <v>1</v>
      </c>
      <c r="I485" s="4">
        <v>1</v>
      </c>
      <c r="J485" s="8" t="s">
        <v>285</v>
      </c>
      <c r="K485" s="7"/>
      <c r="L485" s="14">
        <f t="shared" si="221"/>
        <v>0</v>
      </c>
      <c r="M485" s="25"/>
      <c r="N485" s="14">
        <f t="shared" si="222"/>
        <v>0</v>
      </c>
      <c r="O485" s="33"/>
      <c r="P485" s="33"/>
      <c r="Q485" s="33"/>
      <c r="R485" s="33"/>
      <c r="S485" s="14">
        <f t="shared" si="223"/>
        <v>0</v>
      </c>
      <c r="T485" s="33">
        <f t="shared" si="224"/>
        <v>0</v>
      </c>
      <c r="AP485" s="1"/>
      <c r="AQ485" s="1"/>
    </row>
    <row r="486" spans="1:43" s="3" customFormat="1">
      <c r="A486" s="39">
        <v>3940</v>
      </c>
      <c r="B486" s="44" t="s">
        <v>549</v>
      </c>
      <c r="C486" s="236" t="s">
        <v>339</v>
      </c>
      <c r="D486" s="6"/>
      <c r="E486" s="4">
        <f>F486*0.75</f>
        <v>0</v>
      </c>
      <c r="F486" s="98">
        <f>shoot-location</f>
        <v>0</v>
      </c>
      <c r="G486" s="8">
        <f>F486*0.25</f>
        <v>0</v>
      </c>
      <c r="H486" s="55">
        <f t="shared" si="220"/>
        <v>0</v>
      </c>
      <c r="I486" s="4">
        <v>1</v>
      </c>
      <c r="J486" s="8" t="s">
        <v>285</v>
      </c>
      <c r="K486" s="7"/>
      <c r="L486" s="14">
        <f t="shared" si="221"/>
        <v>0</v>
      </c>
      <c r="M486" s="25"/>
      <c r="N486" s="14">
        <f t="shared" si="222"/>
        <v>0</v>
      </c>
      <c r="O486" s="33"/>
      <c r="P486" s="33"/>
      <c r="Q486" s="33"/>
      <c r="R486" s="33"/>
      <c r="S486" s="14">
        <f t="shared" si="223"/>
        <v>0</v>
      </c>
      <c r="T486" s="33">
        <f t="shared" si="224"/>
        <v>0</v>
      </c>
      <c r="AP486" s="1"/>
      <c r="AQ486" s="1"/>
    </row>
    <row r="487" spans="1:43" s="3" customFormat="1">
      <c r="A487" s="103">
        <v>3941</v>
      </c>
      <c r="B487" s="44" t="s">
        <v>550</v>
      </c>
      <c r="C487" s="236" t="s">
        <v>339</v>
      </c>
      <c r="D487" s="6"/>
      <c r="E487" s="4"/>
      <c r="F487" s="98">
        <v>1</v>
      </c>
      <c r="G487" s="8"/>
      <c r="H487" s="55">
        <f t="shared" si="220"/>
        <v>1</v>
      </c>
      <c r="I487" s="4">
        <v>1</v>
      </c>
      <c r="J487" s="8" t="s">
        <v>285</v>
      </c>
      <c r="K487" s="7"/>
      <c r="L487" s="14">
        <f t="shared" si="221"/>
        <v>0</v>
      </c>
      <c r="M487" s="25"/>
      <c r="N487" s="14">
        <f t="shared" si="222"/>
        <v>0</v>
      </c>
      <c r="O487" s="33"/>
      <c r="P487" s="33"/>
      <c r="Q487" s="33"/>
      <c r="R487" s="33"/>
      <c r="S487" s="14">
        <f t="shared" si="223"/>
        <v>0</v>
      </c>
      <c r="T487" s="33">
        <f t="shared" si="224"/>
        <v>0</v>
      </c>
      <c r="AP487" s="1"/>
      <c r="AQ487" s="1"/>
    </row>
    <row r="488" spans="1:43" s="3" customFormat="1">
      <c r="A488" s="39">
        <v>3943</v>
      </c>
      <c r="B488" s="44" t="s">
        <v>551</v>
      </c>
      <c r="C488" s="236" t="s">
        <v>339</v>
      </c>
      <c r="D488" s="6"/>
      <c r="E488" s="4">
        <f>F488*0.75</f>
        <v>0</v>
      </c>
      <c r="F488" s="98"/>
      <c r="G488" s="8">
        <f>F488*0.25</f>
        <v>0</v>
      </c>
      <c r="H488" s="55">
        <f t="shared" si="220"/>
        <v>0</v>
      </c>
      <c r="I488" s="4">
        <v>1</v>
      </c>
      <c r="J488" s="8" t="s">
        <v>285</v>
      </c>
      <c r="K488" s="7"/>
      <c r="L488" s="14">
        <f t="shared" si="221"/>
        <v>0</v>
      </c>
      <c r="M488" s="25"/>
      <c r="N488" s="14">
        <f t="shared" si="222"/>
        <v>0</v>
      </c>
      <c r="O488" s="33"/>
      <c r="P488" s="33"/>
      <c r="Q488" s="33"/>
      <c r="R488" s="33"/>
      <c r="S488" s="14">
        <f t="shared" si="223"/>
        <v>0</v>
      </c>
      <c r="T488" s="33">
        <f t="shared" si="224"/>
        <v>0</v>
      </c>
      <c r="AP488" s="1"/>
      <c r="AQ488" s="1"/>
    </row>
    <row r="489" spans="1:43" s="3" customFormat="1">
      <c r="A489" s="103">
        <v>3944</v>
      </c>
      <c r="B489" s="44" t="s">
        <v>552</v>
      </c>
      <c r="C489" s="236" t="s">
        <v>339</v>
      </c>
      <c r="D489" s="6"/>
      <c r="E489" s="4"/>
      <c r="F489" s="98">
        <v>1</v>
      </c>
      <c r="G489" s="8"/>
      <c r="H489" s="55">
        <f t="shared" si="220"/>
        <v>1</v>
      </c>
      <c r="I489" s="4">
        <v>1</v>
      </c>
      <c r="J489" s="8" t="s">
        <v>231</v>
      </c>
      <c r="K489" s="7"/>
      <c r="L489" s="14">
        <f t="shared" si="221"/>
        <v>0</v>
      </c>
      <c r="M489" s="25"/>
      <c r="N489" s="14">
        <f t="shared" si="222"/>
        <v>0</v>
      </c>
      <c r="O489" s="33"/>
      <c r="P489" s="33"/>
      <c r="Q489" s="33"/>
      <c r="R489" s="33"/>
      <c r="S489" s="14">
        <f t="shared" si="223"/>
        <v>0</v>
      </c>
      <c r="T489" s="33">
        <f t="shared" si="224"/>
        <v>0</v>
      </c>
      <c r="AP489" s="1"/>
      <c r="AQ489" s="1"/>
    </row>
    <row r="490" spans="1:43" s="3" customFormat="1">
      <c r="A490" s="103">
        <v>3949</v>
      </c>
      <c r="B490" s="44" t="s">
        <v>553</v>
      </c>
      <c r="C490" s="236" t="s">
        <v>339</v>
      </c>
      <c r="D490" s="6"/>
      <c r="E490" s="4"/>
      <c r="F490" s="98">
        <v>1</v>
      </c>
      <c r="G490" s="8"/>
      <c r="H490" s="55">
        <f t="shared" si="220"/>
        <v>1</v>
      </c>
      <c r="I490" s="4">
        <v>1</v>
      </c>
      <c r="J490" s="8" t="s">
        <v>231</v>
      </c>
      <c r="K490" s="7"/>
      <c r="L490" s="14">
        <f t="shared" si="221"/>
        <v>0</v>
      </c>
      <c r="M490" s="25"/>
      <c r="N490" s="14">
        <f t="shared" si="222"/>
        <v>0</v>
      </c>
      <c r="O490" s="33"/>
      <c r="P490" s="33"/>
      <c r="Q490" s="33"/>
      <c r="R490" s="33"/>
      <c r="S490" s="14">
        <f t="shared" si="223"/>
        <v>0</v>
      </c>
      <c r="T490" s="33">
        <f t="shared" si="224"/>
        <v>0</v>
      </c>
      <c r="AP490" s="1"/>
      <c r="AQ490" s="1"/>
    </row>
    <row r="491" spans="1:43" s="3" customFormat="1">
      <c r="A491" s="103">
        <v>3962</v>
      </c>
      <c r="B491" s="44" t="s">
        <v>554</v>
      </c>
      <c r="C491" s="236" t="s">
        <v>339</v>
      </c>
      <c r="D491" s="6"/>
      <c r="E491" s="4"/>
      <c r="F491" s="98">
        <v>1</v>
      </c>
      <c r="G491" s="8"/>
      <c r="H491" s="55">
        <f t="shared" si="220"/>
        <v>1</v>
      </c>
      <c r="I491" s="4">
        <v>1</v>
      </c>
      <c r="J491" s="8" t="s">
        <v>231</v>
      </c>
      <c r="K491" s="7"/>
      <c r="L491" s="14">
        <f t="shared" si="221"/>
        <v>0</v>
      </c>
      <c r="M491" s="25"/>
      <c r="N491" s="14">
        <f t="shared" si="222"/>
        <v>0</v>
      </c>
      <c r="O491" s="33"/>
      <c r="P491" s="33"/>
      <c r="Q491" s="33"/>
      <c r="R491" s="33"/>
      <c r="S491" s="14">
        <f t="shared" si="223"/>
        <v>0</v>
      </c>
      <c r="T491" s="36"/>
      <c r="AP491" s="1"/>
      <c r="AQ491" s="1"/>
    </row>
    <row r="492" spans="1:43" s="3" customFormat="1" ht="10.5">
      <c r="A492" s="1"/>
      <c r="B492" s="46" t="s">
        <v>152</v>
      </c>
      <c r="C492" s="239"/>
      <c r="D492" s="6"/>
      <c r="E492" s="4"/>
      <c r="F492" s="98"/>
      <c r="G492" s="8"/>
      <c r="H492" s="55"/>
      <c r="I492" s="4"/>
      <c r="J492" s="4"/>
      <c r="K492" s="7"/>
      <c r="L492" s="16">
        <f>SUM(L484:L491)</f>
        <v>0</v>
      </c>
      <c r="M492" s="21">
        <f t="shared" ref="M492:T492" si="225">SUM(M484:M491)</f>
        <v>0</v>
      </c>
      <c r="N492" s="16">
        <f t="shared" si="225"/>
        <v>0</v>
      </c>
      <c r="O492" s="34">
        <f t="shared" si="225"/>
        <v>0</v>
      </c>
      <c r="P492" s="34">
        <f t="shared" si="225"/>
        <v>0</v>
      </c>
      <c r="Q492" s="34">
        <f t="shared" si="225"/>
        <v>0</v>
      </c>
      <c r="R492" s="34">
        <f t="shared" si="225"/>
        <v>0</v>
      </c>
      <c r="S492" s="16">
        <f t="shared" si="225"/>
        <v>0</v>
      </c>
      <c r="T492" s="34">
        <f t="shared" si="225"/>
        <v>0</v>
      </c>
      <c r="AP492" s="1"/>
      <c r="AQ492" s="1"/>
    </row>
    <row r="493" spans="1:43" s="3" customFormat="1">
      <c r="A493" s="39"/>
      <c r="B493" s="44"/>
      <c r="C493" s="236"/>
      <c r="D493" s="6"/>
      <c r="E493" s="4"/>
      <c r="F493" s="98"/>
      <c r="G493" s="8"/>
      <c r="H493" s="55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  <c r="AP493" s="1"/>
      <c r="AQ493" s="1"/>
    </row>
    <row r="494" spans="1:43" s="3" customFormat="1" ht="10.5">
      <c r="A494" s="104">
        <v>4000</v>
      </c>
      <c r="B494" s="31" t="s">
        <v>188</v>
      </c>
      <c r="C494" s="237"/>
      <c r="D494" s="6"/>
      <c r="E494" s="8"/>
      <c r="F494" s="98"/>
      <c r="G494" s="8"/>
      <c r="H494" s="55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  <c r="AP494" s="1"/>
      <c r="AQ494" s="1"/>
    </row>
    <row r="495" spans="1:43" s="3" customFormat="1">
      <c r="A495" s="39">
        <v>4001</v>
      </c>
      <c r="B495" s="44" t="s">
        <v>555</v>
      </c>
      <c r="C495" s="236" t="s">
        <v>254</v>
      </c>
      <c r="D495" s="6"/>
      <c r="E495" s="8">
        <f>F495/10</f>
        <v>0</v>
      </c>
      <c r="F495" s="98">
        <f>shoot</f>
        <v>0</v>
      </c>
      <c r="G495" s="8"/>
      <c r="H495" s="55">
        <f t="shared" ref="H495:H509" si="226">SUM(E495:G495)</f>
        <v>0</v>
      </c>
      <c r="I495" s="4">
        <v>1</v>
      </c>
      <c r="J495" s="8" t="s">
        <v>285</v>
      </c>
      <c r="K495" s="7"/>
      <c r="L495" s="14">
        <f t="shared" ref="L495:L509" si="227">H495*I495*K495</f>
        <v>0</v>
      </c>
      <c r="M495" s="25"/>
      <c r="N495" s="14">
        <f t="shared" ref="N495:N509" si="228">MAX(L495-SUM(O495:R495),0)</f>
        <v>0</v>
      </c>
      <c r="O495" s="33"/>
      <c r="P495" s="33"/>
      <c r="Q495" s="33"/>
      <c r="R495" s="33"/>
      <c r="S495" s="14">
        <f t="shared" ref="S495:S509" si="229">L495-SUM(N495:R495)</f>
        <v>0</v>
      </c>
      <c r="T495" s="33">
        <f t="shared" ref="T495:T502" si="230">N495</f>
        <v>0</v>
      </c>
      <c r="AP495" s="1"/>
      <c r="AQ495" s="1"/>
    </row>
    <row r="496" spans="1:43" s="3" customFormat="1">
      <c r="A496" s="39">
        <v>4002</v>
      </c>
      <c r="B496" s="44" t="s">
        <v>556</v>
      </c>
      <c r="C496" s="236" t="s">
        <v>254</v>
      </c>
      <c r="D496" s="6"/>
      <c r="E496" s="8"/>
      <c r="F496" s="98">
        <f>shoot</f>
        <v>0</v>
      </c>
      <c r="G496" s="8"/>
      <c r="H496" s="55">
        <f t="shared" si="226"/>
        <v>0</v>
      </c>
      <c r="I496" s="4">
        <v>1</v>
      </c>
      <c r="J496" s="8" t="s">
        <v>285</v>
      </c>
      <c r="K496" s="7"/>
      <c r="L496" s="14">
        <f t="shared" si="227"/>
        <v>0</v>
      </c>
      <c r="M496" s="25"/>
      <c r="N496" s="14">
        <f t="shared" si="228"/>
        <v>0</v>
      </c>
      <c r="O496" s="33"/>
      <c r="P496" s="33"/>
      <c r="Q496" s="33"/>
      <c r="R496" s="33"/>
      <c r="S496" s="14">
        <f t="shared" si="229"/>
        <v>0</v>
      </c>
      <c r="T496" s="33">
        <f t="shared" si="230"/>
        <v>0</v>
      </c>
      <c r="AP496" s="1"/>
      <c r="AQ496" s="1"/>
    </row>
    <row r="497" spans="1:43" s="3" customFormat="1">
      <c r="A497" s="39">
        <v>4003</v>
      </c>
      <c r="B497" s="44" t="s">
        <v>557</v>
      </c>
      <c r="C497" s="236" t="s">
        <v>254</v>
      </c>
      <c r="D497" s="6"/>
      <c r="E497" s="8"/>
      <c r="F497" s="98">
        <v>1</v>
      </c>
      <c r="G497" s="8"/>
      <c r="H497" s="55">
        <f t="shared" si="226"/>
        <v>1</v>
      </c>
      <c r="I497" s="4">
        <v>1</v>
      </c>
      <c r="J497" s="8" t="s">
        <v>285</v>
      </c>
      <c r="K497" s="7"/>
      <c r="L497" s="14">
        <f t="shared" si="227"/>
        <v>0</v>
      </c>
      <c r="M497" s="25"/>
      <c r="N497" s="14">
        <f t="shared" si="228"/>
        <v>0</v>
      </c>
      <c r="O497" s="33"/>
      <c r="P497" s="33"/>
      <c r="Q497" s="33"/>
      <c r="R497" s="33"/>
      <c r="S497" s="14">
        <f t="shared" si="229"/>
        <v>0</v>
      </c>
      <c r="T497" s="33">
        <f t="shared" si="230"/>
        <v>0</v>
      </c>
      <c r="AP497" s="1"/>
      <c r="AQ497" s="1"/>
    </row>
    <row r="498" spans="1:43" s="3" customFormat="1">
      <c r="A498" s="103">
        <v>4004</v>
      </c>
      <c r="B498" s="44" t="s">
        <v>558</v>
      </c>
      <c r="C498" s="236" t="s">
        <v>254</v>
      </c>
      <c r="D498" s="6"/>
      <c r="E498" s="8"/>
      <c r="F498" s="98">
        <f>sh</f>
        <v>0</v>
      </c>
      <c r="G498" s="8"/>
      <c r="H498" s="55">
        <f t="shared" si="226"/>
        <v>0</v>
      </c>
      <c r="I498" s="4">
        <v>1</v>
      </c>
      <c r="J498" s="8" t="s">
        <v>285</v>
      </c>
      <c r="K498" s="7"/>
      <c r="L498" s="14">
        <f t="shared" si="227"/>
        <v>0</v>
      </c>
      <c r="M498" s="25"/>
      <c r="N498" s="14">
        <f t="shared" si="228"/>
        <v>0</v>
      </c>
      <c r="O498" s="33"/>
      <c r="P498" s="33"/>
      <c r="Q498" s="33"/>
      <c r="R498" s="33"/>
      <c r="S498" s="14">
        <f t="shared" si="229"/>
        <v>0</v>
      </c>
      <c r="T498" s="33">
        <f t="shared" si="230"/>
        <v>0</v>
      </c>
      <c r="AP498" s="1"/>
      <c r="AQ498" s="1"/>
    </row>
    <row r="499" spans="1:43" s="3" customFormat="1">
      <c r="A499" s="103">
        <v>4008</v>
      </c>
      <c r="B499" s="44" t="s">
        <v>559</v>
      </c>
      <c r="C499" s="236" t="s">
        <v>254</v>
      </c>
      <c r="D499" s="6"/>
      <c r="E499" s="8"/>
      <c r="F499" s="98">
        <v>1</v>
      </c>
      <c r="G499" s="8"/>
      <c r="H499" s="55">
        <f t="shared" si="226"/>
        <v>1</v>
      </c>
      <c r="I499" s="4">
        <v>1</v>
      </c>
      <c r="J499" s="8" t="s">
        <v>231</v>
      </c>
      <c r="K499" s="7"/>
      <c r="L499" s="14">
        <f t="shared" si="227"/>
        <v>0</v>
      </c>
      <c r="M499" s="25"/>
      <c r="N499" s="14">
        <f t="shared" si="228"/>
        <v>0</v>
      </c>
      <c r="O499" s="33"/>
      <c r="P499" s="33"/>
      <c r="Q499" s="33"/>
      <c r="R499" s="33"/>
      <c r="S499" s="14">
        <f t="shared" si="229"/>
        <v>0</v>
      </c>
      <c r="T499" s="33">
        <f t="shared" si="230"/>
        <v>0</v>
      </c>
      <c r="AP499" s="1"/>
      <c r="AQ499" s="1"/>
    </row>
    <row r="500" spans="1:43" s="3" customFormat="1">
      <c r="A500" s="39">
        <v>4011</v>
      </c>
      <c r="B500" s="44" t="s">
        <v>560</v>
      </c>
      <c r="C500" s="236" t="s">
        <v>254</v>
      </c>
      <c r="D500" s="6"/>
      <c r="E500" s="8"/>
      <c r="F500" s="98">
        <v>1</v>
      </c>
      <c r="G500" s="8"/>
      <c r="H500" s="55">
        <f t="shared" si="226"/>
        <v>1</v>
      </c>
      <c r="I500" s="4">
        <v>1</v>
      </c>
      <c r="J500" s="8" t="s">
        <v>285</v>
      </c>
      <c r="K500" s="7"/>
      <c r="L500" s="14">
        <f t="shared" si="227"/>
        <v>0</v>
      </c>
      <c r="M500" s="25"/>
      <c r="N500" s="14">
        <f t="shared" si="228"/>
        <v>0</v>
      </c>
      <c r="O500" s="33"/>
      <c r="P500" s="33"/>
      <c r="Q500" s="33"/>
      <c r="R500" s="33"/>
      <c r="S500" s="14">
        <f t="shared" si="229"/>
        <v>0</v>
      </c>
      <c r="T500" s="33">
        <f t="shared" si="230"/>
        <v>0</v>
      </c>
      <c r="AP500" s="1"/>
      <c r="AQ500" s="1"/>
    </row>
    <row r="501" spans="1:43" s="3" customFormat="1">
      <c r="A501" s="39">
        <v>4040</v>
      </c>
      <c r="B501" s="44" t="s">
        <v>561</v>
      </c>
      <c r="C501" s="236" t="s">
        <v>254</v>
      </c>
      <c r="D501" s="6"/>
      <c r="E501" s="8"/>
      <c r="F501" s="98">
        <f>shoot</f>
        <v>0</v>
      </c>
      <c r="G501" s="8"/>
      <c r="H501" s="55">
        <f t="shared" si="226"/>
        <v>0</v>
      </c>
      <c r="I501" s="4">
        <v>1</v>
      </c>
      <c r="J501" s="8" t="s">
        <v>305</v>
      </c>
      <c r="K501" s="7"/>
      <c r="L501" s="14">
        <f t="shared" si="227"/>
        <v>0</v>
      </c>
      <c r="M501" s="25"/>
      <c r="N501" s="14">
        <f t="shared" si="228"/>
        <v>0</v>
      </c>
      <c r="O501" s="33"/>
      <c r="P501" s="33"/>
      <c r="Q501" s="33"/>
      <c r="R501" s="33"/>
      <c r="S501" s="14">
        <f t="shared" si="229"/>
        <v>0</v>
      </c>
      <c r="T501" s="33">
        <f t="shared" si="230"/>
        <v>0</v>
      </c>
      <c r="AP501" s="1"/>
      <c r="AQ501" s="1"/>
    </row>
    <row r="502" spans="1:43" s="3" customFormat="1">
      <c r="A502" s="39">
        <v>4042</v>
      </c>
      <c r="B502" s="44" t="s">
        <v>562</v>
      </c>
      <c r="C502" s="236" t="s">
        <v>254</v>
      </c>
      <c r="D502" s="6"/>
      <c r="E502" s="8"/>
      <c r="F502" s="98">
        <f>extras+specials</f>
        <v>0</v>
      </c>
      <c r="G502" s="8"/>
      <c r="H502" s="55">
        <f t="shared" si="226"/>
        <v>0</v>
      </c>
      <c r="I502" s="4">
        <v>1</v>
      </c>
      <c r="J502" s="8" t="s">
        <v>305</v>
      </c>
      <c r="K502" s="7"/>
      <c r="L502" s="14">
        <f t="shared" si="227"/>
        <v>0</v>
      </c>
      <c r="M502" s="25"/>
      <c r="N502" s="14">
        <f t="shared" si="228"/>
        <v>0</v>
      </c>
      <c r="O502" s="33"/>
      <c r="P502" s="33"/>
      <c r="Q502" s="33"/>
      <c r="R502" s="33"/>
      <c r="S502" s="14">
        <f t="shared" si="229"/>
        <v>0</v>
      </c>
      <c r="T502" s="33">
        <f t="shared" si="230"/>
        <v>0</v>
      </c>
      <c r="AP502" s="1"/>
      <c r="AQ502" s="1"/>
    </row>
    <row r="503" spans="1:43" s="3" customFormat="1">
      <c r="A503" s="39">
        <v>4043</v>
      </c>
      <c r="B503" s="44" t="s">
        <v>563</v>
      </c>
      <c r="C503" s="236" t="s">
        <v>254</v>
      </c>
      <c r="D503" s="6"/>
      <c r="E503" s="8">
        <f>pm</f>
        <v>0</v>
      </c>
      <c r="F503" s="98">
        <f>sm</f>
        <v>0</v>
      </c>
      <c r="G503" s="8">
        <f>wm</f>
        <v>0</v>
      </c>
      <c r="H503" s="55">
        <f t="shared" si="226"/>
        <v>0</v>
      </c>
      <c r="I503" s="4">
        <v>1</v>
      </c>
      <c r="J503" s="8" t="s">
        <v>231</v>
      </c>
      <c r="K503" s="7"/>
      <c r="L503" s="14">
        <f t="shared" si="227"/>
        <v>0</v>
      </c>
      <c r="M503" s="25"/>
      <c r="N503" s="14">
        <f t="shared" si="228"/>
        <v>0</v>
      </c>
      <c r="O503" s="33"/>
      <c r="P503" s="33"/>
      <c r="Q503" s="33"/>
      <c r="R503" s="33"/>
      <c r="S503" s="14">
        <f t="shared" si="229"/>
        <v>0</v>
      </c>
      <c r="T503" s="36"/>
      <c r="AP503" s="1"/>
      <c r="AQ503" s="1"/>
    </row>
    <row r="504" spans="1:43" s="3" customFormat="1">
      <c r="A504" s="39">
        <v>4044</v>
      </c>
      <c r="B504" s="44" t="s">
        <v>564</v>
      </c>
      <c r="C504" s="236" t="s">
        <v>254</v>
      </c>
      <c r="D504" s="6"/>
      <c r="E504" s="8">
        <f>sm*1.5</f>
        <v>0</v>
      </c>
      <c r="F504" s="98">
        <f>sm</f>
        <v>0</v>
      </c>
      <c r="G504" s="8">
        <f>wm</f>
        <v>0</v>
      </c>
      <c r="H504" s="55">
        <f t="shared" si="226"/>
        <v>0</v>
      </c>
      <c r="I504" s="4">
        <v>1</v>
      </c>
      <c r="J504" s="8" t="s">
        <v>231</v>
      </c>
      <c r="K504" s="7"/>
      <c r="L504" s="14">
        <f t="shared" si="227"/>
        <v>0</v>
      </c>
      <c r="M504" s="25"/>
      <c r="N504" s="14">
        <f t="shared" si="228"/>
        <v>0</v>
      </c>
      <c r="O504" s="33"/>
      <c r="P504" s="33"/>
      <c r="Q504" s="33"/>
      <c r="R504" s="33"/>
      <c r="S504" s="14">
        <f t="shared" si="229"/>
        <v>0</v>
      </c>
      <c r="T504" s="36"/>
      <c r="AP504" s="1"/>
      <c r="AQ504" s="1"/>
    </row>
    <row r="505" spans="1:43" s="3" customFormat="1">
      <c r="A505" s="39">
        <v>4052</v>
      </c>
      <c r="B505" s="44" t="s">
        <v>565</v>
      </c>
      <c r="C505" s="236" t="s">
        <v>254</v>
      </c>
      <c r="D505" s="6"/>
      <c r="E505" s="8"/>
      <c r="F505" s="98">
        <f>hotel</f>
        <v>0</v>
      </c>
      <c r="G505" s="8"/>
      <c r="H505" s="55">
        <f t="shared" si="226"/>
        <v>0</v>
      </c>
      <c r="I505" s="4">
        <v>1</v>
      </c>
      <c r="J505" s="8" t="s">
        <v>305</v>
      </c>
      <c r="K505" s="7"/>
      <c r="L505" s="14">
        <f t="shared" si="227"/>
        <v>0</v>
      </c>
      <c r="M505" s="25"/>
      <c r="N505" s="14">
        <f t="shared" si="228"/>
        <v>0</v>
      </c>
      <c r="O505" s="33"/>
      <c r="P505" s="33"/>
      <c r="Q505" s="33"/>
      <c r="R505" s="33"/>
      <c r="S505" s="14">
        <f t="shared" si="229"/>
        <v>0</v>
      </c>
      <c r="T505" s="33">
        <f>N505</f>
        <v>0</v>
      </c>
      <c r="AP505" s="1"/>
      <c r="AQ505" s="1"/>
    </row>
    <row r="506" spans="1:43" s="3" customFormat="1">
      <c r="A506" s="39">
        <v>4053</v>
      </c>
      <c r="B506" s="44" t="s">
        <v>566</v>
      </c>
      <c r="C506" s="236" t="s">
        <v>254</v>
      </c>
      <c r="D506" s="6"/>
      <c r="E506" s="4"/>
      <c r="F506" s="98">
        <f>hotel</f>
        <v>0</v>
      </c>
      <c r="G506" s="8"/>
      <c r="H506" s="55">
        <f t="shared" si="226"/>
        <v>0</v>
      </c>
      <c r="I506" s="4">
        <v>1</v>
      </c>
      <c r="J506" s="8" t="s">
        <v>305</v>
      </c>
      <c r="K506" s="7"/>
      <c r="L506" s="14">
        <f t="shared" si="227"/>
        <v>0</v>
      </c>
      <c r="M506" s="25"/>
      <c r="N506" s="14">
        <f t="shared" si="228"/>
        <v>0</v>
      </c>
      <c r="O506" s="33"/>
      <c r="P506" s="33"/>
      <c r="Q506" s="33"/>
      <c r="R506" s="33"/>
      <c r="S506" s="14">
        <f t="shared" si="229"/>
        <v>0</v>
      </c>
      <c r="T506" s="36"/>
      <c r="AP506" s="1"/>
      <c r="AQ506" s="1"/>
    </row>
    <row r="507" spans="1:43" s="3" customFormat="1">
      <c r="A507" s="39">
        <v>4054</v>
      </c>
      <c r="B507" s="44" t="s">
        <v>567</v>
      </c>
      <c r="C507" s="236" t="s">
        <v>254</v>
      </c>
      <c r="D507" s="6"/>
      <c r="E507" s="8">
        <f>sm*1.5</f>
        <v>0</v>
      </c>
      <c r="F507" s="98">
        <f>sm</f>
        <v>0</v>
      </c>
      <c r="G507" s="8">
        <f>wm</f>
        <v>0</v>
      </c>
      <c r="H507" s="55">
        <f t="shared" si="226"/>
        <v>0</v>
      </c>
      <c r="I507" s="4">
        <v>1</v>
      </c>
      <c r="J507" s="8" t="s">
        <v>231</v>
      </c>
      <c r="K507" s="7"/>
      <c r="L507" s="14">
        <f t="shared" si="227"/>
        <v>0</v>
      </c>
      <c r="M507" s="25"/>
      <c r="N507" s="14">
        <f t="shared" si="228"/>
        <v>0</v>
      </c>
      <c r="O507" s="33"/>
      <c r="P507" s="33"/>
      <c r="Q507" s="33"/>
      <c r="R507" s="33"/>
      <c r="S507" s="14">
        <f t="shared" si="229"/>
        <v>0</v>
      </c>
      <c r="T507" s="36"/>
      <c r="AP507" s="1"/>
      <c r="AQ507" s="1"/>
    </row>
    <row r="508" spans="1:43" s="3" customFormat="1">
      <c r="A508" s="39">
        <v>4060</v>
      </c>
      <c r="B508" s="44" t="s">
        <v>568</v>
      </c>
      <c r="C508" s="236" t="s">
        <v>254</v>
      </c>
      <c r="D508" s="6"/>
      <c r="E508" s="8"/>
      <c r="F508" s="98">
        <v>1</v>
      </c>
      <c r="G508" s="8"/>
      <c r="H508" s="55">
        <f t="shared" si="226"/>
        <v>1</v>
      </c>
      <c r="I508" s="4">
        <v>1</v>
      </c>
      <c r="J508" s="8" t="s">
        <v>231</v>
      </c>
      <c r="K508" s="7"/>
      <c r="L508" s="14">
        <f t="shared" si="227"/>
        <v>0</v>
      </c>
      <c r="M508" s="25"/>
      <c r="N508" s="14">
        <f t="shared" si="228"/>
        <v>0</v>
      </c>
      <c r="O508" s="33"/>
      <c r="P508" s="33"/>
      <c r="Q508" s="33"/>
      <c r="R508" s="33"/>
      <c r="S508" s="14">
        <f t="shared" si="229"/>
        <v>0</v>
      </c>
      <c r="T508" s="36"/>
      <c r="AP508" s="1"/>
      <c r="AQ508" s="1"/>
    </row>
    <row r="509" spans="1:43" s="3" customFormat="1">
      <c r="A509" s="39">
        <v>4083</v>
      </c>
      <c r="B509" s="44" t="s">
        <v>569</v>
      </c>
      <c r="C509" s="236" t="s">
        <v>254</v>
      </c>
      <c r="D509" s="6"/>
      <c r="E509" s="4"/>
      <c r="F509" s="98">
        <f>shoot</f>
        <v>0</v>
      </c>
      <c r="G509" s="8"/>
      <c r="H509" s="55">
        <f t="shared" si="226"/>
        <v>0</v>
      </c>
      <c r="I509" s="4">
        <v>1</v>
      </c>
      <c r="J509" s="8" t="s">
        <v>285</v>
      </c>
      <c r="K509" s="7"/>
      <c r="L509" s="14">
        <f t="shared" si="227"/>
        <v>0</v>
      </c>
      <c r="M509" s="25"/>
      <c r="N509" s="14">
        <f t="shared" si="228"/>
        <v>0</v>
      </c>
      <c r="O509" s="33"/>
      <c r="P509" s="33"/>
      <c r="Q509" s="33"/>
      <c r="R509" s="33"/>
      <c r="S509" s="14">
        <f t="shared" si="229"/>
        <v>0</v>
      </c>
      <c r="T509" s="33">
        <f>N509</f>
        <v>0</v>
      </c>
      <c r="AP509" s="1"/>
      <c r="AQ509" s="1"/>
    </row>
    <row r="510" spans="1:43" s="3" customFormat="1" ht="10.5">
      <c r="A510" s="1"/>
      <c r="B510" s="46" t="s">
        <v>152</v>
      </c>
      <c r="C510" s="239"/>
      <c r="D510" s="6"/>
      <c r="E510" s="8"/>
      <c r="F510" s="98"/>
      <c r="G510" s="8"/>
      <c r="H510" s="55"/>
      <c r="I510" s="4"/>
      <c r="J510" s="8"/>
      <c r="K510" s="7"/>
      <c r="L510" s="16">
        <f>SUM(L495:L509)</f>
        <v>0</v>
      </c>
      <c r="M510" s="21">
        <f t="shared" ref="M510:T510" si="231">SUM(M495:M509)</f>
        <v>0</v>
      </c>
      <c r="N510" s="16">
        <f t="shared" si="231"/>
        <v>0</v>
      </c>
      <c r="O510" s="34">
        <f t="shared" si="231"/>
        <v>0</v>
      </c>
      <c r="P510" s="34">
        <f t="shared" si="231"/>
        <v>0</v>
      </c>
      <c r="Q510" s="34">
        <f t="shared" si="231"/>
        <v>0</v>
      </c>
      <c r="R510" s="34">
        <f t="shared" si="231"/>
        <v>0</v>
      </c>
      <c r="S510" s="16">
        <f t="shared" si="231"/>
        <v>0</v>
      </c>
      <c r="T510" s="34">
        <f t="shared" si="231"/>
        <v>0</v>
      </c>
      <c r="AP510" s="1"/>
      <c r="AQ510" s="1"/>
    </row>
    <row r="511" spans="1:43" s="3" customFormat="1">
      <c r="A511" s="1"/>
      <c r="B511" s="44"/>
      <c r="C511" s="239"/>
      <c r="D511" s="6"/>
      <c r="E511" s="8"/>
      <c r="F511" s="98"/>
      <c r="G511" s="8" t="s">
        <v>570</v>
      </c>
      <c r="H511" s="55">
        <f>min*29</f>
        <v>0</v>
      </c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  <c r="AP511" s="1"/>
      <c r="AQ511" s="1"/>
    </row>
    <row r="512" spans="1:43" s="3" customFormat="1" ht="10.5">
      <c r="A512" s="41">
        <v>4100</v>
      </c>
      <c r="B512" s="31" t="s">
        <v>571</v>
      </c>
      <c r="C512" s="237"/>
      <c r="D512" s="6"/>
      <c r="E512" s="8"/>
      <c r="F512" s="98"/>
      <c r="G512" s="8"/>
      <c r="H512" s="55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  <c r="AP512" s="1"/>
      <c r="AQ512" s="1"/>
    </row>
    <row r="513" spans="1:43" s="3" customFormat="1">
      <c r="A513" s="39">
        <v>4140</v>
      </c>
      <c r="B513" s="44" t="s">
        <v>572</v>
      </c>
      <c r="C513" s="236" t="s">
        <v>244</v>
      </c>
      <c r="D513" s="6"/>
      <c r="E513" s="8"/>
      <c r="F513" s="98">
        <f>IF(globals!$C$43=3,0,stock)</f>
        <v>0</v>
      </c>
      <c r="G513" s="8"/>
      <c r="H513" s="55">
        <f t="shared" ref="H513:H518" si="232">SUM(E513:G513)</f>
        <v>0</v>
      </c>
      <c r="I513" s="4">
        <v>1</v>
      </c>
      <c r="J513" s="8" t="s">
        <v>573</v>
      </c>
      <c r="K513" s="7"/>
      <c r="L513" s="14">
        <f t="shared" ref="L513:L518" si="233">H513*I513*K513</f>
        <v>0</v>
      </c>
      <c r="M513" s="25"/>
      <c r="N513" s="14">
        <f t="shared" ref="N513:N518" si="234">MAX(L513-SUM(O513:R513),0)</f>
        <v>0</v>
      </c>
      <c r="O513" s="33"/>
      <c r="P513" s="33"/>
      <c r="Q513" s="33"/>
      <c r="R513" s="33"/>
      <c r="S513" s="14">
        <f t="shared" ref="S513:S518" si="235">L513-SUM(N513:R513)</f>
        <v>0</v>
      </c>
      <c r="T513" s="33">
        <f t="shared" ref="T513:T518" si="236">N513</f>
        <v>0</v>
      </c>
      <c r="AP513" s="1"/>
      <c r="AQ513" s="1"/>
    </row>
    <row r="514" spans="1:43" s="3" customFormat="1">
      <c r="A514" s="39">
        <v>4141</v>
      </c>
      <c r="B514" s="44" t="s">
        <v>574</v>
      </c>
      <c r="C514" s="236" t="s">
        <v>244</v>
      </c>
      <c r="D514" s="6"/>
      <c r="E514" s="8"/>
      <c r="F514" s="98">
        <f>IF(globals!$C$43=3,shoot*2,0)</f>
        <v>0</v>
      </c>
      <c r="G514" s="8"/>
      <c r="H514" s="55">
        <f t="shared" si="232"/>
        <v>0</v>
      </c>
      <c r="I514" s="4">
        <v>1</v>
      </c>
      <c r="J514" s="8" t="s">
        <v>575</v>
      </c>
      <c r="K514" s="7"/>
      <c r="L514" s="14">
        <f t="shared" si="233"/>
        <v>0</v>
      </c>
      <c r="M514" s="25"/>
      <c r="N514" s="14">
        <f t="shared" si="234"/>
        <v>0</v>
      </c>
      <c r="O514" s="33"/>
      <c r="P514" s="33"/>
      <c r="Q514" s="33"/>
      <c r="R514" s="33"/>
      <c r="S514" s="14">
        <f t="shared" si="235"/>
        <v>0</v>
      </c>
      <c r="T514" s="33">
        <f t="shared" si="236"/>
        <v>0</v>
      </c>
      <c r="AP514" s="1"/>
      <c r="AQ514" s="1"/>
    </row>
    <row r="515" spans="1:43" s="3" customFormat="1">
      <c r="A515" s="39">
        <v>4142</v>
      </c>
      <c r="B515" s="44" t="s">
        <v>576</v>
      </c>
      <c r="C515" s="236" t="s">
        <v>244</v>
      </c>
      <c r="D515" s="6"/>
      <c r="E515" s="8"/>
      <c r="F515" s="98">
        <f>IF(globals!$C$43=3,0,stock)</f>
        <v>0</v>
      </c>
      <c r="G515" s="8"/>
      <c r="H515" s="55">
        <f t="shared" si="232"/>
        <v>0</v>
      </c>
      <c r="I515" s="4">
        <v>1</v>
      </c>
      <c r="J515" s="8" t="s">
        <v>231</v>
      </c>
      <c r="K515" s="7"/>
      <c r="L515" s="14">
        <f t="shared" si="233"/>
        <v>0</v>
      </c>
      <c r="M515" s="25"/>
      <c r="N515" s="14">
        <f t="shared" si="234"/>
        <v>0</v>
      </c>
      <c r="O515" s="33"/>
      <c r="P515" s="33"/>
      <c r="Q515" s="33"/>
      <c r="R515" s="33"/>
      <c r="S515" s="14">
        <f t="shared" si="235"/>
        <v>0</v>
      </c>
      <c r="T515" s="33">
        <f t="shared" si="236"/>
        <v>0</v>
      </c>
      <c r="AP515" s="1"/>
      <c r="AQ515" s="1"/>
    </row>
    <row r="516" spans="1:43" s="3" customFormat="1">
      <c r="A516" s="103">
        <v>4143</v>
      </c>
      <c r="B516" s="44" t="s">
        <v>577</v>
      </c>
      <c r="C516" s="236" t="s">
        <v>244</v>
      </c>
      <c r="D516" s="6"/>
      <c r="E516" s="8"/>
      <c r="F516" s="98">
        <f>IF(globals!$C$43=3,0,stock)</f>
        <v>0</v>
      </c>
      <c r="G516" s="8"/>
      <c r="H516" s="55">
        <f t="shared" si="232"/>
        <v>0</v>
      </c>
      <c r="I516" s="4">
        <v>1</v>
      </c>
      <c r="J516" s="8" t="s">
        <v>231</v>
      </c>
      <c r="K516" s="7"/>
      <c r="L516" s="14">
        <f t="shared" si="233"/>
        <v>0</v>
      </c>
      <c r="M516" s="25"/>
      <c r="N516" s="14">
        <f t="shared" si="234"/>
        <v>0</v>
      </c>
      <c r="O516" s="33"/>
      <c r="P516" s="33"/>
      <c r="Q516" s="33"/>
      <c r="R516" s="33"/>
      <c r="S516" s="14">
        <f t="shared" si="235"/>
        <v>0</v>
      </c>
      <c r="T516" s="33">
        <f t="shared" si="236"/>
        <v>0</v>
      </c>
      <c r="AP516" s="1"/>
      <c r="AQ516" s="1"/>
    </row>
    <row r="517" spans="1:43" s="3" customFormat="1">
      <c r="A517" s="39">
        <v>4170</v>
      </c>
      <c r="B517" s="44" t="s">
        <v>578</v>
      </c>
      <c r="C517" s="236" t="s">
        <v>244</v>
      </c>
      <c r="D517" s="6"/>
      <c r="E517" s="8"/>
      <c r="F517" s="98">
        <f>shoot</f>
        <v>0</v>
      </c>
      <c r="G517" s="8"/>
      <c r="H517" s="55">
        <f t="shared" si="232"/>
        <v>0</v>
      </c>
      <c r="I517" s="4">
        <v>1</v>
      </c>
      <c r="J517" s="8" t="s">
        <v>575</v>
      </c>
      <c r="K517" s="7"/>
      <c r="L517" s="14">
        <f t="shared" si="233"/>
        <v>0</v>
      </c>
      <c r="M517" s="25"/>
      <c r="N517" s="14">
        <f t="shared" si="234"/>
        <v>0</v>
      </c>
      <c r="O517" s="33"/>
      <c r="P517" s="33"/>
      <c r="Q517" s="33"/>
      <c r="R517" s="33"/>
      <c r="S517" s="14">
        <f t="shared" si="235"/>
        <v>0</v>
      </c>
      <c r="T517" s="33">
        <f t="shared" si="236"/>
        <v>0</v>
      </c>
      <c r="AP517" s="1"/>
      <c r="AQ517" s="1"/>
    </row>
    <row r="518" spans="1:43" s="3" customFormat="1">
      <c r="A518" s="39">
        <v>4194</v>
      </c>
      <c r="B518" s="44" t="s">
        <v>579</v>
      </c>
      <c r="C518" s="236" t="s">
        <v>244</v>
      </c>
      <c r="D518" s="6"/>
      <c r="E518" s="8"/>
      <c r="F518" s="98">
        <f>shoot</f>
        <v>0</v>
      </c>
      <c r="G518" s="8"/>
      <c r="H518" s="55">
        <f t="shared" si="232"/>
        <v>0</v>
      </c>
      <c r="I518" s="4">
        <v>1</v>
      </c>
      <c r="J518" s="8" t="s">
        <v>231</v>
      </c>
      <c r="K518" s="7"/>
      <c r="L518" s="14">
        <f t="shared" si="233"/>
        <v>0</v>
      </c>
      <c r="M518" s="25"/>
      <c r="N518" s="14">
        <f t="shared" si="234"/>
        <v>0</v>
      </c>
      <c r="O518" s="33"/>
      <c r="P518" s="33"/>
      <c r="Q518" s="33"/>
      <c r="R518" s="33"/>
      <c r="S518" s="14">
        <f t="shared" si="235"/>
        <v>0</v>
      </c>
      <c r="T518" s="33">
        <f t="shared" si="236"/>
        <v>0</v>
      </c>
      <c r="AP518" s="1"/>
      <c r="AQ518" s="1"/>
    </row>
    <row r="519" spans="1:43" s="3" customFormat="1" ht="10.5">
      <c r="A519" s="1"/>
      <c r="B519" s="46" t="s">
        <v>152</v>
      </c>
      <c r="C519" s="239"/>
      <c r="D519" s="6"/>
      <c r="E519" s="8"/>
      <c r="F519" s="98"/>
      <c r="G519" s="8"/>
      <c r="H519" s="55"/>
      <c r="I519" s="4"/>
      <c r="J519" s="8"/>
      <c r="K519" s="7"/>
      <c r="L519" s="16">
        <f t="shared" ref="L519:T519" si="237">SUM(L513:L518)</f>
        <v>0</v>
      </c>
      <c r="M519" s="21">
        <f t="shared" si="237"/>
        <v>0</v>
      </c>
      <c r="N519" s="16">
        <f t="shared" si="237"/>
        <v>0</v>
      </c>
      <c r="O519" s="34">
        <f t="shared" si="237"/>
        <v>0</v>
      </c>
      <c r="P519" s="34">
        <f t="shared" si="237"/>
        <v>0</v>
      </c>
      <c r="Q519" s="34">
        <f t="shared" si="237"/>
        <v>0</v>
      </c>
      <c r="R519" s="34">
        <f t="shared" si="237"/>
        <v>0</v>
      </c>
      <c r="S519" s="16">
        <f t="shared" si="237"/>
        <v>0</v>
      </c>
      <c r="T519" s="34">
        <f t="shared" si="237"/>
        <v>0</v>
      </c>
      <c r="AP519" s="1"/>
      <c r="AQ519" s="1"/>
    </row>
    <row r="520" spans="1:43" s="3" customFormat="1">
      <c r="A520" s="1"/>
      <c r="B520" s="44"/>
      <c r="C520" s="239"/>
      <c r="D520" s="6"/>
      <c r="E520" s="4"/>
      <c r="F520" s="98"/>
      <c r="G520" s="8"/>
      <c r="H520" s="55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  <c r="AP520" s="1"/>
      <c r="AQ520" s="1"/>
    </row>
    <row r="521" spans="1:43" s="3" customFormat="1" ht="10.5">
      <c r="A521" s="104">
        <v>4300</v>
      </c>
      <c r="B521" s="31" t="s">
        <v>190</v>
      </c>
      <c r="C521" s="237"/>
      <c r="D521" s="6"/>
      <c r="E521" s="4"/>
      <c r="F521" s="98"/>
      <c r="G521" s="8"/>
      <c r="H521" s="55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  <c r="AP521" s="1"/>
      <c r="AQ521" s="1"/>
    </row>
    <row r="522" spans="1:43" s="3" customFormat="1">
      <c r="A522" s="103">
        <v>4301</v>
      </c>
      <c r="B522" s="44" t="s">
        <v>580</v>
      </c>
      <c r="C522" s="236" t="s">
        <v>244</v>
      </c>
      <c r="D522" s="6"/>
      <c r="E522" s="8"/>
      <c r="F522" s="98">
        <v>1</v>
      </c>
      <c r="G522" s="8"/>
      <c r="H522" s="55">
        <f>SUM(E522:G522)</f>
        <v>1</v>
      </c>
      <c r="I522" s="4">
        <v>1</v>
      </c>
      <c r="J522" s="8" t="s">
        <v>231</v>
      </c>
      <c r="K522" s="7"/>
      <c r="L522" s="14">
        <f>H522*I522*K522</f>
        <v>0</v>
      </c>
      <c r="M522" s="25"/>
      <c r="N522" s="14">
        <f>MAX(L522-SUM(O522:R522),0)</f>
        <v>0</v>
      </c>
      <c r="O522" s="33"/>
      <c r="P522" s="33"/>
      <c r="Q522" s="33"/>
      <c r="R522" s="33"/>
      <c r="S522" s="14">
        <f>L522-SUM(N522:R522)</f>
        <v>0</v>
      </c>
      <c r="T522" s="33">
        <f>N522</f>
        <v>0</v>
      </c>
      <c r="AP522" s="1"/>
      <c r="AQ522" s="1"/>
    </row>
    <row r="523" spans="1:43" s="3" customFormat="1">
      <c r="A523" s="103">
        <v>4340</v>
      </c>
      <c r="B523" s="44" t="s">
        <v>581</v>
      </c>
      <c r="C523" s="236" t="s">
        <v>244</v>
      </c>
      <c r="D523" s="6"/>
      <c r="E523" s="4"/>
      <c r="F523" s="98">
        <v>1</v>
      </c>
      <c r="G523" s="8"/>
      <c r="H523" s="55">
        <f>SUM(E523:G523)</f>
        <v>1</v>
      </c>
      <c r="I523" s="4">
        <v>1</v>
      </c>
      <c r="J523" s="8" t="s">
        <v>231</v>
      </c>
      <c r="K523" s="7"/>
      <c r="L523" s="14">
        <f>H523*I523*K523</f>
        <v>0</v>
      </c>
      <c r="M523" s="25"/>
      <c r="N523" s="14">
        <f>MAX(L523-SUM(O523:R523),0)</f>
        <v>0</v>
      </c>
      <c r="O523" s="33"/>
      <c r="P523" s="33"/>
      <c r="Q523" s="33"/>
      <c r="R523" s="33"/>
      <c r="S523" s="14">
        <f>L523-SUM(N523:R523)</f>
        <v>0</v>
      </c>
      <c r="T523" s="33">
        <f>N523</f>
        <v>0</v>
      </c>
      <c r="AP523" s="1"/>
      <c r="AQ523" s="1"/>
    </row>
    <row r="524" spans="1:43" s="3" customFormat="1" ht="10.5">
      <c r="A524" s="1"/>
      <c r="B524" s="46" t="s">
        <v>152</v>
      </c>
      <c r="C524" s="239"/>
      <c r="D524" s="6"/>
      <c r="E524" s="4"/>
      <c r="F524" s="98"/>
      <c r="G524" s="8"/>
      <c r="H524" s="55"/>
      <c r="I524" s="4"/>
      <c r="J524" s="4"/>
      <c r="K524" s="7"/>
      <c r="L524" s="16">
        <f>SUM(L522:L523)</f>
        <v>0</v>
      </c>
      <c r="M524" s="21">
        <f t="shared" ref="M524:T524" si="238">SUM(M522:M523)</f>
        <v>0</v>
      </c>
      <c r="N524" s="16">
        <f t="shared" si="238"/>
        <v>0</v>
      </c>
      <c r="O524" s="34">
        <f t="shared" si="238"/>
        <v>0</v>
      </c>
      <c r="P524" s="34">
        <f t="shared" si="238"/>
        <v>0</v>
      </c>
      <c r="Q524" s="34">
        <f t="shared" si="238"/>
        <v>0</v>
      </c>
      <c r="R524" s="34">
        <f t="shared" si="238"/>
        <v>0</v>
      </c>
      <c r="S524" s="16">
        <f t="shared" si="238"/>
        <v>0</v>
      </c>
      <c r="T524" s="34">
        <f t="shared" si="238"/>
        <v>0</v>
      </c>
      <c r="AP524" s="1"/>
      <c r="AQ524" s="1"/>
    </row>
    <row r="525" spans="1:43" s="3" customFormat="1">
      <c r="A525" s="1"/>
      <c r="B525" s="44"/>
      <c r="C525" s="239"/>
      <c r="D525" s="6"/>
      <c r="E525" s="4"/>
      <c r="F525" s="98"/>
      <c r="G525" s="8"/>
      <c r="H525" s="55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  <c r="AP525" s="1"/>
      <c r="AQ525" s="1"/>
    </row>
    <row r="526" spans="1:43" s="3" customFormat="1" ht="10.5">
      <c r="A526" s="104">
        <v>4400</v>
      </c>
      <c r="B526" s="31" t="s">
        <v>191</v>
      </c>
      <c r="C526" s="237"/>
      <c r="D526" s="6"/>
      <c r="E526" s="4"/>
      <c r="F526" s="98"/>
      <c r="G526" s="8"/>
      <c r="H526" s="55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  <c r="AP526" s="1"/>
      <c r="AQ526" s="1"/>
    </row>
    <row r="527" spans="1:43" s="3" customFormat="1">
      <c r="A527" s="103">
        <v>4485</v>
      </c>
      <c r="B527" s="44" t="s">
        <v>582</v>
      </c>
      <c r="C527" s="236" t="s">
        <v>230</v>
      </c>
      <c r="D527" s="6"/>
      <c r="E527" s="8"/>
      <c r="F527" s="98">
        <v>1</v>
      </c>
      <c r="G527" s="8"/>
      <c r="H527" s="55">
        <f>SUM(E527:G527)</f>
        <v>1</v>
      </c>
      <c r="I527" s="4">
        <v>1</v>
      </c>
      <c r="J527" s="8" t="s">
        <v>231</v>
      </c>
      <c r="K527" s="7"/>
      <c r="L527" s="14">
        <f>H527*I527*K527</f>
        <v>0</v>
      </c>
      <c r="M527" s="25"/>
      <c r="N527" s="14">
        <f>MAX(L527-SUM(O527:R527),0)</f>
        <v>0</v>
      </c>
      <c r="O527" s="33"/>
      <c r="P527" s="33"/>
      <c r="Q527" s="33"/>
      <c r="R527" s="33"/>
      <c r="S527" s="14">
        <f>L527-SUM(N527:R527)</f>
        <v>0</v>
      </c>
      <c r="T527" s="33">
        <f>N527</f>
        <v>0</v>
      </c>
      <c r="AP527" s="1"/>
      <c r="AQ527" s="1"/>
    </row>
    <row r="528" spans="1:43" s="3" customFormat="1" ht="10.5">
      <c r="A528" s="1"/>
      <c r="B528" s="46" t="s">
        <v>152</v>
      </c>
      <c r="C528" s="239"/>
      <c r="D528" s="6"/>
      <c r="E528" s="4"/>
      <c r="F528" s="98"/>
      <c r="G528" s="8"/>
      <c r="H528" s="55"/>
      <c r="I528" s="4"/>
      <c r="J528" s="4"/>
      <c r="K528" s="7"/>
      <c r="L528" s="16">
        <f t="shared" ref="L528:T528" si="239">SUM(L527:L527)</f>
        <v>0</v>
      </c>
      <c r="M528" s="21">
        <f t="shared" si="239"/>
        <v>0</v>
      </c>
      <c r="N528" s="16">
        <f t="shared" si="239"/>
        <v>0</v>
      </c>
      <c r="O528" s="34">
        <f t="shared" si="239"/>
        <v>0</v>
      </c>
      <c r="P528" s="34">
        <f t="shared" si="239"/>
        <v>0</v>
      </c>
      <c r="Q528" s="34">
        <f t="shared" si="239"/>
        <v>0</v>
      </c>
      <c r="R528" s="34">
        <f t="shared" si="239"/>
        <v>0</v>
      </c>
      <c r="S528" s="16">
        <f t="shared" si="239"/>
        <v>0</v>
      </c>
      <c r="T528" s="34">
        <f t="shared" si="239"/>
        <v>0</v>
      </c>
      <c r="AP528" s="1"/>
      <c r="AQ528" s="1"/>
    </row>
    <row r="529" spans="1:43" s="3" customFormat="1">
      <c r="A529" s="1"/>
      <c r="B529" s="44"/>
      <c r="C529" s="239"/>
      <c r="D529" s="6"/>
      <c r="E529" s="4"/>
      <c r="F529" s="98"/>
      <c r="G529" s="8"/>
      <c r="H529" s="55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  <c r="AP529" s="1"/>
      <c r="AQ529" s="1"/>
    </row>
    <row r="530" spans="1:43" s="3" customFormat="1" ht="10.5">
      <c r="A530" s="104">
        <v>4500</v>
      </c>
      <c r="B530" s="31" t="s">
        <v>192</v>
      </c>
      <c r="C530" s="237"/>
      <c r="D530" s="6"/>
      <c r="E530" s="8"/>
      <c r="F530" s="98"/>
      <c r="G530" s="8"/>
      <c r="H530" s="55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  <c r="AP530" s="1"/>
      <c r="AQ530" s="1"/>
    </row>
    <row r="531" spans="1:43" s="3" customFormat="1">
      <c r="A531" s="39">
        <v>4540</v>
      </c>
      <c r="B531" s="44" t="s">
        <v>583</v>
      </c>
      <c r="C531" s="236" t="s">
        <v>230</v>
      </c>
      <c r="D531" s="6"/>
      <c r="E531" s="8">
        <f>pm</f>
        <v>0</v>
      </c>
      <c r="F531" s="98">
        <f>sm</f>
        <v>0</v>
      </c>
      <c r="G531" s="8">
        <f>wm</f>
        <v>0</v>
      </c>
      <c r="H531" s="55">
        <f t="shared" ref="H531:H544" si="240">SUM(E531:G531)</f>
        <v>0</v>
      </c>
      <c r="I531" s="4">
        <v>1</v>
      </c>
      <c r="J531" s="8" t="s">
        <v>323</v>
      </c>
      <c r="K531" s="7"/>
      <c r="L531" s="14">
        <f t="shared" ref="L531:L544" si="241">H531*I531*K531</f>
        <v>0</v>
      </c>
      <c r="M531" s="25"/>
      <c r="N531" s="14">
        <f t="shared" ref="N531:N544" si="242">MAX(L531-SUM(O531:R531),0)</f>
        <v>0</v>
      </c>
      <c r="O531" s="33"/>
      <c r="P531" s="33"/>
      <c r="Q531" s="33"/>
      <c r="R531" s="33"/>
      <c r="S531" s="14">
        <f t="shared" ref="S531:S544" si="243">L531-SUM(N531:R531)</f>
        <v>0</v>
      </c>
      <c r="T531" s="36"/>
      <c r="AP531" s="1"/>
      <c r="AQ531" s="1"/>
    </row>
    <row r="532" spans="1:43" s="3" customFormat="1">
      <c r="A532" s="39">
        <v>4541</v>
      </c>
      <c r="B532" s="44" t="s">
        <v>584</v>
      </c>
      <c r="C532" s="236" t="s">
        <v>230</v>
      </c>
      <c r="D532" s="6"/>
      <c r="E532" s="8">
        <f>pm</f>
        <v>0</v>
      </c>
      <c r="F532" s="98">
        <f>sm</f>
        <v>0</v>
      </c>
      <c r="G532" s="8">
        <f>wm</f>
        <v>0</v>
      </c>
      <c r="H532" s="55">
        <f t="shared" si="240"/>
        <v>0</v>
      </c>
      <c r="I532" s="4">
        <v>1</v>
      </c>
      <c r="J532" s="8" t="s">
        <v>323</v>
      </c>
      <c r="K532" s="7"/>
      <c r="L532" s="14">
        <f t="shared" si="241"/>
        <v>0</v>
      </c>
      <c r="M532" s="25"/>
      <c r="N532" s="14">
        <f t="shared" si="242"/>
        <v>0</v>
      </c>
      <c r="O532" s="33"/>
      <c r="P532" s="33"/>
      <c r="Q532" s="33"/>
      <c r="R532" s="33"/>
      <c r="S532" s="14">
        <f t="shared" si="243"/>
        <v>0</v>
      </c>
      <c r="T532" s="36"/>
      <c r="AP532" s="1"/>
      <c r="AQ532" s="1"/>
    </row>
    <row r="533" spans="1:43" s="3" customFormat="1">
      <c r="A533" s="39">
        <v>4542</v>
      </c>
      <c r="B533" s="44" t="s">
        <v>585</v>
      </c>
      <c r="C533" s="236" t="s">
        <v>230</v>
      </c>
      <c r="D533" s="6"/>
      <c r="E533" s="8"/>
      <c r="F533" s="98">
        <v>1</v>
      </c>
      <c r="G533" s="8"/>
      <c r="H533" s="55">
        <f t="shared" si="240"/>
        <v>1</v>
      </c>
      <c r="I533" s="4">
        <v>1</v>
      </c>
      <c r="J533" s="8" t="s">
        <v>231</v>
      </c>
      <c r="K533" s="7"/>
      <c r="L533" s="14">
        <f t="shared" si="241"/>
        <v>0</v>
      </c>
      <c r="M533" s="25"/>
      <c r="N533" s="14">
        <f t="shared" si="242"/>
        <v>0</v>
      </c>
      <c r="O533" s="33"/>
      <c r="P533" s="33"/>
      <c r="Q533" s="33"/>
      <c r="R533" s="33"/>
      <c r="S533" s="14">
        <f t="shared" si="243"/>
        <v>0</v>
      </c>
      <c r="T533" s="36"/>
      <c r="AP533" s="1"/>
      <c r="AQ533" s="1"/>
    </row>
    <row r="534" spans="1:43" s="3" customFormat="1">
      <c r="A534" s="39">
        <v>4543</v>
      </c>
      <c r="B534" s="44" t="s">
        <v>586</v>
      </c>
      <c r="C534" s="236" t="s">
        <v>230</v>
      </c>
      <c r="D534" s="6"/>
      <c r="E534" s="8"/>
      <c r="F534" s="98">
        <f>shoot</f>
        <v>0</v>
      </c>
      <c r="G534" s="8"/>
      <c r="H534" s="55">
        <f t="shared" si="240"/>
        <v>0</v>
      </c>
      <c r="I534" s="4">
        <v>1</v>
      </c>
      <c r="J534" s="8" t="s">
        <v>98</v>
      </c>
      <c r="K534" s="7"/>
      <c r="L534" s="14">
        <f t="shared" si="241"/>
        <v>0</v>
      </c>
      <c r="M534" s="25"/>
      <c r="N534" s="14">
        <f t="shared" si="242"/>
        <v>0</v>
      </c>
      <c r="O534" s="33"/>
      <c r="P534" s="33"/>
      <c r="Q534" s="33"/>
      <c r="R534" s="33"/>
      <c r="S534" s="14">
        <f t="shared" si="243"/>
        <v>0</v>
      </c>
      <c r="T534" s="36"/>
      <c r="AP534" s="1"/>
      <c r="AQ534" s="1"/>
    </row>
    <row r="535" spans="1:43" s="3" customFormat="1">
      <c r="A535" s="39">
        <v>4544</v>
      </c>
      <c r="B535" s="44" t="s">
        <v>587</v>
      </c>
      <c r="C535" s="236" t="s">
        <v>230</v>
      </c>
      <c r="D535" s="6"/>
      <c r="E535" s="8"/>
      <c r="F535" s="98">
        <v>1</v>
      </c>
      <c r="G535" s="8"/>
      <c r="H535" s="55">
        <f t="shared" si="240"/>
        <v>1</v>
      </c>
      <c r="I535" s="4">
        <v>1</v>
      </c>
      <c r="J535" s="8" t="s">
        <v>231</v>
      </c>
      <c r="K535" s="7"/>
      <c r="L535" s="14">
        <f t="shared" si="241"/>
        <v>0</v>
      </c>
      <c r="M535" s="25"/>
      <c r="N535" s="14">
        <f t="shared" si="242"/>
        <v>0</v>
      </c>
      <c r="O535" s="33"/>
      <c r="P535" s="33"/>
      <c r="Q535" s="33"/>
      <c r="R535" s="33"/>
      <c r="S535" s="14">
        <f t="shared" si="243"/>
        <v>0</v>
      </c>
      <c r="T535" s="36"/>
      <c r="AP535" s="1"/>
      <c r="AQ535" s="1"/>
    </row>
    <row r="536" spans="1:43" s="3" customFormat="1">
      <c r="A536" s="39">
        <v>4546</v>
      </c>
      <c r="B536" s="44" t="s">
        <v>588</v>
      </c>
      <c r="C536" s="236" t="s">
        <v>230</v>
      </c>
      <c r="D536" s="6"/>
      <c r="E536" s="8"/>
      <c r="F536" s="98">
        <v>1</v>
      </c>
      <c r="G536" s="8"/>
      <c r="H536" s="55">
        <f t="shared" si="240"/>
        <v>1</v>
      </c>
      <c r="I536" s="4">
        <v>1</v>
      </c>
      <c r="J536" s="8" t="s">
        <v>231</v>
      </c>
      <c r="K536" s="7"/>
      <c r="L536" s="14">
        <f t="shared" si="241"/>
        <v>0</v>
      </c>
      <c r="M536" s="25"/>
      <c r="N536" s="14">
        <f t="shared" si="242"/>
        <v>0</v>
      </c>
      <c r="O536" s="33"/>
      <c r="P536" s="33"/>
      <c r="Q536" s="33"/>
      <c r="R536" s="33"/>
      <c r="S536" s="14">
        <f t="shared" si="243"/>
        <v>0</v>
      </c>
      <c r="T536" s="36"/>
      <c r="AP536" s="1"/>
      <c r="AQ536" s="1"/>
    </row>
    <row r="537" spans="1:43" s="3" customFormat="1">
      <c r="A537" s="39">
        <v>4549</v>
      </c>
      <c r="B537" s="44" t="s">
        <v>589</v>
      </c>
      <c r="C537" s="236" t="s">
        <v>230</v>
      </c>
      <c r="D537" s="6"/>
      <c r="E537" s="8"/>
      <c r="F537" s="98">
        <v>1</v>
      </c>
      <c r="G537" s="8"/>
      <c r="H537" s="55">
        <f t="shared" si="240"/>
        <v>1</v>
      </c>
      <c r="I537" s="4">
        <v>1</v>
      </c>
      <c r="J537" s="8" t="s">
        <v>231</v>
      </c>
      <c r="K537" s="7"/>
      <c r="L537" s="14">
        <f t="shared" si="241"/>
        <v>0</v>
      </c>
      <c r="M537" s="25"/>
      <c r="N537" s="14">
        <f t="shared" si="242"/>
        <v>0</v>
      </c>
      <c r="O537" s="33"/>
      <c r="P537" s="33"/>
      <c r="Q537" s="33"/>
      <c r="R537" s="33"/>
      <c r="S537" s="14">
        <f t="shared" si="243"/>
        <v>0</v>
      </c>
      <c r="T537" s="36"/>
      <c r="AP537" s="1"/>
      <c r="AQ537" s="1"/>
    </row>
    <row r="538" spans="1:43" s="3" customFormat="1">
      <c r="A538" s="39">
        <v>4560</v>
      </c>
      <c r="B538" s="44" t="s">
        <v>590</v>
      </c>
      <c r="C538" s="236" t="s">
        <v>230</v>
      </c>
      <c r="D538" s="6"/>
      <c r="E538" s="8"/>
      <c r="F538" s="98">
        <f>crewcast</f>
        <v>0</v>
      </c>
      <c r="G538" s="8"/>
      <c r="H538" s="55">
        <f t="shared" si="240"/>
        <v>0</v>
      </c>
      <c r="I538" s="4">
        <v>1</v>
      </c>
      <c r="J538" s="8" t="s">
        <v>231</v>
      </c>
      <c r="K538" s="7"/>
      <c r="L538" s="14">
        <f t="shared" si="241"/>
        <v>0</v>
      </c>
      <c r="M538" s="25"/>
      <c r="N538" s="14">
        <f t="shared" si="242"/>
        <v>0</v>
      </c>
      <c r="O538" s="33"/>
      <c r="P538" s="33"/>
      <c r="Q538" s="33"/>
      <c r="R538" s="33"/>
      <c r="S538" s="14">
        <f t="shared" si="243"/>
        <v>0</v>
      </c>
      <c r="T538" s="36"/>
      <c r="AP538" s="1"/>
      <c r="AQ538" s="1"/>
    </row>
    <row r="539" spans="1:43" s="3" customFormat="1">
      <c r="A539" s="39">
        <v>4561</v>
      </c>
      <c r="B539" s="44" t="s">
        <v>591</v>
      </c>
      <c r="C539" s="236" t="s">
        <v>230</v>
      </c>
      <c r="D539" s="6"/>
      <c r="E539" s="8"/>
      <c r="F539" s="98">
        <f>crewcast</f>
        <v>0</v>
      </c>
      <c r="G539" s="8"/>
      <c r="H539" s="55">
        <f t="shared" si="240"/>
        <v>0</v>
      </c>
      <c r="I539" s="4">
        <v>1</v>
      </c>
      <c r="J539" s="8" t="s">
        <v>231</v>
      </c>
      <c r="K539" s="7"/>
      <c r="L539" s="14">
        <f t="shared" si="241"/>
        <v>0</v>
      </c>
      <c r="M539" s="25"/>
      <c r="N539" s="14">
        <f t="shared" si="242"/>
        <v>0</v>
      </c>
      <c r="O539" s="33"/>
      <c r="P539" s="33"/>
      <c r="Q539" s="33"/>
      <c r="R539" s="33"/>
      <c r="S539" s="14">
        <f t="shared" si="243"/>
        <v>0</v>
      </c>
      <c r="T539" s="36"/>
      <c r="AP539" s="1"/>
      <c r="AQ539" s="1"/>
    </row>
    <row r="540" spans="1:43" s="3" customFormat="1">
      <c r="A540" s="39">
        <v>4562</v>
      </c>
      <c r="B540" s="44" t="s">
        <v>592</v>
      </c>
      <c r="C540" s="236" t="s">
        <v>230</v>
      </c>
      <c r="D540" s="6"/>
      <c r="E540" s="8">
        <f>crewcast*1.5</f>
        <v>0</v>
      </c>
      <c r="F540" s="98">
        <f>crewcast</f>
        <v>0</v>
      </c>
      <c r="G540" s="8"/>
      <c r="H540" s="55">
        <f t="shared" si="240"/>
        <v>0</v>
      </c>
      <c r="I540" s="4">
        <v>1</v>
      </c>
      <c r="J540" s="8" t="s">
        <v>231</v>
      </c>
      <c r="K540" s="7"/>
      <c r="L540" s="14">
        <f t="shared" si="241"/>
        <v>0</v>
      </c>
      <c r="M540" s="25"/>
      <c r="N540" s="14">
        <f t="shared" si="242"/>
        <v>0</v>
      </c>
      <c r="O540" s="33"/>
      <c r="P540" s="33"/>
      <c r="Q540" s="33"/>
      <c r="R540" s="33"/>
      <c r="S540" s="14">
        <f t="shared" si="243"/>
        <v>0</v>
      </c>
      <c r="T540" s="36"/>
      <c r="AP540" s="1"/>
      <c r="AQ540" s="1"/>
    </row>
    <row r="541" spans="1:43" s="3" customFormat="1">
      <c r="A541" s="39">
        <v>4563</v>
      </c>
      <c r="B541" s="44" t="s">
        <v>593</v>
      </c>
      <c r="C541" s="236" t="s">
        <v>230</v>
      </c>
      <c r="D541" s="6"/>
      <c r="E541" s="8">
        <f>crewcast*1.5</f>
        <v>0</v>
      </c>
      <c r="F541" s="98">
        <f>crewcast</f>
        <v>0</v>
      </c>
      <c r="G541" s="8"/>
      <c r="H541" s="55">
        <f t="shared" si="240"/>
        <v>0</v>
      </c>
      <c r="I541" s="4">
        <v>1</v>
      </c>
      <c r="J541" s="8" t="s">
        <v>231</v>
      </c>
      <c r="K541" s="7"/>
      <c r="L541" s="14">
        <f t="shared" si="241"/>
        <v>0</v>
      </c>
      <c r="M541" s="25"/>
      <c r="N541" s="14">
        <f t="shared" si="242"/>
        <v>0</v>
      </c>
      <c r="O541" s="33"/>
      <c r="P541" s="33"/>
      <c r="Q541" s="33"/>
      <c r="R541" s="33"/>
      <c r="S541" s="14">
        <f t="shared" si="243"/>
        <v>0</v>
      </c>
      <c r="T541" s="36"/>
      <c r="AP541" s="1"/>
      <c r="AQ541" s="1"/>
    </row>
    <row r="542" spans="1:43" s="3" customFormat="1">
      <c r="A542" s="39">
        <v>4575</v>
      </c>
      <c r="B542" s="44" t="s">
        <v>594</v>
      </c>
      <c r="C542" s="236" t="s">
        <v>230</v>
      </c>
      <c r="D542" s="6"/>
      <c r="E542" s="8"/>
      <c r="F542" s="98">
        <v>1</v>
      </c>
      <c r="G542" s="8"/>
      <c r="H542" s="55">
        <f t="shared" si="240"/>
        <v>1</v>
      </c>
      <c r="I542" s="4">
        <v>1</v>
      </c>
      <c r="J542" s="8" t="s">
        <v>231</v>
      </c>
      <c r="K542" s="7"/>
      <c r="L542" s="14">
        <f t="shared" si="241"/>
        <v>0</v>
      </c>
      <c r="M542" s="25"/>
      <c r="N542" s="14">
        <f t="shared" si="242"/>
        <v>0</v>
      </c>
      <c r="O542" s="33"/>
      <c r="P542" s="33"/>
      <c r="Q542" s="33"/>
      <c r="R542" s="33"/>
      <c r="S542" s="14">
        <f t="shared" si="243"/>
        <v>0</v>
      </c>
      <c r="T542" s="33">
        <f>N542</f>
        <v>0</v>
      </c>
      <c r="AP542" s="1"/>
      <c r="AQ542" s="1"/>
    </row>
    <row r="543" spans="1:43" s="3" customFormat="1">
      <c r="A543" s="103">
        <v>4580</v>
      </c>
      <c r="B543" s="44" t="s">
        <v>595</v>
      </c>
      <c r="C543" s="236" t="s">
        <v>254</v>
      </c>
      <c r="D543" s="6"/>
      <c r="E543" s="8"/>
      <c r="F543" s="98">
        <v>1</v>
      </c>
      <c r="G543" s="8"/>
      <c r="H543" s="55">
        <f t="shared" si="240"/>
        <v>1</v>
      </c>
      <c r="I543" s="4">
        <v>1</v>
      </c>
      <c r="J543" s="8" t="s">
        <v>231</v>
      </c>
      <c r="K543" s="7"/>
      <c r="L543" s="14">
        <f t="shared" si="241"/>
        <v>0</v>
      </c>
      <c r="M543" s="25"/>
      <c r="N543" s="14">
        <f t="shared" si="242"/>
        <v>0</v>
      </c>
      <c r="O543" s="33"/>
      <c r="P543" s="33"/>
      <c r="Q543" s="33"/>
      <c r="R543" s="33"/>
      <c r="S543" s="14">
        <f t="shared" si="243"/>
        <v>0</v>
      </c>
      <c r="T543" s="36"/>
      <c r="AP543" s="1"/>
      <c r="AQ543" s="1"/>
    </row>
    <row r="544" spans="1:43" s="3" customFormat="1">
      <c r="A544" s="39">
        <v>4594</v>
      </c>
      <c r="B544" s="44" t="s">
        <v>596</v>
      </c>
      <c r="C544" s="236" t="s">
        <v>254</v>
      </c>
      <c r="D544" s="6"/>
      <c r="E544" s="8"/>
      <c r="F544" s="98">
        <v>1</v>
      </c>
      <c r="G544" s="8"/>
      <c r="H544" s="55">
        <f t="shared" si="240"/>
        <v>1</v>
      </c>
      <c r="I544" s="4">
        <v>1</v>
      </c>
      <c r="J544" s="8" t="s">
        <v>231</v>
      </c>
      <c r="K544" s="7"/>
      <c r="L544" s="14">
        <f t="shared" si="241"/>
        <v>0</v>
      </c>
      <c r="M544" s="25"/>
      <c r="N544" s="14">
        <f t="shared" si="242"/>
        <v>0</v>
      </c>
      <c r="O544" s="33"/>
      <c r="P544" s="33"/>
      <c r="Q544" s="33"/>
      <c r="R544" s="33"/>
      <c r="S544" s="14">
        <f t="shared" si="243"/>
        <v>0</v>
      </c>
      <c r="T544" s="36"/>
      <c r="AP544" s="1"/>
      <c r="AQ544" s="1"/>
    </row>
    <row r="545" spans="1:43" s="3" customFormat="1" ht="10.5">
      <c r="A545" s="39"/>
      <c r="B545" s="46" t="s">
        <v>152</v>
      </c>
      <c r="C545" s="237"/>
      <c r="D545" s="6"/>
      <c r="E545" s="4"/>
      <c r="F545" s="98"/>
      <c r="G545" s="8"/>
      <c r="H545" s="55"/>
      <c r="I545" s="4"/>
      <c r="J545" s="8"/>
      <c r="K545" s="7"/>
      <c r="L545" s="16">
        <f>SUM(L531:L544)</f>
        <v>0</v>
      </c>
      <c r="M545" s="21">
        <f t="shared" ref="M545:T545" si="244">SUM(M531:M544)</f>
        <v>0</v>
      </c>
      <c r="N545" s="16">
        <f t="shared" si="244"/>
        <v>0</v>
      </c>
      <c r="O545" s="34">
        <f t="shared" si="244"/>
        <v>0</v>
      </c>
      <c r="P545" s="34">
        <f t="shared" si="244"/>
        <v>0</v>
      </c>
      <c r="Q545" s="34">
        <f t="shared" si="244"/>
        <v>0</v>
      </c>
      <c r="R545" s="34">
        <f t="shared" si="244"/>
        <v>0</v>
      </c>
      <c r="S545" s="16">
        <f t="shared" si="244"/>
        <v>0</v>
      </c>
      <c r="T545" s="34">
        <f t="shared" si="244"/>
        <v>0</v>
      </c>
      <c r="AP545" s="1"/>
      <c r="AQ545" s="1"/>
    </row>
    <row r="546" spans="1:43" s="3" customFormat="1" outlineLevel="1">
      <c r="A546" s="1"/>
      <c r="B546" s="44"/>
      <c r="C546" s="236"/>
      <c r="D546" s="6"/>
      <c r="E546" s="4"/>
      <c r="F546" s="98"/>
      <c r="G546" s="8"/>
      <c r="H546" s="55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  <c r="AP546" s="1"/>
      <c r="AQ546" s="1"/>
    </row>
    <row r="547" spans="1:43" s="3" customFormat="1" ht="10.5" outlineLevel="1">
      <c r="A547" s="41">
        <v>4600</v>
      </c>
      <c r="B547" s="31" t="s">
        <v>195</v>
      </c>
      <c r="C547" s="236"/>
      <c r="D547" s="6"/>
      <c r="E547" s="8"/>
      <c r="F547" s="98"/>
      <c r="G547" s="8"/>
      <c r="H547" s="55"/>
      <c r="I547" s="4"/>
      <c r="J547" s="8"/>
      <c r="K547" s="7"/>
      <c r="L547" s="14"/>
      <c r="M547" s="25"/>
      <c r="N547" s="14"/>
      <c r="O547" s="33"/>
      <c r="P547" s="33"/>
      <c r="Q547" s="33"/>
      <c r="R547" s="33"/>
      <c r="S547" s="14"/>
      <c r="T547" s="33"/>
      <c r="AP547" s="1"/>
      <c r="AQ547" s="1"/>
    </row>
    <row r="548" spans="1:43" s="180" customFormat="1" outlineLevel="1">
      <c r="A548" s="170"/>
      <c r="B548" s="171" t="s">
        <v>597</v>
      </c>
      <c r="C548" s="236"/>
      <c r="D548" s="172"/>
      <c r="E548" s="173"/>
      <c r="F548" s="174"/>
      <c r="G548" s="173"/>
      <c r="H548" s="358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  <c r="AP548" s="181"/>
      <c r="AQ548" s="181"/>
    </row>
    <row r="549" spans="1:43" s="3" customFormat="1" outlineLevel="1">
      <c r="A549" s="103">
        <v>4601</v>
      </c>
      <c r="B549" s="44" t="s">
        <v>598</v>
      </c>
      <c r="C549" s="236" t="s">
        <v>248</v>
      </c>
      <c r="D549" s="6"/>
      <c r="E549" s="8"/>
      <c r="F549" s="98">
        <v>1</v>
      </c>
      <c r="G549" s="8"/>
      <c r="H549" s="55">
        <f t="shared" ref="H549:H552" si="245">SUM(E549:G549)</f>
        <v>1</v>
      </c>
      <c r="I549" s="4">
        <v>1</v>
      </c>
      <c r="J549" s="8" t="s">
        <v>231</v>
      </c>
      <c r="K549" s="7"/>
      <c r="L549" s="14">
        <f t="shared" ref="L549:L552" si="246">H549*I549*K549</f>
        <v>0</v>
      </c>
      <c r="M549" s="25"/>
      <c r="N549" s="14">
        <f>MAX(L549-SUM(O549:R549),0)</f>
        <v>0</v>
      </c>
      <c r="O549" s="33"/>
      <c r="P549" s="33"/>
      <c r="Q549" s="33"/>
      <c r="R549" s="33"/>
      <c r="S549" s="14">
        <f>L549-SUM(N549:R549)</f>
        <v>0</v>
      </c>
      <c r="T549" s="33">
        <f t="shared" ref="T549:T552" si="247">N549</f>
        <v>0</v>
      </c>
      <c r="AP549" s="1"/>
      <c r="AQ549" s="1"/>
    </row>
    <row r="550" spans="1:43" s="3" customFormat="1" outlineLevel="1">
      <c r="A550" s="103">
        <v>4602</v>
      </c>
      <c r="B550" s="44" t="s">
        <v>599</v>
      </c>
      <c r="C550" s="236" t="s">
        <v>248</v>
      </c>
      <c r="D550" s="6"/>
      <c r="E550" s="8"/>
      <c r="F550" s="98">
        <v>1</v>
      </c>
      <c r="G550" s="8"/>
      <c r="H550" s="55">
        <f t="shared" si="245"/>
        <v>1</v>
      </c>
      <c r="I550" s="4">
        <v>1</v>
      </c>
      <c r="J550" s="8" t="s">
        <v>231</v>
      </c>
      <c r="K550" s="7"/>
      <c r="L550" s="14">
        <f t="shared" si="246"/>
        <v>0</v>
      </c>
      <c r="M550" s="25"/>
      <c r="N550" s="14">
        <f>MAX(L550-SUM(O550:R550),0)</f>
        <v>0</v>
      </c>
      <c r="O550" s="33"/>
      <c r="P550" s="33"/>
      <c r="Q550" s="33"/>
      <c r="R550" s="33"/>
      <c r="S550" s="14">
        <f>L550-SUM(N550:R550)</f>
        <v>0</v>
      </c>
      <c r="T550" s="33">
        <f t="shared" si="247"/>
        <v>0</v>
      </c>
      <c r="AP550" s="1"/>
      <c r="AQ550" s="1"/>
    </row>
    <row r="551" spans="1:43" s="3" customFormat="1" outlineLevel="1">
      <c r="A551" s="103">
        <v>4610</v>
      </c>
      <c r="B551" s="44" t="s">
        <v>600</v>
      </c>
      <c r="C551" s="236" t="s">
        <v>248</v>
      </c>
      <c r="D551" s="6"/>
      <c r="E551" s="8"/>
      <c r="F551" s="98">
        <v>1</v>
      </c>
      <c r="G551" s="8"/>
      <c r="H551" s="55">
        <f t="shared" si="245"/>
        <v>1</v>
      </c>
      <c r="I551" s="4">
        <v>1</v>
      </c>
      <c r="J551" s="8" t="s">
        <v>231</v>
      </c>
      <c r="K551" s="7"/>
      <c r="L551" s="14">
        <f t="shared" si="246"/>
        <v>0</v>
      </c>
      <c r="M551" s="25"/>
      <c r="N551" s="14">
        <f>MAX(L551-SUM(O551:R551),0)</f>
        <v>0</v>
      </c>
      <c r="O551" s="33"/>
      <c r="P551" s="33"/>
      <c r="Q551" s="33"/>
      <c r="R551" s="33"/>
      <c r="S551" s="14">
        <f>L551-SUM(N551:R551)</f>
        <v>0</v>
      </c>
      <c r="T551" s="33">
        <f t="shared" si="247"/>
        <v>0</v>
      </c>
      <c r="AP551" s="1"/>
      <c r="AQ551" s="1"/>
    </row>
    <row r="552" spans="1:43" s="3" customFormat="1" outlineLevel="1">
      <c r="A552" s="103">
        <v>4611</v>
      </c>
      <c r="B552" s="44" t="s">
        <v>601</v>
      </c>
      <c r="C552" s="236" t="s">
        <v>248</v>
      </c>
      <c r="D552" s="6"/>
      <c r="E552" s="8"/>
      <c r="F552" s="98">
        <v>1</v>
      </c>
      <c r="G552" s="8"/>
      <c r="H552" s="55">
        <f t="shared" si="245"/>
        <v>1</v>
      </c>
      <c r="I552" s="4">
        <v>1</v>
      </c>
      <c r="J552" s="8" t="s">
        <v>231</v>
      </c>
      <c r="K552" s="7"/>
      <c r="L552" s="14">
        <f t="shared" si="246"/>
        <v>0</v>
      </c>
      <c r="M552" s="25"/>
      <c r="N552" s="14">
        <f>MAX(L552-SUM(O552:R552),0)</f>
        <v>0</v>
      </c>
      <c r="O552" s="33"/>
      <c r="P552" s="33"/>
      <c r="Q552" s="33"/>
      <c r="R552" s="33"/>
      <c r="S552" s="14">
        <f>L552-SUM(N552:R552)</f>
        <v>0</v>
      </c>
      <c r="T552" s="33">
        <f t="shared" si="247"/>
        <v>0</v>
      </c>
      <c r="AP552" s="1"/>
      <c r="AQ552" s="1"/>
    </row>
    <row r="553" spans="1:43" s="180" customFormat="1" outlineLevel="1">
      <c r="A553" s="170"/>
      <c r="B553" s="171" t="s">
        <v>602</v>
      </c>
      <c r="C553" s="236"/>
      <c r="D553" s="172"/>
      <c r="E553" s="173"/>
      <c r="F553" s="174"/>
      <c r="G553" s="173"/>
      <c r="H553" s="358"/>
      <c r="I553" s="176"/>
      <c r="J553" s="173"/>
      <c r="K553" s="175"/>
      <c r="L553" s="177">
        <f>SUM(L549:L552)</f>
        <v>0</v>
      </c>
      <c r="M553" s="178">
        <f t="shared" ref="M553:T553" si="248">SUM(M549:M552)</f>
        <v>0</v>
      </c>
      <c r="N553" s="177">
        <f t="shared" si="248"/>
        <v>0</v>
      </c>
      <c r="O553" s="179">
        <f t="shared" si="248"/>
        <v>0</v>
      </c>
      <c r="P553" s="179">
        <f t="shared" si="248"/>
        <v>0</v>
      </c>
      <c r="Q553" s="179">
        <f t="shared" si="248"/>
        <v>0</v>
      </c>
      <c r="R553" s="179">
        <f t="shared" si="248"/>
        <v>0</v>
      </c>
      <c r="S553" s="177">
        <f t="shared" si="248"/>
        <v>0</v>
      </c>
      <c r="T553" s="179">
        <f t="shared" si="248"/>
        <v>0</v>
      </c>
      <c r="AP553" s="181"/>
      <c r="AQ553" s="181"/>
    </row>
    <row r="554" spans="1:43" s="180" customFormat="1" outlineLevel="1">
      <c r="A554" s="170"/>
      <c r="B554" s="171" t="s">
        <v>603</v>
      </c>
      <c r="C554" s="236"/>
      <c r="D554" s="172"/>
      <c r="E554" s="173"/>
      <c r="F554" s="174"/>
      <c r="G554" s="173"/>
      <c r="H554" s="358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  <c r="AP554" s="181"/>
      <c r="AQ554" s="181"/>
    </row>
    <row r="555" spans="1:43" s="3" customFormat="1" outlineLevel="1">
      <c r="A555" s="103">
        <v>4620</v>
      </c>
      <c r="B555" s="44" t="s">
        <v>604</v>
      </c>
      <c r="C555" s="236" t="s">
        <v>248</v>
      </c>
      <c r="D555" s="6"/>
      <c r="E555" s="8"/>
      <c r="F555" s="98">
        <v>1</v>
      </c>
      <c r="G555" s="8"/>
      <c r="H555" s="55">
        <f t="shared" ref="H555:H566" si="249">SUM(E555:G555)</f>
        <v>1</v>
      </c>
      <c r="I555" s="4">
        <v>1</v>
      </c>
      <c r="J555" s="8" t="s">
        <v>231</v>
      </c>
      <c r="K555" s="7"/>
      <c r="L555" s="14">
        <f t="shared" ref="L555:L566" si="250">H555*I555*K555</f>
        <v>0</v>
      </c>
      <c r="M555" s="25"/>
      <c r="N555" s="14">
        <f t="shared" ref="N555:N566" si="251">MAX(L555-SUM(O555:R555),0)</f>
        <v>0</v>
      </c>
      <c r="O555" s="33"/>
      <c r="P555" s="33"/>
      <c r="Q555" s="33"/>
      <c r="R555" s="33"/>
      <c r="S555" s="14">
        <f t="shared" ref="S555:S566" si="252">L555-SUM(N555:R555)</f>
        <v>0</v>
      </c>
      <c r="T555" s="33">
        <f t="shared" ref="T555:T566" si="253">N555</f>
        <v>0</v>
      </c>
      <c r="AP555" s="1"/>
      <c r="AQ555" s="1"/>
    </row>
    <row r="556" spans="1:43" s="3" customFormat="1" outlineLevel="1">
      <c r="A556" s="103">
        <v>4621</v>
      </c>
      <c r="B556" s="44" t="s">
        <v>605</v>
      </c>
      <c r="C556" s="236" t="s">
        <v>248</v>
      </c>
      <c r="D556" s="6"/>
      <c r="E556" s="8"/>
      <c r="F556" s="98">
        <v>1</v>
      </c>
      <c r="G556" s="8"/>
      <c r="H556" s="55">
        <f t="shared" si="249"/>
        <v>1</v>
      </c>
      <c r="I556" s="4">
        <v>1</v>
      </c>
      <c r="J556" s="8" t="s">
        <v>231</v>
      </c>
      <c r="K556" s="7"/>
      <c r="L556" s="14">
        <f t="shared" si="250"/>
        <v>0</v>
      </c>
      <c r="M556" s="25"/>
      <c r="N556" s="14">
        <f t="shared" si="251"/>
        <v>0</v>
      </c>
      <c r="O556" s="33"/>
      <c r="P556" s="33"/>
      <c r="Q556" s="33"/>
      <c r="R556" s="33"/>
      <c r="S556" s="14">
        <f t="shared" si="252"/>
        <v>0</v>
      </c>
      <c r="T556" s="33">
        <f t="shared" si="253"/>
        <v>0</v>
      </c>
      <c r="AP556" s="1"/>
      <c r="AQ556" s="1"/>
    </row>
    <row r="557" spans="1:43" s="3" customFormat="1" outlineLevel="1">
      <c r="A557" s="103">
        <v>4622</v>
      </c>
      <c r="B557" s="44" t="s">
        <v>606</v>
      </c>
      <c r="C557" s="236" t="s">
        <v>248</v>
      </c>
      <c r="D557" s="6"/>
      <c r="E557" s="8"/>
      <c r="F557" s="98">
        <v>1</v>
      </c>
      <c r="G557" s="8"/>
      <c r="H557" s="55">
        <f t="shared" si="249"/>
        <v>1</v>
      </c>
      <c r="I557" s="4">
        <v>1</v>
      </c>
      <c r="J557" s="8" t="s">
        <v>231</v>
      </c>
      <c r="K557" s="7"/>
      <c r="L557" s="14">
        <f t="shared" si="250"/>
        <v>0</v>
      </c>
      <c r="M557" s="25"/>
      <c r="N557" s="14">
        <f t="shared" si="251"/>
        <v>0</v>
      </c>
      <c r="O557" s="33"/>
      <c r="P557" s="33"/>
      <c r="Q557" s="33"/>
      <c r="R557" s="33"/>
      <c r="S557" s="14">
        <f t="shared" si="252"/>
        <v>0</v>
      </c>
      <c r="T557" s="33">
        <f t="shared" si="253"/>
        <v>0</v>
      </c>
      <c r="AP557" s="1"/>
      <c r="AQ557" s="1"/>
    </row>
    <row r="558" spans="1:43" s="3" customFormat="1" outlineLevel="1">
      <c r="A558" s="103">
        <v>4623</v>
      </c>
      <c r="B558" s="44" t="s">
        <v>607</v>
      </c>
      <c r="C558" s="236" t="s">
        <v>248</v>
      </c>
      <c r="D558" s="6"/>
      <c r="E558" s="8"/>
      <c r="F558" s="98">
        <v>1</v>
      </c>
      <c r="G558" s="8"/>
      <c r="H558" s="55">
        <f t="shared" si="249"/>
        <v>1</v>
      </c>
      <c r="I558" s="4">
        <v>1</v>
      </c>
      <c r="J558" s="8" t="s">
        <v>231</v>
      </c>
      <c r="K558" s="7"/>
      <c r="L558" s="14">
        <f t="shared" si="250"/>
        <v>0</v>
      </c>
      <c r="M558" s="25"/>
      <c r="N558" s="14">
        <f t="shared" si="251"/>
        <v>0</v>
      </c>
      <c r="O558" s="33"/>
      <c r="P558" s="33"/>
      <c r="Q558" s="33"/>
      <c r="R558" s="33"/>
      <c r="S558" s="14">
        <f t="shared" si="252"/>
        <v>0</v>
      </c>
      <c r="T558" s="33">
        <f t="shared" si="253"/>
        <v>0</v>
      </c>
      <c r="AP558" s="1"/>
      <c r="AQ558" s="1"/>
    </row>
    <row r="559" spans="1:43" s="3" customFormat="1" outlineLevel="1">
      <c r="A559" s="103">
        <v>4624</v>
      </c>
      <c r="B559" s="44" t="s">
        <v>608</v>
      </c>
      <c r="C559" s="236" t="s">
        <v>248</v>
      </c>
      <c r="D559" s="6"/>
      <c r="E559" s="8"/>
      <c r="F559" s="98">
        <v>1</v>
      </c>
      <c r="G559" s="8"/>
      <c r="H559" s="55">
        <f t="shared" si="249"/>
        <v>1</v>
      </c>
      <c r="I559" s="4">
        <v>1</v>
      </c>
      <c r="J559" s="8" t="s">
        <v>231</v>
      </c>
      <c r="K559" s="7"/>
      <c r="L559" s="14">
        <f t="shared" si="250"/>
        <v>0</v>
      </c>
      <c r="M559" s="25"/>
      <c r="N559" s="14">
        <f t="shared" si="251"/>
        <v>0</v>
      </c>
      <c r="O559" s="33"/>
      <c r="P559" s="33"/>
      <c r="Q559" s="33"/>
      <c r="R559" s="33"/>
      <c r="S559" s="14">
        <f t="shared" si="252"/>
        <v>0</v>
      </c>
      <c r="T559" s="33">
        <f t="shared" si="253"/>
        <v>0</v>
      </c>
      <c r="AP559" s="1"/>
      <c r="AQ559" s="1"/>
    </row>
    <row r="560" spans="1:43" s="3" customFormat="1" outlineLevel="1">
      <c r="A560" s="103">
        <v>4630</v>
      </c>
      <c r="B560" s="44" t="s">
        <v>609</v>
      </c>
      <c r="C560" s="236" t="s">
        <v>248</v>
      </c>
      <c r="D560" s="6"/>
      <c r="E560" s="8"/>
      <c r="F560" s="98">
        <v>1</v>
      </c>
      <c r="G560" s="8"/>
      <c r="H560" s="55">
        <f t="shared" si="249"/>
        <v>1</v>
      </c>
      <c r="I560" s="4">
        <v>1</v>
      </c>
      <c r="J560" s="8" t="s">
        <v>231</v>
      </c>
      <c r="K560" s="7"/>
      <c r="L560" s="14">
        <f t="shared" si="250"/>
        <v>0</v>
      </c>
      <c r="M560" s="25"/>
      <c r="N560" s="14">
        <f t="shared" si="251"/>
        <v>0</v>
      </c>
      <c r="O560" s="33"/>
      <c r="P560" s="33"/>
      <c r="Q560" s="33"/>
      <c r="R560" s="33"/>
      <c r="S560" s="14">
        <f t="shared" si="252"/>
        <v>0</v>
      </c>
      <c r="T560" s="33">
        <f t="shared" si="253"/>
        <v>0</v>
      </c>
      <c r="AP560" s="1"/>
      <c r="AQ560" s="1"/>
    </row>
    <row r="561" spans="1:43" s="3" customFormat="1" outlineLevel="1">
      <c r="A561" s="103">
        <v>4631</v>
      </c>
      <c r="B561" s="44" t="s">
        <v>610</v>
      </c>
      <c r="C561" s="236" t="s">
        <v>248</v>
      </c>
      <c r="D561" s="6"/>
      <c r="E561" s="8"/>
      <c r="F561" s="98">
        <v>1</v>
      </c>
      <c r="G561" s="8"/>
      <c r="H561" s="55">
        <f t="shared" si="249"/>
        <v>1</v>
      </c>
      <c r="I561" s="4">
        <v>1</v>
      </c>
      <c r="J561" s="8" t="s">
        <v>231</v>
      </c>
      <c r="K561" s="7"/>
      <c r="L561" s="14">
        <f t="shared" si="250"/>
        <v>0</v>
      </c>
      <c r="M561" s="25"/>
      <c r="N561" s="14">
        <f t="shared" si="251"/>
        <v>0</v>
      </c>
      <c r="O561" s="33"/>
      <c r="P561" s="33"/>
      <c r="Q561" s="33"/>
      <c r="R561" s="33"/>
      <c r="S561" s="14">
        <f t="shared" si="252"/>
        <v>0</v>
      </c>
      <c r="T561" s="33">
        <f t="shared" si="253"/>
        <v>0</v>
      </c>
      <c r="AP561" s="1"/>
      <c r="AQ561" s="1"/>
    </row>
    <row r="562" spans="1:43" s="3" customFormat="1" outlineLevel="1">
      <c r="A562" s="103">
        <v>4632</v>
      </c>
      <c r="B562" s="44" t="s">
        <v>611</v>
      </c>
      <c r="C562" s="236" t="s">
        <v>248</v>
      </c>
      <c r="D562" s="6"/>
      <c r="E562" s="8"/>
      <c r="F562" s="98">
        <v>1</v>
      </c>
      <c r="G562" s="8"/>
      <c r="H562" s="55">
        <f t="shared" si="249"/>
        <v>1</v>
      </c>
      <c r="I562" s="4">
        <v>1</v>
      </c>
      <c r="J562" s="8" t="s">
        <v>231</v>
      </c>
      <c r="K562" s="7"/>
      <c r="L562" s="14">
        <f t="shared" si="250"/>
        <v>0</v>
      </c>
      <c r="M562" s="25"/>
      <c r="N562" s="14">
        <f t="shared" si="251"/>
        <v>0</v>
      </c>
      <c r="O562" s="33"/>
      <c r="P562" s="33"/>
      <c r="Q562" s="33"/>
      <c r="R562" s="33"/>
      <c r="S562" s="14">
        <f t="shared" si="252"/>
        <v>0</v>
      </c>
      <c r="T562" s="33">
        <f t="shared" si="253"/>
        <v>0</v>
      </c>
      <c r="AP562" s="1"/>
      <c r="AQ562" s="1"/>
    </row>
    <row r="563" spans="1:43" s="3" customFormat="1" outlineLevel="1">
      <c r="A563" s="103">
        <v>4634</v>
      </c>
      <c r="B563" s="44" t="s">
        <v>612</v>
      </c>
      <c r="C563" s="236" t="s">
        <v>248</v>
      </c>
      <c r="D563" s="6"/>
      <c r="E563" s="8"/>
      <c r="F563" s="98">
        <v>1</v>
      </c>
      <c r="G563" s="8"/>
      <c r="H563" s="55">
        <f t="shared" si="249"/>
        <v>1</v>
      </c>
      <c r="I563" s="4">
        <v>1</v>
      </c>
      <c r="J563" s="8" t="s">
        <v>231</v>
      </c>
      <c r="K563" s="7"/>
      <c r="L563" s="14">
        <f t="shared" si="250"/>
        <v>0</v>
      </c>
      <c r="M563" s="25"/>
      <c r="N563" s="14">
        <f t="shared" si="251"/>
        <v>0</v>
      </c>
      <c r="O563" s="33"/>
      <c r="P563" s="33"/>
      <c r="Q563" s="33"/>
      <c r="R563" s="33"/>
      <c r="S563" s="14">
        <f t="shared" si="252"/>
        <v>0</v>
      </c>
      <c r="T563" s="33">
        <f t="shared" si="253"/>
        <v>0</v>
      </c>
      <c r="AP563" s="1"/>
      <c r="AQ563" s="1"/>
    </row>
    <row r="564" spans="1:43" s="3" customFormat="1" outlineLevel="1">
      <c r="A564" s="103">
        <v>4640</v>
      </c>
      <c r="B564" s="44" t="s">
        <v>613</v>
      </c>
      <c r="C564" s="236" t="s">
        <v>248</v>
      </c>
      <c r="D564" s="6"/>
      <c r="E564" s="8"/>
      <c r="F564" s="98">
        <v>1</v>
      </c>
      <c r="G564" s="8"/>
      <c r="H564" s="55">
        <f t="shared" si="249"/>
        <v>1</v>
      </c>
      <c r="I564" s="4">
        <v>1</v>
      </c>
      <c r="J564" s="8" t="s">
        <v>231</v>
      </c>
      <c r="K564" s="7"/>
      <c r="L564" s="14">
        <f t="shared" si="250"/>
        <v>0</v>
      </c>
      <c r="M564" s="25"/>
      <c r="N564" s="14">
        <f t="shared" si="251"/>
        <v>0</v>
      </c>
      <c r="O564" s="33"/>
      <c r="P564" s="33"/>
      <c r="Q564" s="33"/>
      <c r="R564" s="33"/>
      <c r="S564" s="14">
        <f t="shared" si="252"/>
        <v>0</v>
      </c>
      <c r="T564" s="33">
        <f t="shared" si="253"/>
        <v>0</v>
      </c>
      <c r="AP564" s="1"/>
      <c r="AQ564" s="1"/>
    </row>
    <row r="565" spans="1:43" s="3" customFormat="1" outlineLevel="1">
      <c r="A565" s="103">
        <v>4641</v>
      </c>
      <c r="B565" s="44" t="s">
        <v>614</v>
      </c>
      <c r="C565" s="236" t="s">
        <v>248</v>
      </c>
      <c r="D565" s="6"/>
      <c r="E565" s="8"/>
      <c r="F565" s="98">
        <v>1</v>
      </c>
      <c r="G565" s="8"/>
      <c r="H565" s="55">
        <f t="shared" si="249"/>
        <v>1</v>
      </c>
      <c r="I565" s="4">
        <v>1</v>
      </c>
      <c r="J565" s="8" t="s">
        <v>231</v>
      </c>
      <c r="K565" s="7"/>
      <c r="L565" s="14">
        <f t="shared" si="250"/>
        <v>0</v>
      </c>
      <c r="M565" s="25"/>
      <c r="N565" s="14">
        <f t="shared" si="251"/>
        <v>0</v>
      </c>
      <c r="O565" s="33"/>
      <c r="P565" s="33"/>
      <c r="Q565" s="33"/>
      <c r="R565" s="33"/>
      <c r="S565" s="14">
        <f t="shared" si="252"/>
        <v>0</v>
      </c>
      <c r="T565" s="33">
        <f t="shared" si="253"/>
        <v>0</v>
      </c>
      <c r="AP565" s="1"/>
      <c r="AQ565" s="1"/>
    </row>
    <row r="566" spans="1:43" s="3" customFormat="1" outlineLevel="1">
      <c r="A566" s="103">
        <v>4645</v>
      </c>
      <c r="B566" s="44" t="s">
        <v>615</v>
      </c>
      <c r="C566" s="236" t="s">
        <v>248</v>
      </c>
      <c r="D566" s="6"/>
      <c r="E566" s="8"/>
      <c r="F566" s="98">
        <v>1</v>
      </c>
      <c r="G566" s="8"/>
      <c r="H566" s="55">
        <f t="shared" si="249"/>
        <v>1</v>
      </c>
      <c r="I566" s="4">
        <v>1</v>
      </c>
      <c r="J566" s="8" t="s">
        <v>231</v>
      </c>
      <c r="K566" s="7"/>
      <c r="L566" s="14">
        <f t="shared" si="250"/>
        <v>0</v>
      </c>
      <c r="M566" s="25"/>
      <c r="N566" s="14">
        <f t="shared" si="251"/>
        <v>0</v>
      </c>
      <c r="O566" s="33"/>
      <c r="P566" s="33"/>
      <c r="Q566" s="33"/>
      <c r="R566" s="33"/>
      <c r="S566" s="14">
        <f t="shared" si="252"/>
        <v>0</v>
      </c>
      <c r="T566" s="33">
        <f t="shared" si="253"/>
        <v>0</v>
      </c>
      <c r="AP566" s="1"/>
      <c r="AQ566" s="1"/>
    </row>
    <row r="567" spans="1:43" s="180" customFormat="1" outlineLevel="1">
      <c r="A567" s="170"/>
      <c r="B567" s="171" t="s">
        <v>602</v>
      </c>
      <c r="C567" s="236"/>
      <c r="D567" s="172"/>
      <c r="E567" s="173"/>
      <c r="F567" s="174"/>
      <c r="G567" s="173"/>
      <c r="H567" s="358"/>
      <c r="I567" s="176"/>
      <c r="J567" s="173"/>
      <c r="K567" s="175"/>
      <c r="L567" s="177">
        <f t="shared" ref="L567:T567" si="254">SUM(L555:L566)</f>
        <v>0</v>
      </c>
      <c r="M567" s="178">
        <f t="shared" si="254"/>
        <v>0</v>
      </c>
      <c r="N567" s="177">
        <f t="shared" si="254"/>
        <v>0</v>
      </c>
      <c r="O567" s="179">
        <f t="shared" si="254"/>
        <v>0</v>
      </c>
      <c r="P567" s="179">
        <f t="shared" si="254"/>
        <v>0</v>
      </c>
      <c r="Q567" s="179">
        <f t="shared" si="254"/>
        <v>0</v>
      </c>
      <c r="R567" s="179">
        <f t="shared" si="254"/>
        <v>0</v>
      </c>
      <c r="S567" s="177">
        <f t="shared" si="254"/>
        <v>0</v>
      </c>
      <c r="T567" s="179">
        <f t="shared" si="254"/>
        <v>0</v>
      </c>
      <c r="AP567" s="181"/>
      <c r="AQ567" s="181"/>
    </row>
    <row r="568" spans="1:43" s="191" customFormat="1" outlineLevel="1">
      <c r="A568" s="182"/>
      <c r="B568" s="171" t="s">
        <v>616</v>
      </c>
      <c r="C568" s="236"/>
      <c r="D568" s="183"/>
      <c r="E568" s="184"/>
      <c r="F568" s="185"/>
      <c r="G568" s="184"/>
      <c r="H568" s="359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  <c r="AP568" s="192"/>
      <c r="AQ568" s="192"/>
    </row>
    <row r="569" spans="1:43" s="3" customFormat="1" outlineLevel="1">
      <c r="A569" s="103">
        <v>4651</v>
      </c>
      <c r="B569" s="44" t="s">
        <v>617</v>
      </c>
      <c r="C569" s="236" t="s">
        <v>244</v>
      </c>
      <c r="D569" s="6"/>
      <c r="E569" s="8"/>
      <c r="F569" s="98">
        <v>1</v>
      </c>
      <c r="G569" s="8"/>
      <c r="H569" s="55">
        <f t="shared" ref="H569:H578" si="255">SUM(E569:G569)</f>
        <v>1</v>
      </c>
      <c r="I569" s="4">
        <v>1</v>
      </c>
      <c r="J569" s="8" t="s">
        <v>231</v>
      </c>
      <c r="K569" s="7"/>
      <c r="L569" s="14">
        <f t="shared" ref="L569:L578" si="256">H569*I569*K569</f>
        <v>0</v>
      </c>
      <c r="M569" s="25"/>
      <c r="N569" s="14">
        <f t="shared" ref="N569:N578" si="257">MAX(L569-SUM(O569:R569),0)</f>
        <v>0</v>
      </c>
      <c r="O569" s="33"/>
      <c r="P569" s="33"/>
      <c r="Q569" s="33"/>
      <c r="R569" s="33"/>
      <c r="S569" s="14">
        <f t="shared" ref="S569:S578" si="258">L569-SUM(N569:R569)</f>
        <v>0</v>
      </c>
      <c r="T569" s="33">
        <f t="shared" ref="T569:T578" si="259">N569</f>
        <v>0</v>
      </c>
      <c r="AP569" s="1"/>
      <c r="AQ569" s="1"/>
    </row>
    <row r="570" spans="1:43" s="3" customFormat="1" outlineLevel="1">
      <c r="A570" s="103">
        <v>4652</v>
      </c>
      <c r="B570" s="44" t="s">
        <v>618</v>
      </c>
      <c r="C570" s="236" t="s">
        <v>244</v>
      </c>
      <c r="D570" s="6"/>
      <c r="E570" s="8"/>
      <c r="F570" s="98">
        <v>1</v>
      </c>
      <c r="G570" s="8"/>
      <c r="H570" s="55">
        <f t="shared" si="255"/>
        <v>1</v>
      </c>
      <c r="I570" s="4">
        <v>1</v>
      </c>
      <c r="J570" s="8" t="s">
        <v>231</v>
      </c>
      <c r="K570" s="7"/>
      <c r="L570" s="14">
        <f t="shared" si="256"/>
        <v>0</v>
      </c>
      <c r="M570" s="25"/>
      <c r="N570" s="14">
        <f t="shared" si="257"/>
        <v>0</v>
      </c>
      <c r="O570" s="33"/>
      <c r="P570" s="33"/>
      <c r="Q570" s="33"/>
      <c r="R570" s="33"/>
      <c r="S570" s="14">
        <f t="shared" si="258"/>
        <v>0</v>
      </c>
      <c r="T570" s="33">
        <f t="shared" si="259"/>
        <v>0</v>
      </c>
      <c r="AP570" s="1"/>
      <c r="AQ570" s="1"/>
    </row>
    <row r="571" spans="1:43" s="3" customFormat="1" outlineLevel="1">
      <c r="A571" s="103">
        <v>4655</v>
      </c>
      <c r="B571" s="44" t="s">
        <v>619</v>
      </c>
      <c r="C571" s="236" t="s">
        <v>244</v>
      </c>
      <c r="D571" s="6"/>
      <c r="E571" s="8"/>
      <c r="F571" s="98">
        <v>1</v>
      </c>
      <c r="G571" s="8"/>
      <c r="H571" s="55">
        <f t="shared" si="255"/>
        <v>1</v>
      </c>
      <c r="I571" s="4">
        <v>1</v>
      </c>
      <c r="J571" s="8" t="s">
        <v>231</v>
      </c>
      <c r="K571" s="7"/>
      <c r="L571" s="14">
        <f t="shared" si="256"/>
        <v>0</v>
      </c>
      <c r="M571" s="25"/>
      <c r="N571" s="14">
        <f t="shared" si="257"/>
        <v>0</v>
      </c>
      <c r="O571" s="33"/>
      <c r="P571" s="33"/>
      <c r="Q571" s="33"/>
      <c r="R571" s="33"/>
      <c r="S571" s="14">
        <f t="shared" si="258"/>
        <v>0</v>
      </c>
      <c r="T571" s="33">
        <f t="shared" si="259"/>
        <v>0</v>
      </c>
      <c r="AP571" s="1"/>
      <c r="AQ571" s="1"/>
    </row>
    <row r="572" spans="1:43" s="3" customFormat="1" outlineLevel="1">
      <c r="A572" s="103">
        <v>4661</v>
      </c>
      <c r="B572" s="44" t="s">
        <v>620</v>
      </c>
      <c r="C572" s="236" t="s">
        <v>244</v>
      </c>
      <c r="D572" s="6"/>
      <c r="E572" s="8"/>
      <c r="F572" s="98">
        <v>1</v>
      </c>
      <c r="G572" s="8"/>
      <c r="H572" s="55">
        <f t="shared" si="255"/>
        <v>1</v>
      </c>
      <c r="I572" s="4">
        <v>1</v>
      </c>
      <c r="J572" s="8" t="s">
        <v>231</v>
      </c>
      <c r="K572" s="7"/>
      <c r="L572" s="14">
        <f t="shared" si="256"/>
        <v>0</v>
      </c>
      <c r="M572" s="25"/>
      <c r="N572" s="14">
        <f t="shared" si="257"/>
        <v>0</v>
      </c>
      <c r="O572" s="33"/>
      <c r="P572" s="33"/>
      <c r="Q572" s="33"/>
      <c r="R572" s="33"/>
      <c r="S572" s="14">
        <f t="shared" si="258"/>
        <v>0</v>
      </c>
      <c r="T572" s="33">
        <f t="shared" si="259"/>
        <v>0</v>
      </c>
      <c r="AP572" s="1"/>
      <c r="AQ572" s="1"/>
    </row>
    <row r="573" spans="1:43" s="3" customFormat="1" outlineLevel="1">
      <c r="A573" s="103">
        <v>4662</v>
      </c>
      <c r="B573" s="44" t="s">
        <v>621</v>
      </c>
      <c r="C573" s="236" t="s">
        <v>244</v>
      </c>
      <c r="D573" s="6"/>
      <c r="E573" s="8"/>
      <c r="F573" s="98">
        <v>1</v>
      </c>
      <c r="G573" s="8"/>
      <c r="H573" s="55">
        <f t="shared" si="255"/>
        <v>1</v>
      </c>
      <c r="I573" s="4">
        <v>1</v>
      </c>
      <c r="J573" s="8" t="s">
        <v>231</v>
      </c>
      <c r="K573" s="7"/>
      <c r="L573" s="14">
        <f t="shared" si="256"/>
        <v>0</v>
      </c>
      <c r="M573" s="25"/>
      <c r="N573" s="14">
        <f t="shared" si="257"/>
        <v>0</v>
      </c>
      <c r="O573" s="33"/>
      <c r="P573" s="33"/>
      <c r="Q573" s="33"/>
      <c r="R573" s="33"/>
      <c r="S573" s="14">
        <f t="shared" si="258"/>
        <v>0</v>
      </c>
      <c r="T573" s="33">
        <f t="shared" si="259"/>
        <v>0</v>
      </c>
      <c r="AP573" s="1"/>
      <c r="AQ573" s="1"/>
    </row>
    <row r="574" spans="1:43" s="3" customFormat="1" outlineLevel="1">
      <c r="A574" s="103">
        <v>4663</v>
      </c>
      <c r="B574" s="44" t="s">
        <v>622</v>
      </c>
      <c r="C574" s="236" t="s">
        <v>244</v>
      </c>
      <c r="D574" s="6"/>
      <c r="E574" s="8"/>
      <c r="F574" s="98">
        <v>1</v>
      </c>
      <c r="G574" s="8"/>
      <c r="H574" s="55">
        <f t="shared" si="255"/>
        <v>1</v>
      </c>
      <c r="I574" s="4">
        <v>1</v>
      </c>
      <c r="J574" s="8" t="s">
        <v>231</v>
      </c>
      <c r="K574" s="7"/>
      <c r="L574" s="14">
        <f t="shared" si="256"/>
        <v>0</v>
      </c>
      <c r="M574" s="25"/>
      <c r="N574" s="14">
        <f t="shared" si="257"/>
        <v>0</v>
      </c>
      <c r="O574" s="33"/>
      <c r="P574" s="33"/>
      <c r="Q574" s="33"/>
      <c r="R574" s="33"/>
      <c r="S574" s="14">
        <f t="shared" si="258"/>
        <v>0</v>
      </c>
      <c r="T574" s="33">
        <f t="shared" si="259"/>
        <v>0</v>
      </c>
      <c r="AP574" s="1"/>
      <c r="AQ574" s="1"/>
    </row>
    <row r="575" spans="1:43" s="3" customFormat="1" outlineLevel="1">
      <c r="A575" s="103">
        <v>4664</v>
      </c>
      <c r="B575" s="44" t="s">
        <v>623</v>
      </c>
      <c r="C575" s="236" t="s">
        <v>244</v>
      </c>
      <c r="D575" s="6"/>
      <c r="E575" s="8"/>
      <c r="F575" s="98">
        <v>1</v>
      </c>
      <c r="G575" s="8"/>
      <c r="H575" s="55">
        <f t="shared" si="255"/>
        <v>1</v>
      </c>
      <c r="I575" s="4">
        <v>1</v>
      </c>
      <c r="J575" s="8" t="s">
        <v>231</v>
      </c>
      <c r="K575" s="7"/>
      <c r="L575" s="14">
        <f t="shared" si="256"/>
        <v>0</v>
      </c>
      <c r="M575" s="25"/>
      <c r="N575" s="14">
        <f t="shared" si="257"/>
        <v>0</v>
      </c>
      <c r="O575" s="33"/>
      <c r="P575" s="33"/>
      <c r="Q575" s="33"/>
      <c r="R575" s="33"/>
      <c r="S575" s="14">
        <f t="shared" si="258"/>
        <v>0</v>
      </c>
      <c r="T575" s="33">
        <f t="shared" si="259"/>
        <v>0</v>
      </c>
      <c r="AP575" s="1"/>
      <c r="AQ575" s="1"/>
    </row>
    <row r="576" spans="1:43" s="3" customFormat="1" outlineLevel="1">
      <c r="A576" s="103">
        <v>4665</v>
      </c>
      <c r="B576" s="44" t="s">
        <v>624</v>
      </c>
      <c r="C576" s="236" t="s">
        <v>244</v>
      </c>
      <c r="D576" s="6"/>
      <c r="E576" s="8"/>
      <c r="F576" s="98">
        <v>1</v>
      </c>
      <c r="G576" s="8"/>
      <c r="H576" s="55">
        <f t="shared" si="255"/>
        <v>1</v>
      </c>
      <c r="I576" s="4">
        <v>1</v>
      </c>
      <c r="J576" s="8" t="s">
        <v>231</v>
      </c>
      <c r="K576" s="7"/>
      <c r="L576" s="14">
        <f t="shared" si="256"/>
        <v>0</v>
      </c>
      <c r="M576" s="25"/>
      <c r="N576" s="14">
        <f t="shared" si="257"/>
        <v>0</v>
      </c>
      <c r="O576" s="33"/>
      <c r="P576" s="33"/>
      <c r="Q576" s="33"/>
      <c r="R576" s="33"/>
      <c r="S576" s="14">
        <f t="shared" si="258"/>
        <v>0</v>
      </c>
      <c r="T576" s="33">
        <f t="shared" si="259"/>
        <v>0</v>
      </c>
      <c r="AP576" s="1"/>
      <c r="AQ576" s="1"/>
    </row>
    <row r="577" spans="1:43" s="3" customFormat="1" outlineLevel="1">
      <c r="A577" s="103">
        <v>4666</v>
      </c>
      <c r="B577" s="44" t="s">
        <v>625</v>
      </c>
      <c r="C577" s="236" t="s">
        <v>244</v>
      </c>
      <c r="D577" s="6"/>
      <c r="E577" s="8"/>
      <c r="F577" s="98">
        <v>1</v>
      </c>
      <c r="G577" s="8"/>
      <c r="H577" s="55">
        <f t="shared" si="255"/>
        <v>1</v>
      </c>
      <c r="I577" s="4">
        <v>1</v>
      </c>
      <c r="J577" s="8" t="s">
        <v>231</v>
      </c>
      <c r="K577" s="7"/>
      <c r="L577" s="14">
        <f t="shared" si="256"/>
        <v>0</v>
      </c>
      <c r="M577" s="25"/>
      <c r="N577" s="14">
        <f t="shared" si="257"/>
        <v>0</v>
      </c>
      <c r="O577" s="33"/>
      <c r="P577" s="33"/>
      <c r="Q577" s="33"/>
      <c r="R577" s="33"/>
      <c r="S577" s="14">
        <f t="shared" si="258"/>
        <v>0</v>
      </c>
      <c r="T577" s="33">
        <f t="shared" si="259"/>
        <v>0</v>
      </c>
      <c r="AP577" s="1"/>
      <c r="AQ577" s="1"/>
    </row>
    <row r="578" spans="1:43" s="3" customFormat="1" outlineLevel="1">
      <c r="A578" s="103">
        <v>4667</v>
      </c>
      <c r="B578" s="44" t="s">
        <v>626</v>
      </c>
      <c r="C578" s="236" t="s">
        <v>244</v>
      </c>
      <c r="D578" s="6"/>
      <c r="E578" s="8"/>
      <c r="F578" s="98">
        <v>1</v>
      </c>
      <c r="G578" s="8"/>
      <c r="H578" s="55">
        <f t="shared" si="255"/>
        <v>1</v>
      </c>
      <c r="I578" s="4">
        <v>1</v>
      </c>
      <c r="J578" s="8" t="s">
        <v>231</v>
      </c>
      <c r="K578" s="7"/>
      <c r="L578" s="14">
        <f t="shared" si="256"/>
        <v>0</v>
      </c>
      <c r="M578" s="25"/>
      <c r="N578" s="14">
        <f t="shared" si="257"/>
        <v>0</v>
      </c>
      <c r="O578" s="33"/>
      <c r="P578" s="33"/>
      <c r="Q578" s="33"/>
      <c r="R578" s="33"/>
      <c r="S578" s="14">
        <f t="shared" si="258"/>
        <v>0</v>
      </c>
      <c r="T578" s="33">
        <f t="shared" si="259"/>
        <v>0</v>
      </c>
      <c r="AP578" s="1"/>
      <c r="AQ578" s="1"/>
    </row>
    <row r="579" spans="1:43" s="180" customFormat="1" outlineLevel="1">
      <c r="A579" s="170"/>
      <c r="B579" s="171" t="s">
        <v>602</v>
      </c>
      <c r="C579" s="236"/>
      <c r="D579" s="172"/>
      <c r="E579" s="173"/>
      <c r="F579" s="174"/>
      <c r="G579" s="173"/>
      <c r="H579" s="358"/>
      <c r="I579" s="176"/>
      <c r="J579" s="173"/>
      <c r="K579" s="175"/>
      <c r="L579" s="177">
        <f>SUM(L569:L578)</f>
        <v>0</v>
      </c>
      <c r="M579" s="178">
        <f t="shared" ref="M579:T579" si="260">SUM(M569:M578)</f>
        <v>0</v>
      </c>
      <c r="N579" s="177">
        <f t="shared" si="260"/>
        <v>0</v>
      </c>
      <c r="O579" s="179">
        <f t="shared" si="260"/>
        <v>0</v>
      </c>
      <c r="P579" s="179">
        <f t="shared" si="260"/>
        <v>0</v>
      </c>
      <c r="Q579" s="179">
        <f t="shared" si="260"/>
        <v>0</v>
      </c>
      <c r="R579" s="179">
        <f t="shared" si="260"/>
        <v>0</v>
      </c>
      <c r="S579" s="177">
        <f t="shared" si="260"/>
        <v>0</v>
      </c>
      <c r="T579" s="179">
        <f t="shared" si="260"/>
        <v>0</v>
      </c>
      <c r="AP579" s="181"/>
      <c r="AQ579" s="181"/>
    </row>
    <row r="580" spans="1:43" s="191" customFormat="1" outlineLevel="1">
      <c r="A580" s="182"/>
      <c r="B580" s="171" t="s">
        <v>627</v>
      </c>
      <c r="C580" s="236"/>
      <c r="D580" s="183"/>
      <c r="E580" s="184"/>
      <c r="F580" s="185"/>
      <c r="G580" s="184"/>
      <c r="H580" s="359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  <c r="AP580" s="192"/>
      <c r="AQ580" s="192"/>
    </row>
    <row r="581" spans="1:43" s="3" customFormat="1" outlineLevel="1">
      <c r="A581" s="103">
        <v>4671</v>
      </c>
      <c r="B581" s="44" t="s">
        <v>628</v>
      </c>
      <c r="C581" s="236" t="s">
        <v>244</v>
      </c>
      <c r="D581" s="6"/>
      <c r="E581" s="8"/>
      <c r="F581" s="98">
        <v>1</v>
      </c>
      <c r="G581" s="8"/>
      <c r="H581" s="55">
        <f t="shared" ref="H581:H589" si="261">SUM(E581:G581)</f>
        <v>1</v>
      </c>
      <c r="I581" s="4">
        <v>1</v>
      </c>
      <c r="J581" s="8" t="s">
        <v>231</v>
      </c>
      <c r="K581" s="7"/>
      <c r="L581" s="14">
        <f t="shared" ref="L581:L589" si="262">H581*I581*K581</f>
        <v>0</v>
      </c>
      <c r="M581" s="25"/>
      <c r="N581" s="14">
        <f t="shared" ref="N581:N589" si="263">MAX(L581-SUM(O581:R581),0)</f>
        <v>0</v>
      </c>
      <c r="O581" s="33"/>
      <c r="P581" s="33"/>
      <c r="Q581" s="33"/>
      <c r="R581" s="33"/>
      <c r="S581" s="14">
        <f t="shared" ref="S581:S589" si="264">L581-SUM(N581:R581)</f>
        <v>0</v>
      </c>
      <c r="T581" s="33">
        <f t="shared" ref="T581:T589" si="265">N581</f>
        <v>0</v>
      </c>
      <c r="AP581" s="1"/>
      <c r="AQ581" s="1"/>
    </row>
    <row r="582" spans="1:43" s="3" customFormat="1" outlineLevel="1">
      <c r="A582" s="103">
        <v>4672</v>
      </c>
      <c r="B582" s="44" t="s">
        <v>629</v>
      </c>
      <c r="C582" s="236" t="s">
        <v>244</v>
      </c>
      <c r="D582" s="6"/>
      <c r="E582" s="8"/>
      <c r="F582" s="98">
        <v>1</v>
      </c>
      <c r="G582" s="8"/>
      <c r="H582" s="55">
        <f t="shared" si="261"/>
        <v>1</v>
      </c>
      <c r="I582" s="4">
        <v>1</v>
      </c>
      <c r="J582" s="8" t="s">
        <v>231</v>
      </c>
      <c r="K582" s="7"/>
      <c r="L582" s="14">
        <f t="shared" si="262"/>
        <v>0</v>
      </c>
      <c r="M582" s="25"/>
      <c r="N582" s="14">
        <f t="shared" si="263"/>
        <v>0</v>
      </c>
      <c r="O582" s="33"/>
      <c r="P582" s="33"/>
      <c r="Q582" s="33"/>
      <c r="R582" s="33"/>
      <c r="S582" s="14">
        <f t="shared" si="264"/>
        <v>0</v>
      </c>
      <c r="T582" s="33">
        <f t="shared" si="265"/>
        <v>0</v>
      </c>
      <c r="AP582" s="1"/>
      <c r="AQ582" s="1"/>
    </row>
    <row r="583" spans="1:43" s="3" customFormat="1" outlineLevel="1">
      <c r="A583" s="103">
        <v>4673</v>
      </c>
      <c r="B583" s="44" t="s">
        <v>630</v>
      </c>
      <c r="C583" s="236" t="s">
        <v>244</v>
      </c>
      <c r="D583" s="6"/>
      <c r="E583" s="8"/>
      <c r="F583" s="98">
        <v>1</v>
      </c>
      <c r="G583" s="8"/>
      <c r="H583" s="55">
        <f t="shared" si="261"/>
        <v>1</v>
      </c>
      <c r="I583" s="4">
        <v>1</v>
      </c>
      <c r="J583" s="8" t="s">
        <v>231</v>
      </c>
      <c r="K583" s="7"/>
      <c r="L583" s="14">
        <f t="shared" si="262"/>
        <v>0</v>
      </c>
      <c r="M583" s="25"/>
      <c r="N583" s="14">
        <f t="shared" si="263"/>
        <v>0</v>
      </c>
      <c r="O583" s="33"/>
      <c r="P583" s="33"/>
      <c r="Q583" s="33"/>
      <c r="R583" s="33"/>
      <c r="S583" s="14">
        <f t="shared" si="264"/>
        <v>0</v>
      </c>
      <c r="T583" s="33">
        <f t="shared" si="265"/>
        <v>0</v>
      </c>
      <c r="AP583" s="1"/>
      <c r="AQ583" s="1"/>
    </row>
    <row r="584" spans="1:43" s="3" customFormat="1" outlineLevel="1">
      <c r="A584" s="103">
        <v>4675</v>
      </c>
      <c r="B584" s="44" t="s">
        <v>631</v>
      </c>
      <c r="C584" s="236" t="s">
        <v>244</v>
      </c>
      <c r="D584" s="6"/>
      <c r="E584" s="8"/>
      <c r="F584" s="98">
        <v>1</v>
      </c>
      <c r="G584" s="8"/>
      <c r="H584" s="55">
        <f t="shared" si="261"/>
        <v>1</v>
      </c>
      <c r="I584" s="4">
        <v>1</v>
      </c>
      <c r="J584" s="8" t="s">
        <v>231</v>
      </c>
      <c r="K584" s="7"/>
      <c r="L584" s="14">
        <f t="shared" si="262"/>
        <v>0</v>
      </c>
      <c r="M584" s="25"/>
      <c r="N584" s="14">
        <f t="shared" si="263"/>
        <v>0</v>
      </c>
      <c r="O584" s="33"/>
      <c r="P584" s="33"/>
      <c r="Q584" s="33"/>
      <c r="R584" s="33"/>
      <c r="S584" s="14">
        <f t="shared" si="264"/>
        <v>0</v>
      </c>
      <c r="T584" s="33">
        <f t="shared" si="265"/>
        <v>0</v>
      </c>
      <c r="AP584" s="1"/>
      <c r="AQ584" s="1"/>
    </row>
    <row r="585" spans="1:43" s="3" customFormat="1" outlineLevel="1">
      <c r="A585" s="103">
        <v>4676</v>
      </c>
      <c r="B585" s="44" t="s">
        <v>632</v>
      </c>
      <c r="C585" s="236" t="s">
        <v>244</v>
      </c>
      <c r="D585" s="6"/>
      <c r="E585" s="8"/>
      <c r="F585" s="98">
        <v>1</v>
      </c>
      <c r="G585" s="8"/>
      <c r="H585" s="55">
        <f t="shared" si="261"/>
        <v>1</v>
      </c>
      <c r="I585" s="4">
        <v>1</v>
      </c>
      <c r="J585" s="8" t="s">
        <v>231</v>
      </c>
      <c r="K585" s="7"/>
      <c r="L585" s="14">
        <f t="shared" si="262"/>
        <v>0</v>
      </c>
      <c r="M585" s="25"/>
      <c r="N585" s="14">
        <f t="shared" si="263"/>
        <v>0</v>
      </c>
      <c r="O585" s="33"/>
      <c r="P585" s="33"/>
      <c r="Q585" s="33"/>
      <c r="R585" s="33"/>
      <c r="S585" s="14">
        <f t="shared" si="264"/>
        <v>0</v>
      </c>
      <c r="T585" s="33">
        <f t="shared" si="265"/>
        <v>0</v>
      </c>
      <c r="AP585" s="1"/>
      <c r="AQ585" s="1"/>
    </row>
    <row r="586" spans="1:43" s="3" customFormat="1" outlineLevel="1">
      <c r="A586" s="103">
        <v>4680</v>
      </c>
      <c r="B586" s="44" t="s">
        <v>633</v>
      </c>
      <c r="C586" s="236" t="s">
        <v>244</v>
      </c>
      <c r="D586" s="6"/>
      <c r="E586" s="8"/>
      <c r="F586" s="98">
        <v>1</v>
      </c>
      <c r="G586" s="8"/>
      <c r="H586" s="55">
        <f t="shared" si="261"/>
        <v>1</v>
      </c>
      <c r="I586" s="4">
        <v>1</v>
      </c>
      <c r="J586" s="8" t="s">
        <v>231</v>
      </c>
      <c r="K586" s="7"/>
      <c r="L586" s="14">
        <f t="shared" si="262"/>
        <v>0</v>
      </c>
      <c r="M586" s="25"/>
      <c r="N586" s="14">
        <f t="shared" si="263"/>
        <v>0</v>
      </c>
      <c r="O586" s="33"/>
      <c r="P586" s="33"/>
      <c r="Q586" s="33"/>
      <c r="R586" s="33"/>
      <c r="S586" s="14">
        <f t="shared" si="264"/>
        <v>0</v>
      </c>
      <c r="T586" s="33">
        <f t="shared" si="265"/>
        <v>0</v>
      </c>
      <c r="AP586" s="1"/>
      <c r="AQ586" s="1"/>
    </row>
    <row r="587" spans="1:43" s="3" customFormat="1" outlineLevel="1">
      <c r="A587" s="103">
        <v>4681</v>
      </c>
      <c r="B587" s="44" t="s">
        <v>634</v>
      </c>
      <c r="C587" s="236" t="s">
        <v>244</v>
      </c>
      <c r="D587" s="6"/>
      <c r="E587" s="8"/>
      <c r="F587" s="98">
        <v>1</v>
      </c>
      <c r="G587" s="8"/>
      <c r="H587" s="55">
        <f t="shared" si="261"/>
        <v>1</v>
      </c>
      <c r="I587" s="4">
        <v>1</v>
      </c>
      <c r="J587" s="8" t="s">
        <v>231</v>
      </c>
      <c r="K587" s="7"/>
      <c r="L587" s="14">
        <f t="shared" si="262"/>
        <v>0</v>
      </c>
      <c r="M587" s="25"/>
      <c r="N587" s="14">
        <f t="shared" si="263"/>
        <v>0</v>
      </c>
      <c r="O587" s="33"/>
      <c r="P587" s="33"/>
      <c r="Q587" s="33"/>
      <c r="R587" s="33"/>
      <c r="S587" s="14">
        <f t="shared" si="264"/>
        <v>0</v>
      </c>
      <c r="T587" s="33">
        <f t="shared" si="265"/>
        <v>0</v>
      </c>
      <c r="AP587" s="1"/>
      <c r="AQ587" s="1"/>
    </row>
    <row r="588" spans="1:43" s="3" customFormat="1" outlineLevel="1">
      <c r="A588" s="103">
        <v>4682</v>
      </c>
      <c r="B588" s="44" t="s">
        <v>635</v>
      </c>
      <c r="C588" s="236" t="s">
        <v>244</v>
      </c>
      <c r="D588" s="6"/>
      <c r="E588" s="8"/>
      <c r="F588" s="98">
        <v>1</v>
      </c>
      <c r="G588" s="8"/>
      <c r="H588" s="55">
        <f t="shared" si="261"/>
        <v>1</v>
      </c>
      <c r="I588" s="4">
        <v>1</v>
      </c>
      <c r="J588" s="8" t="s">
        <v>231</v>
      </c>
      <c r="K588" s="7"/>
      <c r="L588" s="14">
        <f t="shared" si="262"/>
        <v>0</v>
      </c>
      <c r="M588" s="25"/>
      <c r="N588" s="14">
        <f t="shared" si="263"/>
        <v>0</v>
      </c>
      <c r="O588" s="33"/>
      <c r="P588" s="33"/>
      <c r="Q588" s="33"/>
      <c r="R588" s="33"/>
      <c r="S588" s="14">
        <f t="shared" si="264"/>
        <v>0</v>
      </c>
      <c r="T588" s="33">
        <f t="shared" si="265"/>
        <v>0</v>
      </c>
      <c r="AP588" s="1"/>
      <c r="AQ588" s="1"/>
    </row>
    <row r="589" spans="1:43" s="3" customFormat="1" outlineLevel="1">
      <c r="A589" s="103">
        <v>4685</v>
      </c>
      <c r="B589" s="44" t="s">
        <v>636</v>
      </c>
      <c r="C589" s="236" t="s">
        <v>244</v>
      </c>
      <c r="D589" s="6"/>
      <c r="E589" s="8"/>
      <c r="F589" s="98">
        <v>1</v>
      </c>
      <c r="G589" s="8"/>
      <c r="H589" s="55">
        <f t="shared" si="261"/>
        <v>1</v>
      </c>
      <c r="I589" s="4">
        <v>1</v>
      </c>
      <c r="J589" s="8" t="s">
        <v>231</v>
      </c>
      <c r="K589" s="7"/>
      <c r="L589" s="14">
        <f t="shared" si="262"/>
        <v>0</v>
      </c>
      <c r="M589" s="25"/>
      <c r="N589" s="14">
        <f t="shared" si="263"/>
        <v>0</v>
      </c>
      <c r="O589" s="33"/>
      <c r="P589" s="33"/>
      <c r="Q589" s="33"/>
      <c r="R589" s="33"/>
      <c r="S589" s="14">
        <f t="shared" si="264"/>
        <v>0</v>
      </c>
      <c r="T589" s="33">
        <f t="shared" si="265"/>
        <v>0</v>
      </c>
      <c r="AP589" s="1"/>
      <c r="AQ589" s="1"/>
    </row>
    <row r="590" spans="1:43" s="180" customFormat="1" outlineLevel="1">
      <c r="A590" s="170"/>
      <c r="B590" s="171" t="s">
        <v>602</v>
      </c>
      <c r="C590" s="239"/>
      <c r="D590" s="172"/>
      <c r="E590" s="173"/>
      <c r="F590" s="174"/>
      <c r="G590" s="173"/>
      <c r="H590" s="358"/>
      <c r="I590" s="176"/>
      <c r="J590" s="173"/>
      <c r="K590" s="175"/>
      <c r="L590" s="177">
        <f t="shared" ref="L590:T590" si="266">SUM(L581:L589)</f>
        <v>0</v>
      </c>
      <c r="M590" s="178">
        <f t="shared" si="266"/>
        <v>0</v>
      </c>
      <c r="N590" s="177">
        <f t="shared" si="266"/>
        <v>0</v>
      </c>
      <c r="O590" s="179">
        <f t="shared" si="266"/>
        <v>0</v>
      </c>
      <c r="P590" s="179">
        <f t="shared" si="266"/>
        <v>0</v>
      </c>
      <c r="Q590" s="179">
        <f t="shared" si="266"/>
        <v>0</v>
      </c>
      <c r="R590" s="179">
        <f t="shared" si="266"/>
        <v>0</v>
      </c>
      <c r="S590" s="177">
        <f t="shared" si="266"/>
        <v>0</v>
      </c>
      <c r="T590" s="179">
        <f t="shared" si="266"/>
        <v>0</v>
      </c>
      <c r="AP590" s="181"/>
      <c r="AQ590" s="181"/>
    </row>
    <row r="591" spans="1:43" s="191" customFormat="1" ht="10.5" outlineLevel="1">
      <c r="A591" s="182"/>
      <c r="B591" s="171" t="s">
        <v>637</v>
      </c>
      <c r="C591" s="237"/>
      <c r="D591" s="183"/>
      <c r="E591" s="184"/>
      <c r="F591" s="185"/>
      <c r="G591" s="184"/>
      <c r="H591" s="359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  <c r="AP591" s="192"/>
      <c r="AQ591" s="192"/>
    </row>
    <row r="592" spans="1:43" s="3" customFormat="1" outlineLevel="1">
      <c r="A592" s="103">
        <v>4691</v>
      </c>
      <c r="B592" s="44" t="s">
        <v>638</v>
      </c>
      <c r="C592" s="236" t="s">
        <v>244</v>
      </c>
      <c r="D592" s="6"/>
      <c r="E592" s="8"/>
      <c r="F592" s="98">
        <v>1</v>
      </c>
      <c r="G592" s="8"/>
      <c r="H592" s="55">
        <f t="shared" ref="H592:H594" si="267">SUM(E592:G592)</f>
        <v>1</v>
      </c>
      <c r="I592" s="4">
        <v>1</v>
      </c>
      <c r="J592" s="8" t="s">
        <v>231</v>
      </c>
      <c r="K592" s="7"/>
      <c r="L592" s="14">
        <f t="shared" ref="L592:L594" si="268">H592*I592*K592</f>
        <v>0</v>
      </c>
      <c r="M592" s="25"/>
      <c r="N592" s="14">
        <f>MAX(L592-SUM(O592:R592),0)</f>
        <v>0</v>
      </c>
      <c r="O592" s="33"/>
      <c r="P592" s="33"/>
      <c r="Q592" s="33"/>
      <c r="R592" s="33"/>
      <c r="S592" s="14">
        <f>L592-SUM(N592:R592)</f>
        <v>0</v>
      </c>
      <c r="T592" s="33">
        <f t="shared" ref="T592:T594" si="269">N592</f>
        <v>0</v>
      </c>
      <c r="AP592" s="1"/>
      <c r="AQ592" s="1"/>
    </row>
    <row r="593" spans="1:43" s="3" customFormat="1" outlineLevel="1">
      <c r="A593" s="103">
        <v>4692</v>
      </c>
      <c r="B593" s="44" t="s">
        <v>639</v>
      </c>
      <c r="C593" s="236" t="s">
        <v>244</v>
      </c>
      <c r="D593" s="6"/>
      <c r="E593" s="8"/>
      <c r="F593" s="98">
        <v>1</v>
      </c>
      <c r="G593" s="8"/>
      <c r="H593" s="55">
        <f t="shared" si="267"/>
        <v>1</v>
      </c>
      <c r="I593" s="4">
        <v>1</v>
      </c>
      <c r="J593" s="8" t="s">
        <v>231</v>
      </c>
      <c r="K593" s="7"/>
      <c r="L593" s="14">
        <f t="shared" si="268"/>
        <v>0</v>
      </c>
      <c r="M593" s="25"/>
      <c r="N593" s="14">
        <f>MAX(L593-SUM(O593:R593),0)</f>
        <v>0</v>
      </c>
      <c r="O593" s="33"/>
      <c r="P593" s="33"/>
      <c r="Q593" s="33"/>
      <c r="R593" s="33"/>
      <c r="S593" s="14">
        <f>L593-SUM(N593:R593)</f>
        <v>0</v>
      </c>
      <c r="T593" s="33">
        <f t="shared" si="269"/>
        <v>0</v>
      </c>
      <c r="AP593" s="1"/>
      <c r="AQ593" s="1"/>
    </row>
    <row r="594" spans="1:43" s="3" customFormat="1" outlineLevel="1">
      <c r="A594" s="103">
        <v>4693</v>
      </c>
      <c r="B594" s="44" t="s">
        <v>640</v>
      </c>
      <c r="C594" s="236" t="s">
        <v>244</v>
      </c>
      <c r="D594" s="6"/>
      <c r="E594" s="8"/>
      <c r="F594" s="98">
        <v>1</v>
      </c>
      <c r="G594" s="8"/>
      <c r="H594" s="55">
        <f t="shared" si="267"/>
        <v>1</v>
      </c>
      <c r="I594" s="4">
        <v>1</v>
      </c>
      <c r="J594" s="8" t="s">
        <v>231</v>
      </c>
      <c r="K594" s="7"/>
      <c r="L594" s="14">
        <f t="shared" si="268"/>
        <v>0</v>
      </c>
      <c r="M594" s="25"/>
      <c r="N594" s="14">
        <f>MAX(L594-SUM(O594:R594),0)</f>
        <v>0</v>
      </c>
      <c r="O594" s="33"/>
      <c r="P594" s="33"/>
      <c r="Q594" s="33"/>
      <c r="R594" s="33"/>
      <c r="S594" s="14">
        <f>L594-SUM(N594:R594)</f>
        <v>0</v>
      </c>
      <c r="T594" s="33">
        <f t="shared" si="269"/>
        <v>0</v>
      </c>
      <c r="AP594" s="1"/>
      <c r="AQ594" s="1"/>
    </row>
    <row r="595" spans="1:43" s="180" customFormat="1" outlineLevel="1">
      <c r="A595" s="170"/>
      <c r="B595" s="171" t="s">
        <v>602</v>
      </c>
      <c r="C595" s="236"/>
      <c r="D595" s="172"/>
      <c r="E595" s="173"/>
      <c r="F595" s="174"/>
      <c r="G595" s="173"/>
      <c r="H595" s="358"/>
      <c r="I595" s="176"/>
      <c r="J595" s="173"/>
      <c r="K595" s="175"/>
      <c r="L595" s="177">
        <f>SUM(L592:L594)</f>
        <v>0</v>
      </c>
      <c r="M595" s="178">
        <f t="shared" ref="M595:T595" si="270">SUM(M592:M594)</f>
        <v>0</v>
      </c>
      <c r="N595" s="177">
        <f t="shared" si="270"/>
        <v>0</v>
      </c>
      <c r="O595" s="179">
        <f t="shared" si="270"/>
        <v>0</v>
      </c>
      <c r="P595" s="179">
        <f t="shared" si="270"/>
        <v>0</v>
      </c>
      <c r="Q595" s="179">
        <f t="shared" si="270"/>
        <v>0</v>
      </c>
      <c r="R595" s="179">
        <f t="shared" si="270"/>
        <v>0</v>
      </c>
      <c r="S595" s="177">
        <f t="shared" si="270"/>
        <v>0</v>
      </c>
      <c r="T595" s="179">
        <f t="shared" si="270"/>
        <v>0</v>
      </c>
      <c r="AP595" s="181"/>
      <c r="AQ595" s="181"/>
    </row>
    <row r="596" spans="1:43" s="3" customFormat="1" ht="10.5" outlineLevel="1">
      <c r="A596" s="39"/>
      <c r="B596" s="46" t="s">
        <v>152</v>
      </c>
      <c r="C596" s="236"/>
      <c r="D596" s="6"/>
      <c r="E596" s="4"/>
      <c r="F596" s="98"/>
      <c r="G596" s="8"/>
      <c r="H596" s="55"/>
      <c r="I596" s="4"/>
      <c r="J596" s="8"/>
      <c r="K596" s="7"/>
      <c r="L596" s="16">
        <f>L553+L567+L579+L590+L595</f>
        <v>0</v>
      </c>
      <c r="M596" s="21">
        <f t="shared" ref="M596:T596" si="271">M553+M567+M579+M590+M595</f>
        <v>0</v>
      </c>
      <c r="N596" s="16">
        <f t="shared" si="271"/>
        <v>0</v>
      </c>
      <c r="O596" s="34">
        <f t="shared" si="271"/>
        <v>0</v>
      </c>
      <c r="P596" s="34">
        <f t="shared" si="271"/>
        <v>0</v>
      </c>
      <c r="Q596" s="34">
        <f t="shared" si="271"/>
        <v>0</v>
      </c>
      <c r="R596" s="34">
        <f t="shared" si="271"/>
        <v>0</v>
      </c>
      <c r="S596" s="16">
        <f t="shared" si="271"/>
        <v>0</v>
      </c>
      <c r="T596" s="34">
        <f t="shared" si="271"/>
        <v>0</v>
      </c>
      <c r="AP596" s="1"/>
      <c r="AQ596" s="1"/>
    </row>
    <row r="597" spans="1:43" s="3" customFormat="1" outlineLevel="1">
      <c r="A597" s="103"/>
      <c r="B597" s="44"/>
      <c r="C597" s="236"/>
      <c r="D597" s="6"/>
      <c r="E597" s="8"/>
      <c r="F597" s="98"/>
      <c r="G597" s="8"/>
      <c r="H597" s="55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  <c r="AP597" s="1"/>
      <c r="AQ597" s="1"/>
    </row>
    <row r="598" spans="1:43" s="3" customFormat="1" ht="10.5" outlineLevel="1">
      <c r="A598" s="104">
        <v>4700</v>
      </c>
      <c r="B598" s="31" t="s">
        <v>196</v>
      </c>
      <c r="C598" s="236"/>
      <c r="D598" s="6"/>
      <c r="E598" s="8"/>
      <c r="F598" s="98"/>
      <c r="G598" s="8"/>
      <c r="H598" s="55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  <c r="AP598" s="1"/>
      <c r="AQ598" s="1"/>
    </row>
    <row r="599" spans="1:43" s="180" customFormat="1" outlineLevel="1">
      <c r="A599" s="170"/>
      <c r="B599" s="171" t="s">
        <v>641</v>
      </c>
      <c r="C599" s="236"/>
      <c r="D599" s="172"/>
      <c r="E599" s="173"/>
      <c r="F599" s="174"/>
      <c r="G599" s="173"/>
      <c r="H599" s="358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  <c r="AP599" s="181"/>
      <c r="AQ599" s="181"/>
    </row>
    <row r="600" spans="1:43" s="3" customFormat="1" outlineLevel="1">
      <c r="A600" s="103">
        <v>4701</v>
      </c>
      <c r="B600" s="44" t="s">
        <v>642</v>
      </c>
      <c r="C600" s="236" t="s">
        <v>244</v>
      </c>
      <c r="D600" s="6"/>
      <c r="E600" s="8"/>
      <c r="F600" s="98">
        <v>1</v>
      </c>
      <c r="G600" s="8"/>
      <c r="H600" s="55">
        <f t="shared" ref="H600:H603" si="272">SUM(E600:G600)</f>
        <v>1</v>
      </c>
      <c r="I600" s="4">
        <v>1</v>
      </c>
      <c r="J600" s="8" t="s">
        <v>231</v>
      </c>
      <c r="K600" s="7"/>
      <c r="L600" s="14">
        <f t="shared" ref="L600:L603" si="273">H600*I600*K600</f>
        <v>0</v>
      </c>
      <c r="M600" s="25"/>
      <c r="N600" s="14">
        <f>MAX(L600-SUM(O600:R600),0)</f>
        <v>0</v>
      </c>
      <c r="O600" s="33"/>
      <c r="P600" s="33"/>
      <c r="Q600" s="33"/>
      <c r="R600" s="33"/>
      <c r="S600" s="14">
        <f>L600-SUM(N600:R600)</f>
        <v>0</v>
      </c>
      <c r="T600" s="33">
        <f t="shared" ref="T600:T603" si="274">N600</f>
        <v>0</v>
      </c>
      <c r="AP600" s="1"/>
      <c r="AQ600" s="1"/>
    </row>
    <row r="601" spans="1:43" s="3" customFormat="1" outlineLevel="1">
      <c r="A601" s="103">
        <v>4702</v>
      </c>
      <c r="B601" s="44" t="s">
        <v>643</v>
      </c>
      <c r="C601" s="236" t="s">
        <v>244</v>
      </c>
      <c r="D601" s="6"/>
      <c r="E601" s="8"/>
      <c r="F601" s="98">
        <v>1</v>
      </c>
      <c r="G601" s="8"/>
      <c r="H601" s="55">
        <f t="shared" si="272"/>
        <v>1</v>
      </c>
      <c r="I601" s="4">
        <v>1</v>
      </c>
      <c r="J601" s="8" t="s">
        <v>231</v>
      </c>
      <c r="K601" s="7"/>
      <c r="L601" s="14">
        <f t="shared" si="273"/>
        <v>0</v>
      </c>
      <c r="M601" s="25"/>
      <c r="N601" s="14">
        <f>MAX(L601-SUM(O601:R601),0)</f>
        <v>0</v>
      </c>
      <c r="O601" s="33"/>
      <c r="P601" s="33"/>
      <c r="Q601" s="33"/>
      <c r="R601" s="33"/>
      <c r="S601" s="14">
        <f>L601-SUM(N601:R601)</f>
        <v>0</v>
      </c>
      <c r="T601" s="33">
        <f t="shared" si="274"/>
        <v>0</v>
      </c>
      <c r="AP601" s="1"/>
      <c r="AQ601" s="1"/>
    </row>
    <row r="602" spans="1:43" s="3" customFormat="1" outlineLevel="1">
      <c r="A602" s="103">
        <v>4703</v>
      </c>
      <c r="B602" s="44" t="s">
        <v>644</v>
      </c>
      <c r="C602" s="236" t="s">
        <v>244</v>
      </c>
      <c r="D602" s="6"/>
      <c r="E602" s="8"/>
      <c r="F602" s="98">
        <v>1</v>
      </c>
      <c r="G602" s="8"/>
      <c r="H602" s="55">
        <f t="shared" si="272"/>
        <v>1</v>
      </c>
      <c r="I602" s="4">
        <v>1</v>
      </c>
      <c r="J602" s="8" t="s">
        <v>231</v>
      </c>
      <c r="K602" s="7"/>
      <c r="L602" s="14">
        <f t="shared" si="273"/>
        <v>0</v>
      </c>
      <c r="M602" s="25"/>
      <c r="N602" s="14">
        <f>MAX(L602-SUM(O602:R602),0)</f>
        <v>0</v>
      </c>
      <c r="O602" s="33"/>
      <c r="P602" s="33"/>
      <c r="Q602" s="33"/>
      <c r="R602" s="33"/>
      <c r="S602" s="14">
        <f>L602-SUM(N602:R602)</f>
        <v>0</v>
      </c>
      <c r="T602" s="33">
        <f t="shared" si="274"/>
        <v>0</v>
      </c>
      <c r="AP602" s="1"/>
      <c r="AQ602" s="1"/>
    </row>
    <row r="603" spans="1:43" s="3" customFormat="1" outlineLevel="1">
      <c r="A603" s="103">
        <v>4704</v>
      </c>
      <c r="B603" s="44" t="s">
        <v>645</v>
      </c>
      <c r="C603" s="236" t="s">
        <v>244</v>
      </c>
      <c r="D603" s="6"/>
      <c r="E603" s="8"/>
      <c r="F603" s="98">
        <v>1</v>
      </c>
      <c r="G603" s="8"/>
      <c r="H603" s="55">
        <f t="shared" si="272"/>
        <v>1</v>
      </c>
      <c r="I603" s="4">
        <v>1</v>
      </c>
      <c r="J603" s="8" t="s">
        <v>231</v>
      </c>
      <c r="K603" s="7"/>
      <c r="L603" s="14">
        <f t="shared" si="273"/>
        <v>0</v>
      </c>
      <c r="M603" s="25"/>
      <c r="N603" s="14">
        <f>MAX(L603-SUM(O603:R603),0)</f>
        <v>0</v>
      </c>
      <c r="O603" s="33"/>
      <c r="P603" s="33"/>
      <c r="Q603" s="33"/>
      <c r="R603" s="33"/>
      <c r="S603" s="14">
        <f>L603-SUM(N603:R603)</f>
        <v>0</v>
      </c>
      <c r="T603" s="33">
        <f t="shared" si="274"/>
        <v>0</v>
      </c>
      <c r="AP603" s="1"/>
      <c r="AQ603" s="1"/>
    </row>
    <row r="604" spans="1:43" s="180" customFormat="1" outlineLevel="1">
      <c r="A604" s="170"/>
      <c r="B604" s="171" t="s">
        <v>602</v>
      </c>
      <c r="C604" s="236"/>
      <c r="D604" s="172"/>
      <c r="E604" s="173"/>
      <c r="F604" s="174"/>
      <c r="G604" s="173"/>
      <c r="H604" s="358"/>
      <c r="I604" s="176"/>
      <c r="J604" s="173"/>
      <c r="K604" s="175"/>
      <c r="L604" s="177">
        <f>SUM(L600:L603)</f>
        <v>0</v>
      </c>
      <c r="M604" s="178">
        <f t="shared" ref="M604:T604" si="275">SUM(M600:M603)</f>
        <v>0</v>
      </c>
      <c r="N604" s="177">
        <f t="shared" si="275"/>
        <v>0</v>
      </c>
      <c r="O604" s="179">
        <f t="shared" si="275"/>
        <v>0</v>
      </c>
      <c r="P604" s="179">
        <f t="shared" si="275"/>
        <v>0</v>
      </c>
      <c r="Q604" s="179">
        <f t="shared" si="275"/>
        <v>0</v>
      </c>
      <c r="R604" s="179">
        <f t="shared" si="275"/>
        <v>0</v>
      </c>
      <c r="S604" s="177">
        <f t="shared" si="275"/>
        <v>0</v>
      </c>
      <c r="T604" s="179">
        <f t="shared" si="275"/>
        <v>0</v>
      </c>
      <c r="AP604" s="181"/>
      <c r="AQ604" s="181"/>
    </row>
    <row r="605" spans="1:43" s="180" customFormat="1" outlineLevel="1">
      <c r="A605" s="170"/>
      <c r="B605" s="171" t="s">
        <v>646</v>
      </c>
      <c r="C605" s="236"/>
      <c r="D605" s="172"/>
      <c r="E605" s="173"/>
      <c r="F605" s="174"/>
      <c r="G605" s="173"/>
      <c r="H605" s="358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  <c r="AP605" s="181"/>
      <c r="AQ605" s="181"/>
    </row>
    <row r="606" spans="1:43" s="3" customFormat="1" outlineLevel="1">
      <c r="A606" s="103">
        <v>4711</v>
      </c>
      <c r="B606" s="44" t="s">
        <v>647</v>
      </c>
      <c r="C606" s="236" t="s">
        <v>244</v>
      </c>
      <c r="D606" s="6"/>
      <c r="E606" s="8"/>
      <c r="F606" s="98">
        <v>1</v>
      </c>
      <c r="G606" s="8"/>
      <c r="H606" s="55">
        <f t="shared" ref="H606:H611" si="276">SUM(E606:G606)</f>
        <v>1</v>
      </c>
      <c r="I606" s="4">
        <v>1</v>
      </c>
      <c r="J606" s="8" t="s">
        <v>231</v>
      </c>
      <c r="K606" s="7"/>
      <c r="L606" s="14">
        <f t="shared" ref="L606:L611" si="277">H606*I606*K606</f>
        <v>0</v>
      </c>
      <c r="M606" s="25"/>
      <c r="N606" s="14">
        <f t="shared" ref="N606:N610" si="278">MAX(L606-SUM(O606:R606),0)</f>
        <v>0</v>
      </c>
      <c r="O606" s="33"/>
      <c r="P606" s="33"/>
      <c r="Q606" s="33"/>
      <c r="R606" s="33"/>
      <c r="S606" s="14">
        <f t="shared" ref="S606:S611" si="279">L606-SUM(N606:R606)</f>
        <v>0</v>
      </c>
      <c r="T606" s="33">
        <f t="shared" ref="T606:T611" si="280">N606</f>
        <v>0</v>
      </c>
      <c r="AP606" s="1"/>
      <c r="AQ606" s="1"/>
    </row>
    <row r="607" spans="1:43" s="3" customFormat="1" outlineLevel="1">
      <c r="A607" s="103">
        <v>4712</v>
      </c>
      <c r="B607" s="44" t="s">
        <v>648</v>
      </c>
      <c r="C607" s="236" t="s">
        <v>244</v>
      </c>
      <c r="D607" s="6"/>
      <c r="E607" s="8"/>
      <c r="F607" s="98">
        <v>1</v>
      </c>
      <c r="G607" s="8"/>
      <c r="H607" s="55">
        <f t="shared" si="276"/>
        <v>1</v>
      </c>
      <c r="I607" s="4">
        <v>1</v>
      </c>
      <c r="J607" s="8" t="s">
        <v>231</v>
      </c>
      <c r="K607" s="7"/>
      <c r="L607" s="14">
        <f t="shared" si="277"/>
        <v>0</v>
      </c>
      <c r="M607" s="25"/>
      <c r="N607" s="14">
        <f t="shared" si="278"/>
        <v>0</v>
      </c>
      <c r="O607" s="33"/>
      <c r="P607" s="33"/>
      <c r="Q607" s="33"/>
      <c r="R607" s="33"/>
      <c r="S607" s="14">
        <f t="shared" si="279"/>
        <v>0</v>
      </c>
      <c r="T607" s="33">
        <f t="shared" si="280"/>
        <v>0</v>
      </c>
      <c r="AP607" s="1"/>
      <c r="AQ607" s="1"/>
    </row>
    <row r="608" spans="1:43" s="3" customFormat="1" outlineLevel="1">
      <c r="A608" s="103">
        <v>4713</v>
      </c>
      <c r="B608" s="44" t="s">
        <v>649</v>
      </c>
      <c r="C608" s="236" t="s">
        <v>244</v>
      </c>
      <c r="D608" s="6"/>
      <c r="E608" s="8"/>
      <c r="F608" s="98">
        <v>1</v>
      </c>
      <c r="G608" s="8"/>
      <c r="H608" s="55">
        <f t="shared" si="276"/>
        <v>1</v>
      </c>
      <c r="I608" s="4">
        <v>1</v>
      </c>
      <c r="J608" s="8" t="s">
        <v>231</v>
      </c>
      <c r="K608" s="7"/>
      <c r="L608" s="14">
        <f t="shared" si="277"/>
        <v>0</v>
      </c>
      <c r="M608" s="25"/>
      <c r="N608" s="14">
        <f t="shared" si="278"/>
        <v>0</v>
      </c>
      <c r="O608" s="33"/>
      <c r="P608" s="33"/>
      <c r="Q608" s="33"/>
      <c r="R608" s="33"/>
      <c r="S608" s="14">
        <f t="shared" si="279"/>
        <v>0</v>
      </c>
      <c r="T608" s="33">
        <f t="shared" si="280"/>
        <v>0</v>
      </c>
      <c r="AP608" s="1"/>
      <c r="AQ608" s="1"/>
    </row>
    <row r="609" spans="1:43" s="3" customFormat="1" outlineLevel="1">
      <c r="A609" s="103">
        <v>4714</v>
      </c>
      <c r="B609" s="44" t="s">
        <v>650</v>
      </c>
      <c r="C609" s="236" t="s">
        <v>244</v>
      </c>
      <c r="D609" s="6"/>
      <c r="E609" s="8"/>
      <c r="F609" s="98">
        <v>1</v>
      </c>
      <c r="G609" s="8"/>
      <c r="H609" s="55">
        <f t="shared" si="276"/>
        <v>1</v>
      </c>
      <c r="I609" s="4">
        <v>1</v>
      </c>
      <c r="J609" s="8" t="s">
        <v>231</v>
      </c>
      <c r="K609" s="7"/>
      <c r="L609" s="14">
        <f t="shared" si="277"/>
        <v>0</v>
      </c>
      <c r="M609" s="25"/>
      <c r="N609" s="14">
        <f t="shared" si="278"/>
        <v>0</v>
      </c>
      <c r="O609" s="33"/>
      <c r="P609" s="33"/>
      <c r="Q609" s="33"/>
      <c r="R609" s="33"/>
      <c r="S609" s="14">
        <f t="shared" si="279"/>
        <v>0</v>
      </c>
      <c r="T609" s="33">
        <f t="shared" si="280"/>
        <v>0</v>
      </c>
      <c r="AP609" s="1"/>
      <c r="AQ609" s="1"/>
    </row>
    <row r="610" spans="1:43" s="3" customFormat="1" outlineLevel="1">
      <c r="A610" s="103">
        <v>4715</v>
      </c>
      <c r="B610" s="44" t="s">
        <v>651</v>
      </c>
      <c r="C610" s="236" t="s">
        <v>244</v>
      </c>
      <c r="D610" s="6"/>
      <c r="E610" s="8"/>
      <c r="F610" s="98">
        <v>1</v>
      </c>
      <c r="G610" s="8"/>
      <c r="H610" s="55">
        <f t="shared" ref="H610" si="281">SUM(E610:G610)</f>
        <v>1</v>
      </c>
      <c r="I610" s="4">
        <v>1</v>
      </c>
      <c r="J610" s="8" t="s">
        <v>231</v>
      </c>
      <c r="K610" s="7"/>
      <c r="L610" s="14">
        <f t="shared" ref="L610" si="282">H610*I610*K610</f>
        <v>0</v>
      </c>
      <c r="M610" s="25"/>
      <c r="N610" s="14">
        <f t="shared" si="278"/>
        <v>0</v>
      </c>
      <c r="O610" s="33"/>
      <c r="P610" s="33"/>
      <c r="Q610" s="33"/>
      <c r="R610" s="33"/>
      <c r="S610" s="14">
        <f t="shared" si="279"/>
        <v>0</v>
      </c>
      <c r="T610" s="33">
        <f t="shared" ref="T610" si="283">N610</f>
        <v>0</v>
      </c>
      <c r="AP610" s="1"/>
      <c r="AQ610" s="1"/>
    </row>
    <row r="611" spans="1:43" s="3" customFormat="1" outlineLevel="1">
      <c r="A611" s="103">
        <v>4716</v>
      </c>
      <c r="B611" s="44" t="s">
        <v>1300</v>
      </c>
      <c r="C611" s="236" t="s">
        <v>244</v>
      </c>
      <c r="D611" s="6"/>
      <c r="E611" s="8"/>
      <c r="F611" s="98">
        <v>1</v>
      </c>
      <c r="G611" s="8"/>
      <c r="H611" s="55">
        <f t="shared" si="276"/>
        <v>1</v>
      </c>
      <c r="I611" s="4">
        <v>1</v>
      </c>
      <c r="J611" s="8" t="s">
        <v>231</v>
      </c>
      <c r="K611" s="7"/>
      <c r="L611" s="14">
        <f t="shared" si="277"/>
        <v>0</v>
      </c>
      <c r="M611" s="25"/>
      <c r="N611" s="14">
        <f>MAX(L611-SUM(O611:R611),0)</f>
        <v>0</v>
      </c>
      <c r="O611" s="33"/>
      <c r="P611" s="33"/>
      <c r="Q611" s="33"/>
      <c r="R611" s="33"/>
      <c r="S611" s="14">
        <f t="shared" si="279"/>
        <v>0</v>
      </c>
      <c r="T611" s="33">
        <f t="shared" si="280"/>
        <v>0</v>
      </c>
      <c r="AP611" s="1"/>
      <c r="AQ611" s="1"/>
    </row>
    <row r="612" spans="1:43" s="180" customFormat="1" outlineLevel="1">
      <c r="A612" s="170"/>
      <c r="B612" s="171" t="s">
        <v>602</v>
      </c>
      <c r="C612" s="236"/>
      <c r="D612" s="172"/>
      <c r="E612" s="173"/>
      <c r="F612" s="174"/>
      <c r="G612" s="173"/>
      <c r="H612" s="358"/>
      <c r="I612" s="176"/>
      <c r="J612" s="173"/>
      <c r="K612" s="175"/>
      <c r="L612" s="177">
        <f>SUM(L606:L611)</f>
        <v>0</v>
      </c>
      <c r="M612" s="178">
        <f>SUM(M606:M611)</f>
        <v>0</v>
      </c>
      <c r="N612" s="177">
        <f t="shared" ref="N612:S612" si="284">SUM(N606:N611)</f>
        <v>0</v>
      </c>
      <c r="O612" s="179">
        <f t="shared" si="284"/>
        <v>0</v>
      </c>
      <c r="P612" s="179">
        <f t="shared" si="284"/>
        <v>0</v>
      </c>
      <c r="Q612" s="179">
        <f t="shared" si="284"/>
        <v>0</v>
      </c>
      <c r="R612" s="179">
        <f t="shared" si="284"/>
        <v>0</v>
      </c>
      <c r="S612" s="177">
        <f t="shared" si="284"/>
        <v>0</v>
      </c>
      <c r="T612" s="179">
        <f>SUM(T606:T611)</f>
        <v>0</v>
      </c>
      <c r="AP612" s="181"/>
      <c r="AQ612" s="181"/>
    </row>
    <row r="613" spans="1:43" s="3" customFormat="1" ht="10.5" outlineLevel="1">
      <c r="A613" s="39"/>
      <c r="B613" s="46" t="s">
        <v>152</v>
      </c>
      <c r="C613" s="236"/>
      <c r="D613" s="6"/>
      <c r="E613" s="4"/>
      <c r="F613" s="98"/>
      <c r="G613" s="8"/>
      <c r="H613" s="55"/>
      <c r="I613" s="4"/>
      <c r="J613" s="8"/>
      <c r="K613" s="7"/>
      <c r="L613" s="16">
        <f>L604+L612</f>
        <v>0</v>
      </c>
      <c r="M613" s="21">
        <f>M604+M612</f>
        <v>0</v>
      </c>
      <c r="N613" s="16">
        <f t="shared" ref="N613:S613" si="285">N604+N612</f>
        <v>0</v>
      </c>
      <c r="O613" s="34">
        <f t="shared" si="285"/>
        <v>0</v>
      </c>
      <c r="P613" s="34">
        <f t="shared" si="285"/>
        <v>0</v>
      </c>
      <c r="Q613" s="34">
        <f t="shared" si="285"/>
        <v>0</v>
      </c>
      <c r="R613" s="34">
        <f t="shared" si="285"/>
        <v>0</v>
      </c>
      <c r="S613" s="16">
        <f t="shared" si="285"/>
        <v>0</v>
      </c>
      <c r="T613" s="34">
        <f>T604+T612</f>
        <v>0</v>
      </c>
      <c r="AP613" s="1"/>
      <c r="AQ613" s="1"/>
    </row>
    <row r="614" spans="1:43" s="3" customFormat="1" outlineLevel="1">
      <c r="A614" s="103"/>
      <c r="B614" s="44"/>
      <c r="C614" s="236"/>
      <c r="D614" s="6"/>
      <c r="E614" s="8"/>
      <c r="F614" s="98"/>
      <c r="G614" s="8"/>
      <c r="H614" s="55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  <c r="AP614" s="1"/>
      <c r="AQ614" s="1"/>
    </row>
    <row r="615" spans="1:43" s="3" customFormat="1" ht="10.5" outlineLevel="1">
      <c r="A615" s="104">
        <v>4720</v>
      </c>
      <c r="B615" s="31" t="s">
        <v>197</v>
      </c>
      <c r="C615" s="236"/>
      <c r="D615" s="6"/>
      <c r="E615" s="8"/>
      <c r="F615" s="98"/>
      <c r="G615" s="8"/>
      <c r="H615" s="55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  <c r="AP615" s="1"/>
      <c r="AQ615" s="1"/>
    </row>
    <row r="616" spans="1:43" s="180" customFormat="1" outlineLevel="1">
      <c r="A616" s="170"/>
      <c r="B616" s="171" t="s">
        <v>652</v>
      </c>
      <c r="C616" s="236"/>
      <c r="D616" s="172"/>
      <c r="E616" s="173"/>
      <c r="F616" s="174"/>
      <c r="G616" s="173"/>
      <c r="H616" s="358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  <c r="AP616" s="181"/>
      <c r="AQ616" s="181"/>
    </row>
    <row r="617" spans="1:43" s="3" customFormat="1" outlineLevel="1">
      <c r="A617" s="103">
        <v>4721</v>
      </c>
      <c r="B617" s="44" t="s">
        <v>653</v>
      </c>
      <c r="C617" s="236" t="s">
        <v>244</v>
      </c>
      <c r="D617" s="6"/>
      <c r="E617" s="8"/>
      <c r="F617" s="98">
        <v>1</v>
      </c>
      <c r="G617" s="8"/>
      <c r="H617" s="55">
        <f t="shared" ref="H617:H624" si="286">SUM(E617:G617)</f>
        <v>1</v>
      </c>
      <c r="I617" s="4">
        <v>1</v>
      </c>
      <c r="J617" s="8" t="s">
        <v>231</v>
      </c>
      <c r="K617" s="7"/>
      <c r="L617" s="14">
        <f t="shared" ref="L617:L624" si="287">H617*I617*K617</f>
        <v>0</v>
      </c>
      <c r="M617" s="25"/>
      <c r="N617" s="14">
        <f t="shared" ref="N617:N624" si="288">MAX(L617-SUM(O617:R617),0)</f>
        <v>0</v>
      </c>
      <c r="O617" s="33"/>
      <c r="P617" s="33"/>
      <c r="Q617" s="33"/>
      <c r="R617" s="33"/>
      <c r="S617" s="14">
        <f t="shared" ref="S617:S624" si="289">L617-SUM(N617:R617)</f>
        <v>0</v>
      </c>
      <c r="T617" s="33">
        <f t="shared" ref="T617:T624" si="290">N617</f>
        <v>0</v>
      </c>
      <c r="AP617" s="1"/>
      <c r="AQ617" s="1"/>
    </row>
    <row r="618" spans="1:43" s="3" customFormat="1" outlineLevel="1">
      <c r="A618" s="103">
        <v>4722</v>
      </c>
      <c r="B618" s="44" t="s">
        <v>630</v>
      </c>
      <c r="C618" s="236" t="s">
        <v>244</v>
      </c>
      <c r="D618" s="6"/>
      <c r="E618" s="8"/>
      <c r="F618" s="98">
        <v>1</v>
      </c>
      <c r="G618" s="8"/>
      <c r="H618" s="55">
        <f t="shared" si="286"/>
        <v>1</v>
      </c>
      <c r="I618" s="4">
        <v>1</v>
      </c>
      <c r="J618" s="8" t="s">
        <v>231</v>
      </c>
      <c r="K618" s="7"/>
      <c r="L618" s="14">
        <f t="shared" si="287"/>
        <v>0</v>
      </c>
      <c r="M618" s="25"/>
      <c r="N618" s="14">
        <f t="shared" si="288"/>
        <v>0</v>
      </c>
      <c r="O618" s="33"/>
      <c r="P618" s="33"/>
      <c r="Q618" s="33"/>
      <c r="R618" s="33"/>
      <c r="S618" s="14">
        <f t="shared" si="289"/>
        <v>0</v>
      </c>
      <c r="T618" s="33">
        <f t="shared" si="290"/>
        <v>0</v>
      </c>
      <c r="AP618" s="1"/>
      <c r="AQ618" s="1"/>
    </row>
    <row r="619" spans="1:43" s="3" customFormat="1" outlineLevel="1">
      <c r="A619" s="103">
        <v>4723</v>
      </c>
      <c r="B619" s="44" t="s">
        <v>654</v>
      </c>
      <c r="C619" s="236" t="s">
        <v>244</v>
      </c>
      <c r="D619" s="6"/>
      <c r="E619" s="8"/>
      <c r="F619" s="98">
        <v>1</v>
      </c>
      <c r="G619" s="8"/>
      <c r="H619" s="55">
        <f t="shared" si="286"/>
        <v>1</v>
      </c>
      <c r="I619" s="4">
        <v>1</v>
      </c>
      <c r="J619" s="8" t="s">
        <v>231</v>
      </c>
      <c r="K619" s="7"/>
      <c r="L619" s="14">
        <f t="shared" si="287"/>
        <v>0</v>
      </c>
      <c r="M619" s="25"/>
      <c r="N619" s="14">
        <f t="shared" si="288"/>
        <v>0</v>
      </c>
      <c r="O619" s="33"/>
      <c r="P619" s="33"/>
      <c r="Q619" s="33"/>
      <c r="R619" s="33"/>
      <c r="S619" s="14">
        <f t="shared" si="289"/>
        <v>0</v>
      </c>
      <c r="T619" s="33">
        <f t="shared" si="290"/>
        <v>0</v>
      </c>
      <c r="AP619" s="1"/>
      <c r="AQ619" s="1"/>
    </row>
    <row r="620" spans="1:43" s="3" customFormat="1" outlineLevel="1">
      <c r="A620" s="103">
        <v>4724</v>
      </c>
      <c r="B620" s="44" t="s">
        <v>655</v>
      </c>
      <c r="C620" s="236" t="s">
        <v>244</v>
      </c>
      <c r="D620" s="6"/>
      <c r="E620" s="8"/>
      <c r="F620" s="98">
        <v>1</v>
      </c>
      <c r="G620" s="8"/>
      <c r="H620" s="55">
        <f t="shared" si="286"/>
        <v>1</v>
      </c>
      <c r="I620" s="4">
        <v>1</v>
      </c>
      <c r="J620" s="8" t="s">
        <v>231</v>
      </c>
      <c r="K620" s="7"/>
      <c r="L620" s="14">
        <f t="shared" si="287"/>
        <v>0</v>
      </c>
      <c r="M620" s="25"/>
      <c r="N620" s="14">
        <f t="shared" si="288"/>
        <v>0</v>
      </c>
      <c r="O620" s="33"/>
      <c r="P620" s="33"/>
      <c r="Q620" s="33"/>
      <c r="R620" s="33"/>
      <c r="S620" s="14">
        <f t="shared" si="289"/>
        <v>0</v>
      </c>
      <c r="T620" s="33">
        <f t="shared" si="290"/>
        <v>0</v>
      </c>
      <c r="AP620" s="1"/>
      <c r="AQ620" s="1"/>
    </row>
    <row r="621" spans="1:43" s="3" customFormat="1" outlineLevel="1">
      <c r="A621" s="103">
        <v>4725</v>
      </c>
      <c r="B621" s="44" t="s">
        <v>656</v>
      </c>
      <c r="C621" s="236" t="s">
        <v>244</v>
      </c>
      <c r="D621" s="6"/>
      <c r="E621" s="8"/>
      <c r="F621" s="98">
        <v>1</v>
      </c>
      <c r="G621" s="8"/>
      <c r="H621" s="55">
        <f t="shared" si="286"/>
        <v>1</v>
      </c>
      <c r="I621" s="4">
        <v>1</v>
      </c>
      <c r="J621" s="8" t="s">
        <v>231</v>
      </c>
      <c r="K621" s="7"/>
      <c r="L621" s="14">
        <f t="shared" si="287"/>
        <v>0</v>
      </c>
      <c r="M621" s="25"/>
      <c r="N621" s="14">
        <f t="shared" si="288"/>
        <v>0</v>
      </c>
      <c r="O621" s="33"/>
      <c r="P621" s="33"/>
      <c r="Q621" s="33"/>
      <c r="R621" s="33"/>
      <c r="S621" s="14">
        <f t="shared" si="289"/>
        <v>0</v>
      </c>
      <c r="T621" s="33">
        <f t="shared" si="290"/>
        <v>0</v>
      </c>
      <c r="AP621" s="1"/>
      <c r="AQ621" s="1"/>
    </row>
    <row r="622" spans="1:43" s="3" customFormat="1" outlineLevel="1">
      <c r="A622" s="103">
        <v>4726</v>
      </c>
      <c r="B622" s="44" t="s">
        <v>657</v>
      </c>
      <c r="C622" s="236" t="s">
        <v>244</v>
      </c>
      <c r="D622" s="6"/>
      <c r="E622" s="8"/>
      <c r="F622" s="98">
        <v>1</v>
      </c>
      <c r="G622" s="8"/>
      <c r="H622" s="55">
        <f t="shared" si="286"/>
        <v>1</v>
      </c>
      <c r="I622" s="4">
        <v>1</v>
      </c>
      <c r="J622" s="8" t="s">
        <v>231</v>
      </c>
      <c r="K622" s="7"/>
      <c r="L622" s="14">
        <f t="shared" si="287"/>
        <v>0</v>
      </c>
      <c r="M622" s="25"/>
      <c r="N622" s="14">
        <f t="shared" si="288"/>
        <v>0</v>
      </c>
      <c r="O622" s="33"/>
      <c r="P622" s="33"/>
      <c r="Q622" s="33"/>
      <c r="R622" s="33"/>
      <c r="S622" s="14">
        <f t="shared" si="289"/>
        <v>0</v>
      </c>
      <c r="T622" s="33">
        <f t="shared" si="290"/>
        <v>0</v>
      </c>
      <c r="AP622" s="1"/>
      <c r="AQ622" s="1"/>
    </row>
    <row r="623" spans="1:43" s="3" customFormat="1" outlineLevel="1">
      <c r="A623" s="103">
        <v>4727</v>
      </c>
      <c r="B623" s="44" t="s">
        <v>634</v>
      </c>
      <c r="C623" s="236" t="s">
        <v>244</v>
      </c>
      <c r="D623" s="6"/>
      <c r="E623" s="8"/>
      <c r="F623" s="98">
        <v>1</v>
      </c>
      <c r="G623" s="8"/>
      <c r="H623" s="55">
        <f t="shared" si="286"/>
        <v>1</v>
      </c>
      <c r="I623" s="4">
        <v>1</v>
      </c>
      <c r="J623" s="8" t="s">
        <v>231</v>
      </c>
      <c r="K623" s="7"/>
      <c r="L623" s="14">
        <f t="shared" si="287"/>
        <v>0</v>
      </c>
      <c r="M623" s="25"/>
      <c r="N623" s="14">
        <f t="shared" si="288"/>
        <v>0</v>
      </c>
      <c r="O623" s="33"/>
      <c r="P623" s="33"/>
      <c r="Q623" s="33"/>
      <c r="R623" s="33"/>
      <c r="S623" s="14">
        <f t="shared" si="289"/>
        <v>0</v>
      </c>
      <c r="T623" s="33">
        <f t="shared" si="290"/>
        <v>0</v>
      </c>
      <c r="AP623" s="1"/>
      <c r="AQ623" s="1"/>
    </row>
    <row r="624" spans="1:43" s="3" customFormat="1" outlineLevel="1">
      <c r="A624" s="103">
        <v>4728</v>
      </c>
      <c r="B624" s="44" t="s">
        <v>658</v>
      </c>
      <c r="C624" s="236" t="s">
        <v>244</v>
      </c>
      <c r="D624" s="6"/>
      <c r="E624" s="8"/>
      <c r="F624" s="98">
        <v>1</v>
      </c>
      <c r="G624" s="8"/>
      <c r="H624" s="55">
        <f t="shared" si="286"/>
        <v>1</v>
      </c>
      <c r="I624" s="4">
        <v>1</v>
      </c>
      <c r="J624" s="8" t="s">
        <v>231</v>
      </c>
      <c r="K624" s="7"/>
      <c r="L624" s="14">
        <f t="shared" si="287"/>
        <v>0</v>
      </c>
      <c r="M624" s="25"/>
      <c r="N624" s="14">
        <f t="shared" si="288"/>
        <v>0</v>
      </c>
      <c r="O624" s="33"/>
      <c r="P624" s="33"/>
      <c r="Q624" s="33"/>
      <c r="R624" s="33"/>
      <c r="S624" s="14">
        <f t="shared" si="289"/>
        <v>0</v>
      </c>
      <c r="T624" s="33">
        <f t="shared" si="290"/>
        <v>0</v>
      </c>
      <c r="AP624" s="1"/>
      <c r="AQ624" s="1"/>
    </row>
    <row r="625" spans="1:43" s="180" customFormat="1" outlineLevel="1">
      <c r="A625" s="170"/>
      <c r="B625" s="171" t="s">
        <v>602</v>
      </c>
      <c r="C625" s="236"/>
      <c r="D625" s="172"/>
      <c r="E625" s="173"/>
      <c r="F625" s="174"/>
      <c r="G625" s="173"/>
      <c r="H625" s="358"/>
      <c r="I625" s="176"/>
      <c r="J625" s="173"/>
      <c r="K625" s="175"/>
      <c r="L625" s="177">
        <f t="shared" ref="L625:T625" si="291">SUM(L617:L624)</f>
        <v>0</v>
      </c>
      <c r="M625" s="178">
        <f t="shared" si="291"/>
        <v>0</v>
      </c>
      <c r="N625" s="177">
        <f t="shared" si="291"/>
        <v>0</v>
      </c>
      <c r="O625" s="179">
        <f t="shared" si="291"/>
        <v>0</v>
      </c>
      <c r="P625" s="179">
        <f t="shared" si="291"/>
        <v>0</v>
      </c>
      <c r="Q625" s="179">
        <f t="shared" si="291"/>
        <v>0</v>
      </c>
      <c r="R625" s="179">
        <f t="shared" si="291"/>
        <v>0</v>
      </c>
      <c r="S625" s="177">
        <f t="shared" si="291"/>
        <v>0</v>
      </c>
      <c r="T625" s="179">
        <f t="shared" si="291"/>
        <v>0</v>
      </c>
      <c r="AP625" s="181"/>
      <c r="AQ625" s="181"/>
    </row>
    <row r="626" spans="1:43" s="180" customFormat="1" outlineLevel="1">
      <c r="A626" s="170"/>
      <c r="B626" s="171" t="s">
        <v>659</v>
      </c>
      <c r="C626" s="236"/>
      <c r="D626" s="172"/>
      <c r="E626" s="173"/>
      <c r="F626" s="174"/>
      <c r="G626" s="173"/>
      <c r="H626" s="358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  <c r="AP626" s="181"/>
      <c r="AQ626" s="181"/>
    </row>
    <row r="627" spans="1:43" s="3" customFormat="1" outlineLevel="1">
      <c r="A627" s="103">
        <v>4731</v>
      </c>
      <c r="B627" s="44" t="s">
        <v>660</v>
      </c>
      <c r="C627" s="236" t="s">
        <v>244</v>
      </c>
      <c r="D627" s="6"/>
      <c r="E627" s="8"/>
      <c r="F627" s="98">
        <v>1</v>
      </c>
      <c r="G627" s="8"/>
      <c r="H627" s="55">
        <f t="shared" ref="H627:H639" si="292">SUM(E627:G627)</f>
        <v>1</v>
      </c>
      <c r="I627" s="4">
        <v>1</v>
      </c>
      <c r="J627" s="8" t="s">
        <v>231</v>
      </c>
      <c r="K627" s="7"/>
      <c r="L627" s="14">
        <f t="shared" ref="L627:L637" si="293">H627*I627*K627</f>
        <v>0</v>
      </c>
      <c r="M627" s="25"/>
      <c r="N627" s="14">
        <f t="shared" ref="N627:N639" si="294">MAX(L627-SUM(O627:R627),0)</f>
        <v>0</v>
      </c>
      <c r="O627" s="33"/>
      <c r="P627" s="33"/>
      <c r="Q627" s="33"/>
      <c r="R627" s="33"/>
      <c r="S627" s="14">
        <f t="shared" ref="S627:S639" si="295">L627-SUM(N627:R627)</f>
        <v>0</v>
      </c>
      <c r="T627" s="33">
        <f t="shared" ref="T627:T639" si="296">N627</f>
        <v>0</v>
      </c>
      <c r="AP627" s="1"/>
      <c r="AQ627" s="1"/>
    </row>
    <row r="628" spans="1:43" s="3" customFormat="1" outlineLevel="1">
      <c r="A628" s="103">
        <v>4732</v>
      </c>
      <c r="B628" s="44" t="s">
        <v>661</v>
      </c>
      <c r="C628" s="236" t="s">
        <v>244</v>
      </c>
      <c r="D628" s="6"/>
      <c r="E628" s="8"/>
      <c r="F628" s="98">
        <v>1</v>
      </c>
      <c r="G628" s="8"/>
      <c r="H628" s="55">
        <f t="shared" si="292"/>
        <v>1</v>
      </c>
      <c r="I628" s="4">
        <v>1</v>
      </c>
      <c r="J628" s="8" t="s">
        <v>231</v>
      </c>
      <c r="K628" s="7"/>
      <c r="L628" s="14">
        <f t="shared" si="293"/>
        <v>0</v>
      </c>
      <c r="M628" s="25"/>
      <c r="N628" s="14">
        <f t="shared" si="294"/>
        <v>0</v>
      </c>
      <c r="O628" s="33"/>
      <c r="P628" s="33"/>
      <c r="Q628" s="33"/>
      <c r="R628" s="33"/>
      <c r="S628" s="14">
        <f t="shared" si="295"/>
        <v>0</v>
      </c>
      <c r="T628" s="33">
        <f t="shared" si="296"/>
        <v>0</v>
      </c>
      <c r="AP628" s="1"/>
      <c r="AQ628" s="1"/>
    </row>
    <row r="629" spans="1:43" s="3" customFormat="1" outlineLevel="1">
      <c r="A629" s="103">
        <v>4740</v>
      </c>
      <c r="B629" s="44" t="s">
        <v>662</v>
      </c>
      <c r="C629" s="236" t="s">
        <v>244</v>
      </c>
      <c r="D629" s="6"/>
      <c r="E629" s="8"/>
      <c r="F629" s="98">
        <v>1</v>
      </c>
      <c r="G629" s="8"/>
      <c r="H629" s="55">
        <f t="shared" si="292"/>
        <v>1</v>
      </c>
      <c r="I629" s="4">
        <v>1</v>
      </c>
      <c r="J629" s="8" t="s">
        <v>231</v>
      </c>
      <c r="K629" s="7"/>
      <c r="L629" s="14">
        <f t="shared" si="293"/>
        <v>0</v>
      </c>
      <c r="M629" s="25"/>
      <c r="N629" s="14">
        <f t="shared" si="294"/>
        <v>0</v>
      </c>
      <c r="O629" s="33"/>
      <c r="P629" s="33"/>
      <c r="Q629" s="33"/>
      <c r="R629" s="33"/>
      <c r="S629" s="14">
        <f t="shared" si="295"/>
        <v>0</v>
      </c>
      <c r="T629" s="33">
        <f t="shared" si="296"/>
        <v>0</v>
      </c>
      <c r="AP629" s="1"/>
      <c r="AQ629" s="1"/>
    </row>
    <row r="630" spans="1:43" s="3" customFormat="1" outlineLevel="1">
      <c r="A630" s="103">
        <v>4741</v>
      </c>
      <c r="B630" s="44" t="s">
        <v>663</v>
      </c>
      <c r="C630" s="236" t="s">
        <v>244</v>
      </c>
      <c r="D630" s="6"/>
      <c r="E630" s="8"/>
      <c r="F630" s="98">
        <v>1</v>
      </c>
      <c r="G630" s="8"/>
      <c r="H630" s="55">
        <f t="shared" si="292"/>
        <v>1</v>
      </c>
      <c r="I630" s="4">
        <v>1</v>
      </c>
      <c r="J630" s="8" t="s">
        <v>231</v>
      </c>
      <c r="K630" s="7"/>
      <c r="L630" s="14">
        <f t="shared" si="293"/>
        <v>0</v>
      </c>
      <c r="M630" s="25"/>
      <c r="N630" s="14">
        <f t="shared" si="294"/>
        <v>0</v>
      </c>
      <c r="O630" s="33"/>
      <c r="P630" s="33"/>
      <c r="Q630" s="33"/>
      <c r="R630" s="33"/>
      <c r="S630" s="14">
        <f t="shared" si="295"/>
        <v>0</v>
      </c>
      <c r="T630" s="33">
        <f t="shared" si="296"/>
        <v>0</v>
      </c>
      <c r="AP630" s="1"/>
      <c r="AQ630" s="1"/>
    </row>
    <row r="631" spans="1:43" s="3" customFormat="1" outlineLevel="1">
      <c r="A631" s="103">
        <v>4742</v>
      </c>
      <c r="B631" s="44" t="s">
        <v>664</v>
      </c>
      <c r="C631" s="236" t="s">
        <v>244</v>
      </c>
      <c r="D631" s="6"/>
      <c r="E631" s="8"/>
      <c r="F631" s="98">
        <v>1</v>
      </c>
      <c r="G631" s="8"/>
      <c r="H631" s="55">
        <f t="shared" si="292"/>
        <v>1</v>
      </c>
      <c r="I631" s="4">
        <v>1</v>
      </c>
      <c r="J631" s="8" t="s">
        <v>231</v>
      </c>
      <c r="K631" s="7"/>
      <c r="L631" s="14">
        <f t="shared" si="293"/>
        <v>0</v>
      </c>
      <c r="M631" s="25"/>
      <c r="N631" s="14">
        <f t="shared" si="294"/>
        <v>0</v>
      </c>
      <c r="O631" s="33"/>
      <c r="P631" s="33"/>
      <c r="Q631" s="33"/>
      <c r="R631" s="33"/>
      <c r="S631" s="14">
        <f t="shared" si="295"/>
        <v>0</v>
      </c>
      <c r="T631" s="33">
        <f t="shared" si="296"/>
        <v>0</v>
      </c>
      <c r="AP631" s="1"/>
      <c r="AQ631" s="1"/>
    </row>
    <row r="632" spans="1:43" s="3" customFormat="1" outlineLevel="1">
      <c r="A632" s="103">
        <v>4751</v>
      </c>
      <c r="B632" s="44" t="s">
        <v>665</v>
      </c>
      <c r="C632" s="236" t="s">
        <v>244</v>
      </c>
      <c r="D632" s="6"/>
      <c r="E632" s="8"/>
      <c r="F632" s="98">
        <v>1</v>
      </c>
      <c r="G632" s="8"/>
      <c r="H632" s="55">
        <f t="shared" si="292"/>
        <v>1</v>
      </c>
      <c r="I632" s="4">
        <v>1</v>
      </c>
      <c r="J632" s="8" t="s">
        <v>231</v>
      </c>
      <c r="K632" s="7"/>
      <c r="L632" s="14">
        <f t="shared" si="293"/>
        <v>0</v>
      </c>
      <c r="M632" s="25"/>
      <c r="N632" s="14">
        <f t="shared" si="294"/>
        <v>0</v>
      </c>
      <c r="O632" s="33"/>
      <c r="P632" s="33"/>
      <c r="Q632" s="33"/>
      <c r="R632" s="33"/>
      <c r="S632" s="14">
        <f t="shared" si="295"/>
        <v>0</v>
      </c>
      <c r="T632" s="33">
        <f t="shared" si="296"/>
        <v>0</v>
      </c>
      <c r="AP632" s="1"/>
      <c r="AQ632" s="1"/>
    </row>
    <row r="633" spans="1:43" s="3" customFormat="1" outlineLevel="1">
      <c r="A633" s="103">
        <v>4752</v>
      </c>
      <c r="B633" s="44" t="s">
        <v>666</v>
      </c>
      <c r="C633" s="236" t="s">
        <v>244</v>
      </c>
      <c r="D633" s="6"/>
      <c r="E633" s="8"/>
      <c r="F633" s="98">
        <v>1</v>
      </c>
      <c r="G633" s="8"/>
      <c r="H633" s="55">
        <f t="shared" si="292"/>
        <v>1</v>
      </c>
      <c r="I633" s="4">
        <v>1</v>
      </c>
      <c r="J633" s="8" t="s">
        <v>231</v>
      </c>
      <c r="K633" s="7"/>
      <c r="L633" s="14">
        <f t="shared" si="293"/>
        <v>0</v>
      </c>
      <c r="M633" s="25"/>
      <c r="N633" s="14">
        <f t="shared" si="294"/>
        <v>0</v>
      </c>
      <c r="O633" s="33"/>
      <c r="P633" s="33"/>
      <c r="Q633" s="33"/>
      <c r="R633" s="33"/>
      <c r="S633" s="14">
        <f t="shared" si="295"/>
        <v>0</v>
      </c>
      <c r="T633" s="33">
        <f t="shared" si="296"/>
        <v>0</v>
      </c>
      <c r="AP633" s="1"/>
      <c r="AQ633" s="1"/>
    </row>
    <row r="634" spans="1:43" s="3" customFormat="1" outlineLevel="1">
      <c r="A634" s="103">
        <v>4753</v>
      </c>
      <c r="B634" s="44" t="s">
        <v>667</v>
      </c>
      <c r="C634" s="236" t="s">
        <v>244</v>
      </c>
      <c r="D634" s="6"/>
      <c r="E634" s="8"/>
      <c r="F634" s="98">
        <v>1</v>
      </c>
      <c r="G634" s="8"/>
      <c r="H634" s="55">
        <f t="shared" si="292"/>
        <v>1</v>
      </c>
      <c r="I634" s="4">
        <v>1</v>
      </c>
      <c r="J634" s="8" t="s">
        <v>231</v>
      </c>
      <c r="K634" s="7"/>
      <c r="L634" s="14">
        <f t="shared" si="293"/>
        <v>0</v>
      </c>
      <c r="M634" s="25"/>
      <c r="N634" s="14">
        <f t="shared" si="294"/>
        <v>0</v>
      </c>
      <c r="O634" s="33"/>
      <c r="P634" s="33"/>
      <c r="Q634" s="33"/>
      <c r="R634" s="33"/>
      <c r="S634" s="14">
        <f t="shared" si="295"/>
        <v>0</v>
      </c>
      <c r="T634" s="33">
        <f t="shared" si="296"/>
        <v>0</v>
      </c>
      <c r="AP634" s="1"/>
      <c r="AQ634" s="1"/>
    </row>
    <row r="635" spans="1:43" s="3" customFormat="1" outlineLevel="1">
      <c r="A635" s="103">
        <v>4754</v>
      </c>
      <c r="B635" s="44" t="s">
        <v>668</v>
      </c>
      <c r="C635" s="236" t="s">
        <v>244</v>
      </c>
      <c r="D635" s="6"/>
      <c r="E635" s="8"/>
      <c r="F635" s="98">
        <v>1</v>
      </c>
      <c r="G635" s="8"/>
      <c r="H635" s="55">
        <f t="shared" si="292"/>
        <v>1</v>
      </c>
      <c r="I635" s="4">
        <v>1</v>
      </c>
      <c r="J635" s="8" t="s">
        <v>231</v>
      </c>
      <c r="K635" s="7"/>
      <c r="L635" s="14">
        <f t="shared" si="293"/>
        <v>0</v>
      </c>
      <c r="M635" s="25"/>
      <c r="N635" s="14">
        <f t="shared" si="294"/>
        <v>0</v>
      </c>
      <c r="O635" s="33"/>
      <c r="P635" s="33"/>
      <c r="Q635" s="33"/>
      <c r="R635" s="33"/>
      <c r="S635" s="14">
        <f t="shared" si="295"/>
        <v>0</v>
      </c>
      <c r="T635" s="33">
        <f t="shared" si="296"/>
        <v>0</v>
      </c>
      <c r="AP635" s="1"/>
      <c r="AQ635" s="1"/>
    </row>
    <row r="636" spans="1:43" s="3" customFormat="1" outlineLevel="1">
      <c r="A636" s="103">
        <v>4755</v>
      </c>
      <c r="B636" s="44" t="s">
        <v>669</v>
      </c>
      <c r="C636" s="236" t="s">
        <v>244</v>
      </c>
      <c r="D636" s="6"/>
      <c r="E636" s="8"/>
      <c r="F636" s="98">
        <v>1</v>
      </c>
      <c r="G636" s="8"/>
      <c r="H636" s="55">
        <f t="shared" si="292"/>
        <v>1</v>
      </c>
      <c r="I636" s="4">
        <v>1</v>
      </c>
      <c r="J636" s="8" t="s">
        <v>231</v>
      </c>
      <c r="K636" s="7"/>
      <c r="L636" s="14">
        <f t="shared" si="293"/>
        <v>0</v>
      </c>
      <c r="M636" s="25"/>
      <c r="N636" s="14">
        <f t="shared" si="294"/>
        <v>0</v>
      </c>
      <c r="O636" s="33"/>
      <c r="P636" s="33"/>
      <c r="Q636" s="33"/>
      <c r="R636" s="33"/>
      <c r="S636" s="14">
        <f t="shared" si="295"/>
        <v>0</v>
      </c>
      <c r="T636" s="33">
        <f t="shared" si="296"/>
        <v>0</v>
      </c>
      <c r="AP636" s="1"/>
      <c r="AQ636" s="1"/>
    </row>
    <row r="637" spans="1:43" s="3" customFormat="1" outlineLevel="1">
      <c r="A637" s="103">
        <v>4756</v>
      </c>
      <c r="B637" s="44" t="s">
        <v>670</v>
      </c>
      <c r="C637" s="236" t="s">
        <v>244</v>
      </c>
      <c r="D637" s="6"/>
      <c r="E637" s="8"/>
      <c r="F637" s="98">
        <v>1</v>
      </c>
      <c r="G637" s="8"/>
      <c r="H637" s="55">
        <f t="shared" si="292"/>
        <v>1</v>
      </c>
      <c r="I637" s="4">
        <v>1</v>
      </c>
      <c r="J637" s="8" t="s">
        <v>231</v>
      </c>
      <c r="K637" s="7"/>
      <c r="L637" s="14">
        <f t="shared" si="293"/>
        <v>0</v>
      </c>
      <c r="M637" s="25"/>
      <c r="N637" s="14">
        <f t="shared" si="294"/>
        <v>0</v>
      </c>
      <c r="O637" s="33"/>
      <c r="P637" s="33"/>
      <c r="Q637" s="33"/>
      <c r="R637" s="33"/>
      <c r="S637" s="14">
        <f t="shared" si="295"/>
        <v>0</v>
      </c>
      <c r="T637" s="33">
        <f t="shared" si="296"/>
        <v>0</v>
      </c>
      <c r="AP637" s="1"/>
      <c r="AQ637" s="1"/>
    </row>
    <row r="638" spans="1:43" s="3" customFormat="1" outlineLevel="1">
      <c r="A638" s="103">
        <v>4757</v>
      </c>
      <c r="B638" s="44" t="s">
        <v>671</v>
      </c>
      <c r="C638" s="236" t="s">
        <v>244</v>
      </c>
      <c r="D638" s="6"/>
      <c r="E638" s="8"/>
      <c r="F638" s="98">
        <v>1</v>
      </c>
      <c r="G638" s="8"/>
      <c r="H638" s="55">
        <f t="shared" ref="H638" si="297">SUM(E638:G638)</f>
        <v>1</v>
      </c>
      <c r="I638" s="4">
        <v>1</v>
      </c>
      <c r="J638" s="8" t="s">
        <v>231</v>
      </c>
      <c r="K638" s="7"/>
      <c r="L638" s="14">
        <f t="shared" ref="L638" si="298">H638*I638*K638</f>
        <v>0</v>
      </c>
      <c r="M638" s="25"/>
      <c r="N638" s="14">
        <f t="shared" ref="N638" si="299">MAX(L638-SUM(O638:R638),0)</f>
        <v>0</v>
      </c>
      <c r="O638" s="33"/>
      <c r="P638" s="33"/>
      <c r="Q638" s="33"/>
      <c r="R638" s="33"/>
      <c r="S638" s="14">
        <f t="shared" ref="S638" si="300">L638-SUM(N638:R638)</f>
        <v>0</v>
      </c>
      <c r="T638" s="33">
        <f t="shared" ref="T638" si="301">N638</f>
        <v>0</v>
      </c>
      <c r="AP638" s="1"/>
      <c r="AQ638" s="1"/>
    </row>
    <row r="639" spans="1:43" s="3" customFormat="1" outlineLevel="1">
      <c r="A639" s="350">
        <v>4758</v>
      </c>
      <c r="B639" s="108" t="s">
        <v>1301</v>
      </c>
      <c r="C639" s="236" t="s">
        <v>244</v>
      </c>
      <c r="D639" s="6"/>
      <c r="E639" s="8"/>
      <c r="F639" s="98">
        <v>1</v>
      </c>
      <c r="G639" s="8"/>
      <c r="H639" s="55">
        <f t="shared" si="292"/>
        <v>1</v>
      </c>
      <c r="I639" s="4">
        <v>1</v>
      </c>
      <c r="J639" s="8" t="s">
        <v>231</v>
      </c>
      <c r="K639" s="7"/>
      <c r="L639" s="14">
        <f>H639*I639*K639</f>
        <v>0</v>
      </c>
      <c r="M639" s="25"/>
      <c r="N639" s="14">
        <f t="shared" si="294"/>
        <v>0</v>
      </c>
      <c r="O639" s="33"/>
      <c r="P639" s="33"/>
      <c r="Q639" s="33"/>
      <c r="R639" s="33"/>
      <c r="S639" s="14">
        <f t="shared" si="295"/>
        <v>0</v>
      </c>
      <c r="T639" s="33">
        <f t="shared" si="296"/>
        <v>0</v>
      </c>
      <c r="AP639" s="1"/>
      <c r="AQ639" s="1"/>
    </row>
    <row r="640" spans="1:43" s="180" customFormat="1" outlineLevel="1">
      <c r="A640" s="170"/>
      <c r="B640" s="171" t="s">
        <v>602</v>
      </c>
      <c r="C640" s="236"/>
      <c r="D640" s="172"/>
      <c r="E640" s="173"/>
      <c r="F640" s="174"/>
      <c r="G640" s="173"/>
      <c r="H640" s="358"/>
      <c r="I640" s="176"/>
      <c r="J640" s="173"/>
      <c r="K640" s="175"/>
      <c r="L640" s="177">
        <f t="shared" ref="L640:T640" si="302">SUM(L627:L639)</f>
        <v>0</v>
      </c>
      <c r="M640" s="178">
        <f t="shared" si="302"/>
        <v>0</v>
      </c>
      <c r="N640" s="177">
        <f t="shared" si="302"/>
        <v>0</v>
      </c>
      <c r="O640" s="179">
        <f t="shared" si="302"/>
        <v>0</v>
      </c>
      <c r="P640" s="179">
        <f t="shared" si="302"/>
        <v>0</v>
      </c>
      <c r="Q640" s="179">
        <f t="shared" si="302"/>
        <v>0</v>
      </c>
      <c r="R640" s="179">
        <f t="shared" si="302"/>
        <v>0</v>
      </c>
      <c r="S640" s="177">
        <f t="shared" si="302"/>
        <v>0</v>
      </c>
      <c r="T640" s="179">
        <f t="shared" si="302"/>
        <v>0</v>
      </c>
      <c r="AP640" s="181"/>
      <c r="AQ640" s="181"/>
    </row>
    <row r="641" spans="1:43" s="180" customFormat="1" outlineLevel="1">
      <c r="A641" s="170"/>
      <c r="B641" s="171" t="s">
        <v>672</v>
      </c>
      <c r="C641" s="236"/>
      <c r="D641" s="172"/>
      <c r="E641" s="173"/>
      <c r="F641" s="174"/>
      <c r="G641" s="173"/>
      <c r="H641" s="358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  <c r="AP641" s="181"/>
      <c r="AQ641" s="181"/>
    </row>
    <row r="642" spans="1:43" s="3" customFormat="1" outlineLevel="1">
      <c r="A642" s="103">
        <v>4761</v>
      </c>
      <c r="B642" s="44" t="s">
        <v>673</v>
      </c>
      <c r="C642" s="236" t="s">
        <v>244</v>
      </c>
      <c r="D642" s="6"/>
      <c r="E642" s="8"/>
      <c r="F642" s="98">
        <v>1</v>
      </c>
      <c r="G642" s="8"/>
      <c r="H642" s="55">
        <f t="shared" ref="H642:H646" si="303">SUM(E642:G642)</f>
        <v>1</v>
      </c>
      <c r="I642" s="4">
        <v>1</v>
      </c>
      <c r="J642" s="8" t="s">
        <v>231</v>
      </c>
      <c r="K642" s="7"/>
      <c r="L642" s="14">
        <f t="shared" ref="L642:L646" si="304">H642*I642*K642</f>
        <v>0</v>
      </c>
      <c r="M642" s="25"/>
      <c r="N642" s="14">
        <f>MAX(L642-SUM(O642:R642),0)</f>
        <v>0</v>
      </c>
      <c r="O642" s="33"/>
      <c r="P642" s="33"/>
      <c r="Q642" s="33"/>
      <c r="R642" s="33"/>
      <c r="S642" s="14">
        <f>L642-SUM(N642:R642)</f>
        <v>0</v>
      </c>
      <c r="T642" s="33">
        <f t="shared" ref="T642:T646" si="305">N642</f>
        <v>0</v>
      </c>
      <c r="AP642" s="1"/>
      <c r="AQ642" s="1"/>
    </row>
    <row r="643" spans="1:43" s="3" customFormat="1" outlineLevel="1">
      <c r="A643" s="103">
        <v>4771</v>
      </c>
      <c r="B643" s="44" t="s">
        <v>674</v>
      </c>
      <c r="C643" s="236" t="s">
        <v>244</v>
      </c>
      <c r="D643" s="6"/>
      <c r="E643" s="8"/>
      <c r="F643" s="98">
        <v>1</v>
      </c>
      <c r="G643" s="8"/>
      <c r="H643" s="55">
        <f t="shared" si="303"/>
        <v>1</v>
      </c>
      <c r="I643" s="4">
        <v>1</v>
      </c>
      <c r="J643" s="8" t="s">
        <v>231</v>
      </c>
      <c r="K643" s="7"/>
      <c r="L643" s="14">
        <f t="shared" si="304"/>
        <v>0</v>
      </c>
      <c r="M643" s="25"/>
      <c r="N643" s="14">
        <f>MAX(L643-SUM(O643:R643),0)</f>
        <v>0</v>
      </c>
      <c r="O643" s="33"/>
      <c r="P643" s="33"/>
      <c r="Q643" s="33"/>
      <c r="R643" s="33"/>
      <c r="S643" s="14">
        <f>L643-SUM(N643:R643)</f>
        <v>0</v>
      </c>
      <c r="T643" s="33">
        <f t="shared" si="305"/>
        <v>0</v>
      </c>
      <c r="AP643" s="1"/>
      <c r="AQ643" s="1"/>
    </row>
    <row r="644" spans="1:43" s="3" customFormat="1" outlineLevel="1">
      <c r="A644" s="103">
        <v>4772</v>
      </c>
      <c r="B644" s="44" t="s">
        <v>675</v>
      </c>
      <c r="C644" s="236" t="s">
        <v>244</v>
      </c>
      <c r="D644" s="6"/>
      <c r="E644" s="8"/>
      <c r="F644" s="98">
        <v>1</v>
      </c>
      <c r="G644" s="8"/>
      <c r="H644" s="55">
        <f t="shared" si="303"/>
        <v>1</v>
      </c>
      <c r="I644" s="4">
        <v>1</v>
      </c>
      <c r="J644" s="8" t="s">
        <v>231</v>
      </c>
      <c r="K644" s="7"/>
      <c r="L644" s="14">
        <f t="shared" si="304"/>
        <v>0</v>
      </c>
      <c r="M644" s="25"/>
      <c r="N644" s="14">
        <f>MAX(L644-SUM(O644:R644),0)</f>
        <v>0</v>
      </c>
      <c r="O644" s="33"/>
      <c r="P644" s="33"/>
      <c r="Q644" s="33"/>
      <c r="R644" s="33"/>
      <c r="S644" s="14">
        <f>L644-SUM(N644:R644)</f>
        <v>0</v>
      </c>
      <c r="T644" s="33">
        <f t="shared" si="305"/>
        <v>0</v>
      </c>
      <c r="AP644" s="1"/>
      <c r="AQ644" s="1"/>
    </row>
    <row r="645" spans="1:43" s="3" customFormat="1" outlineLevel="1">
      <c r="A645" s="103">
        <v>4773</v>
      </c>
      <c r="B645" s="44" t="s">
        <v>676</v>
      </c>
      <c r="C645" s="236" t="s">
        <v>244</v>
      </c>
      <c r="D645" s="6"/>
      <c r="E645" s="8"/>
      <c r="F645" s="98">
        <v>1</v>
      </c>
      <c r="G645" s="8"/>
      <c r="H645" s="55">
        <f t="shared" si="303"/>
        <v>1</v>
      </c>
      <c r="I645" s="4">
        <v>1</v>
      </c>
      <c r="J645" s="8" t="s">
        <v>231</v>
      </c>
      <c r="K645" s="7"/>
      <c r="L645" s="14">
        <f t="shared" si="304"/>
        <v>0</v>
      </c>
      <c r="M645" s="25"/>
      <c r="N645" s="14">
        <f>MAX(L645-SUM(O645:R645),0)</f>
        <v>0</v>
      </c>
      <c r="O645" s="33"/>
      <c r="P645" s="33"/>
      <c r="Q645" s="33"/>
      <c r="R645" s="33"/>
      <c r="S645" s="14">
        <f>L645-SUM(N645:R645)</f>
        <v>0</v>
      </c>
      <c r="T645" s="33">
        <f t="shared" si="305"/>
        <v>0</v>
      </c>
      <c r="AP645" s="1"/>
      <c r="AQ645" s="1"/>
    </row>
    <row r="646" spans="1:43" s="3" customFormat="1" outlineLevel="1">
      <c r="A646" s="103">
        <v>4774</v>
      </c>
      <c r="B646" s="44" t="s">
        <v>677</v>
      </c>
      <c r="C646" s="236" t="s">
        <v>244</v>
      </c>
      <c r="D646" s="6"/>
      <c r="E646" s="8"/>
      <c r="F646" s="98">
        <v>1</v>
      </c>
      <c r="G646" s="8"/>
      <c r="H646" s="55">
        <f t="shared" si="303"/>
        <v>1</v>
      </c>
      <c r="I646" s="4">
        <v>1</v>
      </c>
      <c r="J646" s="8" t="s">
        <v>231</v>
      </c>
      <c r="K646" s="7"/>
      <c r="L646" s="14">
        <f t="shared" si="304"/>
        <v>0</v>
      </c>
      <c r="M646" s="25"/>
      <c r="N646" s="14">
        <f>MAX(L646-SUM(O646:R646),0)</f>
        <v>0</v>
      </c>
      <c r="O646" s="33"/>
      <c r="P646" s="33"/>
      <c r="Q646" s="33"/>
      <c r="R646" s="33"/>
      <c r="S646" s="14">
        <f>L646-SUM(N646:R646)</f>
        <v>0</v>
      </c>
      <c r="T646" s="33">
        <f t="shared" si="305"/>
        <v>0</v>
      </c>
      <c r="AP646" s="1"/>
      <c r="AQ646" s="1"/>
    </row>
    <row r="647" spans="1:43" s="180" customFormat="1" outlineLevel="1">
      <c r="A647" s="170"/>
      <c r="B647" s="171" t="s">
        <v>602</v>
      </c>
      <c r="C647" s="236"/>
      <c r="D647" s="172"/>
      <c r="E647" s="173"/>
      <c r="F647" s="174"/>
      <c r="G647" s="173"/>
      <c r="H647" s="358"/>
      <c r="I647" s="176"/>
      <c r="J647" s="173"/>
      <c r="K647" s="175"/>
      <c r="L647" s="177">
        <f t="shared" ref="L647:T647" si="306">SUM(L642:L646)</f>
        <v>0</v>
      </c>
      <c r="M647" s="178">
        <f t="shared" si="306"/>
        <v>0</v>
      </c>
      <c r="N647" s="177">
        <f t="shared" si="306"/>
        <v>0</v>
      </c>
      <c r="O647" s="179">
        <f t="shared" si="306"/>
        <v>0</v>
      </c>
      <c r="P647" s="179">
        <f t="shared" si="306"/>
        <v>0</v>
      </c>
      <c r="Q647" s="179">
        <f t="shared" si="306"/>
        <v>0</v>
      </c>
      <c r="R647" s="179">
        <f t="shared" si="306"/>
        <v>0</v>
      </c>
      <c r="S647" s="177">
        <f t="shared" si="306"/>
        <v>0</v>
      </c>
      <c r="T647" s="179">
        <f t="shared" si="306"/>
        <v>0</v>
      </c>
      <c r="AP647" s="181"/>
      <c r="AQ647" s="181"/>
    </row>
    <row r="648" spans="1:43" s="180" customFormat="1" outlineLevel="1">
      <c r="A648" s="170"/>
      <c r="B648" s="171" t="s">
        <v>678</v>
      </c>
      <c r="C648" s="236"/>
      <c r="D648" s="172"/>
      <c r="E648" s="173"/>
      <c r="F648" s="174"/>
      <c r="G648" s="173"/>
      <c r="H648" s="358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  <c r="AP648" s="181"/>
      <c r="AQ648" s="181"/>
    </row>
    <row r="649" spans="1:43" s="3" customFormat="1" outlineLevel="1">
      <c r="A649" s="103">
        <v>4781</v>
      </c>
      <c r="B649" s="44" t="s">
        <v>679</v>
      </c>
      <c r="C649" s="236" t="s">
        <v>244</v>
      </c>
      <c r="D649" s="6"/>
      <c r="E649" s="8"/>
      <c r="F649" s="98">
        <v>1</v>
      </c>
      <c r="G649" s="8"/>
      <c r="H649" s="55">
        <f t="shared" ref="H649:H658" si="307">SUM(E649:G649)</f>
        <v>1</v>
      </c>
      <c r="I649" s="4">
        <v>1</v>
      </c>
      <c r="J649" s="8" t="s">
        <v>231</v>
      </c>
      <c r="K649" s="7"/>
      <c r="L649" s="14">
        <f t="shared" ref="L649:L658" si="308">H649*I649*K649</f>
        <v>0</v>
      </c>
      <c r="M649" s="25"/>
      <c r="N649" s="14">
        <f t="shared" ref="N649:N658" si="309">MAX(L649-SUM(O649:R649),0)</f>
        <v>0</v>
      </c>
      <c r="O649" s="33"/>
      <c r="P649" s="33"/>
      <c r="Q649" s="33"/>
      <c r="R649" s="33"/>
      <c r="S649" s="14">
        <f t="shared" ref="S649:S658" si="310">L649-SUM(N649:R649)</f>
        <v>0</v>
      </c>
      <c r="T649" s="33">
        <f t="shared" ref="T649:T658" si="311">N649</f>
        <v>0</v>
      </c>
      <c r="AP649" s="1"/>
      <c r="AQ649" s="1"/>
    </row>
    <row r="650" spans="1:43" s="3" customFormat="1" outlineLevel="1">
      <c r="A650" s="103">
        <v>4782</v>
      </c>
      <c r="B650" s="44" t="s">
        <v>680</v>
      </c>
      <c r="C650" s="236" t="s">
        <v>244</v>
      </c>
      <c r="D650" s="6"/>
      <c r="E650" s="8"/>
      <c r="F650" s="98">
        <v>1</v>
      </c>
      <c r="G650" s="8"/>
      <c r="H650" s="55">
        <f t="shared" si="307"/>
        <v>1</v>
      </c>
      <c r="I650" s="4">
        <v>1</v>
      </c>
      <c r="J650" s="8" t="s">
        <v>231</v>
      </c>
      <c r="K650" s="7"/>
      <c r="L650" s="14">
        <f t="shared" si="308"/>
        <v>0</v>
      </c>
      <c r="M650" s="25"/>
      <c r="N650" s="14">
        <f t="shared" si="309"/>
        <v>0</v>
      </c>
      <c r="O650" s="33"/>
      <c r="P650" s="33"/>
      <c r="Q650" s="33"/>
      <c r="R650" s="33"/>
      <c r="S650" s="14">
        <f t="shared" si="310"/>
        <v>0</v>
      </c>
      <c r="T650" s="33">
        <f t="shared" si="311"/>
        <v>0</v>
      </c>
      <c r="AP650" s="1"/>
      <c r="AQ650" s="1"/>
    </row>
    <row r="651" spans="1:43" s="3" customFormat="1" outlineLevel="1">
      <c r="A651" s="103">
        <v>4783</v>
      </c>
      <c r="B651" s="44" t="s">
        <v>681</v>
      </c>
      <c r="C651" s="236" t="s">
        <v>244</v>
      </c>
      <c r="D651" s="6"/>
      <c r="E651" s="8"/>
      <c r="F651" s="98">
        <v>1</v>
      </c>
      <c r="G651" s="8"/>
      <c r="H651" s="55">
        <f t="shared" si="307"/>
        <v>1</v>
      </c>
      <c r="I651" s="4">
        <v>1</v>
      </c>
      <c r="J651" s="8" t="s">
        <v>231</v>
      </c>
      <c r="K651" s="7"/>
      <c r="L651" s="14">
        <f t="shared" si="308"/>
        <v>0</v>
      </c>
      <c r="M651" s="25"/>
      <c r="N651" s="14">
        <f t="shared" si="309"/>
        <v>0</v>
      </c>
      <c r="O651" s="33"/>
      <c r="P651" s="33"/>
      <c r="Q651" s="33"/>
      <c r="R651" s="33"/>
      <c r="S651" s="14">
        <f t="shared" si="310"/>
        <v>0</v>
      </c>
      <c r="T651" s="33">
        <f t="shared" si="311"/>
        <v>0</v>
      </c>
      <c r="AP651" s="1"/>
      <c r="AQ651" s="1"/>
    </row>
    <row r="652" spans="1:43" s="3" customFormat="1" outlineLevel="1">
      <c r="A652" s="103">
        <v>4784</v>
      </c>
      <c r="B652" s="44" t="s">
        <v>682</v>
      </c>
      <c r="C652" s="236" t="s">
        <v>244</v>
      </c>
      <c r="D652" s="6"/>
      <c r="E652" s="8"/>
      <c r="F652" s="98">
        <v>1</v>
      </c>
      <c r="G652" s="8"/>
      <c r="H652" s="55">
        <f t="shared" si="307"/>
        <v>1</v>
      </c>
      <c r="I652" s="4">
        <v>1</v>
      </c>
      <c r="J652" s="8" t="s">
        <v>231</v>
      </c>
      <c r="K652" s="7"/>
      <c r="L652" s="14">
        <f t="shared" si="308"/>
        <v>0</v>
      </c>
      <c r="M652" s="25"/>
      <c r="N652" s="14">
        <f t="shared" si="309"/>
        <v>0</v>
      </c>
      <c r="O652" s="33"/>
      <c r="P652" s="33"/>
      <c r="Q652" s="33"/>
      <c r="R652" s="33"/>
      <c r="S652" s="14">
        <f t="shared" si="310"/>
        <v>0</v>
      </c>
      <c r="T652" s="33">
        <f t="shared" si="311"/>
        <v>0</v>
      </c>
      <c r="AP652" s="1"/>
      <c r="AQ652" s="1"/>
    </row>
    <row r="653" spans="1:43" s="3" customFormat="1" outlineLevel="1">
      <c r="A653" s="103">
        <v>4787</v>
      </c>
      <c r="B653" s="44" t="s">
        <v>640</v>
      </c>
      <c r="C653" s="236" t="s">
        <v>244</v>
      </c>
      <c r="D653" s="6"/>
      <c r="E653" s="8"/>
      <c r="F653" s="98">
        <v>1</v>
      </c>
      <c r="G653" s="8"/>
      <c r="H653" s="55">
        <f t="shared" si="307"/>
        <v>1</v>
      </c>
      <c r="I653" s="4">
        <v>1</v>
      </c>
      <c r="J653" s="8" t="s">
        <v>231</v>
      </c>
      <c r="K653" s="7"/>
      <c r="L653" s="14">
        <f t="shared" si="308"/>
        <v>0</v>
      </c>
      <c r="M653" s="25"/>
      <c r="N653" s="14">
        <f t="shared" si="309"/>
        <v>0</v>
      </c>
      <c r="O653" s="33"/>
      <c r="P653" s="33"/>
      <c r="Q653" s="33"/>
      <c r="R653" s="33"/>
      <c r="S653" s="14">
        <f t="shared" si="310"/>
        <v>0</v>
      </c>
      <c r="T653" s="33">
        <f t="shared" si="311"/>
        <v>0</v>
      </c>
      <c r="AP653" s="1"/>
      <c r="AQ653" s="1"/>
    </row>
    <row r="654" spans="1:43" s="3" customFormat="1" outlineLevel="1">
      <c r="A654" s="103">
        <v>4788</v>
      </c>
      <c r="B654" s="44" t="s">
        <v>683</v>
      </c>
      <c r="C654" s="236" t="s">
        <v>244</v>
      </c>
      <c r="D654" s="6"/>
      <c r="E654" s="8"/>
      <c r="F654" s="98">
        <v>1</v>
      </c>
      <c r="G654" s="8"/>
      <c r="H654" s="55">
        <f t="shared" si="307"/>
        <v>1</v>
      </c>
      <c r="I654" s="4">
        <v>1</v>
      </c>
      <c r="J654" s="8" t="s">
        <v>231</v>
      </c>
      <c r="K654" s="7"/>
      <c r="L654" s="14">
        <f t="shared" si="308"/>
        <v>0</v>
      </c>
      <c r="M654" s="25"/>
      <c r="N654" s="14">
        <f t="shared" si="309"/>
        <v>0</v>
      </c>
      <c r="O654" s="33"/>
      <c r="P654" s="33"/>
      <c r="Q654" s="33"/>
      <c r="R654" s="33"/>
      <c r="S654" s="14">
        <f t="shared" si="310"/>
        <v>0</v>
      </c>
      <c r="T654" s="33">
        <f t="shared" si="311"/>
        <v>0</v>
      </c>
      <c r="AP654" s="1"/>
      <c r="AQ654" s="1"/>
    </row>
    <row r="655" spans="1:43" s="3" customFormat="1" outlineLevel="1">
      <c r="A655" s="103">
        <v>4790</v>
      </c>
      <c r="B655" s="44" t="s">
        <v>684</v>
      </c>
      <c r="C655" s="236" t="s">
        <v>244</v>
      </c>
      <c r="D655" s="6"/>
      <c r="E655" s="8"/>
      <c r="F655" s="98">
        <v>1</v>
      </c>
      <c r="G655" s="8"/>
      <c r="H655" s="55">
        <f t="shared" si="307"/>
        <v>1</v>
      </c>
      <c r="I655" s="4">
        <v>1</v>
      </c>
      <c r="J655" s="8" t="s">
        <v>231</v>
      </c>
      <c r="K655" s="7"/>
      <c r="L655" s="14">
        <f t="shared" si="308"/>
        <v>0</v>
      </c>
      <c r="M655" s="25"/>
      <c r="N655" s="14">
        <f t="shared" si="309"/>
        <v>0</v>
      </c>
      <c r="O655" s="33"/>
      <c r="P655" s="33"/>
      <c r="Q655" s="33"/>
      <c r="R655" s="33"/>
      <c r="S655" s="14">
        <f t="shared" si="310"/>
        <v>0</v>
      </c>
      <c r="T655" s="33">
        <f t="shared" si="311"/>
        <v>0</v>
      </c>
      <c r="AP655" s="1"/>
      <c r="AQ655" s="1"/>
    </row>
    <row r="656" spans="1:43" s="3" customFormat="1" outlineLevel="1">
      <c r="A656" s="103">
        <v>4791</v>
      </c>
      <c r="B656" s="44" t="s">
        <v>685</v>
      </c>
      <c r="C656" s="236" t="s">
        <v>244</v>
      </c>
      <c r="D656" s="6"/>
      <c r="E656" s="8"/>
      <c r="F656" s="98">
        <v>1</v>
      </c>
      <c r="G656" s="8"/>
      <c r="H656" s="55">
        <f t="shared" si="307"/>
        <v>1</v>
      </c>
      <c r="I656" s="4">
        <v>1</v>
      </c>
      <c r="J656" s="8" t="s">
        <v>231</v>
      </c>
      <c r="K656" s="7"/>
      <c r="L656" s="14">
        <f t="shared" si="308"/>
        <v>0</v>
      </c>
      <c r="M656" s="25"/>
      <c r="N656" s="14">
        <f t="shared" si="309"/>
        <v>0</v>
      </c>
      <c r="O656" s="33"/>
      <c r="P656" s="33"/>
      <c r="Q656" s="33"/>
      <c r="R656" s="33"/>
      <c r="S656" s="14">
        <f t="shared" si="310"/>
        <v>0</v>
      </c>
      <c r="T656" s="33">
        <f t="shared" si="311"/>
        <v>0</v>
      </c>
      <c r="AP656" s="1"/>
      <c r="AQ656" s="1"/>
    </row>
    <row r="657" spans="1:43" s="3" customFormat="1" outlineLevel="1">
      <c r="A657" s="103">
        <v>4792</v>
      </c>
      <c r="B657" s="44" t="s">
        <v>686</v>
      </c>
      <c r="C657" s="236" t="s">
        <v>244</v>
      </c>
      <c r="D657" s="6"/>
      <c r="E657" s="8"/>
      <c r="F657" s="98">
        <v>1</v>
      </c>
      <c r="G657" s="8"/>
      <c r="H657" s="55">
        <f t="shared" si="307"/>
        <v>1</v>
      </c>
      <c r="I657" s="4">
        <v>1</v>
      </c>
      <c r="J657" s="8" t="s">
        <v>231</v>
      </c>
      <c r="K657" s="7"/>
      <c r="L657" s="14">
        <f t="shared" si="308"/>
        <v>0</v>
      </c>
      <c r="M657" s="25"/>
      <c r="N657" s="14">
        <f t="shared" si="309"/>
        <v>0</v>
      </c>
      <c r="O657" s="33"/>
      <c r="P657" s="33"/>
      <c r="Q657" s="33"/>
      <c r="R657" s="33"/>
      <c r="S657" s="14">
        <f t="shared" si="310"/>
        <v>0</v>
      </c>
      <c r="T657" s="33">
        <f t="shared" si="311"/>
        <v>0</v>
      </c>
      <c r="AP657" s="1"/>
      <c r="AQ657" s="1"/>
    </row>
    <row r="658" spans="1:43" s="3" customFormat="1" outlineLevel="1">
      <c r="A658" s="103">
        <v>4793</v>
      </c>
      <c r="B658" s="44" t="s">
        <v>687</v>
      </c>
      <c r="C658" s="236" t="s">
        <v>244</v>
      </c>
      <c r="D658" s="6"/>
      <c r="E658" s="8"/>
      <c r="F658" s="98">
        <v>1</v>
      </c>
      <c r="G658" s="8"/>
      <c r="H658" s="55">
        <f t="shared" si="307"/>
        <v>1</v>
      </c>
      <c r="I658" s="4">
        <v>1</v>
      </c>
      <c r="J658" s="8" t="s">
        <v>231</v>
      </c>
      <c r="K658" s="7"/>
      <c r="L658" s="14">
        <f t="shared" si="308"/>
        <v>0</v>
      </c>
      <c r="M658" s="25"/>
      <c r="N658" s="14">
        <f t="shared" si="309"/>
        <v>0</v>
      </c>
      <c r="O658" s="33"/>
      <c r="P658" s="33"/>
      <c r="Q658" s="33"/>
      <c r="R658" s="33"/>
      <c r="S658" s="14">
        <f t="shared" si="310"/>
        <v>0</v>
      </c>
      <c r="T658" s="33">
        <f t="shared" si="311"/>
        <v>0</v>
      </c>
      <c r="AP658" s="1"/>
      <c r="AQ658" s="1"/>
    </row>
    <row r="659" spans="1:43" s="180" customFormat="1" outlineLevel="1">
      <c r="A659" s="170"/>
      <c r="B659" s="171" t="s">
        <v>602</v>
      </c>
      <c r="C659" s="236"/>
      <c r="D659" s="172"/>
      <c r="E659" s="173"/>
      <c r="F659" s="174"/>
      <c r="G659" s="173"/>
      <c r="H659" s="358"/>
      <c r="I659" s="176"/>
      <c r="J659" s="173"/>
      <c r="K659" s="175"/>
      <c r="L659" s="177">
        <f t="shared" ref="L659:T659" si="312">SUM(L649:L658)</f>
        <v>0</v>
      </c>
      <c r="M659" s="178">
        <f t="shared" si="312"/>
        <v>0</v>
      </c>
      <c r="N659" s="177">
        <f t="shared" si="312"/>
        <v>0</v>
      </c>
      <c r="O659" s="179">
        <f t="shared" si="312"/>
        <v>0</v>
      </c>
      <c r="P659" s="179">
        <f t="shared" si="312"/>
        <v>0</v>
      </c>
      <c r="Q659" s="179">
        <f t="shared" si="312"/>
        <v>0</v>
      </c>
      <c r="R659" s="179">
        <f t="shared" si="312"/>
        <v>0</v>
      </c>
      <c r="S659" s="177">
        <f t="shared" si="312"/>
        <v>0</v>
      </c>
      <c r="T659" s="179">
        <f t="shared" si="312"/>
        <v>0</v>
      </c>
      <c r="AF659" s="241"/>
      <c r="AG659" s="241"/>
      <c r="AH659" s="241"/>
      <c r="AI659" s="241"/>
      <c r="AJ659" s="241"/>
      <c r="AK659" s="241"/>
      <c r="AL659" s="241"/>
      <c r="AM659" s="241"/>
      <c r="AN659" s="241"/>
      <c r="AO659" s="241"/>
      <c r="AP659" s="181"/>
      <c r="AQ659" s="181"/>
    </row>
    <row r="660" spans="1:43" s="3" customFormat="1" ht="10.5" outlineLevel="1">
      <c r="A660" s="39"/>
      <c r="B660" s="46" t="s">
        <v>152</v>
      </c>
      <c r="C660" s="237"/>
      <c r="D660" s="6"/>
      <c r="E660" s="4"/>
      <c r="F660" s="98"/>
      <c r="G660" s="8"/>
      <c r="H660" s="55"/>
      <c r="I660" s="4"/>
      <c r="J660" s="8"/>
      <c r="K660" s="7"/>
      <c r="L660" s="16">
        <f t="shared" ref="L660:T660" si="313">L625+L640+L647+L659</f>
        <v>0</v>
      </c>
      <c r="M660" s="21">
        <f t="shared" si="313"/>
        <v>0</v>
      </c>
      <c r="N660" s="16">
        <f t="shared" si="313"/>
        <v>0</v>
      </c>
      <c r="O660" s="34">
        <f t="shared" si="313"/>
        <v>0</v>
      </c>
      <c r="P660" s="34">
        <f t="shared" si="313"/>
        <v>0</v>
      </c>
      <c r="Q660" s="34">
        <f t="shared" si="313"/>
        <v>0</v>
      </c>
      <c r="R660" s="34">
        <f t="shared" si="313"/>
        <v>0</v>
      </c>
      <c r="S660" s="16">
        <f t="shared" si="313"/>
        <v>0</v>
      </c>
      <c r="T660" s="34">
        <f t="shared" si="313"/>
        <v>0</v>
      </c>
      <c r="AP660" s="1"/>
      <c r="AQ660" s="1"/>
    </row>
    <row r="661" spans="1:43" s="3" customFormat="1" outlineLevel="1">
      <c r="A661" s="103"/>
      <c r="B661" s="44"/>
      <c r="C661" s="236"/>
      <c r="D661" s="6"/>
      <c r="E661" s="8"/>
      <c r="F661" s="98"/>
      <c r="G661" s="8"/>
      <c r="H661" s="55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  <c r="AP661" s="1"/>
      <c r="AQ661" s="1"/>
    </row>
    <row r="662" spans="1:43" s="3" customFormat="1" outlineLevel="1">
      <c r="A662" s="103"/>
      <c r="B662" s="44"/>
      <c r="C662" s="236"/>
      <c r="D662" s="6"/>
      <c r="E662" s="8"/>
      <c r="F662" s="98"/>
      <c r="G662" s="8"/>
      <c r="H662" s="55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  <c r="AP662" s="1"/>
      <c r="AQ662" s="1"/>
    </row>
    <row r="663" spans="1:43" s="5" customFormat="1" ht="10.5" outlineLevel="1">
      <c r="A663" s="104">
        <v>4800</v>
      </c>
      <c r="B663" s="31" t="s">
        <v>198</v>
      </c>
      <c r="C663" s="236"/>
      <c r="D663" s="165"/>
      <c r="E663" s="166"/>
      <c r="F663" s="167"/>
      <c r="G663" s="166"/>
      <c r="H663" s="360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  <c r="AP663" s="30"/>
      <c r="AQ663" s="30"/>
    </row>
    <row r="664" spans="1:43" s="180" customFormat="1" outlineLevel="1">
      <c r="A664" s="170"/>
      <c r="B664" s="171" t="s">
        <v>688</v>
      </c>
      <c r="C664" s="236"/>
      <c r="D664" s="172"/>
      <c r="E664" s="173"/>
      <c r="F664" s="174"/>
      <c r="G664" s="173"/>
      <c r="H664" s="358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  <c r="AP664" s="181"/>
      <c r="AQ664" s="181"/>
    </row>
    <row r="665" spans="1:43" s="3" customFormat="1" outlineLevel="1">
      <c r="A665" s="103">
        <v>4801</v>
      </c>
      <c r="B665" s="44" t="s">
        <v>642</v>
      </c>
      <c r="C665" s="236" t="s">
        <v>244</v>
      </c>
      <c r="D665" s="6"/>
      <c r="E665" s="8"/>
      <c r="F665" s="98">
        <v>1</v>
      </c>
      <c r="G665" s="8"/>
      <c r="H665" s="55">
        <f t="shared" ref="H665:H669" si="314">SUM(E665:G665)</f>
        <v>1</v>
      </c>
      <c r="I665" s="4">
        <v>1</v>
      </c>
      <c r="J665" s="8" t="s">
        <v>231</v>
      </c>
      <c r="K665" s="7"/>
      <c r="L665" s="14">
        <f t="shared" ref="L665:L669" si="315">H665*I665*K665</f>
        <v>0</v>
      </c>
      <c r="M665" s="25"/>
      <c r="N665" s="14">
        <f>MAX(L665-SUM(O665:R665),0)</f>
        <v>0</v>
      </c>
      <c r="O665" s="33"/>
      <c r="P665" s="33"/>
      <c r="Q665" s="33"/>
      <c r="R665" s="33"/>
      <c r="S665" s="14">
        <f>L665-SUM(N665:R665)</f>
        <v>0</v>
      </c>
      <c r="T665" s="33">
        <f t="shared" ref="T665:T669" si="316">N665</f>
        <v>0</v>
      </c>
      <c r="AP665" s="1"/>
      <c r="AQ665" s="1"/>
    </row>
    <row r="666" spans="1:43" s="3" customFormat="1" outlineLevel="1">
      <c r="A666" s="103">
        <v>4802</v>
      </c>
      <c r="B666" s="44" t="s">
        <v>689</v>
      </c>
      <c r="C666" s="236" t="s">
        <v>244</v>
      </c>
      <c r="D666" s="6"/>
      <c r="E666" s="8"/>
      <c r="F666" s="98">
        <v>1</v>
      </c>
      <c r="G666" s="8"/>
      <c r="H666" s="55">
        <f t="shared" si="314"/>
        <v>1</v>
      </c>
      <c r="I666" s="4">
        <v>1</v>
      </c>
      <c r="J666" s="8" t="s">
        <v>231</v>
      </c>
      <c r="K666" s="7"/>
      <c r="L666" s="14">
        <f t="shared" si="315"/>
        <v>0</v>
      </c>
      <c r="M666" s="25"/>
      <c r="N666" s="14">
        <f>MAX(L666-SUM(O666:R666),0)</f>
        <v>0</v>
      </c>
      <c r="O666" s="33"/>
      <c r="P666" s="33"/>
      <c r="Q666" s="33"/>
      <c r="R666" s="33"/>
      <c r="S666" s="14">
        <f>L666-SUM(N666:R666)</f>
        <v>0</v>
      </c>
      <c r="T666" s="33">
        <f t="shared" si="316"/>
        <v>0</v>
      </c>
      <c r="AP666" s="1"/>
      <c r="AQ666" s="1"/>
    </row>
    <row r="667" spans="1:43" s="3" customFormat="1" outlineLevel="1">
      <c r="A667" s="103">
        <v>4803</v>
      </c>
      <c r="B667" s="44" t="s">
        <v>644</v>
      </c>
      <c r="C667" s="236" t="s">
        <v>244</v>
      </c>
      <c r="D667" s="6"/>
      <c r="E667" s="8"/>
      <c r="F667" s="98">
        <v>1</v>
      </c>
      <c r="G667" s="8"/>
      <c r="H667" s="55">
        <f t="shared" si="314"/>
        <v>1</v>
      </c>
      <c r="I667" s="4">
        <v>1</v>
      </c>
      <c r="J667" s="8" t="s">
        <v>231</v>
      </c>
      <c r="K667" s="7"/>
      <c r="L667" s="14">
        <f t="shared" si="315"/>
        <v>0</v>
      </c>
      <c r="M667" s="25"/>
      <c r="N667" s="14">
        <f>MAX(L667-SUM(O667:R667),0)</f>
        <v>0</v>
      </c>
      <c r="O667" s="33"/>
      <c r="P667" s="33"/>
      <c r="Q667" s="33"/>
      <c r="R667" s="33"/>
      <c r="S667" s="14">
        <f>L667-SUM(N667:R667)</f>
        <v>0</v>
      </c>
      <c r="T667" s="33">
        <f t="shared" si="316"/>
        <v>0</v>
      </c>
      <c r="AP667" s="1"/>
      <c r="AQ667" s="1"/>
    </row>
    <row r="668" spans="1:43" s="3" customFormat="1" outlineLevel="1">
      <c r="A668" s="103">
        <v>4804</v>
      </c>
      <c r="B668" s="44" t="s">
        <v>645</v>
      </c>
      <c r="C668" s="236" t="s">
        <v>244</v>
      </c>
      <c r="D668" s="6"/>
      <c r="E668" s="8"/>
      <c r="F668" s="98">
        <v>1</v>
      </c>
      <c r="G668" s="8"/>
      <c r="H668" s="55">
        <f t="shared" si="314"/>
        <v>1</v>
      </c>
      <c r="I668" s="4">
        <v>1</v>
      </c>
      <c r="J668" s="8" t="s">
        <v>231</v>
      </c>
      <c r="K668" s="7"/>
      <c r="L668" s="14">
        <f t="shared" si="315"/>
        <v>0</v>
      </c>
      <c r="M668" s="25"/>
      <c r="N668" s="14">
        <f>MAX(L668-SUM(O668:R668),0)</f>
        <v>0</v>
      </c>
      <c r="O668" s="33"/>
      <c r="P668" s="33"/>
      <c r="Q668" s="33"/>
      <c r="R668" s="33"/>
      <c r="S668" s="14">
        <f>L668-SUM(N668:R668)</f>
        <v>0</v>
      </c>
      <c r="T668" s="33">
        <f t="shared" si="316"/>
        <v>0</v>
      </c>
      <c r="AP668" s="1"/>
      <c r="AQ668" s="1"/>
    </row>
    <row r="669" spans="1:43" s="3" customFormat="1" outlineLevel="1">
      <c r="A669" s="103">
        <v>4805</v>
      </c>
      <c r="B669" s="44" t="s">
        <v>176</v>
      </c>
      <c r="C669" s="236" t="s">
        <v>244</v>
      </c>
      <c r="D669" s="6"/>
      <c r="E669" s="8"/>
      <c r="F669" s="98">
        <v>1</v>
      </c>
      <c r="G669" s="8"/>
      <c r="H669" s="55">
        <f t="shared" si="314"/>
        <v>1</v>
      </c>
      <c r="I669" s="4">
        <v>1</v>
      </c>
      <c r="J669" s="8" t="s">
        <v>231</v>
      </c>
      <c r="K669" s="7"/>
      <c r="L669" s="14">
        <f t="shared" si="315"/>
        <v>0</v>
      </c>
      <c r="M669" s="25"/>
      <c r="N669" s="14">
        <f>MAX(L669-SUM(O669:R669),0)</f>
        <v>0</v>
      </c>
      <c r="O669" s="33"/>
      <c r="P669" s="33"/>
      <c r="Q669" s="33"/>
      <c r="R669" s="33"/>
      <c r="S669" s="14">
        <f>L669-SUM(N669:R669)</f>
        <v>0</v>
      </c>
      <c r="T669" s="33">
        <f t="shared" si="316"/>
        <v>0</v>
      </c>
      <c r="AP669" s="1"/>
      <c r="AQ669" s="1"/>
    </row>
    <row r="670" spans="1:43" s="180" customFormat="1" outlineLevel="1">
      <c r="A670" s="170"/>
      <c r="B670" s="171" t="s">
        <v>602</v>
      </c>
      <c r="C670" s="236"/>
      <c r="D670" s="172"/>
      <c r="E670" s="173"/>
      <c r="F670" s="174"/>
      <c r="G670" s="173"/>
      <c r="H670" s="358"/>
      <c r="I670" s="176"/>
      <c r="J670" s="173"/>
      <c r="K670" s="175"/>
      <c r="L670" s="177">
        <f t="shared" ref="L670:T670" si="317">SUM(L665:L669)</f>
        <v>0</v>
      </c>
      <c r="M670" s="178">
        <f t="shared" si="317"/>
        <v>0</v>
      </c>
      <c r="N670" s="177">
        <f t="shared" si="317"/>
        <v>0</v>
      </c>
      <c r="O670" s="179">
        <f t="shared" si="317"/>
        <v>0</v>
      </c>
      <c r="P670" s="179">
        <f t="shared" si="317"/>
        <v>0</v>
      </c>
      <c r="Q670" s="179">
        <f t="shared" si="317"/>
        <v>0</v>
      </c>
      <c r="R670" s="179">
        <f t="shared" si="317"/>
        <v>0</v>
      </c>
      <c r="S670" s="177">
        <f t="shared" si="317"/>
        <v>0</v>
      </c>
      <c r="T670" s="179">
        <f t="shared" si="317"/>
        <v>0</v>
      </c>
      <c r="AP670" s="181"/>
      <c r="AQ670" s="181"/>
    </row>
    <row r="671" spans="1:43" s="180" customFormat="1" outlineLevel="1">
      <c r="A671" s="170"/>
      <c r="B671" s="171" t="s">
        <v>690</v>
      </c>
      <c r="C671" s="236"/>
      <c r="D671" s="172"/>
      <c r="E671" s="173"/>
      <c r="F671" s="174"/>
      <c r="G671" s="173"/>
      <c r="H671" s="358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  <c r="AP671" s="181"/>
      <c r="AQ671" s="181"/>
    </row>
    <row r="672" spans="1:43" s="3" customFormat="1" outlineLevel="1">
      <c r="A672" s="103">
        <v>4810</v>
      </c>
      <c r="B672" s="44" t="s">
        <v>691</v>
      </c>
      <c r="C672" s="236" t="s">
        <v>244</v>
      </c>
      <c r="D672" s="6"/>
      <c r="E672" s="8"/>
      <c r="F672" s="98">
        <v>1</v>
      </c>
      <c r="G672" s="8"/>
      <c r="H672" s="55">
        <f t="shared" ref="H672:H690" si="318">SUM(E672:G672)</f>
        <v>1</v>
      </c>
      <c r="I672" s="4">
        <v>1</v>
      </c>
      <c r="J672" s="8" t="s">
        <v>231</v>
      </c>
      <c r="K672" s="7"/>
      <c r="L672" s="14">
        <f t="shared" ref="L672:L690" si="319">H672*I672*K672</f>
        <v>0</v>
      </c>
      <c r="M672" s="25"/>
      <c r="N672" s="14">
        <f t="shared" ref="N672:N690" si="320">MAX(L672-SUM(O672:R672),0)</f>
        <v>0</v>
      </c>
      <c r="O672" s="33"/>
      <c r="P672" s="33"/>
      <c r="Q672" s="33"/>
      <c r="R672" s="33"/>
      <c r="S672" s="14">
        <f t="shared" ref="S672:S690" si="321">L672-SUM(N672:R672)</f>
        <v>0</v>
      </c>
      <c r="T672" s="33">
        <f t="shared" ref="T672:T690" si="322">N672</f>
        <v>0</v>
      </c>
      <c r="AP672" s="1"/>
      <c r="AQ672" s="1"/>
    </row>
    <row r="673" spans="1:43" s="3" customFormat="1" outlineLevel="1">
      <c r="A673" s="103">
        <v>4811</v>
      </c>
      <c r="B673" s="44" t="s">
        <v>692</v>
      </c>
      <c r="C673" s="236" t="s">
        <v>244</v>
      </c>
      <c r="D673" s="6"/>
      <c r="E673" s="8"/>
      <c r="F673" s="98">
        <v>1</v>
      </c>
      <c r="G673" s="8"/>
      <c r="H673" s="55">
        <f t="shared" si="318"/>
        <v>1</v>
      </c>
      <c r="I673" s="4">
        <v>1</v>
      </c>
      <c r="J673" s="8" t="s">
        <v>231</v>
      </c>
      <c r="K673" s="7"/>
      <c r="L673" s="14">
        <f t="shared" si="319"/>
        <v>0</v>
      </c>
      <c r="M673" s="25"/>
      <c r="N673" s="14">
        <f t="shared" si="320"/>
        <v>0</v>
      </c>
      <c r="O673" s="33"/>
      <c r="P673" s="33"/>
      <c r="Q673" s="33"/>
      <c r="R673" s="33"/>
      <c r="S673" s="14">
        <f t="shared" si="321"/>
        <v>0</v>
      </c>
      <c r="T673" s="33">
        <f t="shared" si="322"/>
        <v>0</v>
      </c>
      <c r="AP673" s="1"/>
      <c r="AQ673" s="1"/>
    </row>
    <row r="674" spans="1:43" s="3" customFormat="1" outlineLevel="1">
      <c r="A674" s="103">
        <v>4812</v>
      </c>
      <c r="B674" s="44" t="s">
        <v>693</v>
      </c>
      <c r="C674" s="236" t="s">
        <v>244</v>
      </c>
      <c r="D674" s="6"/>
      <c r="E674" s="8"/>
      <c r="F674" s="98">
        <v>1</v>
      </c>
      <c r="G674" s="8"/>
      <c r="H674" s="55">
        <f t="shared" si="318"/>
        <v>1</v>
      </c>
      <c r="I674" s="4">
        <v>1</v>
      </c>
      <c r="J674" s="8" t="s">
        <v>231</v>
      </c>
      <c r="K674" s="7"/>
      <c r="L674" s="14">
        <f t="shared" si="319"/>
        <v>0</v>
      </c>
      <c r="M674" s="25"/>
      <c r="N674" s="14">
        <f t="shared" si="320"/>
        <v>0</v>
      </c>
      <c r="O674" s="33"/>
      <c r="P674" s="33"/>
      <c r="Q674" s="33"/>
      <c r="R674" s="33"/>
      <c r="S674" s="14">
        <f t="shared" si="321"/>
        <v>0</v>
      </c>
      <c r="T674" s="33">
        <f t="shared" si="322"/>
        <v>0</v>
      </c>
      <c r="AP674" s="1"/>
      <c r="AQ674" s="1"/>
    </row>
    <row r="675" spans="1:43" s="3" customFormat="1" outlineLevel="1">
      <c r="A675" s="103">
        <v>4820</v>
      </c>
      <c r="B675" s="44" t="s">
        <v>694</v>
      </c>
      <c r="C675" s="236" t="s">
        <v>244</v>
      </c>
      <c r="D675" s="6"/>
      <c r="E675" s="8"/>
      <c r="F675" s="98">
        <v>1</v>
      </c>
      <c r="G675" s="8"/>
      <c r="H675" s="55">
        <f t="shared" si="318"/>
        <v>1</v>
      </c>
      <c r="I675" s="4">
        <v>1</v>
      </c>
      <c r="J675" s="8" t="s">
        <v>231</v>
      </c>
      <c r="K675" s="7"/>
      <c r="L675" s="14">
        <f t="shared" si="319"/>
        <v>0</v>
      </c>
      <c r="M675" s="25"/>
      <c r="N675" s="14">
        <f t="shared" si="320"/>
        <v>0</v>
      </c>
      <c r="O675" s="33"/>
      <c r="P675" s="33"/>
      <c r="Q675" s="33"/>
      <c r="R675" s="33"/>
      <c r="S675" s="14">
        <f t="shared" si="321"/>
        <v>0</v>
      </c>
      <c r="T675" s="33">
        <f t="shared" si="322"/>
        <v>0</v>
      </c>
      <c r="AP675" s="1"/>
      <c r="AQ675" s="1"/>
    </row>
    <row r="676" spans="1:43" s="3" customFormat="1" outlineLevel="1">
      <c r="A676" s="103">
        <v>4821</v>
      </c>
      <c r="B676" s="44" t="s">
        <v>695</v>
      </c>
      <c r="C676" s="236" t="s">
        <v>244</v>
      </c>
      <c r="D676" s="6"/>
      <c r="E676" s="8"/>
      <c r="F676" s="98">
        <v>1</v>
      </c>
      <c r="G676" s="8"/>
      <c r="H676" s="55">
        <f t="shared" si="318"/>
        <v>1</v>
      </c>
      <c r="I676" s="4">
        <v>1</v>
      </c>
      <c r="J676" s="8" t="s">
        <v>231</v>
      </c>
      <c r="K676" s="7"/>
      <c r="L676" s="14">
        <f t="shared" si="319"/>
        <v>0</v>
      </c>
      <c r="M676" s="25"/>
      <c r="N676" s="14">
        <f t="shared" si="320"/>
        <v>0</v>
      </c>
      <c r="O676" s="33"/>
      <c r="P676" s="33"/>
      <c r="Q676" s="33"/>
      <c r="R676" s="33"/>
      <c r="S676" s="14">
        <f t="shared" si="321"/>
        <v>0</v>
      </c>
      <c r="T676" s="33">
        <f t="shared" si="322"/>
        <v>0</v>
      </c>
      <c r="AP676" s="1"/>
      <c r="AQ676" s="1"/>
    </row>
    <row r="677" spans="1:43" s="3" customFormat="1" outlineLevel="1">
      <c r="A677" s="103">
        <v>4822</v>
      </c>
      <c r="B677" s="44" t="s">
        <v>696</v>
      </c>
      <c r="C677" s="236" t="s">
        <v>244</v>
      </c>
      <c r="D677" s="6"/>
      <c r="E677" s="8"/>
      <c r="F677" s="98">
        <v>1</v>
      </c>
      <c r="G677" s="8"/>
      <c r="H677" s="55">
        <f t="shared" si="318"/>
        <v>1</v>
      </c>
      <c r="I677" s="4">
        <v>1</v>
      </c>
      <c r="J677" s="8" t="s">
        <v>231</v>
      </c>
      <c r="K677" s="7"/>
      <c r="L677" s="14">
        <f t="shared" si="319"/>
        <v>0</v>
      </c>
      <c r="M677" s="25"/>
      <c r="N677" s="14">
        <f t="shared" si="320"/>
        <v>0</v>
      </c>
      <c r="O677" s="33"/>
      <c r="P677" s="33"/>
      <c r="Q677" s="33"/>
      <c r="R677" s="33"/>
      <c r="S677" s="14">
        <f t="shared" si="321"/>
        <v>0</v>
      </c>
      <c r="T677" s="33">
        <f t="shared" si="322"/>
        <v>0</v>
      </c>
      <c r="AP677" s="1"/>
      <c r="AQ677" s="1"/>
    </row>
    <row r="678" spans="1:43" s="3" customFormat="1" outlineLevel="1">
      <c r="A678" s="103">
        <v>4823</v>
      </c>
      <c r="B678" s="44" t="s">
        <v>697</v>
      </c>
      <c r="C678" s="236" t="s">
        <v>244</v>
      </c>
      <c r="D678" s="6"/>
      <c r="E678" s="8"/>
      <c r="F678" s="98">
        <v>1</v>
      </c>
      <c r="G678" s="8"/>
      <c r="H678" s="55">
        <f t="shared" si="318"/>
        <v>1</v>
      </c>
      <c r="I678" s="4">
        <v>1</v>
      </c>
      <c r="J678" s="8" t="s">
        <v>231</v>
      </c>
      <c r="K678" s="7"/>
      <c r="L678" s="14">
        <f t="shared" si="319"/>
        <v>0</v>
      </c>
      <c r="M678" s="25"/>
      <c r="N678" s="14">
        <f t="shared" si="320"/>
        <v>0</v>
      </c>
      <c r="O678" s="33"/>
      <c r="P678" s="33"/>
      <c r="Q678" s="33"/>
      <c r="R678" s="33"/>
      <c r="S678" s="14">
        <f t="shared" si="321"/>
        <v>0</v>
      </c>
      <c r="T678" s="33">
        <f t="shared" si="322"/>
        <v>0</v>
      </c>
      <c r="AP678" s="1"/>
      <c r="AQ678" s="1"/>
    </row>
    <row r="679" spans="1:43" s="3" customFormat="1" outlineLevel="1">
      <c r="A679" s="103">
        <v>4825</v>
      </c>
      <c r="B679" s="44" t="s">
        <v>698</v>
      </c>
      <c r="C679" s="236" t="s">
        <v>244</v>
      </c>
      <c r="D679" s="6"/>
      <c r="E679" s="8"/>
      <c r="F679" s="98">
        <v>1</v>
      </c>
      <c r="G679" s="8"/>
      <c r="H679" s="55">
        <f t="shared" si="318"/>
        <v>1</v>
      </c>
      <c r="I679" s="4">
        <v>1</v>
      </c>
      <c r="J679" s="8" t="s">
        <v>231</v>
      </c>
      <c r="K679" s="7"/>
      <c r="L679" s="14">
        <f t="shared" si="319"/>
        <v>0</v>
      </c>
      <c r="M679" s="25"/>
      <c r="N679" s="14">
        <f t="shared" si="320"/>
        <v>0</v>
      </c>
      <c r="O679" s="33"/>
      <c r="P679" s="33"/>
      <c r="Q679" s="33"/>
      <c r="R679" s="33"/>
      <c r="S679" s="14">
        <f t="shared" si="321"/>
        <v>0</v>
      </c>
      <c r="T679" s="33">
        <f t="shared" si="322"/>
        <v>0</v>
      </c>
      <c r="AP679" s="1"/>
      <c r="AQ679" s="1"/>
    </row>
    <row r="680" spans="1:43" s="3" customFormat="1" outlineLevel="1">
      <c r="A680" s="103">
        <v>4830</v>
      </c>
      <c r="B680" s="44" t="s">
        <v>699</v>
      </c>
      <c r="C680" s="236" t="s">
        <v>244</v>
      </c>
      <c r="D680" s="6"/>
      <c r="E680" s="8"/>
      <c r="F680" s="98">
        <v>1</v>
      </c>
      <c r="G680" s="8"/>
      <c r="H680" s="55">
        <f t="shared" si="318"/>
        <v>1</v>
      </c>
      <c r="I680" s="4">
        <v>1</v>
      </c>
      <c r="J680" s="8" t="s">
        <v>231</v>
      </c>
      <c r="K680" s="7"/>
      <c r="L680" s="14">
        <f t="shared" si="319"/>
        <v>0</v>
      </c>
      <c r="M680" s="25"/>
      <c r="N680" s="14">
        <f t="shared" si="320"/>
        <v>0</v>
      </c>
      <c r="O680" s="33"/>
      <c r="P680" s="33"/>
      <c r="Q680" s="33"/>
      <c r="R680" s="33"/>
      <c r="S680" s="14">
        <f t="shared" si="321"/>
        <v>0</v>
      </c>
      <c r="T680" s="33">
        <f t="shared" si="322"/>
        <v>0</v>
      </c>
      <c r="AP680" s="1"/>
      <c r="AQ680" s="1"/>
    </row>
    <row r="681" spans="1:43" s="3" customFormat="1" outlineLevel="1">
      <c r="A681" s="103">
        <v>4831</v>
      </c>
      <c r="B681" s="44" t="s">
        <v>700</v>
      </c>
      <c r="C681" s="236" t="s">
        <v>244</v>
      </c>
      <c r="D681" s="6"/>
      <c r="E681" s="8"/>
      <c r="F681" s="98">
        <v>1</v>
      </c>
      <c r="G681" s="8"/>
      <c r="H681" s="55">
        <f t="shared" si="318"/>
        <v>1</v>
      </c>
      <c r="I681" s="4">
        <v>1</v>
      </c>
      <c r="J681" s="8" t="s">
        <v>231</v>
      </c>
      <c r="K681" s="7"/>
      <c r="L681" s="14">
        <f t="shared" si="319"/>
        <v>0</v>
      </c>
      <c r="M681" s="25"/>
      <c r="N681" s="14">
        <f t="shared" si="320"/>
        <v>0</v>
      </c>
      <c r="O681" s="33"/>
      <c r="P681" s="33"/>
      <c r="Q681" s="33"/>
      <c r="R681" s="33"/>
      <c r="S681" s="14">
        <f t="shared" si="321"/>
        <v>0</v>
      </c>
      <c r="T681" s="33">
        <f t="shared" si="322"/>
        <v>0</v>
      </c>
      <c r="AP681" s="1"/>
      <c r="AQ681" s="1"/>
    </row>
    <row r="682" spans="1:43" s="3" customFormat="1" outlineLevel="1">
      <c r="A682" s="103">
        <v>4832</v>
      </c>
      <c r="B682" s="44" t="s">
        <v>701</v>
      </c>
      <c r="C682" s="236" t="s">
        <v>244</v>
      </c>
      <c r="D682" s="6"/>
      <c r="E682" s="8"/>
      <c r="F682" s="98">
        <v>1</v>
      </c>
      <c r="G682" s="8"/>
      <c r="H682" s="55">
        <f t="shared" si="318"/>
        <v>1</v>
      </c>
      <c r="I682" s="4">
        <v>1</v>
      </c>
      <c r="J682" s="8" t="s">
        <v>231</v>
      </c>
      <c r="K682" s="7"/>
      <c r="L682" s="14">
        <f t="shared" si="319"/>
        <v>0</v>
      </c>
      <c r="M682" s="25"/>
      <c r="N682" s="14">
        <f t="shared" si="320"/>
        <v>0</v>
      </c>
      <c r="O682" s="33"/>
      <c r="P682" s="33"/>
      <c r="Q682" s="33"/>
      <c r="R682" s="33"/>
      <c r="S682" s="14">
        <f t="shared" si="321"/>
        <v>0</v>
      </c>
      <c r="T682" s="33">
        <f t="shared" si="322"/>
        <v>0</v>
      </c>
      <c r="AP682" s="1"/>
      <c r="AQ682" s="1"/>
    </row>
    <row r="683" spans="1:43" s="3" customFormat="1" outlineLevel="1">
      <c r="A683" s="103">
        <v>4833</v>
      </c>
      <c r="B683" s="44" t="s">
        <v>702</v>
      </c>
      <c r="C683" s="236" t="s">
        <v>244</v>
      </c>
      <c r="D683" s="6"/>
      <c r="E683" s="8"/>
      <c r="F683" s="98">
        <v>1</v>
      </c>
      <c r="G683" s="8"/>
      <c r="H683" s="55">
        <f t="shared" si="318"/>
        <v>1</v>
      </c>
      <c r="I683" s="4">
        <v>1</v>
      </c>
      <c r="J683" s="8" t="s">
        <v>231</v>
      </c>
      <c r="K683" s="7"/>
      <c r="L683" s="14">
        <f t="shared" si="319"/>
        <v>0</v>
      </c>
      <c r="M683" s="25"/>
      <c r="N683" s="14">
        <f t="shared" si="320"/>
        <v>0</v>
      </c>
      <c r="O683" s="33"/>
      <c r="P683" s="33"/>
      <c r="Q683" s="33"/>
      <c r="R683" s="33"/>
      <c r="S683" s="14">
        <f t="shared" si="321"/>
        <v>0</v>
      </c>
      <c r="T683" s="33">
        <f t="shared" si="322"/>
        <v>0</v>
      </c>
      <c r="AP683" s="1"/>
      <c r="AQ683" s="1"/>
    </row>
    <row r="684" spans="1:43" s="3" customFormat="1" outlineLevel="1">
      <c r="A684" s="103">
        <v>4841</v>
      </c>
      <c r="B684" s="44" t="s">
        <v>703</v>
      </c>
      <c r="C684" s="236" t="s">
        <v>244</v>
      </c>
      <c r="D684" s="6"/>
      <c r="E684" s="8"/>
      <c r="F684" s="98">
        <v>1</v>
      </c>
      <c r="G684" s="8"/>
      <c r="H684" s="55">
        <f t="shared" si="318"/>
        <v>1</v>
      </c>
      <c r="I684" s="4">
        <v>1</v>
      </c>
      <c r="J684" s="8" t="s">
        <v>231</v>
      </c>
      <c r="K684" s="7"/>
      <c r="L684" s="14">
        <f t="shared" si="319"/>
        <v>0</v>
      </c>
      <c r="M684" s="25"/>
      <c r="N684" s="14">
        <f t="shared" si="320"/>
        <v>0</v>
      </c>
      <c r="O684" s="33"/>
      <c r="P684" s="33"/>
      <c r="Q684" s="33"/>
      <c r="R684" s="33"/>
      <c r="S684" s="14">
        <f t="shared" si="321"/>
        <v>0</v>
      </c>
      <c r="T684" s="33">
        <f t="shared" si="322"/>
        <v>0</v>
      </c>
      <c r="AP684" s="1"/>
      <c r="AQ684" s="1"/>
    </row>
    <row r="685" spans="1:43" s="3" customFormat="1" outlineLevel="1">
      <c r="A685" s="103">
        <v>4842</v>
      </c>
      <c r="B685" s="44" t="s">
        <v>704</v>
      </c>
      <c r="C685" s="236" t="s">
        <v>244</v>
      </c>
      <c r="D685" s="6"/>
      <c r="E685" s="8"/>
      <c r="F685" s="98">
        <v>1</v>
      </c>
      <c r="G685" s="8"/>
      <c r="H685" s="55">
        <f t="shared" si="318"/>
        <v>1</v>
      </c>
      <c r="I685" s="4">
        <v>1</v>
      </c>
      <c r="J685" s="8" t="s">
        <v>231</v>
      </c>
      <c r="K685" s="7"/>
      <c r="L685" s="14">
        <f t="shared" si="319"/>
        <v>0</v>
      </c>
      <c r="M685" s="25"/>
      <c r="N685" s="14">
        <f t="shared" si="320"/>
        <v>0</v>
      </c>
      <c r="O685" s="33"/>
      <c r="P685" s="33"/>
      <c r="Q685" s="33"/>
      <c r="R685" s="33"/>
      <c r="S685" s="14">
        <f t="shared" si="321"/>
        <v>0</v>
      </c>
      <c r="T685" s="33">
        <f t="shared" si="322"/>
        <v>0</v>
      </c>
      <c r="AP685" s="1"/>
      <c r="AQ685" s="1"/>
    </row>
    <row r="686" spans="1:43" s="3" customFormat="1" outlineLevel="1">
      <c r="A686" s="103">
        <v>4843</v>
      </c>
      <c r="B686" s="44" t="s">
        <v>705</v>
      </c>
      <c r="C686" s="236" t="s">
        <v>244</v>
      </c>
      <c r="D686" s="6"/>
      <c r="E686" s="8"/>
      <c r="F686" s="98">
        <v>1</v>
      </c>
      <c r="G686" s="8"/>
      <c r="H686" s="55">
        <f t="shared" si="318"/>
        <v>1</v>
      </c>
      <c r="I686" s="4">
        <v>1</v>
      </c>
      <c r="J686" s="8" t="s">
        <v>231</v>
      </c>
      <c r="K686" s="7"/>
      <c r="L686" s="14">
        <f t="shared" si="319"/>
        <v>0</v>
      </c>
      <c r="M686" s="25"/>
      <c r="N686" s="14">
        <f t="shared" si="320"/>
        <v>0</v>
      </c>
      <c r="O686" s="33"/>
      <c r="P686" s="33"/>
      <c r="Q686" s="33"/>
      <c r="R686" s="33"/>
      <c r="S686" s="14">
        <f t="shared" si="321"/>
        <v>0</v>
      </c>
      <c r="T686" s="33">
        <f t="shared" si="322"/>
        <v>0</v>
      </c>
      <c r="AP686" s="1"/>
      <c r="AQ686" s="1"/>
    </row>
    <row r="687" spans="1:43" s="3" customFormat="1" outlineLevel="1">
      <c r="A687" s="103">
        <v>4844</v>
      </c>
      <c r="B687" s="44" t="s">
        <v>706</v>
      </c>
      <c r="C687" s="236" t="s">
        <v>244</v>
      </c>
      <c r="D687" s="6"/>
      <c r="E687" s="8"/>
      <c r="F687" s="98">
        <v>1</v>
      </c>
      <c r="G687" s="8"/>
      <c r="H687" s="55">
        <f t="shared" si="318"/>
        <v>1</v>
      </c>
      <c r="I687" s="4">
        <v>1</v>
      </c>
      <c r="J687" s="8" t="s">
        <v>231</v>
      </c>
      <c r="K687" s="7"/>
      <c r="L687" s="14">
        <f t="shared" si="319"/>
        <v>0</v>
      </c>
      <c r="M687" s="25"/>
      <c r="N687" s="14">
        <f t="shared" si="320"/>
        <v>0</v>
      </c>
      <c r="O687" s="33"/>
      <c r="P687" s="33"/>
      <c r="Q687" s="33"/>
      <c r="R687" s="33"/>
      <c r="S687" s="14">
        <f t="shared" si="321"/>
        <v>0</v>
      </c>
      <c r="T687" s="33">
        <f t="shared" si="322"/>
        <v>0</v>
      </c>
      <c r="AP687" s="1"/>
      <c r="AQ687" s="1"/>
    </row>
    <row r="688" spans="1:43" s="3" customFormat="1" outlineLevel="1">
      <c r="A688" s="103">
        <v>4845</v>
      </c>
      <c r="B688" s="44" t="s">
        <v>707</v>
      </c>
      <c r="C688" s="236" t="s">
        <v>244</v>
      </c>
      <c r="D688" s="6"/>
      <c r="E688" s="8"/>
      <c r="F688" s="98">
        <v>1</v>
      </c>
      <c r="G688" s="8"/>
      <c r="H688" s="55">
        <f t="shared" si="318"/>
        <v>1</v>
      </c>
      <c r="I688" s="4">
        <v>1</v>
      </c>
      <c r="J688" s="8" t="s">
        <v>231</v>
      </c>
      <c r="K688" s="7"/>
      <c r="L688" s="14">
        <f t="shared" si="319"/>
        <v>0</v>
      </c>
      <c r="M688" s="25"/>
      <c r="N688" s="14">
        <f t="shared" si="320"/>
        <v>0</v>
      </c>
      <c r="O688" s="33"/>
      <c r="P688" s="33"/>
      <c r="Q688" s="33"/>
      <c r="R688" s="33"/>
      <c r="S688" s="14">
        <f t="shared" si="321"/>
        <v>0</v>
      </c>
      <c r="T688" s="33">
        <f t="shared" si="322"/>
        <v>0</v>
      </c>
      <c r="AP688" s="1"/>
      <c r="AQ688" s="1"/>
    </row>
    <row r="689" spans="1:43" s="3" customFormat="1" outlineLevel="1">
      <c r="A689" s="103">
        <v>4846</v>
      </c>
      <c r="B689" s="44" t="s">
        <v>708</v>
      </c>
      <c r="C689" s="236" t="s">
        <v>244</v>
      </c>
      <c r="D689" s="6"/>
      <c r="E689" s="8"/>
      <c r="F689" s="98">
        <v>1</v>
      </c>
      <c r="G689" s="8"/>
      <c r="H689" s="55">
        <f t="shared" si="318"/>
        <v>1</v>
      </c>
      <c r="I689" s="4">
        <v>1</v>
      </c>
      <c r="J689" s="8" t="s">
        <v>231</v>
      </c>
      <c r="K689" s="7"/>
      <c r="L689" s="14">
        <f t="shared" si="319"/>
        <v>0</v>
      </c>
      <c r="M689" s="25"/>
      <c r="N689" s="14">
        <f t="shared" si="320"/>
        <v>0</v>
      </c>
      <c r="O689" s="33"/>
      <c r="P689" s="33"/>
      <c r="Q689" s="33"/>
      <c r="R689" s="33"/>
      <c r="S689" s="14">
        <f t="shared" si="321"/>
        <v>0</v>
      </c>
      <c r="T689" s="33">
        <f t="shared" si="322"/>
        <v>0</v>
      </c>
      <c r="AP689" s="1"/>
      <c r="AQ689" s="1"/>
    </row>
    <row r="690" spans="1:43" s="3" customFormat="1" outlineLevel="1">
      <c r="A690" s="103">
        <v>4847</v>
      </c>
      <c r="B690" s="44" t="s">
        <v>709</v>
      </c>
      <c r="C690" s="236" t="s">
        <v>244</v>
      </c>
      <c r="D690" s="6"/>
      <c r="E690" s="8"/>
      <c r="F690" s="98">
        <v>1</v>
      </c>
      <c r="G690" s="8"/>
      <c r="H690" s="55">
        <f t="shared" si="318"/>
        <v>1</v>
      </c>
      <c r="I690" s="4">
        <v>1</v>
      </c>
      <c r="J690" s="8" t="s">
        <v>231</v>
      </c>
      <c r="K690" s="7"/>
      <c r="L690" s="14">
        <f t="shared" si="319"/>
        <v>0</v>
      </c>
      <c r="M690" s="25"/>
      <c r="N690" s="14">
        <f t="shared" si="320"/>
        <v>0</v>
      </c>
      <c r="O690" s="33"/>
      <c r="P690" s="33"/>
      <c r="Q690" s="33"/>
      <c r="R690" s="33"/>
      <c r="S690" s="14">
        <f t="shared" si="321"/>
        <v>0</v>
      </c>
      <c r="T690" s="33">
        <f t="shared" si="322"/>
        <v>0</v>
      </c>
      <c r="AP690" s="1"/>
      <c r="AQ690" s="1"/>
    </row>
    <row r="691" spans="1:43" s="180" customFormat="1" outlineLevel="1">
      <c r="A691" s="170"/>
      <c r="B691" s="171" t="s">
        <v>602</v>
      </c>
      <c r="C691" s="236"/>
      <c r="D691" s="172"/>
      <c r="E691" s="173"/>
      <c r="F691" s="174"/>
      <c r="G691" s="173"/>
      <c r="H691" s="358"/>
      <c r="I691" s="176"/>
      <c r="J691" s="173"/>
      <c r="K691" s="175"/>
      <c r="L691" s="177">
        <f t="shared" ref="L691:T691" si="323">SUM(L672:L690)</f>
        <v>0</v>
      </c>
      <c r="M691" s="178">
        <f t="shared" si="323"/>
        <v>0</v>
      </c>
      <c r="N691" s="177">
        <f t="shared" si="323"/>
        <v>0</v>
      </c>
      <c r="O691" s="179">
        <f t="shared" si="323"/>
        <v>0</v>
      </c>
      <c r="P691" s="179">
        <f t="shared" si="323"/>
        <v>0</v>
      </c>
      <c r="Q691" s="179">
        <f t="shared" si="323"/>
        <v>0</v>
      </c>
      <c r="R691" s="179">
        <f t="shared" si="323"/>
        <v>0</v>
      </c>
      <c r="S691" s="177">
        <f t="shared" si="323"/>
        <v>0</v>
      </c>
      <c r="T691" s="179">
        <f t="shared" si="323"/>
        <v>0</v>
      </c>
      <c r="AP691" s="181"/>
      <c r="AQ691" s="181"/>
    </row>
    <row r="692" spans="1:43" s="3" customFormat="1" ht="10.5" outlineLevel="1">
      <c r="A692" s="39"/>
      <c r="B692" s="46" t="s">
        <v>152</v>
      </c>
      <c r="C692" s="236"/>
      <c r="D692" s="6"/>
      <c r="E692" s="4"/>
      <c r="F692" s="98"/>
      <c r="G692" s="8"/>
      <c r="H692" s="55"/>
      <c r="I692" s="4"/>
      <c r="J692" s="8"/>
      <c r="K692" s="7"/>
      <c r="L692" s="16">
        <f>L670+L691</f>
        <v>0</v>
      </c>
      <c r="M692" s="21">
        <f t="shared" ref="M692:T692" si="324">M670+M691</f>
        <v>0</v>
      </c>
      <c r="N692" s="16">
        <f t="shared" si="324"/>
        <v>0</v>
      </c>
      <c r="O692" s="34">
        <f t="shared" si="324"/>
        <v>0</v>
      </c>
      <c r="P692" s="34">
        <f t="shared" si="324"/>
        <v>0</v>
      </c>
      <c r="Q692" s="34">
        <f t="shared" si="324"/>
        <v>0</v>
      </c>
      <c r="R692" s="34">
        <f t="shared" si="324"/>
        <v>0</v>
      </c>
      <c r="S692" s="16">
        <f t="shared" si="324"/>
        <v>0</v>
      </c>
      <c r="T692" s="34">
        <f t="shared" si="324"/>
        <v>0</v>
      </c>
      <c r="AP692" s="1"/>
      <c r="AQ692" s="1"/>
    </row>
    <row r="693" spans="1:43" s="3" customFormat="1" outlineLevel="1">
      <c r="A693" s="103"/>
      <c r="B693" s="44"/>
      <c r="C693" s="236"/>
      <c r="D693" s="6"/>
      <c r="E693" s="8"/>
      <c r="F693" s="98"/>
      <c r="G693" s="8"/>
      <c r="H693" s="55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  <c r="AP693" s="1"/>
      <c r="AQ693" s="1"/>
    </row>
    <row r="694" spans="1:43" s="5" customFormat="1" ht="10.5" outlineLevel="1">
      <c r="A694" s="104">
        <v>4850</v>
      </c>
      <c r="B694" s="31" t="s">
        <v>199</v>
      </c>
      <c r="C694" s="236"/>
      <c r="D694" s="165"/>
      <c r="E694" s="166"/>
      <c r="F694" s="167"/>
      <c r="G694" s="166"/>
      <c r="H694" s="360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  <c r="AP694" s="30"/>
      <c r="AQ694" s="30"/>
    </row>
    <row r="695" spans="1:43" s="180" customFormat="1" outlineLevel="1">
      <c r="A695" s="170"/>
      <c r="B695" s="171" t="s">
        <v>652</v>
      </c>
      <c r="C695" s="236"/>
      <c r="D695" s="172"/>
      <c r="E695" s="173"/>
      <c r="F695" s="174"/>
      <c r="G695" s="173"/>
      <c r="H695" s="358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  <c r="AP695" s="181"/>
      <c r="AQ695" s="181"/>
    </row>
    <row r="696" spans="1:43" s="3" customFormat="1" outlineLevel="1">
      <c r="A696" s="103">
        <v>4851</v>
      </c>
      <c r="B696" s="44" t="s">
        <v>653</v>
      </c>
      <c r="C696" s="236" t="s">
        <v>244</v>
      </c>
      <c r="D696" s="6"/>
      <c r="E696" s="8"/>
      <c r="F696" s="98">
        <v>1</v>
      </c>
      <c r="G696" s="8"/>
      <c r="H696" s="55">
        <f t="shared" ref="H696:H703" si="325">SUM(E696:G696)</f>
        <v>1</v>
      </c>
      <c r="I696" s="4">
        <v>1</v>
      </c>
      <c r="J696" s="8" t="s">
        <v>231</v>
      </c>
      <c r="K696" s="7"/>
      <c r="L696" s="14">
        <f t="shared" ref="L696:L703" si="326">H696*I696*K696</f>
        <v>0</v>
      </c>
      <c r="M696" s="25"/>
      <c r="N696" s="14">
        <f t="shared" ref="N696:N703" si="327">MAX(L696-SUM(O696:R696),0)</f>
        <v>0</v>
      </c>
      <c r="O696" s="33"/>
      <c r="P696" s="33"/>
      <c r="Q696" s="33"/>
      <c r="R696" s="33"/>
      <c r="S696" s="14">
        <f t="shared" ref="S696:S703" si="328">L696-SUM(N696:R696)</f>
        <v>0</v>
      </c>
      <c r="T696" s="33">
        <f t="shared" ref="T696:T703" si="329">N696</f>
        <v>0</v>
      </c>
      <c r="AP696" s="1"/>
      <c r="AQ696" s="1"/>
    </row>
    <row r="697" spans="1:43" s="3" customFormat="1" outlineLevel="1">
      <c r="A697" s="103">
        <v>4852</v>
      </c>
      <c r="B697" s="44" t="s">
        <v>630</v>
      </c>
      <c r="C697" s="236" t="s">
        <v>244</v>
      </c>
      <c r="D697" s="6"/>
      <c r="E697" s="8"/>
      <c r="F697" s="98">
        <v>1</v>
      </c>
      <c r="G697" s="8"/>
      <c r="H697" s="55">
        <f t="shared" si="325"/>
        <v>1</v>
      </c>
      <c r="I697" s="4">
        <v>1</v>
      </c>
      <c r="J697" s="8" t="s">
        <v>231</v>
      </c>
      <c r="K697" s="7"/>
      <c r="L697" s="14">
        <f t="shared" si="326"/>
        <v>0</v>
      </c>
      <c r="M697" s="25"/>
      <c r="N697" s="14">
        <f t="shared" si="327"/>
        <v>0</v>
      </c>
      <c r="O697" s="33"/>
      <c r="P697" s="33"/>
      <c r="Q697" s="33"/>
      <c r="R697" s="33"/>
      <c r="S697" s="14">
        <f t="shared" si="328"/>
        <v>0</v>
      </c>
      <c r="T697" s="33">
        <f t="shared" si="329"/>
        <v>0</v>
      </c>
      <c r="AP697" s="1"/>
      <c r="AQ697" s="1"/>
    </row>
    <row r="698" spans="1:43" s="3" customFormat="1" outlineLevel="1">
      <c r="A698" s="103">
        <v>4853</v>
      </c>
      <c r="B698" s="44" t="s">
        <v>710</v>
      </c>
      <c r="C698" s="236" t="s">
        <v>244</v>
      </c>
      <c r="D698" s="6"/>
      <c r="E698" s="8"/>
      <c r="F698" s="98">
        <v>1</v>
      </c>
      <c r="G698" s="8"/>
      <c r="H698" s="55">
        <f t="shared" si="325"/>
        <v>1</v>
      </c>
      <c r="I698" s="4">
        <v>1</v>
      </c>
      <c r="J698" s="8" t="s">
        <v>231</v>
      </c>
      <c r="K698" s="7"/>
      <c r="L698" s="14">
        <f t="shared" si="326"/>
        <v>0</v>
      </c>
      <c r="M698" s="25"/>
      <c r="N698" s="14">
        <f t="shared" si="327"/>
        <v>0</v>
      </c>
      <c r="O698" s="33"/>
      <c r="P698" s="33"/>
      <c r="Q698" s="33"/>
      <c r="R698" s="33"/>
      <c r="S698" s="14">
        <f t="shared" si="328"/>
        <v>0</v>
      </c>
      <c r="T698" s="33">
        <f t="shared" si="329"/>
        <v>0</v>
      </c>
      <c r="AP698" s="1"/>
      <c r="AQ698" s="1"/>
    </row>
    <row r="699" spans="1:43" s="3" customFormat="1" outlineLevel="1">
      <c r="A699" s="103">
        <v>4854</v>
      </c>
      <c r="B699" s="44" t="s">
        <v>711</v>
      </c>
      <c r="C699" s="236" t="s">
        <v>244</v>
      </c>
      <c r="D699" s="6"/>
      <c r="E699" s="8"/>
      <c r="F699" s="98">
        <v>1</v>
      </c>
      <c r="G699" s="8"/>
      <c r="H699" s="55">
        <f t="shared" si="325"/>
        <v>1</v>
      </c>
      <c r="I699" s="4">
        <v>1</v>
      </c>
      <c r="J699" s="8" t="s">
        <v>231</v>
      </c>
      <c r="K699" s="7"/>
      <c r="L699" s="14">
        <f t="shared" si="326"/>
        <v>0</v>
      </c>
      <c r="M699" s="25"/>
      <c r="N699" s="14">
        <f t="shared" si="327"/>
        <v>0</v>
      </c>
      <c r="O699" s="33"/>
      <c r="P699" s="33"/>
      <c r="Q699" s="33"/>
      <c r="R699" s="33"/>
      <c r="S699" s="14">
        <f t="shared" si="328"/>
        <v>0</v>
      </c>
      <c r="T699" s="33">
        <f t="shared" si="329"/>
        <v>0</v>
      </c>
      <c r="AP699" s="1"/>
      <c r="AQ699" s="1"/>
    </row>
    <row r="700" spans="1:43" s="3" customFormat="1" outlineLevel="1">
      <c r="A700" s="103">
        <v>4855</v>
      </c>
      <c r="B700" s="44" t="s">
        <v>632</v>
      </c>
      <c r="C700" s="236" t="s">
        <v>244</v>
      </c>
      <c r="D700" s="6"/>
      <c r="E700" s="8"/>
      <c r="F700" s="98">
        <v>1</v>
      </c>
      <c r="G700" s="8"/>
      <c r="H700" s="55">
        <f t="shared" si="325"/>
        <v>1</v>
      </c>
      <c r="I700" s="4">
        <v>1</v>
      </c>
      <c r="J700" s="8" t="s">
        <v>231</v>
      </c>
      <c r="K700" s="7"/>
      <c r="L700" s="14">
        <f t="shared" si="326"/>
        <v>0</v>
      </c>
      <c r="M700" s="25"/>
      <c r="N700" s="14">
        <f t="shared" si="327"/>
        <v>0</v>
      </c>
      <c r="O700" s="33"/>
      <c r="P700" s="33"/>
      <c r="Q700" s="33"/>
      <c r="R700" s="33"/>
      <c r="S700" s="14">
        <f t="shared" si="328"/>
        <v>0</v>
      </c>
      <c r="T700" s="33">
        <f t="shared" si="329"/>
        <v>0</v>
      </c>
      <c r="AP700" s="1"/>
      <c r="AQ700" s="1"/>
    </row>
    <row r="701" spans="1:43" s="3" customFormat="1" outlineLevel="1">
      <c r="A701" s="103">
        <v>4856</v>
      </c>
      <c r="B701" s="44" t="s">
        <v>633</v>
      </c>
      <c r="C701" s="236" t="s">
        <v>244</v>
      </c>
      <c r="D701" s="6"/>
      <c r="E701" s="8"/>
      <c r="F701" s="98">
        <v>1</v>
      </c>
      <c r="G701" s="8"/>
      <c r="H701" s="55">
        <f t="shared" si="325"/>
        <v>1</v>
      </c>
      <c r="I701" s="4">
        <v>1</v>
      </c>
      <c r="J701" s="8" t="s">
        <v>231</v>
      </c>
      <c r="K701" s="7"/>
      <c r="L701" s="14">
        <f t="shared" si="326"/>
        <v>0</v>
      </c>
      <c r="M701" s="25"/>
      <c r="N701" s="14">
        <f t="shared" si="327"/>
        <v>0</v>
      </c>
      <c r="O701" s="33"/>
      <c r="P701" s="33"/>
      <c r="Q701" s="33"/>
      <c r="R701" s="33"/>
      <c r="S701" s="14">
        <f t="shared" si="328"/>
        <v>0</v>
      </c>
      <c r="T701" s="33">
        <f t="shared" si="329"/>
        <v>0</v>
      </c>
      <c r="AP701" s="1"/>
      <c r="AQ701" s="1"/>
    </row>
    <row r="702" spans="1:43" s="3" customFormat="1" outlineLevel="1">
      <c r="A702" s="103">
        <v>4857</v>
      </c>
      <c r="B702" s="44" t="s">
        <v>634</v>
      </c>
      <c r="C702" s="236" t="s">
        <v>244</v>
      </c>
      <c r="D702" s="6"/>
      <c r="E702" s="8"/>
      <c r="F702" s="98">
        <v>1</v>
      </c>
      <c r="G702" s="8"/>
      <c r="H702" s="55">
        <f t="shared" si="325"/>
        <v>1</v>
      </c>
      <c r="I702" s="4">
        <v>1</v>
      </c>
      <c r="J702" s="8" t="s">
        <v>231</v>
      </c>
      <c r="K702" s="7"/>
      <c r="L702" s="14">
        <f t="shared" si="326"/>
        <v>0</v>
      </c>
      <c r="M702" s="25"/>
      <c r="N702" s="14">
        <f t="shared" si="327"/>
        <v>0</v>
      </c>
      <c r="O702" s="33"/>
      <c r="P702" s="33"/>
      <c r="Q702" s="33"/>
      <c r="R702" s="33"/>
      <c r="S702" s="14">
        <f t="shared" si="328"/>
        <v>0</v>
      </c>
      <c r="T702" s="33">
        <f t="shared" si="329"/>
        <v>0</v>
      </c>
      <c r="AP702" s="1"/>
      <c r="AQ702" s="1"/>
    </row>
    <row r="703" spans="1:43" s="3" customFormat="1" outlineLevel="1">
      <c r="A703" s="103">
        <v>4858</v>
      </c>
      <c r="B703" s="44" t="s">
        <v>712</v>
      </c>
      <c r="C703" s="236" t="s">
        <v>244</v>
      </c>
      <c r="D703" s="6"/>
      <c r="E703" s="8"/>
      <c r="F703" s="98">
        <v>1</v>
      </c>
      <c r="G703" s="8"/>
      <c r="H703" s="55">
        <f t="shared" si="325"/>
        <v>1</v>
      </c>
      <c r="I703" s="4">
        <v>1</v>
      </c>
      <c r="J703" s="8" t="s">
        <v>231</v>
      </c>
      <c r="K703" s="7"/>
      <c r="L703" s="14">
        <f t="shared" si="326"/>
        <v>0</v>
      </c>
      <c r="M703" s="25"/>
      <c r="N703" s="14">
        <f t="shared" si="327"/>
        <v>0</v>
      </c>
      <c r="O703" s="33"/>
      <c r="P703" s="33"/>
      <c r="Q703" s="33"/>
      <c r="R703" s="33"/>
      <c r="S703" s="14">
        <f t="shared" si="328"/>
        <v>0</v>
      </c>
      <c r="T703" s="33">
        <f t="shared" si="329"/>
        <v>0</v>
      </c>
      <c r="AP703" s="1"/>
      <c r="AQ703" s="1"/>
    </row>
    <row r="704" spans="1:43" s="180" customFormat="1" outlineLevel="1">
      <c r="A704" s="170"/>
      <c r="B704" s="171" t="s">
        <v>602</v>
      </c>
      <c r="C704" s="236"/>
      <c r="D704" s="172"/>
      <c r="E704" s="173"/>
      <c r="F704" s="174"/>
      <c r="G704" s="173"/>
      <c r="H704" s="358"/>
      <c r="I704" s="176"/>
      <c r="J704" s="173"/>
      <c r="K704" s="175"/>
      <c r="L704" s="177">
        <f t="shared" ref="L704:T704" si="330">SUM(L696:L703)</f>
        <v>0</v>
      </c>
      <c r="M704" s="178">
        <f t="shared" si="330"/>
        <v>0</v>
      </c>
      <c r="N704" s="177">
        <f t="shared" si="330"/>
        <v>0</v>
      </c>
      <c r="O704" s="179">
        <f t="shared" si="330"/>
        <v>0</v>
      </c>
      <c r="P704" s="179">
        <f t="shared" si="330"/>
        <v>0</v>
      </c>
      <c r="Q704" s="179">
        <f t="shared" si="330"/>
        <v>0</v>
      </c>
      <c r="R704" s="179">
        <f t="shared" si="330"/>
        <v>0</v>
      </c>
      <c r="S704" s="177">
        <f t="shared" si="330"/>
        <v>0</v>
      </c>
      <c r="T704" s="179">
        <f t="shared" si="330"/>
        <v>0</v>
      </c>
      <c r="AP704" s="181"/>
      <c r="AQ704" s="181"/>
    </row>
    <row r="705" spans="1:43" s="180" customFormat="1" outlineLevel="1">
      <c r="A705" s="170"/>
      <c r="B705" s="171" t="s">
        <v>713</v>
      </c>
      <c r="C705" s="236"/>
      <c r="D705" s="172"/>
      <c r="E705" s="173"/>
      <c r="F705" s="174"/>
      <c r="G705" s="173"/>
      <c r="H705" s="358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  <c r="AP705" s="181"/>
      <c r="AQ705" s="181"/>
    </row>
    <row r="706" spans="1:43" s="3" customFormat="1" outlineLevel="1">
      <c r="A706" s="103">
        <v>4861</v>
      </c>
      <c r="B706" s="44" t="s">
        <v>714</v>
      </c>
      <c r="C706" s="236" t="s">
        <v>244</v>
      </c>
      <c r="D706" s="6"/>
      <c r="E706" s="8"/>
      <c r="F706" s="98">
        <v>1</v>
      </c>
      <c r="G706" s="8"/>
      <c r="H706" s="55">
        <f t="shared" ref="H706:H716" si="331">SUM(E706:G706)</f>
        <v>1</v>
      </c>
      <c r="I706" s="4">
        <v>1</v>
      </c>
      <c r="J706" s="8" t="s">
        <v>231</v>
      </c>
      <c r="K706" s="7"/>
      <c r="L706" s="14">
        <f t="shared" ref="L706:L716" si="332">H706*I706*K706</f>
        <v>0</v>
      </c>
      <c r="M706" s="25"/>
      <c r="N706" s="14">
        <f t="shared" ref="N706:N716" si="333">MAX(L706-SUM(O706:R706),0)</f>
        <v>0</v>
      </c>
      <c r="O706" s="33"/>
      <c r="P706" s="33"/>
      <c r="Q706" s="33"/>
      <c r="R706" s="33"/>
      <c r="S706" s="14">
        <f t="shared" ref="S706:S716" si="334">L706-SUM(N706:R706)</f>
        <v>0</v>
      </c>
      <c r="T706" s="33">
        <f t="shared" ref="T706:T716" si="335">N706</f>
        <v>0</v>
      </c>
      <c r="AP706" s="1"/>
      <c r="AQ706" s="1"/>
    </row>
    <row r="707" spans="1:43" s="3" customFormat="1" outlineLevel="1">
      <c r="A707" s="103">
        <v>4862</v>
      </c>
      <c r="B707" s="44" t="s">
        <v>715</v>
      </c>
      <c r="C707" s="236" t="s">
        <v>244</v>
      </c>
      <c r="D707" s="6"/>
      <c r="E707" s="8"/>
      <c r="F707" s="98">
        <v>1</v>
      </c>
      <c r="G707" s="8"/>
      <c r="H707" s="55">
        <f t="shared" si="331"/>
        <v>1</v>
      </c>
      <c r="I707" s="4">
        <v>1</v>
      </c>
      <c r="J707" s="8" t="s">
        <v>231</v>
      </c>
      <c r="K707" s="7"/>
      <c r="L707" s="14">
        <f t="shared" si="332"/>
        <v>0</v>
      </c>
      <c r="M707" s="25"/>
      <c r="N707" s="14">
        <f t="shared" si="333"/>
        <v>0</v>
      </c>
      <c r="O707" s="33"/>
      <c r="P707" s="33"/>
      <c r="Q707" s="33"/>
      <c r="R707" s="33"/>
      <c r="S707" s="14">
        <f t="shared" si="334"/>
        <v>0</v>
      </c>
      <c r="T707" s="33">
        <f t="shared" si="335"/>
        <v>0</v>
      </c>
      <c r="AP707" s="1"/>
      <c r="AQ707" s="1"/>
    </row>
    <row r="708" spans="1:43" s="3" customFormat="1" outlineLevel="1">
      <c r="A708" s="103">
        <v>4863</v>
      </c>
      <c r="B708" s="44" t="s">
        <v>716</v>
      </c>
      <c r="C708" s="236" t="s">
        <v>244</v>
      </c>
      <c r="D708" s="6"/>
      <c r="E708" s="8"/>
      <c r="F708" s="98">
        <v>1</v>
      </c>
      <c r="G708" s="8"/>
      <c r="H708" s="55">
        <f t="shared" si="331"/>
        <v>1</v>
      </c>
      <c r="I708" s="4">
        <v>1</v>
      </c>
      <c r="J708" s="8" t="s">
        <v>231</v>
      </c>
      <c r="K708" s="7"/>
      <c r="L708" s="14">
        <f t="shared" si="332"/>
        <v>0</v>
      </c>
      <c r="M708" s="25"/>
      <c r="N708" s="14">
        <f t="shared" si="333"/>
        <v>0</v>
      </c>
      <c r="O708" s="33"/>
      <c r="P708" s="33"/>
      <c r="Q708" s="33"/>
      <c r="R708" s="33"/>
      <c r="S708" s="14">
        <f t="shared" si="334"/>
        <v>0</v>
      </c>
      <c r="T708" s="33">
        <f t="shared" si="335"/>
        <v>0</v>
      </c>
      <c r="AP708" s="1"/>
      <c r="AQ708" s="1"/>
    </row>
    <row r="709" spans="1:43" s="3" customFormat="1" outlineLevel="1">
      <c r="A709" s="103">
        <v>4864</v>
      </c>
      <c r="B709" s="44" t="s">
        <v>717</v>
      </c>
      <c r="C709" s="236" t="s">
        <v>244</v>
      </c>
      <c r="D709" s="6"/>
      <c r="E709" s="8"/>
      <c r="F709" s="98">
        <v>1</v>
      </c>
      <c r="G709" s="8"/>
      <c r="H709" s="55">
        <f t="shared" si="331"/>
        <v>1</v>
      </c>
      <c r="I709" s="4">
        <v>1</v>
      </c>
      <c r="J709" s="8" t="s">
        <v>231</v>
      </c>
      <c r="K709" s="7"/>
      <c r="L709" s="14">
        <f t="shared" si="332"/>
        <v>0</v>
      </c>
      <c r="M709" s="25"/>
      <c r="N709" s="14">
        <f t="shared" si="333"/>
        <v>0</v>
      </c>
      <c r="O709" s="33"/>
      <c r="P709" s="33"/>
      <c r="Q709" s="33"/>
      <c r="R709" s="33"/>
      <c r="S709" s="14">
        <f t="shared" si="334"/>
        <v>0</v>
      </c>
      <c r="T709" s="33">
        <f t="shared" si="335"/>
        <v>0</v>
      </c>
      <c r="AP709" s="1"/>
      <c r="AQ709" s="1"/>
    </row>
    <row r="710" spans="1:43" s="3" customFormat="1" outlineLevel="1">
      <c r="A710" s="103">
        <v>4865</v>
      </c>
      <c r="B710" s="44" t="s">
        <v>718</v>
      </c>
      <c r="C710" s="236" t="s">
        <v>244</v>
      </c>
      <c r="D710" s="6"/>
      <c r="E710" s="8"/>
      <c r="F710" s="98">
        <v>1</v>
      </c>
      <c r="G710" s="8"/>
      <c r="H710" s="55">
        <f t="shared" si="331"/>
        <v>1</v>
      </c>
      <c r="I710" s="4">
        <v>1</v>
      </c>
      <c r="J710" s="8" t="s">
        <v>231</v>
      </c>
      <c r="K710" s="7"/>
      <c r="L710" s="14">
        <f t="shared" si="332"/>
        <v>0</v>
      </c>
      <c r="M710" s="25"/>
      <c r="N710" s="14">
        <f t="shared" si="333"/>
        <v>0</v>
      </c>
      <c r="O710" s="33"/>
      <c r="P710" s="33"/>
      <c r="Q710" s="33"/>
      <c r="R710" s="33"/>
      <c r="S710" s="14">
        <f t="shared" si="334"/>
        <v>0</v>
      </c>
      <c r="T710" s="33">
        <f t="shared" si="335"/>
        <v>0</v>
      </c>
      <c r="AP710" s="1"/>
      <c r="AQ710" s="1"/>
    </row>
    <row r="711" spans="1:43" s="3" customFormat="1" outlineLevel="1">
      <c r="A711" s="103">
        <v>4866</v>
      </c>
      <c r="B711" s="44" t="s">
        <v>719</v>
      </c>
      <c r="C711" s="236" t="s">
        <v>244</v>
      </c>
      <c r="D711" s="6"/>
      <c r="E711" s="8"/>
      <c r="F711" s="98">
        <v>1</v>
      </c>
      <c r="G711" s="8"/>
      <c r="H711" s="55">
        <f t="shared" si="331"/>
        <v>1</v>
      </c>
      <c r="I711" s="4">
        <v>1</v>
      </c>
      <c r="J711" s="8" t="s">
        <v>231</v>
      </c>
      <c r="K711" s="7"/>
      <c r="L711" s="14">
        <f t="shared" si="332"/>
        <v>0</v>
      </c>
      <c r="M711" s="25"/>
      <c r="N711" s="14">
        <f t="shared" si="333"/>
        <v>0</v>
      </c>
      <c r="O711" s="33"/>
      <c r="P711" s="33"/>
      <c r="Q711" s="33"/>
      <c r="R711" s="33"/>
      <c r="S711" s="14">
        <f t="shared" si="334"/>
        <v>0</v>
      </c>
      <c r="T711" s="33">
        <f t="shared" si="335"/>
        <v>0</v>
      </c>
      <c r="AP711" s="1"/>
      <c r="AQ711" s="1"/>
    </row>
    <row r="712" spans="1:43" s="3" customFormat="1" outlineLevel="1">
      <c r="A712" s="103">
        <v>4867</v>
      </c>
      <c r="B712" s="44" t="s">
        <v>720</v>
      </c>
      <c r="C712" s="236" t="s">
        <v>244</v>
      </c>
      <c r="D712" s="6"/>
      <c r="E712" s="8"/>
      <c r="F712" s="98">
        <v>1</v>
      </c>
      <c r="G712" s="8"/>
      <c r="H712" s="55">
        <f t="shared" si="331"/>
        <v>1</v>
      </c>
      <c r="I712" s="4">
        <v>1</v>
      </c>
      <c r="J712" s="8" t="s">
        <v>231</v>
      </c>
      <c r="K712" s="7"/>
      <c r="L712" s="14">
        <f t="shared" si="332"/>
        <v>0</v>
      </c>
      <c r="M712" s="25"/>
      <c r="N712" s="14">
        <f t="shared" si="333"/>
        <v>0</v>
      </c>
      <c r="O712" s="33"/>
      <c r="P712" s="33"/>
      <c r="Q712" s="33"/>
      <c r="R712" s="33"/>
      <c r="S712" s="14">
        <f t="shared" si="334"/>
        <v>0</v>
      </c>
      <c r="T712" s="33">
        <f t="shared" si="335"/>
        <v>0</v>
      </c>
      <c r="AP712" s="1"/>
      <c r="AQ712" s="1"/>
    </row>
    <row r="713" spans="1:43" s="3" customFormat="1" outlineLevel="1">
      <c r="A713" s="103">
        <v>4868</v>
      </c>
      <c r="B713" s="44" t="s">
        <v>721</v>
      </c>
      <c r="C713" s="236" t="s">
        <v>244</v>
      </c>
      <c r="D713" s="6"/>
      <c r="E713" s="8"/>
      <c r="F713" s="98">
        <v>1</v>
      </c>
      <c r="G713" s="8"/>
      <c r="H713" s="55">
        <f t="shared" si="331"/>
        <v>1</v>
      </c>
      <c r="I713" s="4">
        <v>1</v>
      </c>
      <c r="J713" s="8" t="s">
        <v>231</v>
      </c>
      <c r="K713" s="7"/>
      <c r="L713" s="14">
        <f t="shared" si="332"/>
        <v>0</v>
      </c>
      <c r="M713" s="25"/>
      <c r="N713" s="14">
        <f t="shared" si="333"/>
        <v>0</v>
      </c>
      <c r="O713" s="33"/>
      <c r="P713" s="33"/>
      <c r="Q713" s="33"/>
      <c r="R713" s="33"/>
      <c r="S713" s="14">
        <f t="shared" si="334"/>
        <v>0</v>
      </c>
      <c r="T713" s="33">
        <f t="shared" si="335"/>
        <v>0</v>
      </c>
      <c r="AP713" s="1"/>
      <c r="AQ713" s="1"/>
    </row>
    <row r="714" spans="1:43" s="3" customFormat="1" outlineLevel="1">
      <c r="A714" s="103">
        <v>4869</v>
      </c>
      <c r="B714" s="44" t="s">
        <v>722</v>
      </c>
      <c r="C714" s="236" t="s">
        <v>244</v>
      </c>
      <c r="D714" s="6"/>
      <c r="E714" s="8"/>
      <c r="F714" s="98">
        <v>1</v>
      </c>
      <c r="G714" s="8"/>
      <c r="H714" s="55">
        <f t="shared" si="331"/>
        <v>1</v>
      </c>
      <c r="I714" s="4">
        <v>1</v>
      </c>
      <c r="J714" s="8" t="s">
        <v>231</v>
      </c>
      <c r="K714" s="7"/>
      <c r="L714" s="14">
        <f t="shared" si="332"/>
        <v>0</v>
      </c>
      <c r="M714" s="25"/>
      <c r="N714" s="14">
        <f t="shared" si="333"/>
        <v>0</v>
      </c>
      <c r="O714" s="33"/>
      <c r="P714" s="33"/>
      <c r="Q714" s="33"/>
      <c r="R714" s="33"/>
      <c r="S714" s="14">
        <f t="shared" si="334"/>
        <v>0</v>
      </c>
      <c r="T714" s="33">
        <f t="shared" si="335"/>
        <v>0</v>
      </c>
      <c r="AP714" s="1"/>
      <c r="AQ714" s="1"/>
    </row>
    <row r="715" spans="1:43" s="3" customFormat="1" outlineLevel="1">
      <c r="A715" s="103">
        <v>4870</v>
      </c>
      <c r="B715" s="44" t="s">
        <v>723</v>
      </c>
      <c r="C715" s="236" t="s">
        <v>244</v>
      </c>
      <c r="D715" s="6"/>
      <c r="E715" s="8"/>
      <c r="F715" s="98">
        <v>1</v>
      </c>
      <c r="G715" s="8"/>
      <c r="H715" s="55">
        <f t="shared" si="331"/>
        <v>1</v>
      </c>
      <c r="I715" s="4">
        <v>1</v>
      </c>
      <c r="J715" s="8" t="s">
        <v>231</v>
      </c>
      <c r="K715" s="7"/>
      <c r="L715" s="14">
        <f t="shared" si="332"/>
        <v>0</v>
      </c>
      <c r="M715" s="25"/>
      <c r="N715" s="14">
        <f t="shared" si="333"/>
        <v>0</v>
      </c>
      <c r="O715" s="33"/>
      <c r="P715" s="33"/>
      <c r="Q715" s="33"/>
      <c r="R715" s="33"/>
      <c r="S715" s="14">
        <f t="shared" si="334"/>
        <v>0</v>
      </c>
      <c r="T715" s="33">
        <f t="shared" si="335"/>
        <v>0</v>
      </c>
      <c r="AP715" s="1"/>
      <c r="AQ715" s="1"/>
    </row>
    <row r="716" spans="1:43" s="3" customFormat="1" outlineLevel="1">
      <c r="A716" s="103">
        <v>4871</v>
      </c>
      <c r="B716" s="44" t="s">
        <v>724</v>
      </c>
      <c r="C716" s="236" t="s">
        <v>244</v>
      </c>
      <c r="D716" s="6"/>
      <c r="E716" s="8"/>
      <c r="F716" s="98">
        <v>1</v>
      </c>
      <c r="G716" s="8"/>
      <c r="H716" s="55">
        <f t="shared" si="331"/>
        <v>1</v>
      </c>
      <c r="I716" s="4">
        <v>1</v>
      </c>
      <c r="J716" s="8" t="s">
        <v>231</v>
      </c>
      <c r="K716" s="7"/>
      <c r="L716" s="14">
        <f t="shared" si="332"/>
        <v>0</v>
      </c>
      <c r="M716" s="25"/>
      <c r="N716" s="14">
        <f t="shared" si="333"/>
        <v>0</v>
      </c>
      <c r="O716" s="33"/>
      <c r="P716" s="33"/>
      <c r="Q716" s="33"/>
      <c r="R716" s="33"/>
      <c r="S716" s="14">
        <f t="shared" si="334"/>
        <v>0</v>
      </c>
      <c r="T716" s="33">
        <f t="shared" si="335"/>
        <v>0</v>
      </c>
      <c r="AP716" s="1"/>
      <c r="AQ716" s="1"/>
    </row>
    <row r="717" spans="1:43" s="180" customFormat="1" outlineLevel="1">
      <c r="A717" s="170"/>
      <c r="B717" s="171" t="s">
        <v>602</v>
      </c>
      <c r="C717" s="236"/>
      <c r="D717" s="172"/>
      <c r="E717" s="173"/>
      <c r="F717" s="174"/>
      <c r="G717" s="173"/>
      <c r="H717" s="358"/>
      <c r="I717" s="176"/>
      <c r="J717" s="173"/>
      <c r="K717" s="175"/>
      <c r="L717" s="177">
        <f t="shared" ref="L717:T717" si="336">SUM(L706:L716)</f>
        <v>0</v>
      </c>
      <c r="M717" s="178">
        <f t="shared" si="336"/>
        <v>0</v>
      </c>
      <c r="N717" s="177">
        <f t="shared" si="336"/>
        <v>0</v>
      </c>
      <c r="O717" s="179">
        <f t="shared" si="336"/>
        <v>0</v>
      </c>
      <c r="P717" s="179">
        <f t="shared" si="336"/>
        <v>0</v>
      </c>
      <c r="Q717" s="179">
        <f t="shared" si="336"/>
        <v>0</v>
      </c>
      <c r="R717" s="179">
        <f t="shared" si="336"/>
        <v>0</v>
      </c>
      <c r="S717" s="177">
        <f t="shared" si="336"/>
        <v>0</v>
      </c>
      <c r="T717" s="179">
        <f t="shared" si="336"/>
        <v>0</v>
      </c>
      <c r="AP717" s="181"/>
      <c r="AQ717" s="181"/>
    </row>
    <row r="718" spans="1:43" s="180" customFormat="1" outlineLevel="1">
      <c r="A718" s="170"/>
      <c r="B718" s="171" t="s">
        <v>672</v>
      </c>
      <c r="C718" s="236"/>
      <c r="D718" s="172"/>
      <c r="E718" s="173"/>
      <c r="F718" s="174"/>
      <c r="G718" s="173"/>
      <c r="H718" s="358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  <c r="AP718" s="181"/>
      <c r="AQ718" s="181"/>
    </row>
    <row r="719" spans="1:43" s="3" customFormat="1" outlineLevel="1">
      <c r="A719" s="103">
        <v>4875</v>
      </c>
      <c r="B719" s="44" t="s">
        <v>673</v>
      </c>
      <c r="C719" s="236" t="s">
        <v>244</v>
      </c>
      <c r="D719" s="6"/>
      <c r="E719" s="8"/>
      <c r="F719" s="98">
        <v>1</v>
      </c>
      <c r="G719" s="8"/>
      <c r="H719" s="55">
        <f t="shared" ref="H719:H722" si="337">SUM(E719:G719)</f>
        <v>1</v>
      </c>
      <c r="I719" s="4">
        <v>1</v>
      </c>
      <c r="J719" s="8" t="s">
        <v>231</v>
      </c>
      <c r="K719" s="7"/>
      <c r="L719" s="14">
        <f t="shared" ref="L719:L722" si="338">H719*I719*K719</f>
        <v>0</v>
      </c>
      <c r="M719" s="25"/>
      <c r="N719" s="14">
        <f>MAX(L719-SUM(O719:R719),0)</f>
        <v>0</v>
      </c>
      <c r="O719" s="33"/>
      <c r="P719" s="33"/>
      <c r="Q719" s="33"/>
      <c r="R719" s="33"/>
      <c r="S719" s="14">
        <f>L719-SUM(N719:R719)</f>
        <v>0</v>
      </c>
      <c r="T719" s="33">
        <f t="shared" ref="T719:T722" si="339">N719</f>
        <v>0</v>
      </c>
      <c r="AP719" s="1"/>
      <c r="AQ719" s="1"/>
    </row>
    <row r="720" spans="1:43" s="3" customFormat="1" outlineLevel="1">
      <c r="A720" s="103">
        <v>4876</v>
      </c>
      <c r="B720" s="44" t="s">
        <v>674</v>
      </c>
      <c r="C720" s="236" t="s">
        <v>244</v>
      </c>
      <c r="D720" s="6"/>
      <c r="E720" s="8"/>
      <c r="F720" s="98">
        <v>1</v>
      </c>
      <c r="G720" s="8"/>
      <c r="H720" s="55">
        <f t="shared" si="337"/>
        <v>1</v>
      </c>
      <c r="I720" s="4">
        <v>1</v>
      </c>
      <c r="J720" s="8" t="s">
        <v>231</v>
      </c>
      <c r="K720" s="7"/>
      <c r="L720" s="14">
        <f t="shared" si="338"/>
        <v>0</v>
      </c>
      <c r="M720" s="25"/>
      <c r="N720" s="14">
        <f>MAX(L720-SUM(O720:R720),0)</f>
        <v>0</v>
      </c>
      <c r="O720" s="33"/>
      <c r="P720" s="33"/>
      <c r="Q720" s="33"/>
      <c r="R720" s="33"/>
      <c r="S720" s="14">
        <f>L720-SUM(N720:R720)</f>
        <v>0</v>
      </c>
      <c r="T720" s="33">
        <f t="shared" si="339"/>
        <v>0</v>
      </c>
      <c r="AP720" s="1"/>
      <c r="AQ720" s="1"/>
    </row>
    <row r="721" spans="1:43" s="3" customFormat="1" outlineLevel="1">
      <c r="A721" s="103">
        <v>4877</v>
      </c>
      <c r="B721" s="44" t="s">
        <v>725</v>
      </c>
      <c r="C721" s="236" t="s">
        <v>244</v>
      </c>
      <c r="D721" s="6"/>
      <c r="E721" s="8"/>
      <c r="F721" s="98">
        <v>1</v>
      </c>
      <c r="G721" s="8"/>
      <c r="H721" s="55">
        <f t="shared" si="337"/>
        <v>1</v>
      </c>
      <c r="I721" s="4">
        <v>1</v>
      </c>
      <c r="J721" s="8" t="s">
        <v>231</v>
      </c>
      <c r="K721" s="7"/>
      <c r="L721" s="14">
        <f t="shared" si="338"/>
        <v>0</v>
      </c>
      <c r="M721" s="25"/>
      <c r="N721" s="14">
        <f>MAX(L721-SUM(O721:R721),0)</f>
        <v>0</v>
      </c>
      <c r="O721" s="33"/>
      <c r="P721" s="33"/>
      <c r="Q721" s="33"/>
      <c r="R721" s="33"/>
      <c r="S721" s="14">
        <f>L721-SUM(N721:R721)</f>
        <v>0</v>
      </c>
      <c r="T721" s="33">
        <f t="shared" si="339"/>
        <v>0</v>
      </c>
      <c r="AP721" s="1"/>
      <c r="AQ721" s="1"/>
    </row>
    <row r="722" spans="1:43" s="3" customFormat="1" outlineLevel="1">
      <c r="A722" s="103">
        <v>4878</v>
      </c>
      <c r="B722" s="44" t="s">
        <v>726</v>
      </c>
      <c r="C722" s="236" t="s">
        <v>244</v>
      </c>
      <c r="D722" s="6"/>
      <c r="E722" s="8"/>
      <c r="F722" s="98">
        <v>1</v>
      </c>
      <c r="G722" s="8"/>
      <c r="H722" s="55">
        <f t="shared" si="337"/>
        <v>1</v>
      </c>
      <c r="I722" s="4">
        <v>1</v>
      </c>
      <c r="J722" s="8" t="s">
        <v>231</v>
      </c>
      <c r="K722" s="7"/>
      <c r="L722" s="14">
        <f t="shared" si="338"/>
        <v>0</v>
      </c>
      <c r="M722" s="25"/>
      <c r="N722" s="14">
        <f>MAX(L722-SUM(O722:R722),0)</f>
        <v>0</v>
      </c>
      <c r="O722" s="33"/>
      <c r="P722" s="33"/>
      <c r="Q722" s="33"/>
      <c r="R722" s="33"/>
      <c r="S722" s="14">
        <f>L722-SUM(N722:R722)</f>
        <v>0</v>
      </c>
      <c r="T722" s="33">
        <f t="shared" si="339"/>
        <v>0</v>
      </c>
      <c r="AP722" s="1"/>
      <c r="AQ722" s="1"/>
    </row>
    <row r="723" spans="1:43" s="180" customFormat="1" outlineLevel="1">
      <c r="A723" s="170"/>
      <c r="B723" s="171" t="s">
        <v>602</v>
      </c>
      <c r="C723" s="236"/>
      <c r="D723" s="172"/>
      <c r="E723" s="173"/>
      <c r="F723" s="174"/>
      <c r="G723" s="173"/>
      <c r="H723" s="358"/>
      <c r="I723" s="176"/>
      <c r="J723" s="173"/>
      <c r="K723" s="175"/>
      <c r="L723" s="177">
        <f t="shared" ref="L723:T723" si="340">SUM(L719:L722)</f>
        <v>0</v>
      </c>
      <c r="M723" s="178">
        <f t="shared" si="340"/>
        <v>0</v>
      </c>
      <c r="N723" s="177">
        <f t="shared" si="340"/>
        <v>0</v>
      </c>
      <c r="O723" s="179">
        <f t="shared" si="340"/>
        <v>0</v>
      </c>
      <c r="P723" s="179">
        <f t="shared" si="340"/>
        <v>0</v>
      </c>
      <c r="Q723" s="179">
        <f t="shared" si="340"/>
        <v>0</v>
      </c>
      <c r="R723" s="179">
        <f t="shared" si="340"/>
        <v>0</v>
      </c>
      <c r="S723" s="177">
        <f t="shared" si="340"/>
        <v>0</v>
      </c>
      <c r="T723" s="179">
        <f t="shared" si="340"/>
        <v>0</v>
      </c>
      <c r="AP723" s="181"/>
      <c r="AQ723" s="181"/>
    </row>
    <row r="724" spans="1:43" s="180" customFormat="1" outlineLevel="1">
      <c r="A724" s="170"/>
      <c r="B724" s="171" t="s">
        <v>678</v>
      </c>
      <c r="C724" s="239"/>
      <c r="D724" s="172"/>
      <c r="E724" s="173"/>
      <c r="F724" s="174"/>
      <c r="G724" s="173"/>
      <c r="H724" s="358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  <c r="AP724" s="181"/>
      <c r="AQ724" s="181"/>
    </row>
    <row r="725" spans="1:43" s="3" customFormat="1" outlineLevel="1">
      <c r="A725" s="103">
        <v>4881</v>
      </c>
      <c r="B725" s="44" t="s">
        <v>727</v>
      </c>
      <c r="C725" s="236" t="s">
        <v>244</v>
      </c>
      <c r="D725" s="6"/>
      <c r="E725" s="8"/>
      <c r="F725" s="98">
        <v>1</v>
      </c>
      <c r="G725" s="8"/>
      <c r="H725" s="55">
        <f t="shared" ref="H725:H736" si="341">SUM(E725:G725)</f>
        <v>1</v>
      </c>
      <c r="I725" s="4">
        <v>1</v>
      </c>
      <c r="J725" s="8" t="s">
        <v>231</v>
      </c>
      <c r="K725" s="7"/>
      <c r="L725" s="14">
        <f t="shared" ref="L725:L736" si="342">H725*I725*K725</f>
        <v>0</v>
      </c>
      <c r="M725" s="25"/>
      <c r="N725" s="14">
        <f t="shared" ref="N725:N736" si="343">MAX(L725-SUM(O725:R725),0)</f>
        <v>0</v>
      </c>
      <c r="O725" s="33"/>
      <c r="P725" s="33"/>
      <c r="Q725" s="33"/>
      <c r="R725" s="33"/>
      <c r="S725" s="14">
        <f t="shared" ref="S725:S736" si="344">L725-SUM(N725:R725)</f>
        <v>0</v>
      </c>
      <c r="T725" s="33">
        <f t="shared" ref="T725:T736" si="345">N725</f>
        <v>0</v>
      </c>
      <c r="AP725" s="1"/>
      <c r="AQ725" s="1"/>
    </row>
    <row r="726" spans="1:43" s="3" customFormat="1" outlineLevel="1">
      <c r="A726" s="103">
        <v>4882</v>
      </c>
      <c r="B726" s="44" t="s">
        <v>728</v>
      </c>
      <c r="C726" s="236" t="s">
        <v>244</v>
      </c>
      <c r="D726" s="6"/>
      <c r="E726" s="8"/>
      <c r="F726" s="98">
        <v>1</v>
      </c>
      <c r="G726" s="8"/>
      <c r="H726" s="55">
        <f t="shared" si="341"/>
        <v>1</v>
      </c>
      <c r="I726" s="4">
        <v>1</v>
      </c>
      <c r="J726" s="8" t="s">
        <v>231</v>
      </c>
      <c r="K726" s="7"/>
      <c r="L726" s="14">
        <f t="shared" si="342"/>
        <v>0</v>
      </c>
      <c r="M726" s="25"/>
      <c r="N726" s="14">
        <f t="shared" si="343"/>
        <v>0</v>
      </c>
      <c r="O726" s="33"/>
      <c r="P726" s="33"/>
      <c r="Q726" s="33"/>
      <c r="R726" s="33"/>
      <c r="S726" s="14">
        <f t="shared" si="344"/>
        <v>0</v>
      </c>
      <c r="T726" s="33">
        <f t="shared" si="345"/>
        <v>0</v>
      </c>
      <c r="AP726" s="1"/>
      <c r="AQ726" s="1"/>
    </row>
    <row r="727" spans="1:43" s="3" customFormat="1" outlineLevel="1">
      <c r="A727" s="103">
        <v>4883</v>
      </c>
      <c r="B727" s="44" t="s">
        <v>729</v>
      </c>
      <c r="C727" s="236" t="s">
        <v>244</v>
      </c>
      <c r="D727" s="6"/>
      <c r="E727" s="8"/>
      <c r="F727" s="98">
        <v>1</v>
      </c>
      <c r="G727" s="8"/>
      <c r="H727" s="55">
        <f t="shared" si="341"/>
        <v>1</v>
      </c>
      <c r="I727" s="4">
        <v>1</v>
      </c>
      <c r="J727" s="8" t="s">
        <v>231</v>
      </c>
      <c r="K727" s="7"/>
      <c r="L727" s="14">
        <f t="shared" si="342"/>
        <v>0</v>
      </c>
      <c r="M727" s="25"/>
      <c r="N727" s="14">
        <f t="shared" si="343"/>
        <v>0</v>
      </c>
      <c r="O727" s="33"/>
      <c r="P727" s="33"/>
      <c r="Q727" s="33"/>
      <c r="R727" s="33"/>
      <c r="S727" s="14">
        <f t="shared" si="344"/>
        <v>0</v>
      </c>
      <c r="T727" s="33">
        <f t="shared" si="345"/>
        <v>0</v>
      </c>
      <c r="AP727" s="1"/>
      <c r="AQ727" s="1"/>
    </row>
    <row r="728" spans="1:43" s="3" customFormat="1" outlineLevel="1">
      <c r="A728" s="103">
        <v>4884</v>
      </c>
      <c r="B728" s="44" t="s">
        <v>730</v>
      </c>
      <c r="C728" s="236" t="s">
        <v>244</v>
      </c>
      <c r="D728" s="6"/>
      <c r="E728" s="8"/>
      <c r="F728" s="98">
        <v>1</v>
      </c>
      <c r="G728" s="8"/>
      <c r="H728" s="55">
        <f t="shared" si="341"/>
        <v>1</v>
      </c>
      <c r="I728" s="4">
        <v>1</v>
      </c>
      <c r="J728" s="8" t="s">
        <v>231</v>
      </c>
      <c r="K728" s="7"/>
      <c r="L728" s="14">
        <f t="shared" si="342"/>
        <v>0</v>
      </c>
      <c r="M728" s="25"/>
      <c r="N728" s="14">
        <f t="shared" si="343"/>
        <v>0</v>
      </c>
      <c r="O728" s="33"/>
      <c r="P728" s="33"/>
      <c r="Q728" s="33"/>
      <c r="R728" s="33"/>
      <c r="S728" s="14">
        <f t="shared" si="344"/>
        <v>0</v>
      </c>
      <c r="T728" s="33">
        <f t="shared" si="345"/>
        <v>0</v>
      </c>
      <c r="AP728" s="1"/>
      <c r="AQ728" s="1"/>
    </row>
    <row r="729" spans="1:43" s="3" customFormat="1" outlineLevel="1">
      <c r="A729" s="103">
        <v>4885</v>
      </c>
      <c r="B729" s="44" t="s">
        <v>731</v>
      </c>
      <c r="C729" s="236" t="s">
        <v>244</v>
      </c>
      <c r="D729" s="6"/>
      <c r="E729" s="8"/>
      <c r="F729" s="98">
        <v>1</v>
      </c>
      <c r="G729" s="8"/>
      <c r="H729" s="55">
        <f t="shared" si="341"/>
        <v>1</v>
      </c>
      <c r="I729" s="4">
        <v>1</v>
      </c>
      <c r="J729" s="8" t="s">
        <v>231</v>
      </c>
      <c r="K729" s="7"/>
      <c r="L729" s="14">
        <f t="shared" si="342"/>
        <v>0</v>
      </c>
      <c r="M729" s="25"/>
      <c r="N729" s="14">
        <f t="shared" si="343"/>
        <v>0</v>
      </c>
      <c r="O729" s="33"/>
      <c r="P729" s="33"/>
      <c r="Q729" s="33"/>
      <c r="R729" s="33"/>
      <c r="S729" s="14">
        <f t="shared" si="344"/>
        <v>0</v>
      </c>
      <c r="T729" s="33">
        <f t="shared" si="345"/>
        <v>0</v>
      </c>
      <c r="AP729" s="1"/>
      <c r="AQ729" s="1"/>
    </row>
    <row r="730" spans="1:43" s="3" customFormat="1" outlineLevel="1">
      <c r="A730" s="103">
        <v>4886</v>
      </c>
      <c r="B730" s="44" t="s">
        <v>682</v>
      </c>
      <c r="C730" s="236" t="s">
        <v>244</v>
      </c>
      <c r="D730" s="6"/>
      <c r="E730" s="8"/>
      <c r="F730" s="98">
        <v>1</v>
      </c>
      <c r="G730" s="8"/>
      <c r="H730" s="55">
        <f t="shared" si="341"/>
        <v>1</v>
      </c>
      <c r="I730" s="4">
        <v>1</v>
      </c>
      <c r="J730" s="8" t="s">
        <v>231</v>
      </c>
      <c r="K730" s="7"/>
      <c r="L730" s="14">
        <f t="shared" si="342"/>
        <v>0</v>
      </c>
      <c r="M730" s="25"/>
      <c r="N730" s="14">
        <f t="shared" si="343"/>
        <v>0</v>
      </c>
      <c r="O730" s="33"/>
      <c r="P730" s="33"/>
      <c r="Q730" s="33"/>
      <c r="R730" s="33"/>
      <c r="S730" s="14">
        <f t="shared" si="344"/>
        <v>0</v>
      </c>
      <c r="T730" s="33">
        <f t="shared" si="345"/>
        <v>0</v>
      </c>
      <c r="AP730" s="1"/>
      <c r="AQ730" s="1"/>
    </row>
    <row r="731" spans="1:43" s="3" customFormat="1" outlineLevel="1">
      <c r="A731" s="103">
        <v>4887</v>
      </c>
      <c r="B731" s="44" t="s">
        <v>640</v>
      </c>
      <c r="C731" s="236" t="s">
        <v>244</v>
      </c>
      <c r="D731" s="6"/>
      <c r="E731" s="8"/>
      <c r="F731" s="98">
        <v>1</v>
      </c>
      <c r="G731" s="8"/>
      <c r="H731" s="55">
        <f t="shared" si="341"/>
        <v>1</v>
      </c>
      <c r="I731" s="4">
        <v>1</v>
      </c>
      <c r="J731" s="8" t="s">
        <v>231</v>
      </c>
      <c r="K731" s="7"/>
      <c r="L731" s="14">
        <f t="shared" si="342"/>
        <v>0</v>
      </c>
      <c r="M731" s="25"/>
      <c r="N731" s="14">
        <f t="shared" si="343"/>
        <v>0</v>
      </c>
      <c r="O731" s="33"/>
      <c r="P731" s="33"/>
      <c r="Q731" s="33"/>
      <c r="R731" s="33"/>
      <c r="S731" s="14">
        <f t="shared" si="344"/>
        <v>0</v>
      </c>
      <c r="T731" s="33">
        <f t="shared" si="345"/>
        <v>0</v>
      </c>
      <c r="AP731" s="1"/>
      <c r="AQ731" s="1"/>
    </row>
    <row r="732" spans="1:43" s="3" customFormat="1" outlineLevel="1">
      <c r="A732" s="103">
        <v>4888</v>
      </c>
      <c r="B732" s="44" t="s">
        <v>683</v>
      </c>
      <c r="C732" s="236" t="s">
        <v>244</v>
      </c>
      <c r="D732" s="6"/>
      <c r="E732" s="8"/>
      <c r="F732" s="98">
        <v>1</v>
      </c>
      <c r="G732" s="8"/>
      <c r="H732" s="55">
        <f t="shared" si="341"/>
        <v>1</v>
      </c>
      <c r="I732" s="4">
        <v>1</v>
      </c>
      <c r="J732" s="8" t="s">
        <v>231</v>
      </c>
      <c r="K732" s="7"/>
      <c r="L732" s="14">
        <f t="shared" si="342"/>
        <v>0</v>
      </c>
      <c r="M732" s="25"/>
      <c r="N732" s="14">
        <f t="shared" si="343"/>
        <v>0</v>
      </c>
      <c r="O732" s="33"/>
      <c r="P732" s="33"/>
      <c r="Q732" s="33"/>
      <c r="R732" s="33"/>
      <c r="S732" s="14">
        <f t="shared" si="344"/>
        <v>0</v>
      </c>
      <c r="T732" s="33">
        <f t="shared" si="345"/>
        <v>0</v>
      </c>
      <c r="AP732" s="1"/>
      <c r="AQ732" s="1"/>
    </row>
    <row r="733" spans="1:43" s="3" customFormat="1" outlineLevel="1">
      <c r="A733" s="103">
        <v>4890</v>
      </c>
      <c r="B733" s="44" t="s">
        <v>684</v>
      </c>
      <c r="C733" s="236" t="s">
        <v>244</v>
      </c>
      <c r="D733" s="6"/>
      <c r="E733" s="8"/>
      <c r="F733" s="98">
        <v>1</v>
      </c>
      <c r="G733" s="8"/>
      <c r="H733" s="55">
        <f t="shared" si="341"/>
        <v>1</v>
      </c>
      <c r="I733" s="4">
        <v>1</v>
      </c>
      <c r="J733" s="8" t="s">
        <v>231</v>
      </c>
      <c r="K733" s="7"/>
      <c r="L733" s="14">
        <f t="shared" si="342"/>
        <v>0</v>
      </c>
      <c r="M733" s="25"/>
      <c r="N733" s="14">
        <f t="shared" si="343"/>
        <v>0</v>
      </c>
      <c r="O733" s="33"/>
      <c r="P733" s="33"/>
      <c r="Q733" s="33"/>
      <c r="R733" s="33"/>
      <c r="S733" s="14">
        <f t="shared" si="344"/>
        <v>0</v>
      </c>
      <c r="T733" s="33">
        <f t="shared" si="345"/>
        <v>0</v>
      </c>
      <c r="AP733" s="1"/>
      <c r="AQ733" s="1"/>
    </row>
    <row r="734" spans="1:43" s="3" customFormat="1" outlineLevel="1">
      <c r="A734" s="103">
        <v>4891</v>
      </c>
      <c r="B734" s="44" t="s">
        <v>685</v>
      </c>
      <c r="C734" s="236" t="s">
        <v>244</v>
      </c>
      <c r="D734" s="6"/>
      <c r="E734" s="8"/>
      <c r="F734" s="98">
        <v>1</v>
      </c>
      <c r="G734" s="8"/>
      <c r="H734" s="55">
        <f t="shared" si="341"/>
        <v>1</v>
      </c>
      <c r="I734" s="4">
        <v>1</v>
      </c>
      <c r="J734" s="8" t="s">
        <v>231</v>
      </c>
      <c r="K734" s="7"/>
      <c r="L734" s="14">
        <f t="shared" si="342"/>
        <v>0</v>
      </c>
      <c r="M734" s="25"/>
      <c r="N734" s="14">
        <f t="shared" si="343"/>
        <v>0</v>
      </c>
      <c r="O734" s="33"/>
      <c r="P734" s="33"/>
      <c r="Q734" s="33"/>
      <c r="R734" s="33"/>
      <c r="S734" s="14">
        <f t="shared" si="344"/>
        <v>0</v>
      </c>
      <c r="T734" s="33">
        <f t="shared" si="345"/>
        <v>0</v>
      </c>
      <c r="AP734" s="1"/>
      <c r="AQ734" s="1"/>
    </row>
    <row r="735" spans="1:43" s="3" customFormat="1" outlineLevel="1">
      <c r="A735" s="103">
        <v>4892</v>
      </c>
      <c r="B735" s="44" t="s">
        <v>686</v>
      </c>
      <c r="C735" s="236" t="s">
        <v>244</v>
      </c>
      <c r="D735" s="6"/>
      <c r="E735" s="8"/>
      <c r="F735" s="98">
        <v>1</v>
      </c>
      <c r="G735" s="8"/>
      <c r="H735" s="55">
        <f t="shared" si="341"/>
        <v>1</v>
      </c>
      <c r="I735" s="4">
        <v>1</v>
      </c>
      <c r="J735" s="8" t="s">
        <v>231</v>
      </c>
      <c r="K735" s="7"/>
      <c r="L735" s="14">
        <f t="shared" si="342"/>
        <v>0</v>
      </c>
      <c r="M735" s="25"/>
      <c r="N735" s="14">
        <f t="shared" si="343"/>
        <v>0</v>
      </c>
      <c r="O735" s="33"/>
      <c r="P735" s="33"/>
      <c r="Q735" s="33"/>
      <c r="R735" s="33"/>
      <c r="S735" s="14">
        <f t="shared" si="344"/>
        <v>0</v>
      </c>
      <c r="T735" s="33">
        <f t="shared" si="345"/>
        <v>0</v>
      </c>
      <c r="AP735" s="1"/>
      <c r="AQ735" s="1"/>
    </row>
    <row r="736" spans="1:43" s="3" customFormat="1" outlineLevel="1">
      <c r="A736" s="103">
        <v>4893</v>
      </c>
      <c r="B736" s="44" t="s">
        <v>687</v>
      </c>
      <c r="C736" s="236" t="s">
        <v>244</v>
      </c>
      <c r="D736" s="6"/>
      <c r="E736" s="8"/>
      <c r="F736" s="98">
        <v>1</v>
      </c>
      <c r="G736" s="8"/>
      <c r="H736" s="55">
        <f t="shared" si="341"/>
        <v>1</v>
      </c>
      <c r="I736" s="4">
        <v>1</v>
      </c>
      <c r="J736" s="8" t="s">
        <v>231</v>
      </c>
      <c r="K736" s="7"/>
      <c r="L736" s="14">
        <f t="shared" si="342"/>
        <v>0</v>
      </c>
      <c r="M736" s="25"/>
      <c r="N736" s="14">
        <f t="shared" si="343"/>
        <v>0</v>
      </c>
      <c r="O736" s="33"/>
      <c r="P736" s="33"/>
      <c r="Q736" s="33"/>
      <c r="R736" s="33"/>
      <c r="S736" s="14">
        <f t="shared" si="344"/>
        <v>0</v>
      </c>
      <c r="T736" s="33">
        <f t="shared" si="345"/>
        <v>0</v>
      </c>
      <c r="AP736" s="1"/>
      <c r="AQ736" s="1"/>
    </row>
    <row r="737" spans="1:43" s="180" customFormat="1" outlineLevel="1">
      <c r="A737" s="170"/>
      <c r="B737" s="171" t="s">
        <v>602</v>
      </c>
      <c r="C737" s="236"/>
      <c r="D737" s="172"/>
      <c r="E737" s="173"/>
      <c r="F737" s="174"/>
      <c r="G737" s="173"/>
      <c r="H737" s="358"/>
      <c r="I737" s="176"/>
      <c r="J737" s="173"/>
      <c r="K737" s="175"/>
      <c r="L737" s="177">
        <f t="shared" ref="L737:T737" si="346">SUM(L725:L736)</f>
        <v>0</v>
      </c>
      <c r="M737" s="178">
        <f t="shared" si="346"/>
        <v>0</v>
      </c>
      <c r="N737" s="177">
        <f t="shared" si="346"/>
        <v>0</v>
      </c>
      <c r="O737" s="179">
        <f t="shared" si="346"/>
        <v>0</v>
      </c>
      <c r="P737" s="179">
        <f t="shared" si="346"/>
        <v>0</v>
      </c>
      <c r="Q737" s="179">
        <f t="shared" si="346"/>
        <v>0</v>
      </c>
      <c r="R737" s="179">
        <f t="shared" si="346"/>
        <v>0</v>
      </c>
      <c r="S737" s="177">
        <f t="shared" si="346"/>
        <v>0</v>
      </c>
      <c r="T737" s="179">
        <f t="shared" si="346"/>
        <v>0</v>
      </c>
      <c r="AF737" s="241"/>
      <c r="AG737" s="241"/>
      <c r="AH737" s="241"/>
      <c r="AI737" s="241"/>
      <c r="AJ737" s="241"/>
      <c r="AK737" s="241"/>
      <c r="AL737" s="241"/>
      <c r="AM737" s="241"/>
      <c r="AN737" s="241"/>
      <c r="AO737" s="241"/>
      <c r="AP737" s="181"/>
      <c r="AQ737" s="181"/>
    </row>
    <row r="738" spans="1:43" s="3" customFormat="1" ht="10.5" outlineLevel="1">
      <c r="A738" s="39"/>
      <c r="B738" s="46" t="s">
        <v>152</v>
      </c>
      <c r="C738" s="236"/>
      <c r="D738" s="6"/>
      <c r="E738" s="4"/>
      <c r="F738" s="98"/>
      <c r="G738" s="8"/>
      <c r="H738" s="55"/>
      <c r="I738" s="4"/>
      <c r="J738" s="8"/>
      <c r="K738" s="7"/>
      <c r="L738" s="16">
        <f>L704+L717+L723+L737</f>
        <v>0</v>
      </c>
      <c r="M738" s="21">
        <f t="shared" ref="M738:T738" si="347">M704+M717+M723+M737</f>
        <v>0</v>
      </c>
      <c r="N738" s="16">
        <f t="shared" si="347"/>
        <v>0</v>
      </c>
      <c r="O738" s="34">
        <f t="shared" si="347"/>
        <v>0</v>
      </c>
      <c r="P738" s="34">
        <f t="shared" si="347"/>
        <v>0</v>
      </c>
      <c r="Q738" s="34">
        <f t="shared" si="347"/>
        <v>0</v>
      </c>
      <c r="R738" s="34">
        <f t="shared" si="347"/>
        <v>0</v>
      </c>
      <c r="S738" s="16">
        <f t="shared" si="347"/>
        <v>0</v>
      </c>
      <c r="T738" s="34">
        <f t="shared" si="347"/>
        <v>0</v>
      </c>
      <c r="AP738" s="1"/>
      <c r="AQ738" s="1"/>
    </row>
    <row r="739" spans="1:43" s="3" customFormat="1" outlineLevel="1">
      <c r="A739" s="103"/>
      <c r="B739" s="44"/>
      <c r="C739" s="236"/>
      <c r="D739" s="6"/>
      <c r="E739" s="8"/>
      <c r="F739" s="98"/>
      <c r="G739" s="8"/>
      <c r="H739" s="55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  <c r="AP739" s="1"/>
      <c r="AQ739" s="1"/>
    </row>
    <row r="740" spans="1:43" s="5" customFormat="1" ht="10.5" outlineLevel="1">
      <c r="A740" s="104">
        <v>4900</v>
      </c>
      <c r="B740" s="31" t="s">
        <v>200</v>
      </c>
      <c r="C740" s="236"/>
      <c r="D740" s="165"/>
      <c r="E740" s="166"/>
      <c r="F740" s="167"/>
      <c r="G740" s="166"/>
      <c r="H740" s="360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  <c r="AP740" s="30"/>
      <c r="AQ740" s="30"/>
    </row>
    <row r="741" spans="1:43" s="180" customFormat="1" outlineLevel="1">
      <c r="A741" s="170"/>
      <c r="B741" s="171" t="s">
        <v>732</v>
      </c>
      <c r="C741" s="236"/>
      <c r="D741" s="172"/>
      <c r="E741" s="173"/>
      <c r="F741" s="174"/>
      <c r="G741" s="173"/>
      <c r="H741" s="358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  <c r="AP741" s="181"/>
      <c r="AQ741" s="181"/>
    </row>
    <row r="742" spans="1:43" s="3" customFormat="1" outlineLevel="1">
      <c r="A742" s="103">
        <v>4901</v>
      </c>
      <c r="B742" s="44" t="s">
        <v>733</v>
      </c>
      <c r="C742" s="236" t="s">
        <v>244</v>
      </c>
      <c r="D742" s="6"/>
      <c r="E742" s="8"/>
      <c r="F742" s="98">
        <v>1</v>
      </c>
      <c r="G742" s="8"/>
      <c r="H742" s="55">
        <f t="shared" ref="H742:H749" si="348">SUM(E742:G742)</f>
        <v>1</v>
      </c>
      <c r="I742" s="4">
        <v>1</v>
      </c>
      <c r="J742" s="8" t="s">
        <v>231</v>
      </c>
      <c r="K742" s="7"/>
      <c r="L742" s="14">
        <f t="shared" ref="L742:L749" si="349">H742*I742*K742</f>
        <v>0</v>
      </c>
      <c r="M742" s="25"/>
      <c r="N742" s="14">
        <f t="shared" ref="N742:N749" si="350">MAX(L742-SUM(O742:R742),0)</f>
        <v>0</v>
      </c>
      <c r="O742" s="33"/>
      <c r="P742" s="33"/>
      <c r="Q742" s="33"/>
      <c r="R742" s="33"/>
      <c r="S742" s="14">
        <f t="shared" ref="S742:S749" si="351">L742-SUM(N742:R742)</f>
        <v>0</v>
      </c>
      <c r="T742" s="33">
        <f t="shared" ref="T742:T749" si="352">N742</f>
        <v>0</v>
      </c>
      <c r="AP742" s="1"/>
      <c r="AQ742" s="1"/>
    </row>
    <row r="743" spans="1:43" s="3" customFormat="1" outlineLevel="1">
      <c r="A743" s="103">
        <v>4902</v>
      </c>
      <c r="B743" s="44" t="s">
        <v>734</v>
      </c>
      <c r="C743" s="236" t="s">
        <v>244</v>
      </c>
      <c r="D743" s="6"/>
      <c r="E743" s="8"/>
      <c r="F743" s="98">
        <v>1</v>
      </c>
      <c r="G743" s="8"/>
      <c r="H743" s="55">
        <f t="shared" si="348"/>
        <v>1</v>
      </c>
      <c r="I743" s="4">
        <v>1</v>
      </c>
      <c r="J743" s="8" t="s">
        <v>231</v>
      </c>
      <c r="K743" s="7"/>
      <c r="L743" s="14">
        <f t="shared" si="349"/>
        <v>0</v>
      </c>
      <c r="M743" s="25"/>
      <c r="N743" s="14">
        <f t="shared" si="350"/>
        <v>0</v>
      </c>
      <c r="O743" s="33"/>
      <c r="P743" s="33"/>
      <c r="Q743" s="33"/>
      <c r="R743" s="33"/>
      <c r="S743" s="14">
        <f t="shared" si="351"/>
        <v>0</v>
      </c>
      <c r="T743" s="33">
        <f t="shared" si="352"/>
        <v>0</v>
      </c>
      <c r="AP743" s="1"/>
      <c r="AQ743" s="1"/>
    </row>
    <row r="744" spans="1:43" s="3" customFormat="1" outlineLevel="1">
      <c r="A744" s="103">
        <v>4903</v>
      </c>
      <c r="B744" s="44" t="s">
        <v>735</v>
      </c>
      <c r="C744" s="236" t="s">
        <v>244</v>
      </c>
      <c r="D744" s="6"/>
      <c r="E744" s="8"/>
      <c r="F744" s="98">
        <v>1</v>
      </c>
      <c r="G744" s="8"/>
      <c r="H744" s="55">
        <f t="shared" si="348"/>
        <v>1</v>
      </c>
      <c r="I744" s="4">
        <v>1</v>
      </c>
      <c r="J744" s="8" t="s">
        <v>231</v>
      </c>
      <c r="K744" s="7"/>
      <c r="L744" s="14">
        <f t="shared" si="349"/>
        <v>0</v>
      </c>
      <c r="M744" s="25"/>
      <c r="N744" s="14">
        <f t="shared" si="350"/>
        <v>0</v>
      </c>
      <c r="O744" s="33"/>
      <c r="P744" s="33"/>
      <c r="Q744" s="33"/>
      <c r="R744" s="33"/>
      <c r="S744" s="14">
        <f t="shared" si="351"/>
        <v>0</v>
      </c>
      <c r="T744" s="33">
        <f t="shared" si="352"/>
        <v>0</v>
      </c>
      <c r="AP744" s="1"/>
      <c r="AQ744" s="1"/>
    </row>
    <row r="745" spans="1:43" s="3" customFormat="1" outlineLevel="1">
      <c r="A745" s="103">
        <v>4904</v>
      </c>
      <c r="B745" s="44" t="s">
        <v>736</v>
      </c>
      <c r="C745" s="236" t="s">
        <v>244</v>
      </c>
      <c r="D745" s="6"/>
      <c r="E745" s="8"/>
      <c r="F745" s="98">
        <v>1</v>
      </c>
      <c r="G745" s="8"/>
      <c r="H745" s="55">
        <f t="shared" si="348"/>
        <v>1</v>
      </c>
      <c r="I745" s="4">
        <v>1</v>
      </c>
      <c r="J745" s="8" t="s">
        <v>231</v>
      </c>
      <c r="K745" s="7"/>
      <c r="L745" s="14">
        <f t="shared" si="349"/>
        <v>0</v>
      </c>
      <c r="M745" s="25"/>
      <c r="N745" s="14">
        <f t="shared" si="350"/>
        <v>0</v>
      </c>
      <c r="O745" s="33"/>
      <c r="P745" s="33"/>
      <c r="Q745" s="33"/>
      <c r="R745" s="33"/>
      <c r="S745" s="14">
        <f t="shared" si="351"/>
        <v>0</v>
      </c>
      <c r="T745" s="33">
        <f t="shared" si="352"/>
        <v>0</v>
      </c>
      <c r="AP745" s="1"/>
      <c r="AQ745" s="1"/>
    </row>
    <row r="746" spans="1:43" s="3" customFormat="1" outlineLevel="1">
      <c r="A746" s="103">
        <v>4911</v>
      </c>
      <c r="B746" s="44" t="s">
        <v>737</v>
      </c>
      <c r="C746" s="236" t="s">
        <v>244</v>
      </c>
      <c r="D746" s="6"/>
      <c r="E746" s="8"/>
      <c r="F746" s="98">
        <v>1</v>
      </c>
      <c r="G746" s="8"/>
      <c r="H746" s="55">
        <f t="shared" si="348"/>
        <v>1</v>
      </c>
      <c r="I746" s="4">
        <v>1</v>
      </c>
      <c r="J746" s="8" t="s">
        <v>231</v>
      </c>
      <c r="K746" s="7"/>
      <c r="L746" s="14">
        <f t="shared" si="349"/>
        <v>0</v>
      </c>
      <c r="M746" s="25"/>
      <c r="N746" s="14">
        <f t="shared" si="350"/>
        <v>0</v>
      </c>
      <c r="O746" s="33"/>
      <c r="P746" s="33"/>
      <c r="Q746" s="33"/>
      <c r="R746" s="33"/>
      <c r="S746" s="14">
        <f t="shared" si="351"/>
        <v>0</v>
      </c>
      <c r="T746" s="33">
        <f t="shared" si="352"/>
        <v>0</v>
      </c>
      <c r="AP746" s="1"/>
      <c r="AQ746" s="1"/>
    </row>
    <row r="747" spans="1:43" s="3" customFormat="1" outlineLevel="1">
      <c r="A747" s="103">
        <v>4912</v>
      </c>
      <c r="B747" s="44" t="s">
        <v>738</v>
      </c>
      <c r="C747" s="236" t="s">
        <v>244</v>
      </c>
      <c r="D747" s="6"/>
      <c r="E747" s="8"/>
      <c r="F747" s="98">
        <v>1</v>
      </c>
      <c r="G747" s="8"/>
      <c r="H747" s="55">
        <f t="shared" si="348"/>
        <v>1</v>
      </c>
      <c r="I747" s="4">
        <v>1</v>
      </c>
      <c r="J747" s="8" t="s">
        <v>231</v>
      </c>
      <c r="K747" s="7"/>
      <c r="L747" s="14">
        <f t="shared" si="349"/>
        <v>0</v>
      </c>
      <c r="M747" s="25"/>
      <c r="N747" s="14">
        <f t="shared" si="350"/>
        <v>0</v>
      </c>
      <c r="O747" s="33"/>
      <c r="P747" s="33"/>
      <c r="Q747" s="33"/>
      <c r="R747" s="33"/>
      <c r="S747" s="14">
        <f t="shared" si="351"/>
        <v>0</v>
      </c>
      <c r="T747" s="33">
        <f t="shared" si="352"/>
        <v>0</v>
      </c>
      <c r="AP747" s="1"/>
      <c r="AQ747" s="1"/>
    </row>
    <row r="748" spans="1:43" s="3" customFormat="1" outlineLevel="1">
      <c r="A748" s="103">
        <v>4913</v>
      </c>
      <c r="B748" s="44" t="s">
        <v>739</v>
      </c>
      <c r="C748" s="236" t="s">
        <v>244</v>
      </c>
      <c r="D748" s="6"/>
      <c r="E748" s="8"/>
      <c r="F748" s="98">
        <v>1</v>
      </c>
      <c r="G748" s="8"/>
      <c r="H748" s="55">
        <f t="shared" si="348"/>
        <v>1</v>
      </c>
      <c r="I748" s="4">
        <v>1</v>
      </c>
      <c r="J748" s="8" t="s">
        <v>231</v>
      </c>
      <c r="K748" s="7"/>
      <c r="L748" s="14">
        <f t="shared" si="349"/>
        <v>0</v>
      </c>
      <c r="M748" s="25"/>
      <c r="N748" s="14">
        <f t="shared" si="350"/>
        <v>0</v>
      </c>
      <c r="O748" s="33"/>
      <c r="P748" s="33"/>
      <c r="Q748" s="33"/>
      <c r="R748" s="33"/>
      <c r="S748" s="14">
        <f t="shared" si="351"/>
        <v>0</v>
      </c>
      <c r="T748" s="33">
        <f t="shared" si="352"/>
        <v>0</v>
      </c>
      <c r="AP748" s="1"/>
      <c r="AQ748" s="1"/>
    </row>
    <row r="749" spans="1:43" s="3" customFormat="1" outlineLevel="1">
      <c r="A749" s="103">
        <v>4915</v>
      </c>
      <c r="B749" s="44" t="s">
        <v>740</v>
      </c>
      <c r="C749" s="236" t="s">
        <v>244</v>
      </c>
      <c r="D749" s="6"/>
      <c r="E749" s="8"/>
      <c r="F749" s="98">
        <v>1</v>
      </c>
      <c r="G749" s="8"/>
      <c r="H749" s="55">
        <f t="shared" si="348"/>
        <v>1</v>
      </c>
      <c r="I749" s="4">
        <v>1</v>
      </c>
      <c r="J749" s="8" t="s">
        <v>231</v>
      </c>
      <c r="K749" s="7"/>
      <c r="L749" s="14">
        <f t="shared" si="349"/>
        <v>0</v>
      </c>
      <c r="M749" s="25"/>
      <c r="N749" s="14">
        <f t="shared" si="350"/>
        <v>0</v>
      </c>
      <c r="O749" s="33"/>
      <c r="P749" s="33"/>
      <c r="Q749" s="33"/>
      <c r="R749" s="33"/>
      <c r="S749" s="14">
        <f t="shared" si="351"/>
        <v>0</v>
      </c>
      <c r="T749" s="33">
        <f t="shared" si="352"/>
        <v>0</v>
      </c>
      <c r="AP749" s="1"/>
      <c r="AQ749" s="1"/>
    </row>
    <row r="750" spans="1:43" s="180" customFormat="1" outlineLevel="1">
      <c r="A750" s="170"/>
      <c r="B750" s="171" t="s">
        <v>602</v>
      </c>
      <c r="C750" s="236"/>
      <c r="D750" s="172"/>
      <c r="E750" s="173"/>
      <c r="F750" s="174"/>
      <c r="G750" s="173"/>
      <c r="H750" s="358"/>
      <c r="I750" s="176"/>
      <c r="J750" s="173"/>
      <c r="K750" s="175"/>
      <c r="L750" s="177">
        <f t="shared" ref="L750:T750" si="353">SUM(L742:L749)</f>
        <v>0</v>
      </c>
      <c r="M750" s="178">
        <f t="shared" si="353"/>
        <v>0</v>
      </c>
      <c r="N750" s="177">
        <f t="shared" si="353"/>
        <v>0</v>
      </c>
      <c r="O750" s="179">
        <f t="shared" si="353"/>
        <v>0</v>
      </c>
      <c r="P750" s="179">
        <f t="shared" si="353"/>
        <v>0</v>
      </c>
      <c r="Q750" s="179">
        <f t="shared" si="353"/>
        <v>0</v>
      </c>
      <c r="R750" s="179">
        <f t="shared" si="353"/>
        <v>0</v>
      </c>
      <c r="S750" s="177">
        <f t="shared" si="353"/>
        <v>0</v>
      </c>
      <c r="T750" s="179">
        <f t="shared" si="353"/>
        <v>0</v>
      </c>
      <c r="AP750" s="181"/>
      <c r="AQ750" s="181"/>
    </row>
    <row r="751" spans="1:43" s="3" customFormat="1" ht="10.5" outlineLevel="1">
      <c r="A751" s="39"/>
      <c r="B751" s="46" t="s">
        <v>152</v>
      </c>
      <c r="C751" s="236"/>
      <c r="D751" s="6"/>
      <c r="E751" s="4"/>
      <c r="F751" s="98"/>
      <c r="G751" s="8"/>
      <c r="H751" s="55"/>
      <c r="I751" s="4"/>
      <c r="J751" s="8"/>
      <c r="K751" s="7"/>
      <c r="L751" s="16">
        <f>L750</f>
        <v>0</v>
      </c>
      <c r="M751" s="21">
        <f t="shared" ref="M751:T751" si="354">M750</f>
        <v>0</v>
      </c>
      <c r="N751" s="16">
        <f t="shared" si="354"/>
        <v>0</v>
      </c>
      <c r="O751" s="34">
        <f t="shared" si="354"/>
        <v>0</v>
      </c>
      <c r="P751" s="34">
        <f t="shared" si="354"/>
        <v>0</v>
      </c>
      <c r="Q751" s="34">
        <f t="shared" si="354"/>
        <v>0</v>
      </c>
      <c r="R751" s="34">
        <f t="shared" si="354"/>
        <v>0</v>
      </c>
      <c r="S751" s="16">
        <f t="shared" si="354"/>
        <v>0</v>
      </c>
      <c r="T751" s="34">
        <f t="shared" si="354"/>
        <v>0</v>
      </c>
      <c r="AP751" s="1"/>
      <c r="AQ751" s="1"/>
    </row>
    <row r="752" spans="1:43" s="3" customFormat="1" outlineLevel="1">
      <c r="A752" s="103"/>
      <c r="B752" s="44"/>
      <c r="C752" s="236"/>
      <c r="D752" s="6"/>
      <c r="E752" s="8"/>
      <c r="F752" s="98"/>
      <c r="G752" s="8"/>
      <c r="H752" s="55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  <c r="AP752" s="1"/>
      <c r="AQ752" s="1"/>
    </row>
    <row r="753" spans="1:43" s="5" customFormat="1" ht="10.5" outlineLevel="1">
      <c r="A753" s="104">
        <v>4920</v>
      </c>
      <c r="B753" s="31" t="s">
        <v>201</v>
      </c>
      <c r="C753" s="236"/>
      <c r="D753" s="165"/>
      <c r="E753" s="166"/>
      <c r="F753" s="167"/>
      <c r="G753" s="166"/>
      <c r="H753" s="360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  <c r="AP753" s="30"/>
      <c r="AQ753" s="30"/>
    </row>
    <row r="754" spans="1:43" s="180" customFormat="1" outlineLevel="1">
      <c r="A754" s="170"/>
      <c r="B754" s="171" t="s">
        <v>652</v>
      </c>
      <c r="C754" s="236"/>
      <c r="D754" s="172"/>
      <c r="E754" s="173"/>
      <c r="F754" s="174"/>
      <c r="G754" s="173"/>
      <c r="H754" s="358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  <c r="AP754" s="181"/>
      <c r="AQ754" s="181"/>
    </row>
    <row r="755" spans="1:43" s="3" customFormat="1" outlineLevel="1">
      <c r="A755" s="103">
        <v>4921</v>
      </c>
      <c r="B755" s="44" t="s">
        <v>653</v>
      </c>
      <c r="C755" s="236" t="s">
        <v>244</v>
      </c>
      <c r="D755" s="6"/>
      <c r="E755" s="8"/>
      <c r="F755" s="98">
        <v>1</v>
      </c>
      <c r="G755" s="8"/>
      <c r="H755" s="55">
        <f t="shared" ref="H755:H763" si="355">SUM(E755:G755)</f>
        <v>1</v>
      </c>
      <c r="I755" s="4">
        <v>1</v>
      </c>
      <c r="J755" s="8" t="s">
        <v>231</v>
      </c>
      <c r="K755" s="7"/>
      <c r="L755" s="14">
        <f t="shared" ref="L755:L763" si="356">H755*I755*K755</f>
        <v>0</v>
      </c>
      <c r="M755" s="25"/>
      <c r="N755" s="14">
        <f t="shared" ref="N755:N763" si="357">MAX(L755-SUM(O755:R755),0)</f>
        <v>0</v>
      </c>
      <c r="O755" s="33"/>
      <c r="P755" s="33"/>
      <c r="Q755" s="33"/>
      <c r="R755" s="33"/>
      <c r="S755" s="14">
        <f t="shared" ref="S755:S763" si="358">L755-SUM(N755:R755)</f>
        <v>0</v>
      </c>
      <c r="T755" s="33">
        <f t="shared" ref="T755:T763" si="359">N755</f>
        <v>0</v>
      </c>
      <c r="AP755" s="1"/>
      <c r="AQ755" s="1"/>
    </row>
    <row r="756" spans="1:43" s="3" customFormat="1" outlineLevel="1">
      <c r="A756" s="103">
        <v>4922</v>
      </c>
      <c r="B756" s="44" t="s">
        <v>630</v>
      </c>
      <c r="C756" s="236" t="s">
        <v>244</v>
      </c>
      <c r="D756" s="6"/>
      <c r="E756" s="8"/>
      <c r="F756" s="98">
        <v>1</v>
      </c>
      <c r="G756" s="8"/>
      <c r="H756" s="55">
        <f t="shared" si="355"/>
        <v>1</v>
      </c>
      <c r="I756" s="4">
        <v>1</v>
      </c>
      <c r="J756" s="8" t="s">
        <v>231</v>
      </c>
      <c r="K756" s="7"/>
      <c r="L756" s="14">
        <f t="shared" si="356"/>
        <v>0</v>
      </c>
      <c r="M756" s="25"/>
      <c r="N756" s="14">
        <f t="shared" si="357"/>
        <v>0</v>
      </c>
      <c r="O756" s="33"/>
      <c r="P756" s="33"/>
      <c r="Q756" s="33"/>
      <c r="R756" s="33"/>
      <c r="S756" s="14">
        <f t="shared" si="358"/>
        <v>0</v>
      </c>
      <c r="T756" s="33">
        <f t="shared" si="359"/>
        <v>0</v>
      </c>
      <c r="AP756" s="1"/>
      <c r="AQ756" s="1"/>
    </row>
    <row r="757" spans="1:43" s="3" customFormat="1" outlineLevel="1">
      <c r="A757" s="103">
        <v>4923</v>
      </c>
      <c r="B757" s="44" t="s">
        <v>710</v>
      </c>
      <c r="C757" s="236" t="s">
        <v>244</v>
      </c>
      <c r="D757" s="6"/>
      <c r="E757" s="8"/>
      <c r="F757" s="98">
        <v>1</v>
      </c>
      <c r="G757" s="8"/>
      <c r="H757" s="55">
        <f t="shared" si="355"/>
        <v>1</v>
      </c>
      <c r="I757" s="4">
        <v>1</v>
      </c>
      <c r="J757" s="8" t="s">
        <v>231</v>
      </c>
      <c r="K757" s="7"/>
      <c r="L757" s="14">
        <f t="shared" si="356"/>
        <v>0</v>
      </c>
      <c r="M757" s="25"/>
      <c r="N757" s="14">
        <f t="shared" si="357"/>
        <v>0</v>
      </c>
      <c r="O757" s="33"/>
      <c r="P757" s="33"/>
      <c r="Q757" s="33"/>
      <c r="R757" s="33"/>
      <c r="S757" s="14">
        <f t="shared" si="358"/>
        <v>0</v>
      </c>
      <c r="T757" s="33">
        <f t="shared" si="359"/>
        <v>0</v>
      </c>
      <c r="AP757" s="1"/>
      <c r="AQ757" s="1"/>
    </row>
    <row r="758" spans="1:43" s="3" customFormat="1" outlineLevel="1">
      <c r="A758" s="103">
        <v>4924</v>
      </c>
      <c r="B758" s="44" t="s">
        <v>711</v>
      </c>
      <c r="C758" s="236" t="s">
        <v>244</v>
      </c>
      <c r="D758" s="6"/>
      <c r="E758" s="8"/>
      <c r="F758" s="98">
        <v>1</v>
      </c>
      <c r="G758" s="8"/>
      <c r="H758" s="55">
        <f t="shared" si="355"/>
        <v>1</v>
      </c>
      <c r="I758" s="4">
        <v>1</v>
      </c>
      <c r="J758" s="8" t="s">
        <v>231</v>
      </c>
      <c r="K758" s="7"/>
      <c r="L758" s="14">
        <f t="shared" si="356"/>
        <v>0</v>
      </c>
      <c r="M758" s="25"/>
      <c r="N758" s="14">
        <f t="shared" si="357"/>
        <v>0</v>
      </c>
      <c r="O758" s="33"/>
      <c r="P758" s="33"/>
      <c r="Q758" s="33"/>
      <c r="R758" s="33"/>
      <c r="S758" s="14">
        <f t="shared" si="358"/>
        <v>0</v>
      </c>
      <c r="T758" s="33">
        <f t="shared" si="359"/>
        <v>0</v>
      </c>
      <c r="AP758" s="1"/>
      <c r="AQ758" s="1"/>
    </row>
    <row r="759" spans="1:43" s="3" customFormat="1" outlineLevel="1">
      <c r="A759" s="103">
        <v>4925</v>
      </c>
      <c r="B759" s="44" t="s">
        <v>632</v>
      </c>
      <c r="C759" s="236" t="s">
        <v>244</v>
      </c>
      <c r="D759" s="6"/>
      <c r="E759" s="8"/>
      <c r="F759" s="98">
        <v>1</v>
      </c>
      <c r="G759" s="8"/>
      <c r="H759" s="55">
        <f t="shared" si="355"/>
        <v>1</v>
      </c>
      <c r="I759" s="4">
        <v>1</v>
      </c>
      <c r="J759" s="8" t="s">
        <v>231</v>
      </c>
      <c r="K759" s="7"/>
      <c r="L759" s="14">
        <f t="shared" si="356"/>
        <v>0</v>
      </c>
      <c r="M759" s="25"/>
      <c r="N759" s="14">
        <f t="shared" si="357"/>
        <v>0</v>
      </c>
      <c r="O759" s="33"/>
      <c r="P759" s="33"/>
      <c r="Q759" s="33"/>
      <c r="R759" s="33"/>
      <c r="S759" s="14">
        <f t="shared" si="358"/>
        <v>0</v>
      </c>
      <c r="T759" s="33">
        <f t="shared" si="359"/>
        <v>0</v>
      </c>
      <c r="AP759" s="1"/>
      <c r="AQ759" s="1"/>
    </row>
    <row r="760" spans="1:43" s="3" customFormat="1" outlineLevel="1">
      <c r="A760" s="103">
        <v>4930</v>
      </c>
      <c r="B760" s="44" t="s">
        <v>633</v>
      </c>
      <c r="C760" s="236" t="s">
        <v>244</v>
      </c>
      <c r="D760" s="6"/>
      <c r="E760" s="8"/>
      <c r="F760" s="98">
        <v>1</v>
      </c>
      <c r="G760" s="8"/>
      <c r="H760" s="55">
        <f t="shared" si="355"/>
        <v>1</v>
      </c>
      <c r="I760" s="4">
        <v>1</v>
      </c>
      <c r="J760" s="8" t="s">
        <v>231</v>
      </c>
      <c r="K760" s="7"/>
      <c r="L760" s="14">
        <f t="shared" si="356"/>
        <v>0</v>
      </c>
      <c r="M760" s="25"/>
      <c r="N760" s="14">
        <f t="shared" si="357"/>
        <v>0</v>
      </c>
      <c r="O760" s="33"/>
      <c r="P760" s="33"/>
      <c r="Q760" s="33"/>
      <c r="R760" s="33"/>
      <c r="S760" s="14">
        <f t="shared" si="358"/>
        <v>0</v>
      </c>
      <c r="T760" s="33">
        <f t="shared" si="359"/>
        <v>0</v>
      </c>
      <c r="AP760" s="1"/>
      <c r="AQ760" s="1"/>
    </row>
    <row r="761" spans="1:43" s="3" customFormat="1" outlineLevel="1">
      <c r="A761" s="103">
        <v>4931</v>
      </c>
      <c r="B761" s="44" t="s">
        <v>634</v>
      </c>
      <c r="C761" s="236" t="s">
        <v>244</v>
      </c>
      <c r="D761" s="6"/>
      <c r="E761" s="8"/>
      <c r="F761" s="98">
        <v>1</v>
      </c>
      <c r="G761" s="8"/>
      <c r="H761" s="55">
        <f t="shared" si="355"/>
        <v>1</v>
      </c>
      <c r="I761" s="4">
        <v>1</v>
      </c>
      <c r="J761" s="8" t="s">
        <v>231</v>
      </c>
      <c r="K761" s="7"/>
      <c r="L761" s="14">
        <f t="shared" si="356"/>
        <v>0</v>
      </c>
      <c r="M761" s="25"/>
      <c r="N761" s="14">
        <f t="shared" si="357"/>
        <v>0</v>
      </c>
      <c r="O761" s="33"/>
      <c r="P761" s="33"/>
      <c r="Q761" s="33"/>
      <c r="R761" s="33"/>
      <c r="S761" s="14">
        <f t="shared" si="358"/>
        <v>0</v>
      </c>
      <c r="T761" s="33">
        <f t="shared" si="359"/>
        <v>0</v>
      </c>
      <c r="AP761" s="1"/>
      <c r="AQ761" s="1"/>
    </row>
    <row r="762" spans="1:43" s="3" customFormat="1" outlineLevel="1">
      <c r="A762" s="103">
        <v>4932</v>
      </c>
      <c r="B762" s="44" t="s">
        <v>712</v>
      </c>
      <c r="C762" s="236" t="s">
        <v>244</v>
      </c>
      <c r="D762" s="6"/>
      <c r="E762" s="8"/>
      <c r="F762" s="98">
        <v>1</v>
      </c>
      <c r="G762" s="8"/>
      <c r="H762" s="55">
        <f t="shared" si="355"/>
        <v>1</v>
      </c>
      <c r="I762" s="4">
        <v>1</v>
      </c>
      <c r="J762" s="8" t="s">
        <v>231</v>
      </c>
      <c r="K762" s="7"/>
      <c r="L762" s="14">
        <f t="shared" si="356"/>
        <v>0</v>
      </c>
      <c r="M762" s="25"/>
      <c r="N762" s="14">
        <f t="shared" si="357"/>
        <v>0</v>
      </c>
      <c r="O762" s="33"/>
      <c r="P762" s="33"/>
      <c r="Q762" s="33"/>
      <c r="R762" s="33"/>
      <c r="S762" s="14">
        <f t="shared" si="358"/>
        <v>0</v>
      </c>
      <c r="T762" s="33">
        <f t="shared" si="359"/>
        <v>0</v>
      </c>
      <c r="AP762" s="1"/>
      <c r="AQ762" s="1"/>
    </row>
    <row r="763" spans="1:43" s="3" customFormat="1" outlineLevel="1">
      <c r="A763" s="103">
        <v>4935</v>
      </c>
      <c r="B763" s="44" t="s">
        <v>741</v>
      </c>
      <c r="C763" s="236" t="s">
        <v>244</v>
      </c>
      <c r="D763" s="6"/>
      <c r="E763" s="8"/>
      <c r="F763" s="98">
        <v>1</v>
      </c>
      <c r="G763" s="8"/>
      <c r="H763" s="55">
        <f t="shared" si="355"/>
        <v>1</v>
      </c>
      <c r="I763" s="4">
        <v>1</v>
      </c>
      <c r="J763" s="8" t="s">
        <v>231</v>
      </c>
      <c r="K763" s="7"/>
      <c r="L763" s="14">
        <f t="shared" si="356"/>
        <v>0</v>
      </c>
      <c r="M763" s="25"/>
      <c r="N763" s="14">
        <f t="shared" si="357"/>
        <v>0</v>
      </c>
      <c r="O763" s="33"/>
      <c r="P763" s="33"/>
      <c r="Q763" s="33"/>
      <c r="R763" s="33"/>
      <c r="S763" s="14">
        <f t="shared" si="358"/>
        <v>0</v>
      </c>
      <c r="T763" s="33">
        <f t="shared" si="359"/>
        <v>0</v>
      </c>
      <c r="AP763" s="1"/>
      <c r="AQ763" s="1"/>
    </row>
    <row r="764" spans="1:43" s="180" customFormat="1" outlineLevel="1">
      <c r="A764" s="170"/>
      <c r="B764" s="171" t="s">
        <v>602</v>
      </c>
      <c r="C764" s="236"/>
      <c r="D764" s="172"/>
      <c r="E764" s="173"/>
      <c r="F764" s="174"/>
      <c r="G764" s="173"/>
      <c r="H764" s="358"/>
      <c r="I764" s="176"/>
      <c r="J764" s="173"/>
      <c r="K764" s="175"/>
      <c r="L764" s="177">
        <f t="shared" ref="L764:T764" si="360">SUM(L755:L763)</f>
        <v>0</v>
      </c>
      <c r="M764" s="178">
        <f t="shared" si="360"/>
        <v>0</v>
      </c>
      <c r="N764" s="177">
        <f t="shared" si="360"/>
        <v>0</v>
      </c>
      <c r="O764" s="179">
        <f t="shared" si="360"/>
        <v>0</v>
      </c>
      <c r="P764" s="179">
        <f t="shared" si="360"/>
        <v>0</v>
      </c>
      <c r="Q764" s="179">
        <f t="shared" si="360"/>
        <v>0</v>
      </c>
      <c r="R764" s="179">
        <f t="shared" si="360"/>
        <v>0</v>
      </c>
      <c r="S764" s="177">
        <f t="shared" si="360"/>
        <v>0</v>
      </c>
      <c r="T764" s="179">
        <f t="shared" si="360"/>
        <v>0</v>
      </c>
      <c r="AP764" s="181"/>
      <c r="AQ764" s="181"/>
    </row>
    <row r="765" spans="1:43" s="180" customFormat="1" outlineLevel="1">
      <c r="A765" s="170"/>
      <c r="B765" s="171" t="s">
        <v>742</v>
      </c>
      <c r="C765" s="236"/>
      <c r="D765" s="172"/>
      <c r="E765" s="173"/>
      <c r="F765" s="174"/>
      <c r="G765" s="173"/>
      <c r="H765" s="358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  <c r="AP765" s="181"/>
      <c r="AQ765" s="181"/>
    </row>
    <row r="766" spans="1:43" s="3" customFormat="1" outlineLevel="1">
      <c r="A766" s="103">
        <v>4951</v>
      </c>
      <c r="B766" s="44" t="s">
        <v>743</v>
      </c>
      <c r="C766" s="236" t="s">
        <v>244</v>
      </c>
      <c r="D766" s="6"/>
      <c r="E766" s="8"/>
      <c r="F766" s="98">
        <v>1</v>
      </c>
      <c r="G766" s="8"/>
      <c r="H766" s="55">
        <f t="shared" ref="H766:H779" si="361">SUM(E766:G766)</f>
        <v>1</v>
      </c>
      <c r="I766" s="4">
        <v>1</v>
      </c>
      <c r="J766" s="8" t="s">
        <v>231</v>
      </c>
      <c r="K766" s="7"/>
      <c r="L766" s="14">
        <f t="shared" ref="L766:L779" si="362">H766*I766*K766</f>
        <v>0</v>
      </c>
      <c r="M766" s="25"/>
      <c r="N766" s="14">
        <f t="shared" ref="N766:N779" si="363">MAX(L766-SUM(O766:R766),0)</f>
        <v>0</v>
      </c>
      <c r="O766" s="33"/>
      <c r="P766" s="33"/>
      <c r="Q766" s="33"/>
      <c r="R766" s="33"/>
      <c r="S766" s="14">
        <f t="shared" ref="S766:S779" si="364">L766-SUM(N766:R766)</f>
        <v>0</v>
      </c>
      <c r="T766" s="33">
        <f t="shared" ref="T766:T779" si="365">N766</f>
        <v>0</v>
      </c>
      <c r="AP766" s="1"/>
      <c r="AQ766" s="1"/>
    </row>
    <row r="767" spans="1:43" s="3" customFormat="1" outlineLevel="1">
      <c r="A767" s="103">
        <v>4952</v>
      </c>
      <c r="B767" s="44" t="s">
        <v>665</v>
      </c>
      <c r="C767" s="236" t="s">
        <v>244</v>
      </c>
      <c r="D767" s="6"/>
      <c r="E767" s="8"/>
      <c r="F767" s="98">
        <v>1</v>
      </c>
      <c r="G767" s="8"/>
      <c r="H767" s="55">
        <f t="shared" si="361"/>
        <v>1</v>
      </c>
      <c r="I767" s="4">
        <v>1</v>
      </c>
      <c r="J767" s="8" t="s">
        <v>231</v>
      </c>
      <c r="K767" s="7"/>
      <c r="L767" s="14">
        <f t="shared" si="362"/>
        <v>0</v>
      </c>
      <c r="M767" s="25"/>
      <c r="N767" s="14">
        <f t="shared" si="363"/>
        <v>0</v>
      </c>
      <c r="O767" s="33"/>
      <c r="P767" s="33"/>
      <c r="Q767" s="33"/>
      <c r="R767" s="33"/>
      <c r="S767" s="14">
        <f t="shared" si="364"/>
        <v>0</v>
      </c>
      <c r="T767" s="33">
        <f t="shared" si="365"/>
        <v>0</v>
      </c>
      <c r="AP767" s="1"/>
      <c r="AQ767" s="1"/>
    </row>
    <row r="768" spans="1:43" s="3" customFormat="1" outlineLevel="1">
      <c r="A768" s="103">
        <v>4953</v>
      </c>
      <c r="B768" s="44" t="s">
        <v>744</v>
      </c>
      <c r="C768" s="236" t="s">
        <v>244</v>
      </c>
      <c r="D768" s="6"/>
      <c r="E768" s="8"/>
      <c r="F768" s="98">
        <v>1</v>
      </c>
      <c r="G768" s="8"/>
      <c r="H768" s="55">
        <f t="shared" si="361"/>
        <v>1</v>
      </c>
      <c r="I768" s="4">
        <v>1</v>
      </c>
      <c r="J768" s="8" t="s">
        <v>231</v>
      </c>
      <c r="K768" s="7"/>
      <c r="L768" s="14">
        <f t="shared" si="362"/>
        <v>0</v>
      </c>
      <c r="M768" s="25"/>
      <c r="N768" s="14">
        <f t="shared" si="363"/>
        <v>0</v>
      </c>
      <c r="O768" s="33"/>
      <c r="P768" s="33"/>
      <c r="Q768" s="33"/>
      <c r="R768" s="33"/>
      <c r="S768" s="14">
        <f t="shared" si="364"/>
        <v>0</v>
      </c>
      <c r="T768" s="33">
        <f t="shared" si="365"/>
        <v>0</v>
      </c>
      <c r="AP768" s="1"/>
      <c r="AQ768" s="1"/>
    </row>
    <row r="769" spans="1:43" s="3" customFormat="1" outlineLevel="1">
      <c r="A769" s="103">
        <v>4955</v>
      </c>
      <c r="B769" s="44" t="s">
        <v>745</v>
      </c>
      <c r="C769" s="236" t="s">
        <v>244</v>
      </c>
      <c r="D769" s="6"/>
      <c r="E769" s="8"/>
      <c r="F769" s="98">
        <v>1</v>
      </c>
      <c r="G769" s="8"/>
      <c r="H769" s="55">
        <f t="shared" si="361"/>
        <v>1</v>
      </c>
      <c r="I769" s="4">
        <v>1</v>
      </c>
      <c r="J769" s="8" t="s">
        <v>231</v>
      </c>
      <c r="K769" s="7"/>
      <c r="L769" s="14">
        <f t="shared" si="362"/>
        <v>0</v>
      </c>
      <c r="M769" s="25"/>
      <c r="N769" s="14">
        <f t="shared" si="363"/>
        <v>0</v>
      </c>
      <c r="O769" s="33"/>
      <c r="P769" s="33"/>
      <c r="Q769" s="33"/>
      <c r="R769" s="33"/>
      <c r="S769" s="14">
        <f t="shared" si="364"/>
        <v>0</v>
      </c>
      <c r="T769" s="33">
        <f t="shared" si="365"/>
        <v>0</v>
      </c>
      <c r="AP769" s="1"/>
      <c r="AQ769" s="1"/>
    </row>
    <row r="770" spans="1:43" s="3" customFormat="1" outlineLevel="1">
      <c r="A770" s="103">
        <v>4956</v>
      </c>
      <c r="B770" s="44" t="s">
        <v>746</v>
      </c>
      <c r="C770" s="236" t="s">
        <v>244</v>
      </c>
      <c r="D770" s="6"/>
      <c r="E770" s="8"/>
      <c r="F770" s="98">
        <v>1</v>
      </c>
      <c r="G770" s="8"/>
      <c r="H770" s="55">
        <f t="shared" si="361"/>
        <v>1</v>
      </c>
      <c r="I770" s="4">
        <v>1</v>
      </c>
      <c r="J770" s="8" t="s">
        <v>231</v>
      </c>
      <c r="K770" s="7"/>
      <c r="L770" s="14">
        <f t="shared" si="362"/>
        <v>0</v>
      </c>
      <c r="M770" s="25"/>
      <c r="N770" s="14">
        <f t="shared" si="363"/>
        <v>0</v>
      </c>
      <c r="O770" s="33"/>
      <c r="P770" s="33"/>
      <c r="Q770" s="33"/>
      <c r="R770" s="33"/>
      <c r="S770" s="14">
        <f t="shared" si="364"/>
        <v>0</v>
      </c>
      <c r="T770" s="33">
        <f t="shared" si="365"/>
        <v>0</v>
      </c>
      <c r="AP770" s="1"/>
      <c r="AQ770" s="1"/>
    </row>
    <row r="771" spans="1:43" s="3" customFormat="1" outlineLevel="1">
      <c r="A771" s="103">
        <v>4960</v>
      </c>
      <c r="B771" s="44" t="s">
        <v>747</v>
      </c>
      <c r="C771" s="236" t="s">
        <v>244</v>
      </c>
      <c r="D771" s="6"/>
      <c r="E771" s="8"/>
      <c r="F771" s="98">
        <v>1</v>
      </c>
      <c r="G771" s="8"/>
      <c r="H771" s="55">
        <f t="shared" si="361"/>
        <v>1</v>
      </c>
      <c r="I771" s="4">
        <v>1</v>
      </c>
      <c r="J771" s="8" t="s">
        <v>231</v>
      </c>
      <c r="K771" s="7"/>
      <c r="L771" s="14">
        <f t="shared" si="362"/>
        <v>0</v>
      </c>
      <c r="M771" s="25"/>
      <c r="N771" s="14">
        <f t="shared" si="363"/>
        <v>0</v>
      </c>
      <c r="O771" s="33"/>
      <c r="P771" s="33"/>
      <c r="Q771" s="33"/>
      <c r="R771" s="33"/>
      <c r="S771" s="14">
        <f t="shared" si="364"/>
        <v>0</v>
      </c>
      <c r="T771" s="33">
        <f t="shared" si="365"/>
        <v>0</v>
      </c>
      <c r="AP771" s="1"/>
      <c r="AQ771" s="1"/>
    </row>
    <row r="772" spans="1:43" s="3" customFormat="1" outlineLevel="1">
      <c r="A772" s="103">
        <v>4961</v>
      </c>
      <c r="B772" s="44" t="s">
        <v>748</v>
      </c>
      <c r="C772" s="236" t="s">
        <v>244</v>
      </c>
      <c r="D772" s="6"/>
      <c r="E772" s="8"/>
      <c r="F772" s="98">
        <v>1</v>
      </c>
      <c r="G772" s="8"/>
      <c r="H772" s="55">
        <f t="shared" si="361"/>
        <v>1</v>
      </c>
      <c r="I772" s="4">
        <v>1</v>
      </c>
      <c r="J772" s="8" t="s">
        <v>231</v>
      </c>
      <c r="K772" s="7"/>
      <c r="L772" s="14">
        <f t="shared" si="362"/>
        <v>0</v>
      </c>
      <c r="M772" s="25"/>
      <c r="N772" s="14">
        <f t="shared" si="363"/>
        <v>0</v>
      </c>
      <c r="O772" s="33"/>
      <c r="P772" s="33"/>
      <c r="Q772" s="33"/>
      <c r="R772" s="33"/>
      <c r="S772" s="14">
        <f t="shared" si="364"/>
        <v>0</v>
      </c>
      <c r="T772" s="33">
        <f t="shared" si="365"/>
        <v>0</v>
      </c>
      <c r="AP772" s="1"/>
      <c r="AQ772" s="1"/>
    </row>
    <row r="773" spans="1:43" s="3" customFormat="1" outlineLevel="1">
      <c r="A773" s="103">
        <v>4971</v>
      </c>
      <c r="B773" s="44" t="s">
        <v>749</v>
      </c>
      <c r="C773" s="236" t="s">
        <v>244</v>
      </c>
      <c r="D773" s="6"/>
      <c r="E773" s="8"/>
      <c r="F773" s="98">
        <v>1</v>
      </c>
      <c r="G773" s="8"/>
      <c r="H773" s="55">
        <f t="shared" si="361"/>
        <v>1</v>
      </c>
      <c r="I773" s="4">
        <v>1</v>
      </c>
      <c r="J773" s="8" t="s">
        <v>231</v>
      </c>
      <c r="K773" s="7"/>
      <c r="L773" s="14">
        <f t="shared" si="362"/>
        <v>0</v>
      </c>
      <c r="M773" s="25"/>
      <c r="N773" s="14">
        <f t="shared" si="363"/>
        <v>0</v>
      </c>
      <c r="O773" s="33"/>
      <c r="P773" s="33"/>
      <c r="Q773" s="33"/>
      <c r="R773" s="33"/>
      <c r="S773" s="14">
        <f t="shared" si="364"/>
        <v>0</v>
      </c>
      <c r="T773" s="33">
        <f t="shared" si="365"/>
        <v>0</v>
      </c>
      <c r="AP773" s="1"/>
      <c r="AQ773" s="1"/>
    </row>
    <row r="774" spans="1:43" s="3" customFormat="1" outlineLevel="1">
      <c r="A774" s="103">
        <v>4972</v>
      </c>
      <c r="B774" s="44" t="s">
        <v>750</v>
      </c>
      <c r="C774" s="236" t="s">
        <v>244</v>
      </c>
      <c r="D774" s="6"/>
      <c r="E774" s="8"/>
      <c r="F774" s="98">
        <v>1</v>
      </c>
      <c r="G774" s="8"/>
      <c r="H774" s="55">
        <f t="shared" si="361"/>
        <v>1</v>
      </c>
      <c r="I774" s="4">
        <v>1</v>
      </c>
      <c r="J774" s="8" t="s">
        <v>231</v>
      </c>
      <c r="K774" s="7"/>
      <c r="L774" s="14">
        <f t="shared" si="362"/>
        <v>0</v>
      </c>
      <c r="M774" s="25"/>
      <c r="N774" s="14">
        <f t="shared" si="363"/>
        <v>0</v>
      </c>
      <c r="O774" s="33"/>
      <c r="P774" s="33"/>
      <c r="Q774" s="33"/>
      <c r="R774" s="33"/>
      <c r="S774" s="14">
        <f t="shared" si="364"/>
        <v>0</v>
      </c>
      <c r="T774" s="33">
        <f t="shared" si="365"/>
        <v>0</v>
      </c>
      <c r="AP774" s="1"/>
      <c r="AQ774" s="1"/>
    </row>
    <row r="775" spans="1:43" s="3" customFormat="1" outlineLevel="1">
      <c r="A775" s="103">
        <v>4975</v>
      </c>
      <c r="B775" s="44" t="s">
        <v>751</v>
      </c>
      <c r="C775" s="236" t="s">
        <v>244</v>
      </c>
      <c r="D775" s="6"/>
      <c r="E775" s="8"/>
      <c r="F775" s="98">
        <v>1</v>
      </c>
      <c r="G775" s="8"/>
      <c r="H775" s="55">
        <f t="shared" si="361"/>
        <v>1</v>
      </c>
      <c r="I775" s="4">
        <v>1</v>
      </c>
      <c r="J775" s="8" t="s">
        <v>231</v>
      </c>
      <c r="K775" s="7"/>
      <c r="L775" s="14">
        <f t="shared" si="362"/>
        <v>0</v>
      </c>
      <c r="M775" s="25"/>
      <c r="N775" s="14">
        <f t="shared" si="363"/>
        <v>0</v>
      </c>
      <c r="O775" s="33"/>
      <c r="P775" s="33"/>
      <c r="Q775" s="33"/>
      <c r="R775" s="33"/>
      <c r="S775" s="14">
        <f t="shared" si="364"/>
        <v>0</v>
      </c>
      <c r="T775" s="33">
        <f t="shared" si="365"/>
        <v>0</v>
      </c>
      <c r="AP775" s="1"/>
      <c r="AQ775" s="1"/>
    </row>
    <row r="776" spans="1:43" s="3" customFormat="1" outlineLevel="1">
      <c r="A776" s="103">
        <v>4976</v>
      </c>
      <c r="B776" s="44" t="s">
        <v>752</v>
      </c>
      <c r="C776" s="236" t="s">
        <v>244</v>
      </c>
      <c r="D776" s="6"/>
      <c r="E776" s="8"/>
      <c r="F776" s="98">
        <v>1</v>
      </c>
      <c r="G776" s="8"/>
      <c r="H776" s="55">
        <f t="shared" si="361"/>
        <v>1</v>
      </c>
      <c r="I776" s="4">
        <v>1</v>
      </c>
      <c r="J776" s="8" t="s">
        <v>231</v>
      </c>
      <c r="K776" s="7"/>
      <c r="L776" s="14">
        <f t="shared" si="362"/>
        <v>0</v>
      </c>
      <c r="M776" s="25"/>
      <c r="N776" s="14">
        <f t="shared" si="363"/>
        <v>0</v>
      </c>
      <c r="O776" s="33"/>
      <c r="P776" s="33"/>
      <c r="Q776" s="33"/>
      <c r="R776" s="33"/>
      <c r="S776" s="14">
        <f t="shared" si="364"/>
        <v>0</v>
      </c>
      <c r="T776" s="33">
        <f t="shared" si="365"/>
        <v>0</v>
      </c>
      <c r="AP776" s="1"/>
      <c r="AQ776" s="1"/>
    </row>
    <row r="777" spans="1:43" s="3" customFormat="1" outlineLevel="1">
      <c r="A777" s="103">
        <v>4977</v>
      </c>
      <c r="B777" s="44" t="s">
        <v>753</v>
      </c>
      <c r="C777" s="236" t="s">
        <v>244</v>
      </c>
      <c r="D777" s="6"/>
      <c r="E777" s="8"/>
      <c r="F777" s="98">
        <v>1</v>
      </c>
      <c r="G777" s="8"/>
      <c r="H777" s="55">
        <f t="shared" si="361"/>
        <v>1</v>
      </c>
      <c r="I777" s="4">
        <v>1</v>
      </c>
      <c r="J777" s="8" t="s">
        <v>231</v>
      </c>
      <c r="K777" s="7"/>
      <c r="L777" s="14">
        <f t="shared" si="362"/>
        <v>0</v>
      </c>
      <c r="M777" s="25"/>
      <c r="N777" s="14">
        <f t="shared" si="363"/>
        <v>0</v>
      </c>
      <c r="O777" s="33"/>
      <c r="P777" s="33"/>
      <c r="Q777" s="33"/>
      <c r="R777" s="33"/>
      <c r="S777" s="14">
        <f t="shared" si="364"/>
        <v>0</v>
      </c>
      <c r="T777" s="33">
        <f t="shared" si="365"/>
        <v>0</v>
      </c>
      <c r="AP777" s="1"/>
      <c r="AQ777" s="1"/>
    </row>
    <row r="778" spans="1:43" s="3" customFormat="1" outlineLevel="1">
      <c r="A778" s="103">
        <v>4978</v>
      </c>
      <c r="B778" s="44" t="s">
        <v>754</v>
      </c>
      <c r="C778" s="236" t="s">
        <v>244</v>
      </c>
      <c r="D778" s="6"/>
      <c r="E778" s="8"/>
      <c r="F778" s="98">
        <v>1</v>
      </c>
      <c r="G778" s="8"/>
      <c r="H778" s="55">
        <f t="shared" ref="H778" si="366">SUM(E778:G778)</f>
        <v>1</v>
      </c>
      <c r="I778" s="4">
        <v>1</v>
      </c>
      <c r="J778" s="8" t="s">
        <v>231</v>
      </c>
      <c r="K778" s="7"/>
      <c r="L778" s="14">
        <f t="shared" ref="L778" si="367">H778*I778*K778</f>
        <v>0</v>
      </c>
      <c r="M778" s="25"/>
      <c r="N778" s="14">
        <f t="shared" ref="N778" si="368">MAX(L778-SUM(O778:R778),0)</f>
        <v>0</v>
      </c>
      <c r="O778" s="33"/>
      <c r="P778" s="33"/>
      <c r="Q778" s="33"/>
      <c r="R778" s="33"/>
      <c r="S778" s="14">
        <f t="shared" ref="S778" si="369">L778-SUM(N778:R778)</f>
        <v>0</v>
      </c>
      <c r="T778" s="33">
        <f t="shared" ref="T778" si="370">N778</f>
        <v>0</v>
      </c>
      <c r="AP778" s="1"/>
      <c r="AQ778" s="1"/>
    </row>
    <row r="779" spans="1:43" s="3" customFormat="1" outlineLevel="1">
      <c r="A779" s="350">
        <v>4979</v>
      </c>
      <c r="B779" s="108" t="s">
        <v>672</v>
      </c>
      <c r="C779" s="236" t="s">
        <v>244</v>
      </c>
      <c r="D779" s="6"/>
      <c r="E779" s="8"/>
      <c r="F779" s="98">
        <v>1</v>
      </c>
      <c r="G779" s="8"/>
      <c r="H779" s="55">
        <f t="shared" si="361"/>
        <v>1</v>
      </c>
      <c r="I779" s="4">
        <v>1</v>
      </c>
      <c r="J779" s="8" t="s">
        <v>231</v>
      </c>
      <c r="K779" s="7"/>
      <c r="L779" s="14">
        <f t="shared" si="362"/>
        <v>0</v>
      </c>
      <c r="M779" s="25"/>
      <c r="N779" s="14">
        <f t="shared" si="363"/>
        <v>0</v>
      </c>
      <c r="O779" s="33"/>
      <c r="P779" s="33"/>
      <c r="Q779" s="33"/>
      <c r="R779" s="33"/>
      <c r="S779" s="14">
        <f t="shared" si="364"/>
        <v>0</v>
      </c>
      <c r="T779" s="33">
        <f t="shared" si="365"/>
        <v>0</v>
      </c>
      <c r="AP779" s="1"/>
      <c r="AQ779" s="1"/>
    </row>
    <row r="780" spans="1:43" s="180" customFormat="1" outlineLevel="1">
      <c r="A780" s="170"/>
      <c r="B780" s="171" t="s">
        <v>602</v>
      </c>
      <c r="C780" s="236"/>
      <c r="D780" s="172"/>
      <c r="E780" s="173"/>
      <c r="F780" s="174"/>
      <c r="G780" s="173"/>
      <c r="H780" s="358"/>
      <c r="I780" s="176"/>
      <c r="J780" s="173"/>
      <c r="K780" s="175"/>
      <c r="L780" s="177">
        <f t="shared" ref="L780:T780" si="371">SUM(L766:L779)</f>
        <v>0</v>
      </c>
      <c r="M780" s="178">
        <f t="shared" si="371"/>
        <v>0</v>
      </c>
      <c r="N780" s="177">
        <f t="shared" si="371"/>
        <v>0</v>
      </c>
      <c r="O780" s="179">
        <f t="shared" si="371"/>
        <v>0</v>
      </c>
      <c r="P780" s="179">
        <f t="shared" si="371"/>
        <v>0</v>
      </c>
      <c r="Q780" s="179">
        <f t="shared" si="371"/>
        <v>0</v>
      </c>
      <c r="R780" s="179">
        <f t="shared" si="371"/>
        <v>0</v>
      </c>
      <c r="S780" s="177">
        <f t="shared" si="371"/>
        <v>0</v>
      </c>
      <c r="T780" s="179">
        <f t="shared" si="371"/>
        <v>0</v>
      </c>
      <c r="AP780" s="181"/>
      <c r="AQ780" s="181"/>
    </row>
    <row r="781" spans="1:43" s="180" customFormat="1" outlineLevel="1">
      <c r="A781" s="193"/>
      <c r="B781" s="171" t="s">
        <v>678</v>
      </c>
      <c r="C781" s="236"/>
      <c r="D781" s="172"/>
      <c r="E781" s="173"/>
      <c r="F781" s="174"/>
      <c r="G781" s="173"/>
      <c r="H781" s="358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  <c r="AP781" s="181"/>
      <c r="AQ781" s="181"/>
    </row>
    <row r="782" spans="1:43" s="3" customFormat="1" outlineLevel="1">
      <c r="A782" s="103">
        <v>4981</v>
      </c>
      <c r="B782" s="44" t="s">
        <v>755</v>
      </c>
      <c r="C782" s="236" t="s">
        <v>244</v>
      </c>
      <c r="D782" s="6"/>
      <c r="E782" s="8"/>
      <c r="F782" s="98">
        <v>1</v>
      </c>
      <c r="G782" s="8"/>
      <c r="H782" s="55">
        <f t="shared" ref="H782:H789" si="372">SUM(E782:G782)</f>
        <v>1</v>
      </c>
      <c r="I782" s="4">
        <v>1</v>
      </c>
      <c r="J782" s="8" t="s">
        <v>231</v>
      </c>
      <c r="K782" s="7"/>
      <c r="L782" s="14">
        <f t="shared" ref="L782:L789" si="373">H782*I782*K782</f>
        <v>0</v>
      </c>
      <c r="M782" s="25"/>
      <c r="N782" s="14">
        <f t="shared" ref="N782:N789" si="374">MAX(L782-SUM(O782:R782),0)</f>
        <v>0</v>
      </c>
      <c r="O782" s="33"/>
      <c r="P782" s="33"/>
      <c r="Q782" s="33"/>
      <c r="R782" s="33"/>
      <c r="S782" s="14">
        <f t="shared" ref="S782:S789" si="375">L782-SUM(N782:R782)</f>
        <v>0</v>
      </c>
      <c r="T782" s="33">
        <f t="shared" ref="T782:T789" si="376">N782</f>
        <v>0</v>
      </c>
      <c r="AP782" s="1"/>
      <c r="AQ782" s="1"/>
    </row>
    <row r="783" spans="1:43" s="3" customFormat="1" outlineLevel="1">
      <c r="A783" s="103">
        <v>4983</v>
      </c>
      <c r="B783" s="44" t="s">
        <v>756</v>
      </c>
      <c r="C783" s="236" t="s">
        <v>244</v>
      </c>
      <c r="D783" s="6"/>
      <c r="E783" s="8"/>
      <c r="F783" s="98">
        <v>1</v>
      </c>
      <c r="G783" s="8"/>
      <c r="H783" s="55">
        <f t="shared" si="372"/>
        <v>1</v>
      </c>
      <c r="I783" s="4">
        <v>1</v>
      </c>
      <c r="J783" s="8" t="s">
        <v>231</v>
      </c>
      <c r="K783" s="7"/>
      <c r="L783" s="14">
        <f t="shared" si="373"/>
        <v>0</v>
      </c>
      <c r="M783" s="25"/>
      <c r="N783" s="14">
        <f t="shared" si="374"/>
        <v>0</v>
      </c>
      <c r="O783" s="33"/>
      <c r="P783" s="33"/>
      <c r="Q783" s="33"/>
      <c r="R783" s="33"/>
      <c r="S783" s="14">
        <f t="shared" si="375"/>
        <v>0</v>
      </c>
      <c r="T783" s="33">
        <f t="shared" si="376"/>
        <v>0</v>
      </c>
      <c r="AP783" s="1"/>
      <c r="AQ783" s="1"/>
    </row>
    <row r="784" spans="1:43" s="3" customFormat="1" outlineLevel="1">
      <c r="A784" s="103">
        <v>4987</v>
      </c>
      <c r="B784" s="44" t="s">
        <v>640</v>
      </c>
      <c r="C784" s="236" t="s">
        <v>244</v>
      </c>
      <c r="D784" s="6"/>
      <c r="E784" s="8"/>
      <c r="F784" s="98">
        <v>1</v>
      </c>
      <c r="G784" s="8"/>
      <c r="H784" s="55">
        <f t="shared" si="372"/>
        <v>1</v>
      </c>
      <c r="I784" s="4">
        <v>1</v>
      </c>
      <c r="J784" s="8" t="s">
        <v>231</v>
      </c>
      <c r="K784" s="7"/>
      <c r="L784" s="14">
        <f t="shared" si="373"/>
        <v>0</v>
      </c>
      <c r="M784" s="25"/>
      <c r="N784" s="14">
        <f t="shared" si="374"/>
        <v>0</v>
      </c>
      <c r="O784" s="33"/>
      <c r="P784" s="33"/>
      <c r="Q784" s="33"/>
      <c r="R784" s="33"/>
      <c r="S784" s="14">
        <f t="shared" si="375"/>
        <v>0</v>
      </c>
      <c r="T784" s="33">
        <f t="shared" si="376"/>
        <v>0</v>
      </c>
      <c r="AP784" s="1"/>
      <c r="AQ784" s="1"/>
    </row>
    <row r="785" spans="1:43" s="3" customFormat="1" outlineLevel="1">
      <c r="A785" s="103">
        <v>4988</v>
      </c>
      <c r="B785" s="44" t="s">
        <v>683</v>
      </c>
      <c r="C785" s="236" t="s">
        <v>244</v>
      </c>
      <c r="D785" s="6"/>
      <c r="E785" s="8"/>
      <c r="F785" s="98">
        <v>1</v>
      </c>
      <c r="G785" s="8"/>
      <c r="H785" s="55">
        <f t="shared" si="372"/>
        <v>1</v>
      </c>
      <c r="I785" s="4">
        <v>1</v>
      </c>
      <c r="J785" s="8" t="s">
        <v>231</v>
      </c>
      <c r="K785" s="7"/>
      <c r="L785" s="14">
        <f t="shared" si="373"/>
        <v>0</v>
      </c>
      <c r="M785" s="25"/>
      <c r="N785" s="14">
        <f t="shared" si="374"/>
        <v>0</v>
      </c>
      <c r="O785" s="33"/>
      <c r="P785" s="33"/>
      <c r="Q785" s="33"/>
      <c r="R785" s="33"/>
      <c r="S785" s="14">
        <f t="shared" si="375"/>
        <v>0</v>
      </c>
      <c r="T785" s="33">
        <f t="shared" si="376"/>
        <v>0</v>
      </c>
      <c r="AP785" s="1"/>
      <c r="AQ785" s="1"/>
    </row>
    <row r="786" spans="1:43" s="3" customFormat="1" outlineLevel="1">
      <c r="A786" s="103">
        <v>4990</v>
      </c>
      <c r="B786" s="44" t="s">
        <v>684</v>
      </c>
      <c r="C786" s="236" t="s">
        <v>244</v>
      </c>
      <c r="D786" s="6"/>
      <c r="E786" s="8"/>
      <c r="F786" s="98">
        <v>1</v>
      </c>
      <c r="G786" s="8"/>
      <c r="H786" s="55">
        <f t="shared" si="372"/>
        <v>1</v>
      </c>
      <c r="I786" s="4">
        <v>1</v>
      </c>
      <c r="J786" s="8" t="s">
        <v>231</v>
      </c>
      <c r="K786" s="7"/>
      <c r="L786" s="14">
        <f t="shared" si="373"/>
        <v>0</v>
      </c>
      <c r="M786" s="25"/>
      <c r="N786" s="14">
        <f t="shared" si="374"/>
        <v>0</v>
      </c>
      <c r="O786" s="33"/>
      <c r="P786" s="33"/>
      <c r="Q786" s="33"/>
      <c r="R786" s="33"/>
      <c r="S786" s="14">
        <f t="shared" si="375"/>
        <v>0</v>
      </c>
      <c r="T786" s="33">
        <f t="shared" si="376"/>
        <v>0</v>
      </c>
      <c r="AP786" s="1"/>
      <c r="AQ786" s="1"/>
    </row>
    <row r="787" spans="1:43" s="3" customFormat="1" outlineLevel="1">
      <c r="A787" s="103">
        <v>4991</v>
      </c>
      <c r="B787" s="44" t="s">
        <v>685</v>
      </c>
      <c r="C787" s="236" t="s">
        <v>244</v>
      </c>
      <c r="D787" s="6"/>
      <c r="E787" s="8"/>
      <c r="F787" s="98">
        <v>1</v>
      </c>
      <c r="G787" s="8"/>
      <c r="H787" s="55">
        <f t="shared" si="372"/>
        <v>1</v>
      </c>
      <c r="I787" s="4">
        <v>1</v>
      </c>
      <c r="J787" s="8" t="s">
        <v>231</v>
      </c>
      <c r="K787" s="7"/>
      <c r="L787" s="14">
        <f t="shared" si="373"/>
        <v>0</v>
      </c>
      <c r="M787" s="25"/>
      <c r="N787" s="14">
        <f t="shared" si="374"/>
        <v>0</v>
      </c>
      <c r="O787" s="33"/>
      <c r="P787" s="33"/>
      <c r="Q787" s="33"/>
      <c r="R787" s="33"/>
      <c r="S787" s="14">
        <f t="shared" si="375"/>
        <v>0</v>
      </c>
      <c r="T787" s="33">
        <f t="shared" si="376"/>
        <v>0</v>
      </c>
      <c r="AP787" s="1"/>
      <c r="AQ787" s="1"/>
    </row>
    <row r="788" spans="1:43" s="3" customFormat="1" outlineLevel="1">
      <c r="A788" s="103">
        <v>4992</v>
      </c>
      <c r="B788" s="44" t="s">
        <v>686</v>
      </c>
      <c r="C788" s="236" t="s">
        <v>244</v>
      </c>
      <c r="D788" s="6"/>
      <c r="E788" s="8"/>
      <c r="F788" s="98">
        <v>1</v>
      </c>
      <c r="G788" s="8"/>
      <c r="H788" s="55">
        <f t="shared" si="372"/>
        <v>1</v>
      </c>
      <c r="I788" s="4">
        <v>1</v>
      </c>
      <c r="J788" s="8" t="s">
        <v>231</v>
      </c>
      <c r="K788" s="7"/>
      <c r="L788" s="14">
        <f t="shared" si="373"/>
        <v>0</v>
      </c>
      <c r="M788" s="25"/>
      <c r="N788" s="14">
        <f t="shared" si="374"/>
        <v>0</v>
      </c>
      <c r="O788" s="33"/>
      <c r="P788" s="33"/>
      <c r="Q788" s="33"/>
      <c r="R788" s="33"/>
      <c r="S788" s="14">
        <f t="shared" si="375"/>
        <v>0</v>
      </c>
      <c r="T788" s="33">
        <f t="shared" si="376"/>
        <v>0</v>
      </c>
      <c r="AP788" s="1"/>
      <c r="AQ788" s="1"/>
    </row>
    <row r="789" spans="1:43" s="3" customFormat="1" outlineLevel="1">
      <c r="A789" s="103">
        <v>4993</v>
      </c>
      <c r="B789" s="44" t="s">
        <v>687</v>
      </c>
      <c r="C789" s="236" t="s">
        <v>244</v>
      </c>
      <c r="D789" s="6"/>
      <c r="E789" s="8"/>
      <c r="F789" s="98">
        <v>1</v>
      </c>
      <c r="G789" s="8"/>
      <c r="H789" s="55">
        <f t="shared" si="372"/>
        <v>1</v>
      </c>
      <c r="I789" s="4">
        <v>1</v>
      </c>
      <c r="J789" s="8" t="s">
        <v>231</v>
      </c>
      <c r="K789" s="7"/>
      <c r="L789" s="14">
        <f t="shared" si="373"/>
        <v>0</v>
      </c>
      <c r="M789" s="25"/>
      <c r="N789" s="14">
        <f t="shared" si="374"/>
        <v>0</v>
      </c>
      <c r="O789" s="33"/>
      <c r="P789" s="33"/>
      <c r="Q789" s="33"/>
      <c r="R789" s="33"/>
      <c r="S789" s="14">
        <f t="shared" si="375"/>
        <v>0</v>
      </c>
      <c r="T789" s="33">
        <f t="shared" si="376"/>
        <v>0</v>
      </c>
      <c r="AP789" s="1"/>
      <c r="AQ789" s="1"/>
    </row>
    <row r="790" spans="1:43" s="180" customFormat="1" outlineLevel="1">
      <c r="A790" s="170"/>
      <c r="B790" s="171" t="s">
        <v>602</v>
      </c>
      <c r="C790" s="236"/>
      <c r="D790" s="172"/>
      <c r="E790" s="173"/>
      <c r="F790" s="174"/>
      <c r="G790" s="173"/>
      <c r="H790" s="358"/>
      <c r="I790" s="176"/>
      <c r="J790" s="173"/>
      <c r="K790" s="175"/>
      <c r="L790" s="177">
        <f t="shared" ref="L790:T790" si="377">SUM(L782:L789)</f>
        <v>0</v>
      </c>
      <c r="M790" s="178">
        <f t="shared" si="377"/>
        <v>0</v>
      </c>
      <c r="N790" s="177">
        <f t="shared" si="377"/>
        <v>0</v>
      </c>
      <c r="O790" s="179">
        <f t="shared" si="377"/>
        <v>0</v>
      </c>
      <c r="P790" s="179">
        <f t="shared" si="377"/>
        <v>0</v>
      </c>
      <c r="Q790" s="179">
        <f t="shared" si="377"/>
        <v>0</v>
      </c>
      <c r="R790" s="179">
        <f t="shared" si="377"/>
        <v>0</v>
      </c>
      <c r="S790" s="177">
        <f t="shared" si="377"/>
        <v>0</v>
      </c>
      <c r="T790" s="179">
        <f t="shared" si="377"/>
        <v>0</v>
      </c>
      <c r="AF790" s="241"/>
      <c r="AG790" s="241"/>
      <c r="AH790" s="241"/>
      <c r="AI790" s="241"/>
      <c r="AJ790" s="241"/>
      <c r="AK790" s="241"/>
      <c r="AL790" s="241"/>
      <c r="AM790" s="241"/>
      <c r="AN790" s="241"/>
      <c r="AO790" s="241"/>
      <c r="AP790" s="181"/>
      <c r="AQ790" s="181"/>
    </row>
    <row r="791" spans="1:43" s="3" customFormat="1" ht="10.5" outlineLevel="1">
      <c r="A791" s="39"/>
      <c r="B791" s="46" t="s">
        <v>152</v>
      </c>
      <c r="C791" s="236"/>
      <c r="D791" s="6"/>
      <c r="E791" s="4"/>
      <c r="F791" s="98"/>
      <c r="G791" s="8"/>
      <c r="H791" s="55"/>
      <c r="I791" s="4"/>
      <c r="J791" s="8"/>
      <c r="K791" s="7"/>
      <c r="L791" s="16">
        <f>L764+L780+L790</f>
        <v>0</v>
      </c>
      <c r="M791" s="21">
        <f t="shared" ref="M791:T791" si="378">M764+M780+M790</f>
        <v>0</v>
      </c>
      <c r="N791" s="16">
        <f t="shared" si="378"/>
        <v>0</v>
      </c>
      <c r="O791" s="34">
        <f t="shared" si="378"/>
        <v>0</v>
      </c>
      <c r="P791" s="34">
        <f t="shared" si="378"/>
        <v>0</v>
      </c>
      <c r="Q791" s="34">
        <f t="shared" si="378"/>
        <v>0</v>
      </c>
      <c r="R791" s="34">
        <f t="shared" si="378"/>
        <v>0</v>
      </c>
      <c r="S791" s="16">
        <f t="shared" si="378"/>
        <v>0</v>
      </c>
      <c r="T791" s="34">
        <f t="shared" si="378"/>
        <v>0</v>
      </c>
      <c r="AP791" s="1"/>
      <c r="AQ791" s="1"/>
    </row>
    <row r="792" spans="1:43" s="3" customFormat="1">
      <c r="A792" s="1"/>
      <c r="B792" s="44"/>
      <c r="C792" s="236"/>
      <c r="D792" s="6"/>
      <c r="E792" s="4"/>
      <c r="F792" s="98"/>
      <c r="G792" s="8"/>
      <c r="H792" s="55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  <c r="AP792" s="1"/>
      <c r="AQ792" s="1"/>
    </row>
    <row r="793" spans="1:43" s="3" customFormat="1" ht="10.5">
      <c r="A793" s="41">
        <v>5000</v>
      </c>
      <c r="B793" s="31" t="s">
        <v>204</v>
      </c>
      <c r="C793" s="236"/>
      <c r="D793" s="6"/>
      <c r="E793" s="8"/>
      <c r="F793" s="98"/>
      <c r="G793" s="8"/>
      <c r="H793" s="55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  <c r="AP793" s="1"/>
      <c r="AQ793" s="1"/>
    </row>
    <row r="794" spans="1:43" s="3" customFormat="1">
      <c r="A794" s="39">
        <v>5001</v>
      </c>
      <c r="B794" s="44" t="s">
        <v>757</v>
      </c>
      <c r="C794" s="236" t="s">
        <v>248</v>
      </c>
      <c r="D794" s="6"/>
      <c r="E794" s="8"/>
      <c r="F794" s="98">
        <v>1</v>
      </c>
      <c r="G794" s="8"/>
      <c r="H794" s="55">
        <f t="shared" ref="H794:H814" si="379">SUM(E794:G794)</f>
        <v>1</v>
      </c>
      <c r="I794" s="4">
        <v>1</v>
      </c>
      <c r="J794" s="8" t="s">
        <v>285</v>
      </c>
      <c r="K794" s="7"/>
      <c r="L794" s="14">
        <f t="shared" ref="L794:L814" si="380">H794*I794*K794</f>
        <v>0</v>
      </c>
      <c r="M794" s="25"/>
      <c r="N794" s="14">
        <f t="shared" ref="N794:N814" si="381">MAX(L794-SUM(O794:R794),0)</f>
        <v>0</v>
      </c>
      <c r="O794" s="33"/>
      <c r="P794" s="33"/>
      <c r="Q794" s="33"/>
      <c r="R794" s="33"/>
      <c r="S794" s="14">
        <f t="shared" ref="S794:S814" si="382">L794-SUM(N794:R794)</f>
        <v>0</v>
      </c>
      <c r="T794" s="33">
        <f t="shared" ref="T794:T804" si="383">N794</f>
        <v>0</v>
      </c>
      <c r="AP794" s="1"/>
      <c r="AQ794" s="1"/>
    </row>
    <row r="795" spans="1:43" s="3" customFormat="1">
      <c r="A795" s="39">
        <v>5002</v>
      </c>
      <c r="B795" s="44" t="s">
        <v>758</v>
      </c>
      <c r="C795" s="236" t="s">
        <v>248</v>
      </c>
      <c r="D795" s="6"/>
      <c r="E795" s="8"/>
      <c r="F795" s="98">
        <v>1</v>
      </c>
      <c r="G795" s="8"/>
      <c r="H795" s="55">
        <f t="shared" si="379"/>
        <v>1</v>
      </c>
      <c r="I795" s="4">
        <v>1</v>
      </c>
      <c r="J795" s="8" t="s">
        <v>285</v>
      </c>
      <c r="K795" s="7"/>
      <c r="L795" s="14">
        <f t="shared" si="380"/>
        <v>0</v>
      </c>
      <c r="M795" s="25"/>
      <c r="N795" s="14">
        <f t="shared" si="381"/>
        <v>0</v>
      </c>
      <c r="O795" s="33"/>
      <c r="P795" s="33"/>
      <c r="Q795" s="33"/>
      <c r="R795" s="33"/>
      <c r="S795" s="14">
        <f t="shared" si="382"/>
        <v>0</v>
      </c>
      <c r="T795" s="33">
        <f t="shared" si="383"/>
        <v>0</v>
      </c>
      <c r="AP795" s="1"/>
      <c r="AQ795" s="1"/>
    </row>
    <row r="796" spans="1:43" s="3" customFormat="1">
      <c r="A796" s="39">
        <v>5003</v>
      </c>
      <c r="B796" s="44" t="s">
        <v>759</v>
      </c>
      <c r="C796" s="236" t="s">
        <v>248</v>
      </c>
      <c r="D796" s="6"/>
      <c r="E796" s="8"/>
      <c r="F796" s="98">
        <v>1</v>
      </c>
      <c r="G796" s="8"/>
      <c r="H796" s="55">
        <f t="shared" si="379"/>
        <v>1</v>
      </c>
      <c r="I796" s="4">
        <v>1</v>
      </c>
      <c r="J796" s="8" t="s">
        <v>285</v>
      </c>
      <c r="K796" s="7"/>
      <c r="L796" s="14">
        <f t="shared" si="380"/>
        <v>0</v>
      </c>
      <c r="M796" s="25"/>
      <c r="N796" s="14">
        <f t="shared" si="381"/>
        <v>0</v>
      </c>
      <c r="O796" s="33"/>
      <c r="P796" s="33"/>
      <c r="Q796" s="33"/>
      <c r="R796" s="33"/>
      <c r="S796" s="14">
        <f t="shared" si="382"/>
        <v>0</v>
      </c>
      <c r="T796" s="33">
        <f t="shared" si="383"/>
        <v>0</v>
      </c>
      <c r="AP796" s="1"/>
      <c r="AQ796" s="1"/>
    </row>
    <row r="797" spans="1:43" s="3" customFormat="1">
      <c r="A797" s="39">
        <v>5005</v>
      </c>
      <c r="B797" s="44" t="s">
        <v>760</v>
      </c>
      <c r="C797" s="236" t="s">
        <v>248</v>
      </c>
      <c r="D797" s="6"/>
      <c r="E797" s="8"/>
      <c r="F797" s="98">
        <v>1</v>
      </c>
      <c r="G797" s="8"/>
      <c r="H797" s="55">
        <f t="shared" si="379"/>
        <v>1</v>
      </c>
      <c r="I797" s="4">
        <v>1</v>
      </c>
      <c r="J797" s="8" t="s">
        <v>285</v>
      </c>
      <c r="K797" s="7"/>
      <c r="L797" s="14">
        <f t="shared" si="380"/>
        <v>0</v>
      </c>
      <c r="M797" s="25"/>
      <c r="N797" s="14">
        <f t="shared" si="381"/>
        <v>0</v>
      </c>
      <c r="O797" s="33"/>
      <c r="P797" s="33"/>
      <c r="Q797" s="33"/>
      <c r="R797" s="33"/>
      <c r="S797" s="14">
        <f t="shared" si="382"/>
        <v>0</v>
      </c>
      <c r="T797" s="33">
        <f t="shared" si="383"/>
        <v>0</v>
      </c>
      <c r="AP797" s="1"/>
      <c r="AQ797" s="1"/>
    </row>
    <row r="798" spans="1:43" s="3" customFormat="1">
      <c r="A798" s="39">
        <v>5006</v>
      </c>
      <c r="B798" s="44" t="s">
        <v>761</v>
      </c>
      <c r="C798" s="236" t="s">
        <v>248</v>
      </c>
      <c r="D798" s="6"/>
      <c r="E798" s="8"/>
      <c r="F798" s="98">
        <v>1</v>
      </c>
      <c r="G798" s="8"/>
      <c r="H798" s="55">
        <f t="shared" si="379"/>
        <v>1</v>
      </c>
      <c r="I798" s="4">
        <v>1</v>
      </c>
      <c r="J798" s="8" t="s">
        <v>285</v>
      </c>
      <c r="K798" s="7"/>
      <c r="L798" s="14">
        <f t="shared" si="380"/>
        <v>0</v>
      </c>
      <c r="M798" s="25"/>
      <c r="N798" s="14">
        <f t="shared" si="381"/>
        <v>0</v>
      </c>
      <c r="O798" s="33"/>
      <c r="P798" s="33"/>
      <c r="Q798" s="33"/>
      <c r="R798" s="33"/>
      <c r="S798" s="14">
        <f t="shared" si="382"/>
        <v>0</v>
      </c>
      <c r="T798" s="33">
        <f t="shared" si="383"/>
        <v>0</v>
      </c>
      <c r="AP798" s="1"/>
      <c r="AQ798" s="1"/>
    </row>
    <row r="799" spans="1:43" s="3" customFormat="1">
      <c r="A799" s="39">
        <v>5007</v>
      </c>
      <c r="B799" s="44" t="s">
        <v>762</v>
      </c>
      <c r="C799" s="236" t="s">
        <v>248</v>
      </c>
      <c r="D799" s="6"/>
      <c r="E799" s="8"/>
      <c r="F799" s="98">
        <v>1</v>
      </c>
      <c r="G799" s="8"/>
      <c r="H799" s="55">
        <f t="shared" si="379"/>
        <v>1</v>
      </c>
      <c r="I799" s="4">
        <v>1</v>
      </c>
      <c r="J799" s="8" t="s">
        <v>285</v>
      </c>
      <c r="K799" s="7"/>
      <c r="L799" s="14">
        <f t="shared" si="380"/>
        <v>0</v>
      </c>
      <c r="M799" s="25"/>
      <c r="N799" s="14">
        <f t="shared" si="381"/>
        <v>0</v>
      </c>
      <c r="O799" s="33"/>
      <c r="P799" s="33"/>
      <c r="Q799" s="33"/>
      <c r="R799" s="33"/>
      <c r="S799" s="14">
        <f t="shared" si="382"/>
        <v>0</v>
      </c>
      <c r="T799" s="33">
        <f t="shared" si="383"/>
        <v>0</v>
      </c>
      <c r="AP799" s="1"/>
      <c r="AQ799" s="1"/>
    </row>
    <row r="800" spans="1:43" s="3" customFormat="1">
      <c r="A800" s="39">
        <v>5008</v>
      </c>
      <c r="B800" s="44" t="s">
        <v>713</v>
      </c>
      <c r="C800" s="236" t="s">
        <v>248</v>
      </c>
      <c r="D800" s="6"/>
      <c r="E800" s="8"/>
      <c r="F800" s="98">
        <v>1</v>
      </c>
      <c r="G800" s="8"/>
      <c r="H800" s="55">
        <f t="shared" si="379"/>
        <v>1</v>
      </c>
      <c r="I800" s="4">
        <v>1</v>
      </c>
      <c r="J800" s="8" t="s">
        <v>231</v>
      </c>
      <c r="K800" s="7"/>
      <c r="L800" s="14">
        <f t="shared" si="380"/>
        <v>0</v>
      </c>
      <c r="M800" s="25"/>
      <c r="N800" s="14">
        <f t="shared" si="381"/>
        <v>0</v>
      </c>
      <c r="O800" s="33"/>
      <c r="P800" s="33"/>
      <c r="Q800" s="33"/>
      <c r="R800" s="33"/>
      <c r="S800" s="14">
        <f t="shared" si="382"/>
        <v>0</v>
      </c>
      <c r="T800" s="33">
        <f t="shared" si="383"/>
        <v>0</v>
      </c>
      <c r="AP800" s="1"/>
      <c r="AQ800" s="1"/>
    </row>
    <row r="801" spans="1:43" s="3" customFormat="1">
      <c r="A801" s="39">
        <v>5010</v>
      </c>
      <c r="B801" s="44" t="s">
        <v>763</v>
      </c>
      <c r="C801" s="236" t="s">
        <v>248</v>
      </c>
      <c r="D801" s="6"/>
      <c r="E801" s="8"/>
      <c r="F801" s="98">
        <v>1</v>
      </c>
      <c r="G801" s="8"/>
      <c r="H801" s="55">
        <f t="shared" si="379"/>
        <v>1</v>
      </c>
      <c r="I801" s="4">
        <v>1</v>
      </c>
      <c r="J801" s="8" t="s">
        <v>285</v>
      </c>
      <c r="K801" s="7"/>
      <c r="L801" s="14">
        <f t="shared" si="380"/>
        <v>0</v>
      </c>
      <c r="M801" s="25"/>
      <c r="N801" s="14">
        <f t="shared" si="381"/>
        <v>0</v>
      </c>
      <c r="O801" s="33"/>
      <c r="P801" s="33"/>
      <c r="Q801" s="33"/>
      <c r="R801" s="33"/>
      <c r="S801" s="14">
        <f t="shared" si="382"/>
        <v>0</v>
      </c>
      <c r="T801" s="33">
        <f t="shared" si="383"/>
        <v>0</v>
      </c>
      <c r="AP801" s="1"/>
      <c r="AQ801" s="1"/>
    </row>
    <row r="802" spans="1:43" s="3" customFormat="1">
      <c r="A802" s="39">
        <v>5011</v>
      </c>
      <c r="B802" s="44" t="s">
        <v>764</v>
      </c>
      <c r="C802" s="236" t="s">
        <v>248</v>
      </c>
      <c r="D802" s="6"/>
      <c r="E802" s="8"/>
      <c r="F802" s="98">
        <v>1</v>
      </c>
      <c r="G802" s="8"/>
      <c r="H802" s="55">
        <f t="shared" si="379"/>
        <v>1</v>
      </c>
      <c r="I802" s="4">
        <v>1</v>
      </c>
      <c r="J802" s="8" t="s">
        <v>231</v>
      </c>
      <c r="K802" s="7"/>
      <c r="L802" s="14">
        <f t="shared" si="380"/>
        <v>0</v>
      </c>
      <c r="M802" s="25"/>
      <c r="N802" s="14">
        <f t="shared" si="381"/>
        <v>0</v>
      </c>
      <c r="O802" s="33"/>
      <c r="P802" s="33"/>
      <c r="Q802" s="33"/>
      <c r="R802" s="33"/>
      <c r="S802" s="14">
        <f t="shared" si="382"/>
        <v>0</v>
      </c>
      <c r="T802" s="33">
        <f t="shared" si="383"/>
        <v>0</v>
      </c>
      <c r="AP802" s="1"/>
      <c r="AQ802" s="1"/>
    </row>
    <row r="803" spans="1:43" s="3" customFormat="1">
      <c r="A803" s="39">
        <v>5039</v>
      </c>
      <c r="B803" s="44" t="s">
        <v>765</v>
      </c>
      <c r="C803" s="236" t="s">
        <v>248</v>
      </c>
      <c r="D803" s="6"/>
      <c r="E803" s="8"/>
      <c r="F803" s="98">
        <v>1</v>
      </c>
      <c r="G803" s="8"/>
      <c r="H803" s="55">
        <f t="shared" si="379"/>
        <v>1</v>
      </c>
      <c r="I803" s="4">
        <v>1</v>
      </c>
      <c r="J803" s="8" t="s">
        <v>231</v>
      </c>
      <c r="K803" s="7"/>
      <c r="L803" s="14">
        <f t="shared" si="380"/>
        <v>0</v>
      </c>
      <c r="M803" s="25"/>
      <c r="N803" s="14">
        <f t="shared" si="381"/>
        <v>0</v>
      </c>
      <c r="O803" s="33"/>
      <c r="P803" s="33"/>
      <c r="Q803" s="33"/>
      <c r="R803" s="33"/>
      <c r="S803" s="14">
        <f t="shared" si="382"/>
        <v>0</v>
      </c>
      <c r="T803" s="33">
        <f t="shared" si="383"/>
        <v>0</v>
      </c>
      <c r="AP803" s="1"/>
      <c r="AQ803" s="1"/>
    </row>
    <row r="804" spans="1:43" s="3" customFormat="1">
      <c r="A804" s="39">
        <v>5040</v>
      </c>
      <c r="B804" s="44" t="s">
        <v>766</v>
      </c>
      <c r="C804" s="236" t="s">
        <v>248</v>
      </c>
      <c r="D804" s="6"/>
      <c r="E804" s="8"/>
      <c r="F804" s="98">
        <v>1</v>
      </c>
      <c r="G804" s="8"/>
      <c r="H804" s="55">
        <f t="shared" si="379"/>
        <v>1</v>
      </c>
      <c r="I804" s="4">
        <v>1</v>
      </c>
      <c r="J804" s="8" t="s">
        <v>231</v>
      </c>
      <c r="K804" s="7"/>
      <c r="L804" s="14">
        <f t="shared" si="380"/>
        <v>0</v>
      </c>
      <c r="M804" s="25"/>
      <c r="N804" s="14">
        <f t="shared" si="381"/>
        <v>0</v>
      </c>
      <c r="O804" s="33"/>
      <c r="P804" s="33"/>
      <c r="Q804" s="33"/>
      <c r="R804" s="33"/>
      <c r="S804" s="14">
        <f t="shared" si="382"/>
        <v>0</v>
      </c>
      <c r="T804" s="33">
        <f t="shared" si="383"/>
        <v>0</v>
      </c>
      <c r="AP804" s="1"/>
      <c r="AQ804" s="1"/>
    </row>
    <row r="805" spans="1:43" s="3" customFormat="1">
      <c r="A805" s="39">
        <v>5041</v>
      </c>
      <c r="B805" s="44" t="s">
        <v>767</v>
      </c>
      <c r="C805" s="236" t="s">
        <v>248</v>
      </c>
      <c r="D805" s="6"/>
      <c r="E805" s="8"/>
      <c r="F805" s="98">
        <v>1</v>
      </c>
      <c r="G805" s="8"/>
      <c r="H805" s="55">
        <f t="shared" si="379"/>
        <v>1</v>
      </c>
      <c r="I805" s="4">
        <v>1</v>
      </c>
      <c r="J805" s="8" t="s">
        <v>231</v>
      </c>
      <c r="K805" s="7"/>
      <c r="L805" s="14">
        <f t="shared" si="380"/>
        <v>0</v>
      </c>
      <c r="M805" s="25"/>
      <c r="N805" s="14">
        <f t="shared" si="381"/>
        <v>0</v>
      </c>
      <c r="O805" s="33"/>
      <c r="P805" s="33"/>
      <c r="Q805" s="33"/>
      <c r="R805" s="33"/>
      <c r="S805" s="14">
        <f t="shared" si="382"/>
        <v>0</v>
      </c>
      <c r="T805" s="36"/>
      <c r="AP805" s="1"/>
      <c r="AQ805" s="1"/>
    </row>
    <row r="806" spans="1:43" s="3" customFormat="1">
      <c r="A806" s="39">
        <v>5042</v>
      </c>
      <c r="B806" s="44" t="s">
        <v>768</v>
      </c>
      <c r="C806" s="236" t="s">
        <v>248</v>
      </c>
      <c r="D806" s="6"/>
      <c r="E806" s="8"/>
      <c r="F806" s="98">
        <v>1</v>
      </c>
      <c r="G806" s="8"/>
      <c r="H806" s="55">
        <f t="shared" si="379"/>
        <v>1</v>
      </c>
      <c r="I806" s="4">
        <v>1</v>
      </c>
      <c r="J806" s="8" t="s">
        <v>231</v>
      </c>
      <c r="K806" s="7"/>
      <c r="L806" s="14">
        <f t="shared" si="380"/>
        <v>0</v>
      </c>
      <c r="M806" s="25"/>
      <c r="N806" s="14">
        <f t="shared" si="381"/>
        <v>0</v>
      </c>
      <c r="O806" s="33"/>
      <c r="P806" s="33"/>
      <c r="Q806" s="33"/>
      <c r="R806" s="33"/>
      <c r="S806" s="14">
        <f t="shared" si="382"/>
        <v>0</v>
      </c>
      <c r="T806" s="33">
        <f t="shared" ref="T806:T813" si="384">N806</f>
        <v>0</v>
      </c>
      <c r="AP806" s="1"/>
      <c r="AQ806" s="1"/>
    </row>
    <row r="807" spans="1:43" s="3" customFormat="1">
      <c r="A807" s="39">
        <v>5043</v>
      </c>
      <c r="B807" s="44" t="s">
        <v>769</v>
      </c>
      <c r="C807" s="236" t="s">
        <v>248</v>
      </c>
      <c r="D807" s="6"/>
      <c r="E807" s="8"/>
      <c r="F807" s="98">
        <v>1</v>
      </c>
      <c r="G807" s="8"/>
      <c r="H807" s="55">
        <f t="shared" si="379"/>
        <v>1</v>
      </c>
      <c r="I807" s="4">
        <v>1</v>
      </c>
      <c r="J807" s="8" t="s">
        <v>231</v>
      </c>
      <c r="K807" s="7"/>
      <c r="L807" s="14">
        <f t="shared" si="380"/>
        <v>0</v>
      </c>
      <c r="M807" s="25"/>
      <c r="N807" s="14">
        <f t="shared" si="381"/>
        <v>0</v>
      </c>
      <c r="O807" s="33"/>
      <c r="P807" s="33"/>
      <c r="Q807" s="33"/>
      <c r="R807" s="33"/>
      <c r="S807" s="14">
        <f t="shared" si="382"/>
        <v>0</v>
      </c>
      <c r="T807" s="33">
        <f t="shared" si="384"/>
        <v>0</v>
      </c>
      <c r="AP807" s="1"/>
      <c r="AQ807" s="1"/>
    </row>
    <row r="808" spans="1:43" s="3" customFormat="1">
      <c r="A808" s="39">
        <v>5044</v>
      </c>
      <c r="B808" s="44" t="s">
        <v>770</v>
      </c>
      <c r="C808" s="236" t="s">
        <v>248</v>
      </c>
      <c r="D808" s="6"/>
      <c r="E808" s="8"/>
      <c r="F808" s="98">
        <v>1</v>
      </c>
      <c r="G808" s="8"/>
      <c r="H808" s="55">
        <f t="shared" si="379"/>
        <v>1</v>
      </c>
      <c r="I808" s="4">
        <v>1</v>
      </c>
      <c r="J808" s="8" t="s">
        <v>231</v>
      </c>
      <c r="K808" s="7"/>
      <c r="L808" s="14">
        <f t="shared" si="380"/>
        <v>0</v>
      </c>
      <c r="M808" s="25"/>
      <c r="N808" s="14">
        <f t="shared" si="381"/>
        <v>0</v>
      </c>
      <c r="O808" s="33"/>
      <c r="P808" s="33"/>
      <c r="Q808" s="33"/>
      <c r="R808" s="33"/>
      <c r="S808" s="14">
        <f t="shared" si="382"/>
        <v>0</v>
      </c>
      <c r="T808" s="33">
        <f t="shared" si="384"/>
        <v>0</v>
      </c>
      <c r="AP808" s="1"/>
      <c r="AQ808" s="1"/>
    </row>
    <row r="809" spans="1:43" s="3" customFormat="1">
      <c r="A809" s="39">
        <v>5045</v>
      </c>
      <c r="B809" s="44" t="s">
        <v>430</v>
      </c>
      <c r="C809" s="236" t="s">
        <v>248</v>
      </c>
      <c r="D809" s="6"/>
      <c r="E809" s="8"/>
      <c r="F809" s="98">
        <v>1</v>
      </c>
      <c r="G809" s="8"/>
      <c r="H809" s="55">
        <f t="shared" si="379"/>
        <v>1</v>
      </c>
      <c r="I809" s="4">
        <v>1</v>
      </c>
      <c r="J809" s="8" t="s">
        <v>231</v>
      </c>
      <c r="K809" s="7"/>
      <c r="L809" s="14">
        <f t="shared" si="380"/>
        <v>0</v>
      </c>
      <c r="M809" s="25"/>
      <c r="N809" s="14">
        <f t="shared" si="381"/>
        <v>0</v>
      </c>
      <c r="O809" s="33"/>
      <c r="P809" s="33"/>
      <c r="Q809" s="33"/>
      <c r="R809" s="33"/>
      <c r="S809" s="14">
        <f t="shared" si="382"/>
        <v>0</v>
      </c>
      <c r="T809" s="33">
        <f t="shared" si="384"/>
        <v>0</v>
      </c>
      <c r="AP809" s="1"/>
      <c r="AQ809" s="1"/>
    </row>
    <row r="810" spans="1:43" s="3" customFormat="1">
      <c r="A810" s="39">
        <v>5047</v>
      </c>
      <c r="B810" s="44" t="s">
        <v>771</v>
      </c>
      <c r="C810" s="236" t="s">
        <v>248</v>
      </c>
      <c r="D810" s="6"/>
      <c r="E810" s="8"/>
      <c r="F810" s="98">
        <v>1</v>
      </c>
      <c r="G810" s="8"/>
      <c r="H810" s="55">
        <f t="shared" si="379"/>
        <v>1</v>
      </c>
      <c r="I810" s="4">
        <v>1</v>
      </c>
      <c r="J810" s="8" t="s">
        <v>231</v>
      </c>
      <c r="K810" s="7"/>
      <c r="L810" s="14">
        <f t="shared" si="380"/>
        <v>0</v>
      </c>
      <c r="M810" s="25"/>
      <c r="N810" s="14">
        <f t="shared" si="381"/>
        <v>0</v>
      </c>
      <c r="O810" s="33"/>
      <c r="P810" s="33"/>
      <c r="Q810" s="33"/>
      <c r="R810" s="33"/>
      <c r="S810" s="14">
        <f t="shared" si="382"/>
        <v>0</v>
      </c>
      <c r="T810" s="33">
        <f t="shared" si="384"/>
        <v>0</v>
      </c>
      <c r="AP810" s="1"/>
      <c r="AQ810" s="1"/>
    </row>
    <row r="811" spans="1:43" s="3" customFormat="1">
      <c r="A811" s="39">
        <v>5048</v>
      </c>
      <c r="B811" s="44" t="s">
        <v>772</v>
      </c>
      <c r="C811" s="236" t="s">
        <v>248</v>
      </c>
      <c r="D811" s="6"/>
      <c r="E811" s="8"/>
      <c r="F811" s="98">
        <v>1</v>
      </c>
      <c r="G811" s="8"/>
      <c r="H811" s="55">
        <f t="shared" si="379"/>
        <v>1</v>
      </c>
      <c r="I811" s="4">
        <v>1</v>
      </c>
      <c r="J811" s="8" t="s">
        <v>231</v>
      </c>
      <c r="K811" s="7"/>
      <c r="L811" s="14">
        <f t="shared" si="380"/>
        <v>0</v>
      </c>
      <c r="M811" s="25"/>
      <c r="N811" s="14">
        <f t="shared" si="381"/>
        <v>0</v>
      </c>
      <c r="O811" s="33"/>
      <c r="P811" s="33"/>
      <c r="Q811" s="33"/>
      <c r="R811" s="33"/>
      <c r="S811" s="14">
        <f t="shared" si="382"/>
        <v>0</v>
      </c>
      <c r="T811" s="33">
        <f t="shared" si="384"/>
        <v>0</v>
      </c>
      <c r="AP811" s="1"/>
      <c r="AQ811" s="1"/>
    </row>
    <row r="812" spans="1:43" s="3" customFormat="1">
      <c r="A812" s="39">
        <v>5070</v>
      </c>
      <c r="B812" s="44" t="s">
        <v>773</v>
      </c>
      <c r="C812" s="236" t="s">
        <v>248</v>
      </c>
      <c r="D812" s="6"/>
      <c r="E812" s="8"/>
      <c r="F812" s="98">
        <v>1</v>
      </c>
      <c r="G812" s="8"/>
      <c r="H812" s="55">
        <f t="shared" si="379"/>
        <v>1</v>
      </c>
      <c r="I812" s="4">
        <v>1</v>
      </c>
      <c r="J812" s="8" t="s">
        <v>231</v>
      </c>
      <c r="K812" s="7"/>
      <c r="L812" s="14">
        <f t="shared" si="380"/>
        <v>0</v>
      </c>
      <c r="M812" s="25"/>
      <c r="N812" s="14">
        <f t="shared" si="381"/>
        <v>0</v>
      </c>
      <c r="O812" s="33"/>
      <c r="P812" s="33"/>
      <c r="Q812" s="33"/>
      <c r="R812" s="33"/>
      <c r="S812" s="14">
        <f t="shared" si="382"/>
        <v>0</v>
      </c>
      <c r="T812" s="33">
        <f t="shared" si="384"/>
        <v>0</v>
      </c>
      <c r="AP812" s="1"/>
      <c r="AQ812" s="1"/>
    </row>
    <row r="813" spans="1:43" s="3" customFormat="1">
      <c r="A813" s="39">
        <v>5085</v>
      </c>
      <c r="B813" s="44" t="s">
        <v>191</v>
      </c>
      <c r="C813" s="236" t="s">
        <v>248</v>
      </c>
      <c r="D813" s="6"/>
      <c r="E813" s="8"/>
      <c r="F813" s="98">
        <v>1</v>
      </c>
      <c r="G813" s="8"/>
      <c r="H813" s="55">
        <f t="shared" si="379"/>
        <v>1</v>
      </c>
      <c r="I813" s="4">
        <v>1</v>
      </c>
      <c r="J813" s="8" t="s">
        <v>231</v>
      </c>
      <c r="K813" s="7"/>
      <c r="L813" s="14">
        <f t="shared" si="380"/>
        <v>0</v>
      </c>
      <c r="M813" s="25"/>
      <c r="N813" s="14">
        <f t="shared" si="381"/>
        <v>0</v>
      </c>
      <c r="O813" s="33"/>
      <c r="P813" s="33"/>
      <c r="Q813" s="33"/>
      <c r="R813" s="33"/>
      <c r="S813" s="14">
        <f t="shared" si="382"/>
        <v>0</v>
      </c>
      <c r="T813" s="33">
        <f t="shared" si="384"/>
        <v>0</v>
      </c>
      <c r="AP813" s="1"/>
      <c r="AQ813" s="1"/>
    </row>
    <row r="814" spans="1:43" s="3" customFormat="1">
      <c r="A814" s="103">
        <v>5094</v>
      </c>
      <c r="B814" s="44" t="s">
        <v>774</v>
      </c>
      <c r="C814" s="236" t="s">
        <v>254</v>
      </c>
      <c r="D814" s="6"/>
      <c r="E814" s="8"/>
      <c r="F814" s="98">
        <v>1</v>
      </c>
      <c r="G814" s="8"/>
      <c r="H814" s="55">
        <f t="shared" si="379"/>
        <v>1</v>
      </c>
      <c r="I814" s="4">
        <v>1</v>
      </c>
      <c r="J814" s="8" t="s">
        <v>231</v>
      </c>
      <c r="K814" s="7"/>
      <c r="L814" s="14">
        <f t="shared" si="380"/>
        <v>0</v>
      </c>
      <c r="M814" s="25"/>
      <c r="N814" s="14">
        <f t="shared" si="381"/>
        <v>0</v>
      </c>
      <c r="O814" s="33"/>
      <c r="P814" s="33"/>
      <c r="Q814" s="33"/>
      <c r="R814" s="33"/>
      <c r="S814" s="14">
        <f t="shared" si="382"/>
        <v>0</v>
      </c>
      <c r="T814" s="36"/>
      <c r="AP814" s="1"/>
      <c r="AQ814" s="1"/>
    </row>
    <row r="815" spans="1:43" s="3" customFormat="1" ht="10.5">
      <c r="A815" s="39"/>
      <c r="B815" s="46" t="s">
        <v>152</v>
      </c>
      <c r="C815" s="236"/>
      <c r="D815" s="6"/>
      <c r="E815" s="8"/>
      <c r="F815" s="98"/>
      <c r="G815" s="8"/>
      <c r="H815" s="55"/>
      <c r="I815" s="4"/>
      <c r="J815" s="8"/>
      <c r="K815" s="7"/>
      <c r="L815" s="16">
        <f t="shared" ref="L815:T815" si="385">SUM(L794:L814)</f>
        <v>0</v>
      </c>
      <c r="M815" s="21">
        <f t="shared" si="385"/>
        <v>0</v>
      </c>
      <c r="N815" s="16">
        <f t="shared" si="385"/>
        <v>0</v>
      </c>
      <c r="O815" s="34">
        <f t="shared" si="385"/>
        <v>0</v>
      </c>
      <c r="P815" s="34">
        <f t="shared" si="385"/>
        <v>0</v>
      </c>
      <c r="Q815" s="34">
        <f t="shared" si="385"/>
        <v>0</v>
      </c>
      <c r="R815" s="34">
        <f t="shared" si="385"/>
        <v>0</v>
      </c>
      <c r="S815" s="16">
        <f t="shared" si="385"/>
        <v>0</v>
      </c>
      <c r="T815" s="34">
        <f t="shared" si="385"/>
        <v>0</v>
      </c>
      <c r="AP815" s="1"/>
      <c r="AQ815" s="1"/>
    </row>
    <row r="816" spans="1:43" s="3" customFormat="1" ht="10.5">
      <c r="A816" s="39"/>
      <c r="B816" s="46"/>
      <c r="C816" s="236"/>
      <c r="D816" s="6"/>
      <c r="E816" s="8"/>
      <c r="F816" s="98"/>
      <c r="G816" s="8"/>
      <c r="H816" s="55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  <c r="AP816" s="1"/>
      <c r="AQ816" s="1"/>
    </row>
    <row r="817" spans="1:43" s="3" customFormat="1" ht="10.5">
      <c r="A817" s="104">
        <v>5100</v>
      </c>
      <c r="B817" s="31" t="s">
        <v>775</v>
      </c>
      <c r="C817" s="237"/>
      <c r="D817" s="6"/>
      <c r="E817" s="8"/>
      <c r="F817" s="98"/>
      <c r="G817" s="8"/>
      <c r="H817" s="55"/>
      <c r="I817" s="4"/>
      <c r="J817" s="8"/>
      <c r="K817" s="7"/>
      <c r="L817" s="14"/>
      <c r="M817" s="25"/>
      <c r="N817" s="14"/>
      <c r="O817" s="33"/>
      <c r="P817" s="33"/>
      <c r="Q817" s="33"/>
      <c r="R817" s="33"/>
      <c r="S817" s="14"/>
      <c r="T817" s="33"/>
      <c r="AP817" s="1"/>
      <c r="AQ817" s="1"/>
    </row>
    <row r="818" spans="1:43" s="3" customFormat="1">
      <c r="A818" s="39">
        <v>5101</v>
      </c>
      <c r="B818" s="44" t="s">
        <v>776</v>
      </c>
      <c r="C818" s="236" t="s">
        <v>777</v>
      </c>
      <c r="D818" s="6"/>
      <c r="E818" s="8"/>
      <c r="F818" s="98">
        <f>ed</f>
        <v>0</v>
      </c>
      <c r="G818" s="8"/>
      <c r="H818" s="55">
        <f t="shared" ref="H818:H828" si="386">SUM(E818:G818)</f>
        <v>0</v>
      </c>
      <c r="I818" s="4">
        <v>1</v>
      </c>
      <c r="J818" s="8" t="s">
        <v>98</v>
      </c>
      <c r="K818" s="7"/>
      <c r="L818" s="14">
        <f t="shared" ref="L818:L828" si="387">H818*I818*K818</f>
        <v>0</v>
      </c>
      <c r="M818" s="25"/>
      <c r="N818" s="14">
        <f t="shared" ref="N818:N828" si="388">MAX(L818-SUM(O818:R818),0)</f>
        <v>0</v>
      </c>
      <c r="O818" s="33"/>
      <c r="P818" s="33"/>
      <c r="Q818" s="33"/>
      <c r="R818" s="33"/>
      <c r="S818" s="14">
        <f t="shared" ref="S818:S828" si="389">L818-SUM(N818:R818)</f>
        <v>0</v>
      </c>
      <c r="T818" s="33">
        <f t="shared" ref="T818:T823" si="390">N818</f>
        <v>0</v>
      </c>
      <c r="AP818" s="1"/>
      <c r="AQ818" s="1"/>
    </row>
    <row r="819" spans="1:43" s="3" customFormat="1">
      <c r="A819" s="103">
        <v>5102</v>
      </c>
      <c r="B819" s="44" t="s">
        <v>778</v>
      </c>
      <c r="C819" s="236" t="s">
        <v>777</v>
      </c>
      <c r="D819" s="6"/>
      <c r="E819" s="8"/>
      <c r="F819" s="98">
        <v>0</v>
      </c>
      <c r="G819" s="8"/>
      <c r="H819" s="55">
        <f t="shared" si="386"/>
        <v>0</v>
      </c>
      <c r="I819" s="4">
        <v>1</v>
      </c>
      <c r="J819" s="8" t="s">
        <v>285</v>
      </c>
      <c r="K819" s="7"/>
      <c r="L819" s="14">
        <f t="shared" si="387"/>
        <v>0</v>
      </c>
      <c r="M819" s="25"/>
      <c r="N819" s="14">
        <f t="shared" si="388"/>
        <v>0</v>
      </c>
      <c r="O819" s="33"/>
      <c r="P819" s="33"/>
      <c r="Q819" s="33"/>
      <c r="R819" s="33"/>
      <c r="S819" s="14">
        <f t="shared" si="389"/>
        <v>0</v>
      </c>
      <c r="T819" s="33">
        <f t="shared" si="390"/>
        <v>0</v>
      </c>
      <c r="AP819" s="1"/>
      <c r="AQ819" s="1"/>
    </row>
    <row r="820" spans="1:43" s="3" customFormat="1">
      <c r="A820" s="39">
        <v>5103</v>
      </c>
      <c r="B820" s="44" t="s">
        <v>779</v>
      </c>
      <c r="C820" s="236" t="s">
        <v>777</v>
      </c>
      <c r="D820" s="6"/>
      <c r="E820" s="8"/>
      <c r="F820" s="98">
        <v>0</v>
      </c>
      <c r="G820" s="8"/>
      <c r="H820" s="55">
        <f t="shared" si="386"/>
        <v>0</v>
      </c>
      <c r="I820" s="4">
        <v>1</v>
      </c>
      <c r="J820" s="8" t="s">
        <v>285</v>
      </c>
      <c r="K820" s="7"/>
      <c r="L820" s="14">
        <f t="shared" si="387"/>
        <v>0</v>
      </c>
      <c r="M820" s="25"/>
      <c r="N820" s="14">
        <f t="shared" si="388"/>
        <v>0</v>
      </c>
      <c r="O820" s="33"/>
      <c r="P820" s="33"/>
      <c r="Q820" s="33"/>
      <c r="R820" s="33"/>
      <c r="S820" s="14">
        <f t="shared" si="389"/>
        <v>0</v>
      </c>
      <c r="T820" s="33">
        <f t="shared" si="390"/>
        <v>0</v>
      </c>
      <c r="AP820" s="1"/>
      <c r="AQ820" s="1"/>
    </row>
    <row r="821" spans="1:43" s="3" customFormat="1">
      <c r="A821" s="39">
        <v>5110</v>
      </c>
      <c r="B821" s="44" t="s">
        <v>780</v>
      </c>
      <c r="C821" s="236" t="s">
        <v>777</v>
      </c>
      <c r="D821" s="6"/>
      <c r="E821" s="8"/>
      <c r="F821" s="98">
        <f>ed*0.4</f>
        <v>0</v>
      </c>
      <c r="G821" s="8"/>
      <c r="H821" s="55">
        <f t="shared" si="386"/>
        <v>0</v>
      </c>
      <c r="I821" s="4">
        <v>1</v>
      </c>
      <c r="J821" s="8" t="s">
        <v>285</v>
      </c>
      <c r="K821" s="7"/>
      <c r="L821" s="14">
        <f t="shared" si="387"/>
        <v>0</v>
      </c>
      <c r="M821" s="25"/>
      <c r="N821" s="14">
        <f t="shared" si="388"/>
        <v>0</v>
      </c>
      <c r="O821" s="33"/>
      <c r="P821" s="33"/>
      <c r="Q821" s="33"/>
      <c r="R821" s="33"/>
      <c r="S821" s="14">
        <f t="shared" si="389"/>
        <v>0</v>
      </c>
      <c r="T821" s="33">
        <f t="shared" si="390"/>
        <v>0</v>
      </c>
      <c r="AP821" s="1"/>
      <c r="AQ821" s="1"/>
    </row>
    <row r="822" spans="1:43" s="3" customFormat="1">
      <c r="A822" s="103">
        <v>5113</v>
      </c>
      <c r="B822" s="44" t="s">
        <v>370</v>
      </c>
      <c r="C822" s="236" t="s">
        <v>777</v>
      </c>
      <c r="D822" s="6"/>
      <c r="E822" s="8"/>
      <c r="F822" s="98">
        <v>1</v>
      </c>
      <c r="G822" s="8"/>
      <c r="H822" s="55">
        <f t="shared" si="386"/>
        <v>1</v>
      </c>
      <c r="I822" s="4">
        <v>1</v>
      </c>
      <c r="J822" s="8" t="s">
        <v>323</v>
      </c>
      <c r="K822" s="7"/>
      <c r="L822" s="14">
        <f t="shared" si="387"/>
        <v>0</v>
      </c>
      <c r="M822" s="25"/>
      <c r="N822" s="14">
        <f t="shared" si="388"/>
        <v>0</v>
      </c>
      <c r="O822" s="33"/>
      <c r="P822" s="33"/>
      <c r="Q822" s="33"/>
      <c r="R822" s="33"/>
      <c r="S822" s="14">
        <f t="shared" si="389"/>
        <v>0</v>
      </c>
      <c r="T822" s="33">
        <f t="shared" si="390"/>
        <v>0</v>
      </c>
      <c r="AP822" s="1"/>
      <c r="AQ822" s="1"/>
    </row>
    <row r="823" spans="1:43" s="3" customFormat="1">
      <c r="A823" s="39">
        <v>5140</v>
      </c>
      <c r="B823" s="44" t="s">
        <v>781</v>
      </c>
      <c r="C823" s="236" t="s">
        <v>777</v>
      </c>
      <c r="D823" s="6"/>
      <c r="E823" s="8"/>
      <c r="F823" s="98">
        <f>ed</f>
        <v>0</v>
      </c>
      <c r="G823" s="8"/>
      <c r="H823" s="55">
        <f t="shared" ref="H823" si="391">SUM(E823:G823)</f>
        <v>0</v>
      </c>
      <c r="I823" s="4">
        <v>1</v>
      </c>
      <c r="J823" s="8" t="s">
        <v>98</v>
      </c>
      <c r="K823" s="7"/>
      <c r="L823" s="14">
        <f>H823*I823*K823</f>
        <v>0</v>
      </c>
      <c r="M823" s="25"/>
      <c r="N823" s="14">
        <f t="shared" si="388"/>
        <v>0</v>
      </c>
      <c r="O823" s="33"/>
      <c r="P823" s="33"/>
      <c r="Q823" s="33"/>
      <c r="R823" s="33"/>
      <c r="S823" s="14">
        <f t="shared" si="389"/>
        <v>0</v>
      </c>
      <c r="T823" s="33">
        <f t="shared" si="390"/>
        <v>0</v>
      </c>
      <c r="AP823" s="1"/>
      <c r="AQ823" s="1"/>
    </row>
    <row r="824" spans="1:43" s="3" customFormat="1">
      <c r="A824" s="103">
        <v>5150</v>
      </c>
      <c r="B824" s="44" t="s">
        <v>782</v>
      </c>
      <c r="C824" s="236" t="s">
        <v>254</v>
      </c>
      <c r="D824" s="6"/>
      <c r="E824" s="8"/>
      <c r="F824" s="98">
        <v>1</v>
      </c>
      <c r="G824" s="8"/>
      <c r="H824" s="55">
        <f t="shared" si="386"/>
        <v>1</v>
      </c>
      <c r="I824" s="4">
        <v>1</v>
      </c>
      <c r="J824" s="8" t="s">
        <v>231</v>
      </c>
      <c r="K824" s="7"/>
      <c r="L824" s="14">
        <f>H824*I824*K824</f>
        <v>0</v>
      </c>
      <c r="M824" s="25"/>
      <c r="N824" s="14">
        <f t="shared" si="388"/>
        <v>0</v>
      </c>
      <c r="O824" s="33"/>
      <c r="P824" s="33"/>
      <c r="Q824" s="33"/>
      <c r="R824" s="33"/>
      <c r="S824" s="14">
        <f t="shared" si="389"/>
        <v>0</v>
      </c>
      <c r="T824" s="36"/>
      <c r="AP824" s="1"/>
      <c r="AQ824" s="1"/>
    </row>
    <row r="825" spans="1:43" s="3" customFormat="1">
      <c r="A825" s="103">
        <v>5151</v>
      </c>
      <c r="B825" s="44" t="s">
        <v>783</v>
      </c>
      <c r="C825" s="236" t="s">
        <v>254</v>
      </c>
      <c r="D825" s="6"/>
      <c r="E825" s="8"/>
      <c r="F825" s="98">
        <v>1</v>
      </c>
      <c r="G825" s="8"/>
      <c r="H825" s="55">
        <f t="shared" si="386"/>
        <v>1</v>
      </c>
      <c r="I825" s="4">
        <v>1</v>
      </c>
      <c r="J825" s="8" t="s">
        <v>231</v>
      </c>
      <c r="K825" s="7"/>
      <c r="L825" s="14">
        <f t="shared" si="387"/>
        <v>0</v>
      </c>
      <c r="M825" s="25"/>
      <c r="N825" s="14">
        <f t="shared" si="388"/>
        <v>0</v>
      </c>
      <c r="O825" s="33"/>
      <c r="P825" s="33"/>
      <c r="Q825" s="33"/>
      <c r="R825" s="33"/>
      <c r="S825" s="14">
        <f t="shared" si="389"/>
        <v>0</v>
      </c>
      <c r="T825" s="36"/>
      <c r="AP825" s="1"/>
      <c r="AQ825" s="1"/>
    </row>
    <row r="826" spans="1:43" s="3" customFormat="1">
      <c r="A826" s="103">
        <v>5152</v>
      </c>
      <c r="B826" s="45" t="s">
        <v>784</v>
      </c>
      <c r="C826" s="236" t="s">
        <v>254</v>
      </c>
      <c r="D826" s="6"/>
      <c r="E826" s="8"/>
      <c r="F826" s="98">
        <v>1</v>
      </c>
      <c r="G826" s="8"/>
      <c r="H826" s="55">
        <f t="shared" si="386"/>
        <v>1</v>
      </c>
      <c r="I826" s="4">
        <v>1</v>
      </c>
      <c r="J826" s="8" t="s">
        <v>231</v>
      </c>
      <c r="K826" s="7"/>
      <c r="L826" s="14">
        <f t="shared" si="387"/>
        <v>0</v>
      </c>
      <c r="M826" s="25"/>
      <c r="N826" s="14">
        <f t="shared" si="388"/>
        <v>0</v>
      </c>
      <c r="O826" s="33"/>
      <c r="P826" s="33"/>
      <c r="Q826" s="33"/>
      <c r="R826" s="33"/>
      <c r="S826" s="14">
        <f t="shared" si="389"/>
        <v>0</v>
      </c>
      <c r="T826" s="33">
        <f>N826</f>
        <v>0</v>
      </c>
      <c r="AP826" s="1"/>
      <c r="AQ826" s="1"/>
    </row>
    <row r="827" spans="1:43" s="3" customFormat="1">
      <c r="A827" s="103">
        <v>5153</v>
      </c>
      <c r="B827" s="45" t="s">
        <v>785</v>
      </c>
      <c r="C827" s="236" t="s">
        <v>254</v>
      </c>
      <c r="D827" s="6"/>
      <c r="E827" s="8"/>
      <c r="F827" s="98">
        <v>1</v>
      </c>
      <c r="G827" s="8"/>
      <c r="H827" s="55">
        <f t="shared" si="386"/>
        <v>1</v>
      </c>
      <c r="I827" s="4">
        <v>1</v>
      </c>
      <c r="J827" s="8" t="s">
        <v>231</v>
      </c>
      <c r="K827" s="7"/>
      <c r="L827" s="14">
        <f t="shared" si="387"/>
        <v>0</v>
      </c>
      <c r="M827" s="25"/>
      <c r="N827" s="14">
        <f t="shared" si="388"/>
        <v>0</v>
      </c>
      <c r="O827" s="33"/>
      <c r="P827" s="33"/>
      <c r="Q827" s="33"/>
      <c r="R827" s="33"/>
      <c r="S827" s="14">
        <f t="shared" si="389"/>
        <v>0</v>
      </c>
      <c r="T827" s="36"/>
      <c r="AP827" s="1"/>
      <c r="AQ827" s="1"/>
    </row>
    <row r="828" spans="1:43" s="3" customFormat="1">
      <c r="A828" s="39">
        <v>5170</v>
      </c>
      <c r="B828" s="44" t="s">
        <v>773</v>
      </c>
      <c r="C828" s="236" t="s">
        <v>254</v>
      </c>
      <c r="D828" s="6"/>
      <c r="E828" s="8"/>
      <c r="F828" s="98">
        <v>1</v>
      </c>
      <c r="G828" s="8"/>
      <c r="H828" s="55">
        <f t="shared" si="386"/>
        <v>1</v>
      </c>
      <c r="I828" s="4">
        <v>1</v>
      </c>
      <c r="J828" s="8" t="s">
        <v>231</v>
      </c>
      <c r="K828" s="7"/>
      <c r="L828" s="14">
        <f t="shared" si="387"/>
        <v>0</v>
      </c>
      <c r="M828" s="25"/>
      <c r="N828" s="14">
        <f t="shared" si="388"/>
        <v>0</v>
      </c>
      <c r="O828" s="33"/>
      <c r="P828" s="33"/>
      <c r="Q828" s="33"/>
      <c r="R828" s="33"/>
      <c r="S828" s="14">
        <f t="shared" si="389"/>
        <v>0</v>
      </c>
      <c r="T828" s="33">
        <f>N828</f>
        <v>0</v>
      </c>
      <c r="AP828" s="1"/>
      <c r="AQ828" s="1"/>
    </row>
    <row r="829" spans="1:43" s="3" customFormat="1" ht="10.5">
      <c r="A829" s="39"/>
      <c r="B829" s="46" t="s">
        <v>152</v>
      </c>
      <c r="C829" s="236"/>
      <c r="D829" s="6"/>
      <c r="E829" s="8"/>
      <c r="F829" s="98"/>
      <c r="G829" s="8"/>
      <c r="H829" s="55"/>
      <c r="I829" s="4"/>
      <c r="J829" s="8"/>
      <c r="K829" s="7"/>
      <c r="L829" s="16">
        <f t="shared" ref="L829:T829" si="392">SUM(L818:L828)</f>
        <v>0</v>
      </c>
      <c r="M829" s="21">
        <f t="shared" si="392"/>
        <v>0</v>
      </c>
      <c r="N829" s="16">
        <f t="shared" si="392"/>
        <v>0</v>
      </c>
      <c r="O829" s="34">
        <f t="shared" si="392"/>
        <v>0</v>
      </c>
      <c r="P829" s="34">
        <f t="shared" si="392"/>
        <v>0</v>
      </c>
      <c r="Q829" s="34">
        <f t="shared" si="392"/>
        <v>0</v>
      </c>
      <c r="R829" s="34">
        <f t="shared" si="392"/>
        <v>0</v>
      </c>
      <c r="S829" s="16">
        <f t="shared" si="392"/>
        <v>0</v>
      </c>
      <c r="T829" s="34">
        <f t="shared" si="392"/>
        <v>0</v>
      </c>
      <c r="AP829" s="1"/>
      <c r="AQ829" s="1"/>
    </row>
    <row r="830" spans="1:43" s="3" customFormat="1">
      <c r="A830" s="39"/>
      <c r="B830" s="44"/>
      <c r="C830" s="236"/>
      <c r="D830" s="6"/>
      <c r="E830" s="4"/>
      <c r="F830" s="98"/>
      <c r="G830" s="8"/>
      <c r="H830" s="55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  <c r="AP830" s="1"/>
      <c r="AQ830" s="1"/>
    </row>
    <row r="831" spans="1:43" s="3" customFormat="1" ht="10.5">
      <c r="A831" s="104">
        <v>5200</v>
      </c>
      <c r="B831" s="31" t="s">
        <v>206</v>
      </c>
      <c r="C831" s="237"/>
      <c r="D831" s="6"/>
      <c r="E831" s="8"/>
      <c r="F831" s="98"/>
      <c r="G831" s="8"/>
      <c r="H831" s="55"/>
      <c r="I831" s="4"/>
      <c r="J831" s="8"/>
      <c r="K831" s="7"/>
      <c r="L831" s="14"/>
      <c r="M831" s="25"/>
      <c r="N831" s="14"/>
      <c r="O831" s="33"/>
      <c r="P831" s="33"/>
      <c r="Q831" s="33"/>
      <c r="R831" s="33"/>
      <c r="S831" s="14"/>
      <c r="T831" s="33"/>
      <c r="AP831" s="1"/>
      <c r="AQ831" s="1"/>
    </row>
    <row r="832" spans="1:43" s="3" customFormat="1">
      <c r="A832" s="39">
        <v>5201</v>
      </c>
      <c r="B832" s="44" t="s">
        <v>786</v>
      </c>
      <c r="C832" s="236" t="s">
        <v>248</v>
      </c>
      <c r="D832" s="6"/>
      <c r="E832" s="8"/>
      <c r="F832" s="98">
        <v>1</v>
      </c>
      <c r="G832" s="8"/>
      <c r="H832" s="55">
        <f t="shared" ref="H832:H838" si="393">SUM(E832:G832)</f>
        <v>1</v>
      </c>
      <c r="I832" s="4">
        <v>1</v>
      </c>
      <c r="J832" s="8" t="s">
        <v>231</v>
      </c>
      <c r="K832" s="7"/>
      <c r="L832" s="14">
        <f t="shared" ref="L832:L838" si="394">H832*I832*K832</f>
        <v>0</v>
      </c>
      <c r="M832" s="25"/>
      <c r="N832" s="14">
        <f t="shared" ref="N832:N838" si="395">MAX(L832-SUM(O832:R832),0)</f>
        <v>0</v>
      </c>
      <c r="O832" s="33"/>
      <c r="P832" s="33"/>
      <c r="Q832" s="33"/>
      <c r="R832" s="33"/>
      <c r="S832" s="14">
        <f t="shared" ref="S832:S838" si="396">L832-SUM(N832:R832)</f>
        <v>0</v>
      </c>
      <c r="T832" s="33">
        <f t="shared" ref="T832:T837" si="397">N832</f>
        <v>0</v>
      </c>
      <c r="AP832" s="1"/>
      <c r="AQ832" s="1"/>
    </row>
    <row r="833" spans="1:43" s="3" customFormat="1">
      <c r="A833" s="103">
        <v>5202</v>
      </c>
      <c r="B833" s="44" t="s">
        <v>787</v>
      </c>
      <c r="C833" s="236" t="s">
        <v>248</v>
      </c>
      <c r="D833" s="6"/>
      <c r="E833" s="8"/>
      <c r="F833" s="98">
        <v>1</v>
      </c>
      <c r="G833" s="8"/>
      <c r="H833" s="55">
        <f t="shared" si="393"/>
        <v>1</v>
      </c>
      <c r="I833" s="4">
        <v>1</v>
      </c>
      <c r="J833" s="8" t="s">
        <v>231</v>
      </c>
      <c r="K833" s="7"/>
      <c r="L833" s="14">
        <f t="shared" si="394"/>
        <v>0</v>
      </c>
      <c r="M833" s="25"/>
      <c r="N833" s="14">
        <f t="shared" si="395"/>
        <v>0</v>
      </c>
      <c r="O833" s="33"/>
      <c r="P833" s="33"/>
      <c r="Q833" s="33"/>
      <c r="R833" s="33"/>
      <c r="S833" s="14">
        <f t="shared" si="396"/>
        <v>0</v>
      </c>
      <c r="T833" s="33">
        <f t="shared" si="397"/>
        <v>0</v>
      </c>
      <c r="AP833" s="1"/>
      <c r="AQ833" s="1"/>
    </row>
    <row r="834" spans="1:43" s="3" customFormat="1">
      <c r="A834" s="39">
        <v>5203</v>
      </c>
      <c r="B834" s="44" t="s">
        <v>788</v>
      </c>
      <c r="C834" s="236" t="s">
        <v>248</v>
      </c>
      <c r="D834" s="6"/>
      <c r="E834" s="8"/>
      <c r="F834" s="98">
        <v>1</v>
      </c>
      <c r="G834" s="8"/>
      <c r="H834" s="55">
        <f t="shared" si="393"/>
        <v>1</v>
      </c>
      <c r="I834" s="4">
        <v>1</v>
      </c>
      <c r="J834" s="8" t="s">
        <v>231</v>
      </c>
      <c r="K834" s="7"/>
      <c r="L834" s="14">
        <f t="shared" si="394"/>
        <v>0</v>
      </c>
      <c r="M834" s="25"/>
      <c r="N834" s="14">
        <f t="shared" si="395"/>
        <v>0</v>
      </c>
      <c r="O834" s="33"/>
      <c r="P834" s="33"/>
      <c r="Q834" s="33"/>
      <c r="R834" s="33"/>
      <c r="S834" s="14">
        <f t="shared" si="396"/>
        <v>0</v>
      </c>
      <c r="T834" s="33">
        <f t="shared" si="397"/>
        <v>0</v>
      </c>
      <c r="AP834" s="1"/>
      <c r="AQ834" s="1"/>
    </row>
    <row r="835" spans="1:43" s="3" customFormat="1">
      <c r="A835" s="39">
        <v>5210</v>
      </c>
      <c r="B835" s="44" t="s">
        <v>789</v>
      </c>
      <c r="C835" s="236" t="s">
        <v>248</v>
      </c>
      <c r="D835" s="6"/>
      <c r="E835" s="8"/>
      <c r="F835" s="98">
        <v>1</v>
      </c>
      <c r="G835" s="8"/>
      <c r="H835" s="55">
        <f t="shared" si="393"/>
        <v>1</v>
      </c>
      <c r="I835" s="4">
        <v>1</v>
      </c>
      <c r="J835" s="8" t="s">
        <v>231</v>
      </c>
      <c r="K835" s="7"/>
      <c r="L835" s="14">
        <f t="shared" si="394"/>
        <v>0</v>
      </c>
      <c r="M835" s="25"/>
      <c r="N835" s="14">
        <f t="shared" si="395"/>
        <v>0</v>
      </c>
      <c r="O835" s="33"/>
      <c r="P835" s="33"/>
      <c r="Q835" s="33"/>
      <c r="R835" s="33"/>
      <c r="S835" s="14">
        <f t="shared" si="396"/>
        <v>0</v>
      </c>
      <c r="T835" s="33">
        <f t="shared" si="397"/>
        <v>0</v>
      </c>
      <c r="AP835" s="1"/>
      <c r="AQ835" s="1"/>
    </row>
    <row r="836" spans="1:43" s="3" customFormat="1">
      <c r="A836" s="103">
        <v>5240</v>
      </c>
      <c r="B836" s="44" t="s">
        <v>790</v>
      </c>
      <c r="C836" s="236" t="s">
        <v>248</v>
      </c>
      <c r="D836" s="6"/>
      <c r="E836" s="8"/>
      <c r="F836" s="98">
        <v>1</v>
      </c>
      <c r="G836" s="8"/>
      <c r="H836" s="55">
        <f t="shared" si="393"/>
        <v>1</v>
      </c>
      <c r="I836" s="4">
        <v>1</v>
      </c>
      <c r="J836" s="8" t="s">
        <v>231</v>
      </c>
      <c r="K836" s="7"/>
      <c r="L836" s="14">
        <f t="shared" si="394"/>
        <v>0</v>
      </c>
      <c r="M836" s="25"/>
      <c r="N836" s="14">
        <f t="shared" si="395"/>
        <v>0</v>
      </c>
      <c r="O836" s="33"/>
      <c r="P836" s="33"/>
      <c r="Q836" s="33"/>
      <c r="R836" s="33"/>
      <c r="S836" s="14">
        <f t="shared" si="396"/>
        <v>0</v>
      </c>
      <c r="T836" s="33">
        <f t="shared" si="397"/>
        <v>0</v>
      </c>
      <c r="AP836" s="1"/>
      <c r="AQ836" s="1"/>
    </row>
    <row r="837" spans="1:43" s="3" customFormat="1">
      <c r="A837" s="39">
        <v>5244</v>
      </c>
      <c r="B837" s="44" t="s">
        <v>791</v>
      </c>
      <c r="C837" s="236" t="s">
        <v>248</v>
      </c>
      <c r="D837" s="6"/>
      <c r="E837" s="8"/>
      <c r="F837" s="98">
        <v>1</v>
      </c>
      <c r="G837" s="8"/>
      <c r="H837" s="55">
        <f t="shared" si="393"/>
        <v>1</v>
      </c>
      <c r="I837" s="4">
        <v>1</v>
      </c>
      <c r="J837" s="8" t="s">
        <v>231</v>
      </c>
      <c r="K837" s="7"/>
      <c r="L837" s="14">
        <f t="shared" si="394"/>
        <v>0</v>
      </c>
      <c r="M837" s="25"/>
      <c r="N837" s="14">
        <f t="shared" si="395"/>
        <v>0</v>
      </c>
      <c r="O837" s="33"/>
      <c r="P837" s="33"/>
      <c r="Q837" s="33"/>
      <c r="R837" s="33"/>
      <c r="S837" s="14">
        <f t="shared" si="396"/>
        <v>0</v>
      </c>
      <c r="T837" s="33">
        <f t="shared" si="397"/>
        <v>0</v>
      </c>
      <c r="AP837" s="1"/>
      <c r="AQ837" s="1"/>
    </row>
    <row r="838" spans="1:43" s="3" customFormat="1">
      <c r="A838" s="39">
        <v>5247</v>
      </c>
      <c r="B838" s="44" t="s">
        <v>792</v>
      </c>
      <c r="C838" s="236" t="s">
        <v>256</v>
      </c>
      <c r="D838" s="6"/>
      <c r="E838" s="8"/>
      <c r="F838" s="98">
        <v>1</v>
      </c>
      <c r="G838" s="8"/>
      <c r="H838" s="55">
        <f t="shared" si="393"/>
        <v>1</v>
      </c>
      <c r="I838" s="4">
        <v>1</v>
      </c>
      <c r="J838" s="8" t="s">
        <v>231</v>
      </c>
      <c r="K838" s="7"/>
      <c r="L838" s="14">
        <f t="shared" si="394"/>
        <v>0</v>
      </c>
      <c r="M838" s="25"/>
      <c r="N838" s="14">
        <f t="shared" si="395"/>
        <v>0</v>
      </c>
      <c r="O838" s="33"/>
      <c r="P838" s="33"/>
      <c r="Q838" s="33"/>
      <c r="R838" s="33"/>
      <c r="S838" s="14">
        <f t="shared" si="396"/>
        <v>0</v>
      </c>
      <c r="T838" s="36"/>
      <c r="AP838" s="1"/>
      <c r="AQ838" s="1"/>
    </row>
    <row r="839" spans="1:43" s="3" customFormat="1" ht="10.5">
      <c r="A839" s="1"/>
      <c r="B839" s="46" t="s">
        <v>152</v>
      </c>
      <c r="C839" s="239"/>
      <c r="D839" s="6"/>
      <c r="E839" s="8"/>
      <c r="F839" s="98"/>
      <c r="G839" s="8"/>
      <c r="H839" s="55"/>
      <c r="I839" s="4"/>
      <c r="J839" s="8"/>
      <c r="K839" s="7"/>
      <c r="L839" s="16">
        <f t="shared" ref="L839:T839" si="398">SUM(L832:L838)</f>
        <v>0</v>
      </c>
      <c r="M839" s="21">
        <f t="shared" si="398"/>
        <v>0</v>
      </c>
      <c r="N839" s="16">
        <f t="shared" si="398"/>
        <v>0</v>
      </c>
      <c r="O839" s="34">
        <f t="shared" si="398"/>
        <v>0</v>
      </c>
      <c r="P839" s="34">
        <f t="shared" si="398"/>
        <v>0</v>
      </c>
      <c r="Q839" s="34">
        <f t="shared" si="398"/>
        <v>0</v>
      </c>
      <c r="R839" s="34">
        <f t="shared" si="398"/>
        <v>0</v>
      </c>
      <c r="S839" s="16">
        <f t="shared" si="398"/>
        <v>0</v>
      </c>
      <c r="T839" s="34">
        <f t="shared" si="398"/>
        <v>0</v>
      </c>
      <c r="AP839" s="1"/>
      <c r="AQ839" s="1"/>
    </row>
    <row r="840" spans="1:43" s="3" customFormat="1">
      <c r="A840" s="1"/>
      <c r="B840" s="46"/>
      <c r="C840" s="239"/>
      <c r="D840" s="6"/>
      <c r="E840" s="4"/>
      <c r="F840" s="98"/>
      <c r="G840" s="8"/>
      <c r="H840" s="55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  <c r="AP840" s="1"/>
      <c r="AQ840" s="1"/>
    </row>
    <row r="841" spans="1:43" s="3" customFormat="1" ht="12" customHeight="1">
      <c r="A841" s="41">
        <v>5300</v>
      </c>
      <c r="B841" s="31" t="s">
        <v>207</v>
      </c>
      <c r="C841" s="237"/>
      <c r="D841" s="6"/>
      <c r="E841" s="8"/>
      <c r="F841" s="98"/>
      <c r="G841" s="8"/>
      <c r="H841" s="55"/>
      <c r="I841" s="4"/>
      <c r="J841" s="8"/>
      <c r="K841" s="7"/>
      <c r="L841" s="14"/>
      <c r="M841" s="25"/>
      <c r="N841" s="14"/>
      <c r="O841" s="33"/>
      <c r="P841" s="33"/>
      <c r="Q841" s="33"/>
      <c r="R841" s="33"/>
      <c r="S841" s="14"/>
      <c r="T841" s="33"/>
      <c r="AP841" s="1"/>
      <c r="AQ841" s="1"/>
    </row>
    <row r="842" spans="1:43" s="3" customFormat="1">
      <c r="A842" s="103">
        <v>5301</v>
      </c>
      <c r="B842" s="44" t="s">
        <v>793</v>
      </c>
      <c r="C842" s="236" t="s">
        <v>777</v>
      </c>
      <c r="D842" s="6"/>
      <c r="E842" s="8"/>
      <c r="F842" s="98">
        <f>esd</f>
        <v>0</v>
      </c>
      <c r="G842" s="8"/>
      <c r="H842" s="55">
        <f t="shared" ref="H842:H865" si="399">SUM(E842:G842)</f>
        <v>0</v>
      </c>
      <c r="I842" s="4">
        <v>1</v>
      </c>
      <c r="J842" s="8" t="s">
        <v>285</v>
      </c>
      <c r="K842" s="7"/>
      <c r="L842" s="14">
        <f t="shared" ref="L842:L865" si="400">H842*I842*K842</f>
        <v>0</v>
      </c>
      <c r="M842" s="25"/>
      <c r="N842" s="14">
        <f t="shared" ref="N842:N865" si="401">MAX(L842-SUM(O842:R842),0)</f>
        <v>0</v>
      </c>
      <c r="O842" s="33"/>
      <c r="P842" s="33"/>
      <c r="Q842" s="33"/>
      <c r="R842" s="33"/>
      <c r="S842" s="14">
        <f t="shared" ref="S842:S865" si="402">L842-SUM(N842:R842)</f>
        <v>0</v>
      </c>
      <c r="T842" s="33">
        <f t="shared" ref="T842:T863" si="403">N842</f>
        <v>0</v>
      </c>
      <c r="AP842" s="1"/>
      <c r="AQ842" s="1"/>
    </row>
    <row r="843" spans="1:43" s="3" customFormat="1">
      <c r="A843" s="103">
        <v>5302</v>
      </c>
      <c r="B843" s="44" t="s">
        <v>794</v>
      </c>
      <c r="C843" s="236" t="s">
        <v>777</v>
      </c>
      <c r="D843" s="6"/>
      <c r="E843" s="8"/>
      <c r="F843" s="98">
        <v>1</v>
      </c>
      <c r="G843" s="8"/>
      <c r="H843" s="55">
        <f t="shared" si="399"/>
        <v>1</v>
      </c>
      <c r="I843" s="4">
        <v>1</v>
      </c>
      <c r="J843" s="8" t="s">
        <v>285</v>
      </c>
      <c r="K843" s="7"/>
      <c r="L843" s="14">
        <f t="shared" si="400"/>
        <v>0</v>
      </c>
      <c r="M843" s="25"/>
      <c r="N843" s="14">
        <f t="shared" si="401"/>
        <v>0</v>
      </c>
      <c r="O843" s="33"/>
      <c r="P843" s="33"/>
      <c r="Q843" s="33"/>
      <c r="R843" s="33"/>
      <c r="S843" s="14">
        <f t="shared" si="402"/>
        <v>0</v>
      </c>
      <c r="T843" s="33">
        <f t="shared" si="403"/>
        <v>0</v>
      </c>
      <c r="AP843" s="1"/>
      <c r="AQ843" s="1"/>
    </row>
    <row r="844" spans="1:43" s="3" customFormat="1">
      <c r="A844" s="103">
        <v>5303</v>
      </c>
      <c r="B844" s="44" t="s">
        <v>795</v>
      </c>
      <c r="C844" s="236" t="s">
        <v>777</v>
      </c>
      <c r="D844" s="6"/>
      <c r="E844" s="8"/>
      <c r="F844" s="98">
        <v>1</v>
      </c>
      <c r="G844" s="8"/>
      <c r="H844" s="55">
        <f t="shared" si="399"/>
        <v>1</v>
      </c>
      <c r="I844" s="4">
        <v>1</v>
      </c>
      <c r="J844" s="8" t="s">
        <v>285</v>
      </c>
      <c r="K844" s="7"/>
      <c r="L844" s="14">
        <f t="shared" si="400"/>
        <v>0</v>
      </c>
      <c r="M844" s="25"/>
      <c r="N844" s="14">
        <f t="shared" si="401"/>
        <v>0</v>
      </c>
      <c r="O844" s="33"/>
      <c r="P844" s="33"/>
      <c r="Q844" s="33"/>
      <c r="R844" s="33"/>
      <c r="S844" s="14">
        <f t="shared" si="402"/>
        <v>0</v>
      </c>
      <c r="T844" s="33">
        <f t="shared" si="403"/>
        <v>0</v>
      </c>
      <c r="AP844" s="1"/>
      <c r="AQ844" s="1"/>
    </row>
    <row r="845" spans="1:43" s="3" customFormat="1">
      <c r="A845" s="103">
        <v>5304</v>
      </c>
      <c r="B845" s="44" t="s">
        <v>796</v>
      </c>
      <c r="C845" s="236" t="s">
        <v>777</v>
      </c>
      <c r="D845" s="6"/>
      <c r="E845" s="8"/>
      <c r="F845" s="98">
        <v>1</v>
      </c>
      <c r="G845" s="8"/>
      <c r="H845" s="55">
        <f t="shared" si="399"/>
        <v>1</v>
      </c>
      <c r="I845" s="4">
        <v>1</v>
      </c>
      <c r="J845" s="8" t="s">
        <v>285</v>
      </c>
      <c r="K845" s="7"/>
      <c r="L845" s="14">
        <f t="shared" si="400"/>
        <v>0</v>
      </c>
      <c r="M845" s="25"/>
      <c r="N845" s="14">
        <f t="shared" si="401"/>
        <v>0</v>
      </c>
      <c r="O845" s="33"/>
      <c r="P845" s="33"/>
      <c r="Q845" s="33"/>
      <c r="R845" s="33"/>
      <c r="S845" s="14">
        <f t="shared" si="402"/>
        <v>0</v>
      </c>
      <c r="T845" s="33">
        <f t="shared" si="403"/>
        <v>0</v>
      </c>
      <c r="AP845" s="1"/>
      <c r="AQ845" s="1"/>
    </row>
    <row r="846" spans="1:43" s="3" customFormat="1">
      <c r="A846" s="103">
        <v>5305</v>
      </c>
      <c r="B846" s="44" t="s">
        <v>797</v>
      </c>
      <c r="C846" s="236" t="s">
        <v>777</v>
      </c>
      <c r="D846" s="6"/>
      <c r="E846" s="8"/>
      <c r="F846" s="98">
        <v>1</v>
      </c>
      <c r="G846" s="8"/>
      <c r="H846" s="55">
        <f t="shared" si="399"/>
        <v>1</v>
      </c>
      <c r="I846" s="4">
        <v>1</v>
      </c>
      <c r="J846" s="8" t="s">
        <v>285</v>
      </c>
      <c r="K846" s="7"/>
      <c r="L846" s="14">
        <f t="shared" si="400"/>
        <v>0</v>
      </c>
      <c r="M846" s="25"/>
      <c r="N846" s="14">
        <f t="shared" si="401"/>
        <v>0</v>
      </c>
      <c r="O846" s="33"/>
      <c r="P846" s="33"/>
      <c r="Q846" s="33"/>
      <c r="R846" s="33"/>
      <c r="S846" s="14">
        <f t="shared" si="402"/>
        <v>0</v>
      </c>
      <c r="T846" s="33">
        <f t="shared" si="403"/>
        <v>0</v>
      </c>
      <c r="AP846" s="1"/>
      <c r="AQ846" s="1"/>
    </row>
    <row r="847" spans="1:43" s="3" customFormat="1">
      <c r="A847" s="103">
        <v>5307</v>
      </c>
      <c r="B847" s="44" t="s">
        <v>798</v>
      </c>
      <c r="C847" s="236" t="s">
        <v>777</v>
      </c>
      <c r="D847" s="6"/>
      <c r="E847" s="8"/>
      <c r="F847" s="98">
        <v>1</v>
      </c>
      <c r="G847" s="8"/>
      <c r="H847" s="55">
        <f t="shared" si="399"/>
        <v>1</v>
      </c>
      <c r="I847" s="4">
        <v>1</v>
      </c>
      <c r="J847" s="8" t="s">
        <v>285</v>
      </c>
      <c r="K847" s="7"/>
      <c r="L847" s="14">
        <f t="shared" si="400"/>
        <v>0</v>
      </c>
      <c r="M847" s="25"/>
      <c r="N847" s="14">
        <f t="shared" si="401"/>
        <v>0</v>
      </c>
      <c r="O847" s="33"/>
      <c r="P847" s="33"/>
      <c r="Q847" s="33"/>
      <c r="R847" s="33"/>
      <c r="S847" s="14">
        <f t="shared" si="402"/>
        <v>0</v>
      </c>
      <c r="T847" s="33">
        <f t="shared" si="403"/>
        <v>0</v>
      </c>
      <c r="AP847" s="1"/>
      <c r="AQ847" s="1"/>
    </row>
    <row r="848" spans="1:43" s="3" customFormat="1">
      <c r="A848" s="103">
        <v>5310</v>
      </c>
      <c r="B848" s="44" t="s">
        <v>799</v>
      </c>
      <c r="C848" s="236" t="s">
        <v>777</v>
      </c>
      <c r="D848" s="6"/>
      <c r="E848" s="8"/>
      <c r="F848" s="98">
        <v>1</v>
      </c>
      <c r="G848" s="8"/>
      <c r="H848" s="55">
        <f t="shared" si="399"/>
        <v>1</v>
      </c>
      <c r="I848" s="4">
        <v>1</v>
      </c>
      <c r="J848" s="8" t="s">
        <v>285</v>
      </c>
      <c r="K848" s="7"/>
      <c r="L848" s="14">
        <f t="shared" si="400"/>
        <v>0</v>
      </c>
      <c r="M848" s="25"/>
      <c r="N848" s="14">
        <f t="shared" si="401"/>
        <v>0</v>
      </c>
      <c r="O848" s="33"/>
      <c r="P848" s="33"/>
      <c r="Q848" s="33"/>
      <c r="R848" s="33"/>
      <c r="S848" s="14">
        <f t="shared" si="402"/>
        <v>0</v>
      </c>
      <c r="T848" s="33">
        <f t="shared" si="403"/>
        <v>0</v>
      </c>
      <c r="AP848" s="1"/>
      <c r="AQ848" s="1"/>
    </row>
    <row r="849" spans="1:43" s="3" customFormat="1">
      <c r="A849" s="103">
        <v>5340</v>
      </c>
      <c r="B849" s="44" t="s">
        <v>800</v>
      </c>
      <c r="C849" s="236" t="s">
        <v>777</v>
      </c>
      <c r="D849" s="6"/>
      <c r="E849" s="8"/>
      <c r="F849" s="98">
        <f>esd</f>
        <v>0</v>
      </c>
      <c r="G849" s="8"/>
      <c r="H849" s="55">
        <f t="shared" si="399"/>
        <v>0</v>
      </c>
      <c r="I849" s="4">
        <v>1</v>
      </c>
      <c r="J849" s="8" t="s">
        <v>285</v>
      </c>
      <c r="K849" s="7"/>
      <c r="L849" s="14">
        <f t="shared" si="400"/>
        <v>0</v>
      </c>
      <c r="M849" s="25"/>
      <c r="N849" s="14">
        <f t="shared" si="401"/>
        <v>0</v>
      </c>
      <c r="O849" s="33"/>
      <c r="P849" s="33"/>
      <c r="Q849" s="33"/>
      <c r="R849" s="33"/>
      <c r="S849" s="14">
        <f t="shared" si="402"/>
        <v>0</v>
      </c>
      <c r="T849" s="33">
        <f t="shared" si="403"/>
        <v>0</v>
      </c>
      <c r="AP849" s="1"/>
      <c r="AQ849" s="1"/>
    </row>
    <row r="850" spans="1:43" s="3" customFormat="1">
      <c r="A850" s="350">
        <v>5341</v>
      </c>
      <c r="B850" s="108" t="s">
        <v>801</v>
      </c>
      <c r="C850" s="236" t="s">
        <v>777</v>
      </c>
      <c r="D850" s="6"/>
      <c r="E850" s="8"/>
      <c r="F850" s="98">
        <f>esd</f>
        <v>0</v>
      </c>
      <c r="G850" s="8"/>
      <c r="H850" s="55">
        <f t="shared" ref="H850" si="404">SUM(E850:G850)</f>
        <v>0</v>
      </c>
      <c r="I850" s="4">
        <v>1</v>
      </c>
      <c r="J850" s="8" t="s">
        <v>285</v>
      </c>
      <c r="K850" s="7"/>
      <c r="L850" s="14">
        <f t="shared" ref="L850" si="405">H850*I850*K850</f>
        <v>0</v>
      </c>
      <c r="M850" s="25"/>
      <c r="N850" s="14">
        <f t="shared" ref="N850" si="406">MAX(L850-SUM(O850:R850),0)</f>
        <v>0</v>
      </c>
      <c r="O850" s="33"/>
      <c r="P850" s="33"/>
      <c r="Q850" s="33"/>
      <c r="R850" s="33"/>
      <c r="S850" s="14">
        <f t="shared" ref="S850" si="407">L850-SUM(N850:R850)</f>
        <v>0</v>
      </c>
      <c r="T850" s="33">
        <f t="shared" ref="T850" si="408">N850</f>
        <v>0</v>
      </c>
      <c r="AP850" s="1"/>
      <c r="AQ850" s="1"/>
    </row>
    <row r="851" spans="1:43" s="3" customFormat="1">
      <c r="A851" s="103">
        <v>5346</v>
      </c>
      <c r="B851" s="44" t="s">
        <v>802</v>
      </c>
      <c r="C851" s="236" t="s">
        <v>777</v>
      </c>
      <c r="D851" s="6"/>
      <c r="E851" s="8"/>
      <c r="F851" s="98">
        <v>1</v>
      </c>
      <c r="G851" s="8"/>
      <c r="H851" s="55">
        <f t="shared" si="399"/>
        <v>1</v>
      </c>
      <c r="I851" s="4">
        <v>1</v>
      </c>
      <c r="J851" s="8" t="s">
        <v>285</v>
      </c>
      <c r="K851" s="7"/>
      <c r="L851" s="14">
        <f t="shared" si="400"/>
        <v>0</v>
      </c>
      <c r="M851" s="25"/>
      <c r="N851" s="14">
        <f t="shared" si="401"/>
        <v>0</v>
      </c>
      <c r="O851" s="33"/>
      <c r="P851" s="33"/>
      <c r="Q851" s="33"/>
      <c r="R851" s="33"/>
      <c r="S851" s="14">
        <f t="shared" si="402"/>
        <v>0</v>
      </c>
      <c r="T851" s="33">
        <f t="shared" si="403"/>
        <v>0</v>
      </c>
      <c r="AP851" s="1"/>
      <c r="AQ851" s="1"/>
    </row>
    <row r="852" spans="1:43" s="3" customFormat="1">
      <c r="A852" s="103">
        <v>5347</v>
      </c>
      <c r="B852" s="44" t="s">
        <v>803</v>
      </c>
      <c r="C852" s="236" t="s">
        <v>777</v>
      </c>
      <c r="D852" s="6"/>
      <c r="E852" s="8"/>
      <c r="F852" s="98">
        <v>1</v>
      </c>
      <c r="G852" s="8"/>
      <c r="H852" s="55">
        <f t="shared" si="399"/>
        <v>1</v>
      </c>
      <c r="I852" s="4">
        <v>1</v>
      </c>
      <c r="J852" s="8" t="s">
        <v>285</v>
      </c>
      <c r="K852" s="7"/>
      <c r="L852" s="14">
        <f t="shared" si="400"/>
        <v>0</v>
      </c>
      <c r="M852" s="25"/>
      <c r="N852" s="14">
        <f t="shared" si="401"/>
        <v>0</v>
      </c>
      <c r="O852" s="33"/>
      <c r="P852" s="33"/>
      <c r="Q852" s="33"/>
      <c r="R852" s="33"/>
      <c r="S852" s="14">
        <f t="shared" si="402"/>
        <v>0</v>
      </c>
      <c r="T852" s="33">
        <f t="shared" si="403"/>
        <v>0</v>
      </c>
      <c r="AP852" s="1"/>
      <c r="AQ852" s="1"/>
    </row>
    <row r="853" spans="1:43" s="3" customFormat="1">
      <c r="A853" s="103">
        <v>5348</v>
      </c>
      <c r="B853" s="44" t="s">
        <v>804</v>
      </c>
      <c r="C853" s="236" t="s">
        <v>777</v>
      </c>
      <c r="D853" s="6"/>
      <c r="E853" s="8"/>
      <c r="F853" s="98">
        <v>1</v>
      </c>
      <c r="G853" s="8"/>
      <c r="H853" s="55">
        <f t="shared" si="399"/>
        <v>1</v>
      </c>
      <c r="I853" s="4">
        <v>1</v>
      </c>
      <c r="J853" s="8" t="s">
        <v>231</v>
      </c>
      <c r="K853" s="7"/>
      <c r="L853" s="14">
        <f t="shared" si="400"/>
        <v>0</v>
      </c>
      <c r="M853" s="25"/>
      <c r="N853" s="14">
        <f t="shared" si="401"/>
        <v>0</v>
      </c>
      <c r="O853" s="33"/>
      <c r="P853" s="33"/>
      <c r="Q853" s="33"/>
      <c r="R853" s="33"/>
      <c r="S853" s="14">
        <f t="shared" si="402"/>
        <v>0</v>
      </c>
      <c r="T853" s="33">
        <f t="shared" si="403"/>
        <v>0</v>
      </c>
      <c r="AP853" s="1"/>
      <c r="AQ853" s="1"/>
    </row>
    <row r="854" spans="1:43" s="3" customFormat="1">
      <c r="A854" s="103">
        <v>5350</v>
      </c>
      <c r="B854" s="44" t="s">
        <v>805</v>
      </c>
      <c r="C854" s="236" t="s">
        <v>777</v>
      </c>
      <c r="D854" s="6"/>
      <c r="E854" s="8"/>
      <c r="F854" s="98">
        <v>1</v>
      </c>
      <c r="G854" s="8"/>
      <c r="H854" s="55">
        <f t="shared" si="399"/>
        <v>1</v>
      </c>
      <c r="I854" s="4">
        <v>1</v>
      </c>
      <c r="J854" s="8" t="s">
        <v>806</v>
      </c>
      <c r="K854" s="7"/>
      <c r="L854" s="14">
        <f t="shared" si="400"/>
        <v>0</v>
      </c>
      <c r="M854" s="25"/>
      <c r="N854" s="14">
        <f t="shared" si="401"/>
        <v>0</v>
      </c>
      <c r="O854" s="33"/>
      <c r="P854" s="33"/>
      <c r="Q854" s="33"/>
      <c r="R854" s="33"/>
      <c r="S854" s="14">
        <f t="shared" si="402"/>
        <v>0</v>
      </c>
      <c r="T854" s="33">
        <f t="shared" si="403"/>
        <v>0</v>
      </c>
      <c r="AP854" s="1"/>
      <c r="AQ854" s="1"/>
    </row>
    <row r="855" spans="1:43" s="3" customFormat="1">
      <c r="A855" s="103">
        <v>5351</v>
      </c>
      <c r="B855" s="44" t="s">
        <v>807</v>
      </c>
      <c r="C855" s="236" t="s">
        <v>777</v>
      </c>
      <c r="D855" s="6"/>
      <c r="E855" s="8"/>
      <c r="F855" s="98">
        <v>1</v>
      </c>
      <c r="G855" s="8"/>
      <c r="H855" s="55">
        <f t="shared" si="399"/>
        <v>1</v>
      </c>
      <c r="I855" s="4">
        <v>1</v>
      </c>
      <c r="J855" s="8" t="s">
        <v>806</v>
      </c>
      <c r="K855" s="7"/>
      <c r="L855" s="14">
        <f t="shared" si="400"/>
        <v>0</v>
      </c>
      <c r="M855" s="25"/>
      <c r="N855" s="14">
        <f t="shared" si="401"/>
        <v>0</v>
      </c>
      <c r="O855" s="33"/>
      <c r="P855" s="33"/>
      <c r="Q855" s="33"/>
      <c r="R855" s="33"/>
      <c r="S855" s="14">
        <f t="shared" si="402"/>
        <v>0</v>
      </c>
      <c r="T855" s="33">
        <f t="shared" si="403"/>
        <v>0</v>
      </c>
      <c r="AP855" s="1"/>
      <c r="AQ855" s="1"/>
    </row>
    <row r="856" spans="1:43" s="3" customFormat="1">
      <c r="A856" s="103">
        <v>5352</v>
      </c>
      <c r="B856" s="44" t="s">
        <v>808</v>
      </c>
      <c r="C856" s="236" t="s">
        <v>777</v>
      </c>
      <c r="D856" s="6"/>
      <c r="E856" s="8"/>
      <c r="F856" s="98">
        <v>1</v>
      </c>
      <c r="G856" s="8"/>
      <c r="H856" s="55">
        <f t="shared" si="399"/>
        <v>1</v>
      </c>
      <c r="I856" s="4">
        <v>1</v>
      </c>
      <c r="J856" s="8" t="s">
        <v>806</v>
      </c>
      <c r="K856" s="7"/>
      <c r="L856" s="14">
        <f t="shared" si="400"/>
        <v>0</v>
      </c>
      <c r="M856" s="25"/>
      <c r="N856" s="14">
        <f t="shared" si="401"/>
        <v>0</v>
      </c>
      <c r="O856" s="33"/>
      <c r="P856" s="33"/>
      <c r="Q856" s="33"/>
      <c r="R856" s="33"/>
      <c r="S856" s="14">
        <f t="shared" si="402"/>
        <v>0</v>
      </c>
      <c r="T856" s="33">
        <f t="shared" si="403"/>
        <v>0</v>
      </c>
      <c r="AP856" s="1"/>
      <c r="AQ856" s="1"/>
    </row>
    <row r="857" spans="1:43" s="3" customFormat="1">
      <c r="A857" s="103">
        <v>5353</v>
      </c>
      <c r="B857" s="44" t="s">
        <v>809</v>
      </c>
      <c r="C857" s="236" t="s">
        <v>777</v>
      </c>
      <c r="D857" s="6"/>
      <c r="E857" s="8"/>
      <c r="F857" s="98">
        <v>1</v>
      </c>
      <c r="G857" s="8"/>
      <c r="H857" s="55">
        <f t="shared" si="399"/>
        <v>1</v>
      </c>
      <c r="I857" s="4">
        <v>1</v>
      </c>
      <c r="J857" s="8" t="s">
        <v>806</v>
      </c>
      <c r="K857" s="7"/>
      <c r="L857" s="14">
        <f t="shared" si="400"/>
        <v>0</v>
      </c>
      <c r="M857" s="25"/>
      <c r="N857" s="14">
        <f t="shared" si="401"/>
        <v>0</v>
      </c>
      <c r="O857" s="33"/>
      <c r="P857" s="33"/>
      <c r="Q857" s="33"/>
      <c r="R857" s="33"/>
      <c r="S857" s="14">
        <f t="shared" si="402"/>
        <v>0</v>
      </c>
      <c r="T857" s="33">
        <f t="shared" si="403"/>
        <v>0</v>
      </c>
      <c r="AP857" s="1"/>
      <c r="AQ857" s="1"/>
    </row>
    <row r="858" spans="1:43" s="3" customFormat="1">
      <c r="A858" s="103">
        <v>5354</v>
      </c>
      <c r="B858" s="44" t="s">
        <v>810</v>
      </c>
      <c r="C858" s="236" t="s">
        <v>777</v>
      </c>
      <c r="D858" s="6"/>
      <c r="E858" s="8"/>
      <c r="F858" s="98">
        <v>1</v>
      </c>
      <c r="G858" s="8"/>
      <c r="H858" s="55">
        <f t="shared" si="399"/>
        <v>1</v>
      </c>
      <c r="I858" s="4">
        <v>1</v>
      </c>
      <c r="J858" s="8" t="s">
        <v>806</v>
      </c>
      <c r="K858" s="7"/>
      <c r="L858" s="14">
        <f t="shared" si="400"/>
        <v>0</v>
      </c>
      <c r="M858" s="25"/>
      <c r="N858" s="14">
        <f t="shared" si="401"/>
        <v>0</v>
      </c>
      <c r="O858" s="33"/>
      <c r="P858" s="33"/>
      <c r="Q858" s="33"/>
      <c r="R858" s="33"/>
      <c r="S858" s="14">
        <f t="shared" si="402"/>
        <v>0</v>
      </c>
      <c r="T858" s="33">
        <f t="shared" si="403"/>
        <v>0</v>
      </c>
      <c r="AP858" s="1"/>
      <c r="AQ858" s="1"/>
    </row>
    <row r="859" spans="1:43" s="3" customFormat="1">
      <c r="A859" s="103">
        <v>5356</v>
      </c>
      <c r="B859" s="44" t="s">
        <v>811</v>
      </c>
      <c r="C859" s="236" t="s">
        <v>777</v>
      </c>
      <c r="D859" s="6"/>
      <c r="E859" s="8"/>
      <c r="F859" s="98">
        <v>1</v>
      </c>
      <c r="G859" s="8"/>
      <c r="H859" s="55">
        <f t="shared" ref="H859" si="409">SUM(E859:G859)</f>
        <v>1</v>
      </c>
      <c r="I859" s="4">
        <v>1</v>
      </c>
      <c r="J859" s="8" t="s">
        <v>231</v>
      </c>
      <c r="K859" s="7"/>
      <c r="L859" s="14">
        <f t="shared" ref="L859" si="410">H859*I859*K859</f>
        <v>0</v>
      </c>
      <c r="M859" s="25"/>
      <c r="N859" s="14">
        <f t="shared" si="401"/>
        <v>0</v>
      </c>
      <c r="O859" s="33"/>
      <c r="P859" s="33"/>
      <c r="Q859" s="33"/>
      <c r="R859" s="33"/>
      <c r="S859" s="14">
        <f t="shared" si="402"/>
        <v>0</v>
      </c>
      <c r="T859" s="33">
        <f t="shared" ref="T859" si="411">N859</f>
        <v>0</v>
      </c>
      <c r="AP859" s="1"/>
      <c r="AQ859" s="1"/>
    </row>
    <row r="860" spans="1:43" s="3" customFormat="1">
      <c r="A860" s="103">
        <v>5357</v>
      </c>
      <c r="B860" s="44" t="s">
        <v>812</v>
      </c>
      <c r="C860" s="236" t="s">
        <v>777</v>
      </c>
      <c r="D860" s="6"/>
      <c r="E860" s="8"/>
      <c r="F860" s="98">
        <v>1</v>
      </c>
      <c r="G860" s="8"/>
      <c r="H860" s="55">
        <f>SUM(E860:G860)</f>
        <v>1</v>
      </c>
      <c r="I860" s="4">
        <v>1</v>
      </c>
      <c r="J860" s="8" t="s">
        <v>231</v>
      </c>
      <c r="K860" s="7"/>
      <c r="L860" s="14">
        <f>H860*I860*K860</f>
        <v>0</v>
      </c>
      <c r="M860" s="25"/>
      <c r="N860" s="14">
        <f t="shared" si="401"/>
        <v>0</v>
      </c>
      <c r="O860" s="33"/>
      <c r="P860" s="33"/>
      <c r="Q860" s="33"/>
      <c r="R860" s="33"/>
      <c r="S860" s="14">
        <f t="shared" si="402"/>
        <v>0</v>
      </c>
      <c r="T860" s="33">
        <f>N860</f>
        <v>0</v>
      </c>
      <c r="AP860" s="1"/>
      <c r="AQ860" s="1"/>
    </row>
    <row r="861" spans="1:43" s="3" customFormat="1">
      <c r="A861" s="103">
        <v>5358</v>
      </c>
      <c r="B861" s="44" t="s">
        <v>813</v>
      </c>
      <c r="C861" s="236" t="s">
        <v>777</v>
      </c>
      <c r="D861" s="6"/>
      <c r="E861" s="8"/>
      <c r="F861" s="98">
        <v>1</v>
      </c>
      <c r="G861" s="8"/>
      <c r="H861" s="55">
        <f>SUM(E861:G861)</f>
        <v>1</v>
      </c>
      <c r="I861" s="4">
        <v>1</v>
      </c>
      <c r="J861" s="8" t="s">
        <v>231</v>
      </c>
      <c r="K861" s="7"/>
      <c r="L861" s="14">
        <f>H861*I861*K861</f>
        <v>0</v>
      </c>
      <c r="M861" s="25"/>
      <c r="N861" s="14">
        <f t="shared" si="401"/>
        <v>0</v>
      </c>
      <c r="O861" s="33"/>
      <c r="P861" s="33"/>
      <c r="Q861" s="33"/>
      <c r="R861" s="33"/>
      <c r="S861" s="14">
        <f t="shared" si="402"/>
        <v>0</v>
      </c>
      <c r="T861" s="33">
        <f>N861</f>
        <v>0</v>
      </c>
      <c r="AP861" s="1"/>
      <c r="AQ861" s="1"/>
    </row>
    <row r="862" spans="1:43" s="3" customFormat="1">
      <c r="A862" s="103">
        <v>5360</v>
      </c>
      <c r="B862" s="44" t="s">
        <v>814</v>
      </c>
      <c r="C862" s="236" t="s">
        <v>777</v>
      </c>
      <c r="D862" s="6"/>
      <c r="E862" s="8"/>
      <c r="F862" s="98">
        <v>1</v>
      </c>
      <c r="G862" s="8"/>
      <c r="H862" s="55">
        <f t="shared" si="399"/>
        <v>1</v>
      </c>
      <c r="I862" s="4">
        <v>1</v>
      </c>
      <c r="J862" s="8" t="s">
        <v>231</v>
      </c>
      <c r="K862" s="7"/>
      <c r="L862" s="14">
        <f t="shared" si="400"/>
        <v>0</v>
      </c>
      <c r="M862" s="25"/>
      <c r="N862" s="14">
        <f t="shared" si="401"/>
        <v>0</v>
      </c>
      <c r="O862" s="33"/>
      <c r="P862" s="33"/>
      <c r="Q862" s="33"/>
      <c r="R862" s="33"/>
      <c r="S862" s="14">
        <f t="shared" si="402"/>
        <v>0</v>
      </c>
      <c r="T862" s="33">
        <f t="shared" si="403"/>
        <v>0</v>
      </c>
      <c r="AP862" s="1"/>
      <c r="AQ862" s="1"/>
    </row>
    <row r="863" spans="1:43" s="3" customFormat="1">
      <c r="A863" s="103">
        <v>5370</v>
      </c>
      <c r="B863" s="44" t="s">
        <v>773</v>
      </c>
      <c r="C863" s="236" t="s">
        <v>777</v>
      </c>
      <c r="D863" s="6"/>
      <c r="E863" s="8"/>
      <c r="F863" s="98">
        <v>1</v>
      </c>
      <c r="G863" s="8"/>
      <c r="H863" s="55">
        <f t="shared" si="399"/>
        <v>1</v>
      </c>
      <c r="I863" s="4">
        <v>1</v>
      </c>
      <c r="J863" s="8" t="s">
        <v>231</v>
      </c>
      <c r="K863" s="7"/>
      <c r="L863" s="14">
        <f t="shared" si="400"/>
        <v>0</v>
      </c>
      <c r="M863" s="25"/>
      <c r="N863" s="14">
        <f t="shared" si="401"/>
        <v>0</v>
      </c>
      <c r="O863" s="33"/>
      <c r="P863" s="33"/>
      <c r="Q863" s="33"/>
      <c r="R863" s="33"/>
      <c r="S863" s="14">
        <f t="shared" si="402"/>
        <v>0</v>
      </c>
      <c r="T863" s="33">
        <f t="shared" si="403"/>
        <v>0</v>
      </c>
      <c r="AP863" s="1"/>
      <c r="AQ863" s="1"/>
    </row>
    <row r="864" spans="1:43" s="3" customFormat="1">
      <c r="A864" s="39">
        <v>5390</v>
      </c>
      <c r="B864" s="44" t="s">
        <v>815</v>
      </c>
      <c r="C864" s="236" t="s">
        <v>777</v>
      </c>
      <c r="D864" s="6"/>
      <c r="E864" s="8"/>
      <c r="F864" s="98">
        <f>IF(finance&gt;0,1,0)</f>
        <v>0</v>
      </c>
      <c r="G864" s="8"/>
      <c r="H864" s="55">
        <f t="shared" si="399"/>
        <v>0</v>
      </c>
      <c r="I864" s="4">
        <v>1</v>
      </c>
      <c r="J864" s="8" t="s">
        <v>231</v>
      </c>
      <c r="K864" s="7"/>
      <c r="L864" s="14">
        <f t="shared" si="400"/>
        <v>0</v>
      </c>
      <c r="M864" s="25"/>
      <c r="N864" s="14">
        <f t="shared" si="401"/>
        <v>0</v>
      </c>
      <c r="O864" s="33"/>
      <c r="P864" s="33"/>
      <c r="Q864" s="33"/>
      <c r="R864" s="33"/>
      <c r="S864" s="14">
        <f t="shared" si="402"/>
        <v>0</v>
      </c>
      <c r="T864" s="36"/>
      <c r="AP864" s="1"/>
      <c r="AQ864" s="1"/>
    </row>
    <row r="865" spans="1:43" s="3" customFormat="1">
      <c r="A865" s="39">
        <v>5394</v>
      </c>
      <c r="B865" s="44" t="s">
        <v>774</v>
      </c>
      <c r="C865" s="236" t="s">
        <v>254</v>
      </c>
      <c r="D865" s="6"/>
      <c r="E865" s="8"/>
      <c r="F865" s="98">
        <v>1</v>
      </c>
      <c r="G865" s="8"/>
      <c r="H865" s="55">
        <f t="shared" si="399"/>
        <v>1</v>
      </c>
      <c r="I865" s="4">
        <v>1</v>
      </c>
      <c r="J865" s="8" t="s">
        <v>231</v>
      </c>
      <c r="K865" s="7"/>
      <c r="L865" s="14">
        <f t="shared" si="400"/>
        <v>0</v>
      </c>
      <c r="M865" s="25"/>
      <c r="N865" s="14">
        <f t="shared" si="401"/>
        <v>0</v>
      </c>
      <c r="O865" s="33"/>
      <c r="P865" s="33"/>
      <c r="Q865" s="33"/>
      <c r="R865" s="33"/>
      <c r="S865" s="14">
        <f t="shared" si="402"/>
        <v>0</v>
      </c>
      <c r="T865" s="36"/>
      <c r="AP865" s="1"/>
      <c r="AQ865" s="1"/>
    </row>
    <row r="866" spans="1:43" s="3" customFormat="1" ht="10.5">
      <c r="A866" s="39"/>
      <c r="B866" s="46" t="s">
        <v>152</v>
      </c>
      <c r="C866" s="237"/>
      <c r="D866" s="6"/>
      <c r="E866" s="8"/>
      <c r="F866" s="98"/>
      <c r="G866" s="8"/>
      <c r="H866" s="55"/>
      <c r="I866" s="4"/>
      <c r="J866" s="8"/>
      <c r="K866" s="7"/>
      <c r="L866" s="16">
        <f t="shared" ref="L866:T866" si="412">SUM(L842:L865)</f>
        <v>0</v>
      </c>
      <c r="M866" s="21">
        <f t="shared" si="412"/>
        <v>0</v>
      </c>
      <c r="N866" s="16">
        <f t="shared" si="412"/>
        <v>0</v>
      </c>
      <c r="O866" s="34">
        <f t="shared" si="412"/>
        <v>0</v>
      </c>
      <c r="P866" s="34">
        <f t="shared" si="412"/>
        <v>0</v>
      </c>
      <c r="Q866" s="34">
        <f t="shared" si="412"/>
        <v>0</v>
      </c>
      <c r="R866" s="34">
        <f t="shared" si="412"/>
        <v>0</v>
      </c>
      <c r="S866" s="16">
        <f t="shared" si="412"/>
        <v>0</v>
      </c>
      <c r="T866" s="34">
        <f t="shared" si="412"/>
        <v>0</v>
      </c>
      <c r="AP866" s="1"/>
      <c r="AQ866" s="1"/>
    </row>
    <row r="867" spans="1:43" s="3" customFormat="1" ht="10.5">
      <c r="A867" s="1"/>
      <c r="B867" s="46"/>
      <c r="C867" s="237"/>
      <c r="D867" s="6"/>
      <c r="E867" s="4"/>
      <c r="F867" s="98"/>
      <c r="G867" s="8"/>
      <c r="H867" s="55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  <c r="AP867" s="1"/>
      <c r="AQ867" s="1"/>
    </row>
    <row r="868" spans="1:43" s="3" customFormat="1" ht="10.5">
      <c r="A868" s="41">
        <v>5400</v>
      </c>
      <c r="B868" s="31" t="s">
        <v>816</v>
      </c>
      <c r="C868" s="237"/>
      <c r="D868" s="6"/>
      <c r="E868" s="8"/>
      <c r="F868" s="98"/>
      <c r="G868" s="8"/>
      <c r="H868" s="55"/>
      <c r="I868" s="4"/>
      <c r="J868" s="8"/>
      <c r="K868" s="7"/>
      <c r="L868" s="14"/>
      <c r="M868" s="25"/>
      <c r="N868" s="14"/>
      <c r="O868" s="33"/>
      <c r="P868" s="33"/>
      <c r="Q868" s="33"/>
      <c r="R868" s="33"/>
      <c r="S868" s="14"/>
      <c r="T868" s="33"/>
      <c r="AP868" s="1"/>
      <c r="AQ868" s="1"/>
    </row>
    <row r="869" spans="1:43" s="3" customFormat="1">
      <c r="A869" s="103">
        <v>5444</v>
      </c>
      <c r="B869" s="44" t="s">
        <v>817</v>
      </c>
      <c r="C869" s="236" t="s">
        <v>777</v>
      </c>
      <c r="D869" s="6"/>
      <c r="E869" s="8"/>
      <c r="F869" s="98">
        <v>1</v>
      </c>
      <c r="G869" s="8"/>
      <c r="H869" s="55">
        <f>SUM(E869:G869)</f>
        <v>1</v>
      </c>
      <c r="I869" s="4">
        <v>1</v>
      </c>
      <c r="J869" s="8" t="s">
        <v>231</v>
      </c>
      <c r="K869" s="7"/>
      <c r="L869" s="14">
        <f t="shared" ref="L869:L878" si="413">H869*I869*K869</f>
        <v>0</v>
      </c>
      <c r="M869" s="25"/>
      <c r="N869" s="14">
        <f t="shared" ref="N869:N878" si="414">MAX(L869-SUM(O869:R869),0)</f>
        <v>0</v>
      </c>
      <c r="O869" s="33"/>
      <c r="P869" s="33"/>
      <c r="Q869" s="33"/>
      <c r="R869" s="33"/>
      <c r="S869" s="14">
        <f t="shared" ref="S869:S878" si="415">L869-SUM(N869:R869)</f>
        <v>0</v>
      </c>
      <c r="T869" s="33">
        <f t="shared" ref="T869:T877" si="416">N869</f>
        <v>0</v>
      </c>
      <c r="AP869" s="1"/>
      <c r="AQ869" s="1"/>
    </row>
    <row r="870" spans="1:43" s="3" customFormat="1">
      <c r="A870" s="103">
        <v>5445</v>
      </c>
      <c r="B870" s="44" t="s">
        <v>818</v>
      </c>
      <c r="C870" s="236" t="s">
        <v>777</v>
      </c>
      <c r="D870" s="6"/>
      <c r="E870" s="8"/>
      <c r="F870" s="98">
        <v>1</v>
      </c>
      <c r="G870" s="8"/>
      <c r="H870" s="55">
        <f>SUM(E870:G870)</f>
        <v>1</v>
      </c>
      <c r="I870" s="4">
        <v>1</v>
      </c>
      <c r="J870" s="8" t="s">
        <v>231</v>
      </c>
      <c r="K870" s="7"/>
      <c r="L870" s="14">
        <f t="shared" si="413"/>
        <v>0</v>
      </c>
      <c r="M870" s="25"/>
      <c r="N870" s="14">
        <f t="shared" si="414"/>
        <v>0</v>
      </c>
      <c r="O870" s="33"/>
      <c r="P870" s="33"/>
      <c r="Q870" s="33"/>
      <c r="R870" s="33"/>
      <c r="S870" s="14">
        <f t="shared" si="415"/>
        <v>0</v>
      </c>
      <c r="T870" s="33">
        <f t="shared" si="416"/>
        <v>0</v>
      </c>
      <c r="AP870" s="1"/>
      <c r="AQ870" s="1"/>
    </row>
    <row r="871" spans="1:43" s="3" customFormat="1">
      <c r="A871" s="103">
        <v>5446</v>
      </c>
      <c r="B871" s="44" t="s">
        <v>819</v>
      </c>
      <c r="C871" s="236" t="s">
        <v>777</v>
      </c>
      <c r="D871" s="6"/>
      <c r="E871" s="8"/>
      <c r="F871" s="98">
        <v>1</v>
      </c>
      <c r="G871" s="8"/>
      <c r="H871" s="55">
        <f>SUM(E871:G871)</f>
        <v>1</v>
      </c>
      <c r="I871" s="4">
        <v>1</v>
      </c>
      <c r="J871" s="8" t="s">
        <v>231</v>
      </c>
      <c r="K871" s="7"/>
      <c r="L871" s="14">
        <f t="shared" si="413"/>
        <v>0</v>
      </c>
      <c r="M871" s="25"/>
      <c r="N871" s="14">
        <f t="shared" si="414"/>
        <v>0</v>
      </c>
      <c r="O871" s="33"/>
      <c r="P871" s="33"/>
      <c r="Q871" s="33"/>
      <c r="R871" s="33"/>
      <c r="S871" s="14">
        <f t="shared" si="415"/>
        <v>0</v>
      </c>
      <c r="T871" s="33">
        <f t="shared" si="416"/>
        <v>0</v>
      </c>
      <c r="AP871" s="1"/>
      <c r="AQ871" s="1"/>
    </row>
    <row r="872" spans="1:43" s="3" customFormat="1">
      <c r="A872" s="103">
        <v>5448</v>
      </c>
      <c r="B872" s="44" t="s">
        <v>820</v>
      </c>
      <c r="C872" s="236" t="s">
        <v>777</v>
      </c>
      <c r="D872" s="6"/>
      <c r="E872" s="4"/>
      <c r="F872" s="98">
        <v>1</v>
      </c>
      <c r="G872" s="8"/>
      <c r="H872" s="55">
        <f t="shared" ref="H872:H878" si="417">SUM(E872:G872)</f>
        <v>1</v>
      </c>
      <c r="I872" s="4">
        <v>1</v>
      </c>
      <c r="J872" s="8" t="s">
        <v>231</v>
      </c>
      <c r="K872" s="7"/>
      <c r="L872" s="14">
        <f t="shared" si="413"/>
        <v>0</v>
      </c>
      <c r="M872" s="25"/>
      <c r="N872" s="14">
        <f t="shared" si="414"/>
        <v>0</v>
      </c>
      <c r="O872" s="33"/>
      <c r="P872" s="33"/>
      <c r="Q872" s="33"/>
      <c r="R872" s="33"/>
      <c r="S872" s="14">
        <f t="shared" si="415"/>
        <v>0</v>
      </c>
      <c r="T872" s="33">
        <f t="shared" si="416"/>
        <v>0</v>
      </c>
      <c r="AP872" s="1"/>
      <c r="AQ872" s="1"/>
    </row>
    <row r="873" spans="1:43" s="3" customFormat="1">
      <c r="A873" s="103">
        <v>5450</v>
      </c>
      <c r="B873" s="44" t="s">
        <v>821</v>
      </c>
      <c r="C873" s="236" t="s">
        <v>777</v>
      </c>
      <c r="D873" s="6"/>
      <c r="E873" s="8"/>
      <c r="F873" s="98">
        <f>min</f>
        <v>0</v>
      </c>
      <c r="G873" s="8"/>
      <c r="H873" s="55">
        <f t="shared" si="417"/>
        <v>0</v>
      </c>
      <c r="I873" s="4">
        <v>1</v>
      </c>
      <c r="J873" s="8" t="s">
        <v>84</v>
      </c>
      <c r="K873" s="7"/>
      <c r="L873" s="14">
        <f t="shared" si="413"/>
        <v>0</v>
      </c>
      <c r="M873" s="25"/>
      <c r="N873" s="14">
        <f t="shared" si="414"/>
        <v>0</v>
      </c>
      <c r="O873" s="33"/>
      <c r="P873" s="33"/>
      <c r="Q873" s="33"/>
      <c r="R873" s="33"/>
      <c r="S873" s="14">
        <f t="shared" si="415"/>
        <v>0</v>
      </c>
      <c r="T873" s="33">
        <f t="shared" si="416"/>
        <v>0</v>
      </c>
      <c r="AP873" s="1"/>
      <c r="AQ873" s="1"/>
    </row>
    <row r="874" spans="1:43" s="3" customFormat="1">
      <c r="A874" s="103">
        <v>5451</v>
      </c>
      <c r="B874" s="44" t="s">
        <v>822</v>
      </c>
      <c r="C874" s="236" t="s">
        <v>777</v>
      </c>
      <c r="D874" s="6"/>
      <c r="E874" s="8"/>
      <c r="F874" s="98">
        <f>$H$511</f>
        <v>0</v>
      </c>
      <c r="G874" s="8"/>
      <c r="H874" s="55">
        <f t="shared" si="417"/>
        <v>0</v>
      </c>
      <c r="I874" s="4">
        <v>1</v>
      </c>
      <c r="J874" s="8" t="s">
        <v>231</v>
      </c>
      <c r="K874" s="7"/>
      <c r="L874" s="14">
        <f t="shared" si="413"/>
        <v>0</v>
      </c>
      <c r="M874" s="25"/>
      <c r="N874" s="14">
        <f t="shared" si="414"/>
        <v>0</v>
      </c>
      <c r="O874" s="33"/>
      <c r="P874" s="33"/>
      <c r="Q874" s="33"/>
      <c r="R874" s="33"/>
      <c r="S874" s="14">
        <f t="shared" si="415"/>
        <v>0</v>
      </c>
      <c r="T874" s="33">
        <f t="shared" si="416"/>
        <v>0</v>
      </c>
      <c r="AP874" s="1"/>
      <c r="AQ874" s="1"/>
    </row>
    <row r="875" spans="1:43" s="3" customFormat="1">
      <c r="A875" s="103">
        <v>5456</v>
      </c>
      <c r="B875" s="44" t="s">
        <v>823</v>
      </c>
      <c r="C875" s="236" t="s">
        <v>777</v>
      </c>
      <c r="D875" s="6"/>
      <c r="E875" s="8"/>
      <c r="F875" s="98">
        <v>1</v>
      </c>
      <c r="G875" s="8"/>
      <c r="H875" s="55">
        <f t="shared" si="417"/>
        <v>1</v>
      </c>
      <c r="I875" s="4">
        <v>1</v>
      </c>
      <c r="J875" s="8" t="s">
        <v>231</v>
      </c>
      <c r="K875" s="7"/>
      <c r="L875" s="14">
        <f t="shared" si="413"/>
        <v>0</v>
      </c>
      <c r="M875" s="25"/>
      <c r="N875" s="14">
        <f t="shared" si="414"/>
        <v>0</v>
      </c>
      <c r="O875" s="33"/>
      <c r="P875" s="33"/>
      <c r="Q875" s="33"/>
      <c r="R875" s="33"/>
      <c r="S875" s="14">
        <f t="shared" si="415"/>
        <v>0</v>
      </c>
      <c r="T875" s="33">
        <f t="shared" si="416"/>
        <v>0</v>
      </c>
      <c r="AP875" s="1"/>
      <c r="AQ875" s="1"/>
    </row>
    <row r="876" spans="1:43" s="3" customFormat="1">
      <c r="A876" s="103">
        <v>5470</v>
      </c>
      <c r="B876" s="44" t="s">
        <v>824</v>
      </c>
      <c r="C876" s="236" t="s">
        <v>777</v>
      </c>
      <c r="D876" s="6"/>
      <c r="E876" s="8"/>
      <c r="F876" s="98">
        <v>1</v>
      </c>
      <c r="G876" s="8"/>
      <c r="H876" s="55">
        <f t="shared" si="417"/>
        <v>1</v>
      </c>
      <c r="I876" s="4">
        <v>1</v>
      </c>
      <c r="J876" s="8" t="s">
        <v>231</v>
      </c>
      <c r="K876" s="7"/>
      <c r="L876" s="14">
        <f t="shared" si="413"/>
        <v>0</v>
      </c>
      <c r="M876" s="25"/>
      <c r="N876" s="14">
        <f t="shared" si="414"/>
        <v>0</v>
      </c>
      <c r="O876" s="33"/>
      <c r="P876" s="33"/>
      <c r="Q876" s="33"/>
      <c r="R876" s="33"/>
      <c r="S876" s="14">
        <f t="shared" si="415"/>
        <v>0</v>
      </c>
      <c r="T876" s="33">
        <f t="shared" si="416"/>
        <v>0</v>
      </c>
      <c r="AP876" s="1"/>
      <c r="AQ876" s="1"/>
    </row>
    <row r="877" spans="1:43" s="3" customFormat="1">
      <c r="A877" s="103">
        <v>5471</v>
      </c>
      <c r="B877" s="44" t="s">
        <v>825</v>
      </c>
      <c r="C877" s="236" t="s">
        <v>777</v>
      </c>
      <c r="D877" s="6"/>
      <c r="E877" s="4"/>
      <c r="F877" s="98">
        <v>1</v>
      </c>
      <c r="G877" s="10"/>
      <c r="H877" s="55">
        <f t="shared" si="417"/>
        <v>1</v>
      </c>
      <c r="I877" s="4">
        <v>1</v>
      </c>
      <c r="J877" s="8" t="s">
        <v>231</v>
      </c>
      <c r="K877" s="7"/>
      <c r="L877" s="14">
        <f t="shared" si="413"/>
        <v>0</v>
      </c>
      <c r="M877" s="25"/>
      <c r="N877" s="14">
        <f t="shared" si="414"/>
        <v>0</v>
      </c>
      <c r="O877" s="33"/>
      <c r="P877" s="33"/>
      <c r="Q877" s="33"/>
      <c r="R877" s="33"/>
      <c r="S877" s="14">
        <f t="shared" si="415"/>
        <v>0</v>
      </c>
      <c r="T877" s="33">
        <f t="shared" si="416"/>
        <v>0</v>
      </c>
      <c r="AP877" s="1"/>
      <c r="AQ877" s="1"/>
    </row>
    <row r="878" spans="1:43" s="3" customFormat="1">
      <c r="A878" s="39">
        <v>5494</v>
      </c>
      <c r="B878" s="44" t="s">
        <v>774</v>
      </c>
      <c r="C878" s="236" t="s">
        <v>254</v>
      </c>
      <c r="D878" s="6"/>
      <c r="E878" s="8"/>
      <c r="F878" s="98">
        <v>1</v>
      </c>
      <c r="G878" s="8"/>
      <c r="H878" s="55">
        <f t="shared" si="417"/>
        <v>1</v>
      </c>
      <c r="I878" s="4">
        <v>1</v>
      </c>
      <c r="J878" s="8" t="s">
        <v>231</v>
      </c>
      <c r="K878" s="7"/>
      <c r="L878" s="14">
        <f t="shared" si="413"/>
        <v>0</v>
      </c>
      <c r="M878" s="25"/>
      <c r="N878" s="14">
        <f t="shared" si="414"/>
        <v>0</v>
      </c>
      <c r="O878" s="33"/>
      <c r="P878" s="33"/>
      <c r="Q878" s="33"/>
      <c r="R878" s="33"/>
      <c r="S878" s="14">
        <f t="shared" si="415"/>
        <v>0</v>
      </c>
      <c r="T878" s="36"/>
      <c r="AP878" s="1"/>
      <c r="AQ878" s="1"/>
    </row>
    <row r="879" spans="1:43" s="3" customFormat="1" ht="10.5">
      <c r="A879" s="1"/>
      <c r="B879" s="46" t="s">
        <v>152</v>
      </c>
      <c r="C879" s="239"/>
      <c r="D879" s="6"/>
      <c r="E879" s="4"/>
      <c r="F879" s="98"/>
      <c r="G879" s="8"/>
      <c r="H879" s="55"/>
      <c r="I879" s="4"/>
      <c r="J879" s="8"/>
      <c r="K879" s="7"/>
      <c r="L879" s="16">
        <f>SUM(L869:L878)</f>
        <v>0</v>
      </c>
      <c r="M879" s="25">
        <f>SUM(M869:M878)</f>
        <v>0</v>
      </c>
      <c r="N879" s="16">
        <f t="shared" ref="N879:T879" si="418">SUM(N869:N878)</f>
        <v>0</v>
      </c>
      <c r="O879" s="34">
        <f t="shared" si="418"/>
        <v>0</v>
      </c>
      <c r="P879" s="34">
        <f t="shared" si="418"/>
        <v>0</v>
      </c>
      <c r="Q879" s="34">
        <f t="shared" si="418"/>
        <v>0</v>
      </c>
      <c r="R879" s="34">
        <f t="shared" si="418"/>
        <v>0</v>
      </c>
      <c r="S879" s="16">
        <f t="shared" si="418"/>
        <v>0</v>
      </c>
      <c r="T879" s="34">
        <f t="shared" si="418"/>
        <v>0</v>
      </c>
      <c r="AP879" s="1"/>
      <c r="AQ879" s="1"/>
    </row>
    <row r="880" spans="1:43" s="3" customFormat="1">
      <c r="A880" s="1"/>
      <c r="B880" s="46"/>
      <c r="C880" s="239"/>
      <c r="D880" s="6"/>
      <c r="E880" s="4"/>
      <c r="F880" s="98"/>
      <c r="G880" s="8"/>
      <c r="H880" s="55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  <c r="AP880" s="1"/>
      <c r="AQ880" s="1"/>
    </row>
    <row r="881" spans="1:43" s="3" customFormat="1" ht="10.5">
      <c r="A881" s="41">
        <v>5500</v>
      </c>
      <c r="B881" s="31" t="s">
        <v>209</v>
      </c>
      <c r="C881" s="237"/>
      <c r="D881" s="6"/>
      <c r="E881" s="4"/>
      <c r="F881" s="98"/>
      <c r="G881" s="8"/>
      <c r="H881" s="55"/>
      <c r="I881" s="4"/>
      <c r="J881" s="4"/>
      <c r="K881" s="7"/>
      <c r="L881" s="14">
        <v>0</v>
      </c>
      <c r="M881" s="25"/>
      <c r="N881" s="14"/>
      <c r="O881" s="33"/>
      <c r="P881" s="33"/>
      <c r="Q881" s="33"/>
      <c r="R881" s="33"/>
      <c r="S881" s="14"/>
      <c r="T881" s="33"/>
      <c r="AP881" s="1"/>
      <c r="AQ881" s="1"/>
    </row>
    <row r="882" spans="1:43" s="3" customFormat="1">
      <c r="A882" s="103">
        <v>5540</v>
      </c>
      <c r="B882" s="44" t="s">
        <v>826</v>
      </c>
      <c r="C882" s="236" t="s">
        <v>777</v>
      </c>
      <c r="D882" s="6"/>
      <c r="E882" s="4"/>
      <c r="F882" s="98">
        <v>1</v>
      </c>
      <c r="G882" s="8"/>
      <c r="H882" s="55">
        <f>SUM(E882:G882)</f>
        <v>1</v>
      </c>
      <c r="I882" s="4">
        <v>1</v>
      </c>
      <c r="J882" s="8" t="s">
        <v>231</v>
      </c>
      <c r="K882" s="7"/>
      <c r="L882" s="14">
        <f>H882*I882*K882</f>
        <v>0</v>
      </c>
      <c r="M882" s="25"/>
      <c r="N882" s="14">
        <f>MAX(L882-SUM(O882:R882),0)</f>
        <v>0</v>
      </c>
      <c r="O882" s="33"/>
      <c r="P882" s="33"/>
      <c r="Q882" s="33"/>
      <c r="R882" s="33"/>
      <c r="S882" s="14">
        <f>L882-SUM(N882:R882)</f>
        <v>0</v>
      </c>
      <c r="T882" s="33">
        <f>N882</f>
        <v>0</v>
      </c>
      <c r="AP882" s="1"/>
      <c r="AQ882" s="1"/>
    </row>
    <row r="883" spans="1:43" s="3" customFormat="1">
      <c r="A883" s="103">
        <v>5550</v>
      </c>
      <c r="B883" s="44" t="s">
        <v>827</v>
      </c>
      <c r="C883" s="236" t="s">
        <v>777</v>
      </c>
      <c r="D883" s="6"/>
      <c r="E883" s="4"/>
      <c r="F883" s="98">
        <v>1</v>
      </c>
      <c r="G883" s="8"/>
      <c r="H883" s="55">
        <f>SUM(E883:G883)</f>
        <v>1</v>
      </c>
      <c r="I883" s="4">
        <v>1</v>
      </c>
      <c r="J883" s="8" t="s">
        <v>231</v>
      </c>
      <c r="K883" s="7"/>
      <c r="L883" s="14">
        <f>H883*I883*K883</f>
        <v>0</v>
      </c>
      <c r="M883" s="25"/>
      <c r="N883" s="14">
        <f>MAX(L883-SUM(O883:R883),0)</f>
        <v>0</v>
      </c>
      <c r="O883" s="33"/>
      <c r="P883" s="33"/>
      <c r="Q883" s="33"/>
      <c r="R883" s="33"/>
      <c r="S883" s="14">
        <f>L883-SUM(N883:R883)</f>
        <v>0</v>
      </c>
      <c r="T883" s="33">
        <f>N883</f>
        <v>0</v>
      </c>
      <c r="AP883" s="1"/>
      <c r="AQ883" s="1"/>
    </row>
    <row r="884" spans="1:43" s="3" customFormat="1">
      <c r="A884" s="350">
        <v>5551</v>
      </c>
      <c r="B884" s="108" t="s">
        <v>828</v>
      </c>
      <c r="C884" s="236" t="s">
        <v>777</v>
      </c>
      <c r="D884" s="6"/>
      <c r="E884" s="4"/>
      <c r="F884" s="98">
        <v>1</v>
      </c>
      <c r="G884" s="8"/>
      <c r="H884" s="55">
        <f>SUM(E884:G884)</f>
        <v>1</v>
      </c>
      <c r="I884" s="4">
        <v>1</v>
      </c>
      <c r="J884" s="8" t="s">
        <v>231</v>
      </c>
      <c r="K884" s="7"/>
      <c r="L884" s="14">
        <f>H884*I884*K884</f>
        <v>0</v>
      </c>
      <c r="M884" s="25"/>
      <c r="N884" s="14">
        <f>MAX(L884-SUM(O884:R884),0)</f>
        <v>0</v>
      </c>
      <c r="O884" s="33"/>
      <c r="P884" s="33"/>
      <c r="Q884" s="33"/>
      <c r="R884" s="33"/>
      <c r="S884" s="14">
        <f>L884-SUM(N884:R884)</f>
        <v>0</v>
      </c>
      <c r="T884" s="33">
        <f>N884</f>
        <v>0</v>
      </c>
      <c r="AP884" s="1"/>
      <c r="AQ884" s="1"/>
    </row>
    <row r="885" spans="1:43" s="3" customFormat="1" ht="10.5">
      <c r="A885" s="1"/>
      <c r="B885" s="46" t="s">
        <v>152</v>
      </c>
      <c r="C885" s="239"/>
      <c r="D885" s="6"/>
      <c r="E885" s="4"/>
      <c r="F885" s="98"/>
      <c r="G885" s="8"/>
      <c r="H885" s="55"/>
      <c r="I885" s="4"/>
      <c r="J885" s="8"/>
      <c r="K885" s="7"/>
      <c r="L885" s="16">
        <f>SUM(L882:L884)</f>
        <v>0</v>
      </c>
      <c r="M885" s="21">
        <f t="shared" ref="M885:T885" si="419">SUM(M882:M884)</f>
        <v>0</v>
      </c>
      <c r="N885" s="16">
        <f t="shared" si="419"/>
        <v>0</v>
      </c>
      <c r="O885" s="34">
        <f t="shared" si="419"/>
        <v>0</v>
      </c>
      <c r="P885" s="34">
        <f t="shared" si="419"/>
        <v>0</v>
      </c>
      <c r="Q885" s="34">
        <f t="shared" si="419"/>
        <v>0</v>
      </c>
      <c r="R885" s="34">
        <f t="shared" si="419"/>
        <v>0</v>
      </c>
      <c r="S885" s="16">
        <f t="shared" si="419"/>
        <v>0</v>
      </c>
      <c r="T885" s="34">
        <f t="shared" si="419"/>
        <v>0</v>
      </c>
      <c r="AP885" s="1"/>
      <c r="AQ885" s="1"/>
    </row>
    <row r="886" spans="1:43" s="3" customFormat="1">
      <c r="A886" s="39"/>
      <c r="B886" s="44"/>
      <c r="C886" s="236"/>
      <c r="D886" s="6"/>
      <c r="E886" s="4"/>
      <c r="F886" s="98"/>
      <c r="G886" s="8"/>
      <c r="H886" s="55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  <c r="AP886" s="1"/>
      <c r="AQ886" s="1"/>
    </row>
    <row r="887" spans="1:43" s="3" customFormat="1" ht="10.5">
      <c r="A887" s="104">
        <v>6200</v>
      </c>
      <c r="B887" s="31" t="s">
        <v>212</v>
      </c>
      <c r="C887" s="237"/>
      <c r="D887" s="6"/>
      <c r="E887" s="8"/>
      <c r="F887" s="98"/>
      <c r="G887" s="8"/>
      <c r="H887" s="55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  <c r="AP887" s="1"/>
      <c r="AQ887" s="1"/>
    </row>
    <row r="888" spans="1:43" s="3" customFormat="1">
      <c r="A888" s="103">
        <v>6201</v>
      </c>
      <c r="B888" s="44" t="s">
        <v>829</v>
      </c>
      <c r="C888" s="236" t="s">
        <v>230</v>
      </c>
      <c r="D888" s="6"/>
      <c r="E888" s="8"/>
      <c r="F888" s="98">
        <v>1</v>
      </c>
      <c r="G888" s="8"/>
      <c r="H888" s="55">
        <f t="shared" ref="H888:H903" si="420">SUM(E888:G888)</f>
        <v>1</v>
      </c>
      <c r="I888" s="4">
        <v>1</v>
      </c>
      <c r="J888" s="8" t="s">
        <v>323</v>
      </c>
      <c r="K888" s="7"/>
      <c r="L888" s="14">
        <f>H888*I888*K888</f>
        <v>0</v>
      </c>
      <c r="M888" s="25"/>
      <c r="N888" s="14">
        <f t="shared" ref="N888:N918" si="421">MAX(L888-SUM(O888:R888),0)</f>
        <v>0</v>
      </c>
      <c r="O888" s="33"/>
      <c r="P888" s="33"/>
      <c r="Q888" s="33"/>
      <c r="R888" s="33"/>
      <c r="S888" s="14">
        <f>L888-SUM(N888:R888)</f>
        <v>0</v>
      </c>
      <c r="T888" s="33">
        <f t="shared" ref="T888:T900" si="422">N888</f>
        <v>0</v>
      </c>
      <c r="AP888" s="1"/>
      <c r="AQ888" s="1"/>
    </row>
    <row r="889" spans="1:43" s="3" customFormat="1">
      <c r="A889" s="39">
        <v>6202</v>
      </c>
      <c r="B889" s="44" t="s">
        <v>830</v>
      </c>
      <c r="C889" s="236" t="s">
        <v>230</v>
      </c>
      <c r="D889" s="6"/>
      <c r="E889" s="8"/>
      <c r="F889" s="98">
        <v>1</v>
      </c>
      <c r="G889" s="8"/>
      <c r="H889" s="55">
        <f t="shared" si="420"/>
        <v>1</v>
      </c>
      <c r="I889" s="4">
        <v>1</v>
      </c>
      <c r="J889" s="8" t="s">
        <v>285</v>
      </c>
      <c r="K889" s="7"/>
      <c r="L889" s="14">
        <f t="shared" ref="L889:L918" si="423">H889*I889*K889</f>
        <v>0</v>
      </c>
      <c r="M889" s="25"/>
      <c r="N889" s="14">
        <f t="shared" si="421"/>
        <v>0</v>
      </c>
      <c r="O889" s="33"/>
      <c r="P889" s="33"/>
      <c r="Q889" s="33"/>
      <c r="R889" s="33"/>
      <c r="S889" s="14">
        <f t="shared" ref="S889:S918" si="424">L889-SUM(N889:R889)</f>
        <v>0</v>
      </c>
      <c r="T889" s="33">
        <f t="shared" si="422"/>
        <v>0</v>
      </c>
      <c r="AP889" s="1"/>
      <c r="AQ889" s="1"/>
    </row>
    <row r="890" spans="1:43" s="3" customFormat="1">
      <c r="A890" s="39">
        <v>6203</v>
      </c>
      <c r="B890" s="44" t="s">
        <v>831</v>
      </c>
      <c r="C890" s="236" t="s">
        <v>230</v>
      </c>
      <c r="D890" s="6"/>
      <c r="E890" s="8"/>
      <c r="F890" s="98">
        <v>1</v>
      </c>
      <c r="G890" s="8"/>
      <c r="H890" s="55">
        <f t="shared" si="420"/>
        <v>1</v>
      </c>
      <c r="I890" s="4">
        <v>1</v>
      </c>
      <c r="J890" s="8" t="s">
        <v>231</v>
      </c>
      <c r="K890" s="7"/>
      <c r="L890" s="14">
        <f t="shared" si="423"/>
        <v>0</v>
      </c>
      <c r="M890" s="25"/>
      <c r="N890" s="14">
        <f t="shared" si="421"/>
        <v>0</v>
      </c>
      <c r="O890" s="33"/>
      <c r="P890" s="33"/>
      <c r="Q890" s="33"/>
      <c r="R890" s="33"/>
      <c r="S890" s="14">
        <f t="shared" si="424"/>
        <v>0</v>
      </c>
      <c r="T890" s="33">
        <f t="shared" si="422"/>
        <v>0</v>
      </c>
      <c r="AP890" s="1"/>
      <c r="AQ890" s="1"/>
    </row>
    <row r="891" spans="1:43" s="3" customFormat="1">
      <c r="A891" s="39">
        <v>6204</v>
      </c>
      <c r="B891" s="44" t="s">
        <v>832</v>
      </c>
      <c r="C891" s="236" t="s">
        <v>230</v>
      </c>
      <c r="D891" s="6"/>
      <c r="E891" s="8"/>
      <c r="F891" s="98">
        <v>1</v>
      </c>
      <c r="G891" s="8"/>
      <c r="H891" s="55">
        <f t="shared" si="420"/>
        <v>1</v>
      </c>
      <c r="I891" s="4">
        <v>1</v>
      </c>
      <c r="J891" s="8" t="s">
        <v>231</v>
      </c>
      <c r="K891" s="7"/>
      <c r="L891" s="14">
        <f t="shared" si="423"/>
        <v>0</v>
      </c>
      <c r="M891" s="25"/>
      <c r="N891" s="14">
        <f t="shared" si="421"/>
        <v>0</v>
      </c>
      <c r="O891" s="33"/>
      <c r="P891" s="33"/>
      <c r="Q891" s="33"/>
      <c r="R891" s="33"/>
      <c r="S891" s="14">
        <f t="shared" si="424"/>
        <v>0</v>
      </c>
      <c r="T891" s="33">
        <f t="shared" si="422"/>
        <v>0</v>
      </c>
      <c r="AP891" s="1"/>
      <c r="AQ891" s="1"/>
    </row>
    <row r="892" spans="1:43" s="3" customFormat="1">
      <c r="A892" s="103">
        <v>6205</v>
      </c>
      <c r="B892" s="44" t="s">
        <v>833</v>
      </c>
      <c r="C892" s="236" t="s">
        <v>230</v>
      </c>
      <c r="D892" s="6"/>
      <c r="E892" s="8"/>
      <c r="F892" s="98">
        <v>1</v>
      </c>
      <c r="G892" s="8"/>
      <c r="H892" s="55">
        <f t="shared" si="420"/>
        <v>1</v>
      </c>
      <c r="I892" s="4">
        <v>1</v>
      </c>
      <c r="J892" s="8" t="s">
        <v>231</v>
      </c>
      <c r="K892" s="7"/>
      <c r="L892" s="14">
        <f t="shared" si="423"/>
        <v>0</v>
      </c>
      <c r="M892" s="25"/>
      <c r="N892" s="14">
        <f t="shared" si="421"/>
        <v>0</v>
      </c>
      <c r="O892" s="33"/>
      <c r="P892" s="33"/>
      <c r="Q892" s="33"/>
      <c r="R892" s="33"/>
      <c r="S892" s="14">
        <f t="shared" si="424"/>
        <v>0</v>
      </c>
      <c r="T892" s="33">
        <f t="shared" si="422"/>
        <v>0</v>
      </c>
      <c r="AP892" s="1"/>
      <c r="AQ892" s="1"/>
    </row>
    <row r="893" spans="1:43" s="3" customFormat="1">
      <c r="A893" s="39">
        <v>6206</v>
      </c>
      <c r="B893" s="44" t="s">
        <v>834</v>
      </c>
      <c r="C893" s="236" t="s">
        <v>230</v>
      </c>
      <c r="D893" s="6"/>
      <c r="E893" s="8"/>
      <c r="F893" s="98">
        <v>1</v>
      </c>
      <c r="G893" s="8"/>
      <c r="H893" s="55">
        <f t="shared" si="420"/>
        <v>1</v>
      </c>
      <c r="I893" s="4">
        <v>1</v>
      </c>
      <c r="J893" s="8" t="s">
        <v>231</v>
      </c>
      <c r="K893" s="7"/>
      <c r="L893" s="14">
        <f t="shared" si="423"/>
        <v>0</v>
      </c>
      <c r="M893" s="25"/>
      <c r="N893" s="14">
        <f t="shared" si="421"/>
        <v>0</v>
      </c>
      <c r="O893" s="33"/>
      <c r="P893" s="33"/>
      <c r="Q893" s="33"/>
      <c r="R893" s="33"/>
      <c r="S893" s="14">
        <f t="shared" si="424"/>
        <v>0</v>
      </c>
      <c r="T893" s="33">
        <f t="shared" si="422"/>
        <v>0</v>
      </c>
      <c r="AP893" s="1"/>
      <c r="AQ893" s="1"/>
    </row>
    <row r="894" spans="1:43" s="3" customFormat="1">
      <c r="A894" s="103">
        <v>6207</v>
      </c>
      <c r="B894" s="44" t="s">
        <v>835</v>
      </c>
      <c r="C894" s="236" t="s">
        <v>230</v>
      </c>
      <c r="D894" s="6"/>
      <c r="E894" s="8"/>
      <c r="F894" s="98">
        <v>1</v>
      </c>
      <c r="G894" s="8"/>
      <c r="H894" s="55">
        <f t="shared" si="420"/>
        <v>1</v>
      </c>
      <c r="I894" s="4">
        <v>1</v>
      </c>
      <c r="J894" s="8" t="s">
        <v>231</v>
      </c>
      <c r="K894" s="7"/>
      <c r="L894" s="14">
        <f t="shared" si="423"/>
        <v>0</v>
      </c>
      <c r="M894" s="25"/>
      <c r="N894" s="14">
        <f t="shared" si="421"/>
        <v>0</v>
      </c>
      <c r="O894" s="33"/>
      <c r="P894" s="33"/>
      <c r="Q894" s="33"/>
      <c r="R894" s="33"/>
      <c r="S894" s="14">
        <f t="shared" si="424"/>
        <v>0</v>
      </c>
      <c r="T894" s="33">
        <f t="shared" si="422"/>
        <v>0</v>
      </c>
      <c r="AP894" s="1"/>
      <c r="AQ894" s="1"/>
    </row>
    <row r="895" spans="1:43" s="3" customFormat="1">
      <c r="A895" s="39">
        <v>6208</v>
      </c>
      <c r="B895" s="44" t="s">
        <v>836</v>
      </c>
      <c r="C895" s="236" t="s">
        <v>230</v>
      </c>
      <c r="D895" s="6"/>
      <c r="E895" s="8"/>
      <c r="F895" s="98">
        <v>1</v>
      </c>
      <c r="G895" s="8"/>
      <c r="H895" s="55">
        <f t="shared" si="420"/>
        <v>1</v>
      </c>
      <c r="I895" s="4">
        <v>1</v>
      </c>
      <c r="J895" s="8" t="s">
        <v>231</v>
      </c>
      <c r="K895" s="7"/>
      <c r="L895" s="14">
        <f t="shared" si="423"/>
        <v>0</v>
      </c>
      <c r="M895" s="25"/>
      <c r="N895" s="14">
        <f t="shared" si="421"/>
        <v>0</v>
      </c>
      <c r="O895" s="33"/>
      <c r="P895" s="33"/>
      <c r="Q895" s="33"/>
      <c r="R895" s="33"/>
      <c r="S895" s="14">
        <f t="shared" si="424"/>
        <v>0</v>
      </c>
      <c r="T895" s="33">
        <f t="shared" si="422"/>
        <v>0</v>
      </c>
      <c r="AP895" s="1"/>
      <c r="AQ895" s="1"/>
    </row>
    <row r="896" spans="1:43" s="3" customFormat="1">
      <c r="A896" s="39">
        <v>6210</v>
      </c>
      <c r="B896" s="44" t="s">
        <v>837</v>
      </c>
      <c r="C896" s="236" t="s">
        <v>230</v>
      </c>
      <c r="D896" s="6"/>
      <c r="E896" s="8"/>
      <c r="F896" s="98">
        <v>1</v>
      </c>
      <c r="G896" s="8"/>
      <c r="H896" s="55">
        <f t="shared" si="420"/>
        <v>1</v>
      </c>
      <c r="I896" s="4">
        <v>1</v>
      </c>
      <c r="J896" s="8" t="s">
        <v>231</v>
      </c>
      <c r="K896" s="7"/>
      <c r="L896" s="14">
        <f t="shared" si="423"/>
        <v>0</v>
      </c>
      <c r="M896" s="25"/>
      <c r="N896" s="14">
        <f t="shared" si="421"/>
        <v>0</v>
      </c>
      <c r="O896" s="33"/>
      <c r="P896" s="33"/>
      <c r="Q896" s="33"/>
      <c r="R896" s="33"/>
      <c r="S896" s="14">
        <f t="shared" si="424"/>
        <v>0</v>
      </c>
      <c r="T896" s="33">
        <f t="shared" si="422"/>
        <v>0</v>
      </c>
      <c r="AP896" s="1"/>
      <c r="AQ896" s="1"/>
    </row>
    <row r="897" spans="1:43" s="3" customFormat="1">
      <c r="A897" s="103">
        <v>6211</v>
      </c>
      <c r="B897" s="44" t="s">
        <v>838</v>
      </c>
      <c r="C897" s="236" t="s">
        <v>230</v>
      </c>
      <c r="D897" s="6"/>
      <c r="E897" s="8"/>
      <c r="F897" s="98">
        <v>1</v>
      </c>
      <c r="G897" s="8"/>
      <c r="H897" s="55">
        <f t="shared" si="420"/>
        <v>1</v>
      </c>
      <c r="I897" s="4">
        <v>1</v>
      </c>
      <c r="J897" s="8" t="s">
        <v>231</v>
      </c>
      <c r="K897" s="7"/>
      <c r="L897" s="14">
        <f t="shared" si="423"/>
        <v>0</v>
      </c>
      <c r="M897" s="25"/>
      <c r="N897" s="14">
        <f t="shared" si="421"/>
        <v>0</v>
      </c>
      <c r="O897" s="33"/>
      <c r="P897" s="33"/>
      <c r="Q897" s="33"/>
      <c r="R897" s="33"/>
      <c r="S897" s="14">
        <f t="shared" si="424"/>
        <v>0</v>
      </c>
      <c r="T897" s="33">
        <f t="shared" si="422"/>
        <v>0</v>
      </c>
      <c r="AP897" s="1"/>
      <c r="AQ897" s="1"/>
    </row>
    <row r="898" spans="1:43" s="3" customFormat="1">
      <c r="A898" s="39">
        <v>6212</v>
      </c>
      <c r="B898" s="44" t="s">
        <v>839</v>
      </c>
      <c r="C898" s="236" t="s">
        <v>230</v>
      </c>
      <c r="D898" s="6"/>
      <c r="E898" s="8"/>
      <c r="F898" s="98">
        <v>1</v>
      </c>
      <c r="G898" s="8"/>
      <c r="H898" s="55">
        <f t="shared" si="420"/>
        <v>1</v>
      </c>
      <c r="I898" s="4">
        <v>1</v>
      </c>
      <c r="J898" s="8" t="s">
        <v>231</v>
      </c>
      <c r="K898" s="7"/>
      <c r="L898" s="14">
        <f t="shared" si="423"/>
        <v>0</v>
      </c>
      <c r="M898" s="25"/>
      <c r="N898" s="14">
        <f t="shared" si="421"/>
        <v>0</v>
      </c>
      <c r="O898" s="33"/>
      <c r="P898" s="33"/>
      <c r="Q898" s="33"/>
      <c r="R898" s="33"/>
      <c r="S898" s="14">
        <f t="shared" si="424"/>
        <v>0</v>
      </c>
      <c r="T898" s="33">
        <f t="shared" si="422"/>
        <v>0</v>
      </c>
      <c r="AP898" s="1"/>
      <c r="AQ898" s="1"/>
    </row>
    <row r="899" spans="1:43" s="3" customFormat="1">
      <c r="A899" s="103">
        <v>6213</v>
      </c>
      <c r="B899" s="44" t="s">
        <v>840</v>
      </c>
      <c r="C899" s="236" t="s">
        <v>230</v>
      </c>
      <c r="D899" s="6"/>
      <c r="E899" s="8"/>
      <c r="F899" s="98">
        <v>1</v>
      </c>
      <c r="G899" s="8"/>
      <c r="H899" s="55">
        <f t="shared" si="420"/>
        <v>1</v>
      </c>
      <c r="I899" s="4">
        <v>1</v>
      </c>
      <c r="J899" s="8" t="s">
        <v>231</v>
      </c>
      <c r="K899" s="7"/>
      <c r="L899" s="14">
        <f t="shared" si="423"/>
        <v>0</v>
      </c>
      <c r="M899" s="25"/>
      <c r="N899" s="14">
        <f t="shared" si="421"/>
        <v>0</v>
      </c>
      <c r="O899" s="33"/>
      <c r="P899" s="33"/>
      <c r="Q899" s="33"/>
      <c r="R899" s="33"/>
      <c r="S899" s="14">
        <f t="shared" si="424"/>
        <v>0</v>
      </c>
      <c r="T899" s="33">
        <f t="shared" si="422"/>
        <v>0</v>
      </c>
      <c r="AP899" s="1"/>
      <c r="AQ899" s="1"/>
    </row>
    <row r="900" spans="1:43" s="3" customFormat="1">
      <c r="A900" s="39">
        <v>6215</v>
      </c>
      <c r="B900" s="44" t="s">
        <v>841</v>
      </c>
      <c r="C900" s="236" t="s">
        <v>230</v>
      </c>
      <c r="D900" s="6"/>
      <c r="E900" s="8"/>
      <c r="F900" s="98">
        <v>1</v>
      </c>
      <c r="G900" s="8"/>
      <c r="H900" s="55">
        <f t="shared" si="420"/>
        <v>1</v>
      </c>
      <c r="I900" s="4">
        <v>1</v>
      </c>
      <c r="J900" s="8" t="s">
        <v>231</v>
      </c>
      <c r="K900" s="7"/>
      <c r="L900" s="14">
        <f t="shared" si="423"/>
        <v>0</v>
      </c>
      <c r="M900" s="25"/>
      <c r="N900" s="14">
        <f t="shared" si="421"/>
        <v>0</v>
      </c>
      <c r="O900" s="33"/>
      <c r="P900" s="33"/>
      <c r="Q900" s="33"/>
      <c r="R900" s="33"/>
      <c r="S900" s="14">
        <f t="shared" si="424"/>
        <v>0</v>
      </c>
      <c r="T900" s="33">
        <f t="shared" si="422"/>
        <v>0</v>
      </c>
      <c r="AP900" s="1"/>
      <c r="AQ900" s="1"/>
    </row>
    <row r="901" spans="1:43" s="3" customFormat="1">
      <c r="A901" s="39">
        <v>6245</v>
      </c>
      <c r="B901" s="44" t="s">
        <v>372</v>
      </c>
      <c r="C901" s="236" t="s">
        <v>230</v>
      </c>
      <c r="D901" s="6"/>
      <c r="E901" s="8"/>
      <c r="F901" s="98">
        <v>1</v>
      </c>
      <c r="G901" s="8"/>
      <c r="H901" s="55">
        <f t="shared" si="420"/>
        <v>1</v>
      </c>
      <c r="I901" s="4">
        <v>1</v>
      </c>
      <c r="J901" s="8" t="s">
        <v>231</v>
      </c>
      <c r="K901" s="7"/>
      <c r="L901" s="14">
        <f t="shared" si="423"/>
        <v>0</v>
      </c>
      <c r="M901" s="25"/>
      <c r="N901" s="14">
        <f t="shared" si="421"/>
        <v>0</v>
      </c>
      <c r="O901" s="33"/>
      <c r="P901" s="33"/>
      <c r="Q901" s="33"/>
      <c r="R901" s="33"/>
      <c r="S901" s="14">
        <f t="shared" si="424"/>
        <v>0</v>
      </c>
      <c r="T901" s="36"/>
      <c r="AP901" s="1"/>
      <c r="AQ901" s="1"/>
    </row>
    <row r="902" spans="1:43" s="3" customFormat="1">
      <c r="A902" s="39">
        <v>6246</v>
      </c>
      <c r="B902" s="44" t="s">
        <v>842</v>
      </c>
      <c r="C902" s="236" t="s">
        <v>230</v>
      </c>
      <c r="D902" s="6"/>
      <c r="E902" s="8"/>
      <c r="F902" s="98">
        <v>1</v>
      </c>
      <c r="G902" s="8"/>
      <c r="H902" s="55">
        <f t="shared" si="420"/>
        <v>1</v>
      </c>
      <c r="I902" s="4">
        <v>1</v>
      </c>
      <c r="J902" s="8" t="s">
        <v>231</v>
      </c>
      <c r="K902" s="7"/>
      <c r="L902" s="14">
        <f t="shared" si="423"/>
        <v>0</v>
      </c>
      <c r="M902" s="25"/>
      <c r="N902" s="14">
        <f t="shared" si="421"/>
        <v>0</v>
      </c>
      <c r="O902" s="33"/>
      <c r="P902" s="33"/>
      <c r="Q902" s="33"/>
      <c r="R902" s="33"/>
      <c r="S902" s="14">
        <f t="shared" si="424"/>
        <v>0</v>
      </c>
      <c r="T902" s="33">
        <f>N902</f>
        <v>0</v>
      </c>
      <c r="AP902" s="1"/>
      <c r="AQ902" s="1"/>
    </row>
    <row r="903" spans="1:43" s="3" customFormat="1">
      <c r="A903" s="39">
        <v>6247</v>
      </c>
      <c r="B903" s="44" t="s">
        <v>843</v>
      </c>
      <c r="C903" s="236" t="s">
        <v>230</v>
      </c>
      <c r="D903" s="6"/>
      <c r="E903" s="8"/>
      <c r="F903" s="98">
        <v>1</v>
      </c>
      <c r="G903" s="8"/>
      <c r="H903" s="55">
        <f t="shared" si="420"/>
        <v>1</v>
      </c>
      <c r="I903" s="4">
        <v>1</v>
      </c>
      <c r="J903" s="8" t="s">
        <v>231</v>
      </c>
      <c r="K903" s="7"/>
      <c r="L903" s="14">
        <f t="shared" si="423"/>
        <v>0</v>
      </c>
      <c r="M903" s="25"/>
      <c r="N903" s="14">
        <f t="shared" si="421"/>
        <v>0</v>
      </c>
      <c r="O903" s="33"/>
      <c r="P903" s="33"/>
      <c r="Q903" s="33"/>
      <c r="R903" s="33"/>
      <c r="S903" s="14">
        <f t="shared" si="424"/>
        <v>0</v>
      </c>
      <c r="T903" s="33">
        <f>N903</f>
        <v>0</v>
      </c>
      <c r="AP903" s="1"/>
      <c r="AQ903" s="1"/>
    </row>
    <row r="904" spans="1:43" s="3" customFormat="1">
      <c r="A904" s="103">
        <v>6248</v>
      </c>
      <c r="B904" s="44" t="s">
        <v>844</v>
      </c>
      <c r="C904" s="236" t="s">
        <v>230</v>
      </c>
      <c r="D904" s="6"/>
      <c r="E904" s="8"/>
      <c r="F904" s="98">
        <v>1</v>
      </c>
      <c r="G904" s="8"/>
      <c r="H904" s="55">
        <f>SUM(E904:G904)</f>
        <v>1</v>
      </c>
      <c r="I904" s="4">
        <v>1</v>
      </c>
      <c r="J904" s="8" t="s">
        <v>231</v>
      </c>
      <c r="K904" s="7"/>
      <c r="L904" s="14">
        <f t="shared" si="423"/>
        <v>0</v>
      </c>
      <c r="M904" s="25"/>
      <c r="N904" s="14">
        <f t="shared" si="421"/>
        <v>0</v>
      </c>
      <c r="O904" s="33"/>
      <c r="P904" s="33"/>
      <c r="Q904" s="33"/>
      <c r="R904" s="33"/>
      <c r="S904" s="14">
        <f t="shared" si="424"/>
        <v>0</v>
      </c>
      <c r="T904" s="33">
        <f>N904</f>
        <v>0</v>
      </c>
      <c r="AP904" s="1"/>
      <c r="AQ904" s="1"/>
    </row>
    <row r="905" spans="1:43" s="3" customFormat="1">
      <c r="A905" s="103">
        <v>6249</v>
      </c>
      <c r="B905" s="44" t="s">
        <v>845</v>
      </c>
      <c r="C905" s="236" t="s">
        <v>230</v>
      </c>
      <c r="D905" s="6"/>
      <c r="E905" s="8"/>
      <c r="F905" s="98">
        <v>1</v>
      </c>
      <c r="G905" s="8"/>
      <c r="H905" s="55">
        <f t="shared" ref="H905:H918" si="425">SUM(E905:G905)</f>
        <v>1</v>
      </c>
      <c r="I905" s="4">
        <v>1</v>
      </c>
      <c r="J905" s="8" t="s">
        <v>231</v>
      </c>
      <c r="K905" s="7"/>
      <c r="L905" s="14">
        <f t="shared" si="423"/>
        <v>0</v>
      </c>
      <c r="M905" s="25"/>
      <c r="N905" s="14">
        <f t="shared" si="421"/>
        <v>0</v>
      </c>
      <c r="O905" s="33"/>
      <c r="P905" s="33"/>
      <c r="Q905" s="33"/>
      <c r="R905" s="33"/>
      <c r="S905" s="14">
        <f t="shared" si="424"/>
        <v>0</v>
      </c>
      <c r="T905" s="33">
        <f>N905</f>
        <v>0</v>
      </c>
      <c r="AP905" s="1"/>
      <c r="AQ905" s="1"/>
    </row>
    <row r="906" spans="1:43" s="3" customFormat="1">
      <c r="A906" s="39">
        <v>6250</v>
      </c>
      <c r="B906" s="44" t="s">
        <v>846</v>
      </c>
      <c r="C906" s="236" t="s">
        <v>230</v>
      </c>
      <c r="D906" s="6"/>
      <c r="E906" s="8"/>
      <c r="F906" s="98">
        <v>1</v>
      </c>
      <c r="G906" s="8"/>
      <c r="H906" s="55">
        <f t="shared" si="425"/>
        <v>1</v>
      </c>
      <c r="I906" s="4">
        <v>1</v>
      </c>
      <c r="J906" s="8" t="s">
        <v>231</v>
      </c>
      <c r="K906" s="7"/>
      <c r="L906" s="14">
        <f t="shared" si="423"/>
        <v>0</v>
      </c>
      <c r="M906" s="25"/>
      <c r="N906" s="14">
        <f t="shared" si="421"/>
        <v>0</v>
      </c>
      <c r="O906" s="33"/>
      <c r="P906" s="33"/>
      <c r="Q906" s="33"/>
      <c r="R906" s="33"/>
      <c r="S906" s="14">
        <f t="shared" si="424"/>
        <v>0</v>
      </c>
      <c r="T906" s="36"/>
      <c r="AP906" s="1"/>
      <c r="AQ906" s="1"/>
    </row>
    <row r="907" spans="1:43" s="3" customFormat="1">
      <c r="A907" s="103">
        <v>6251</v>
      </c>
      <c r="B907" s="44" t="s">
        <v>274</v>
      </c>
      <c r="C907" s="236" t="s">
        <v>230</v>
      </c>
      <c r="D907" s="6"/>
      <c r="E907" s="8"/>
      <c r="F907" s="98">
        <v>1</v>
      </c>
      <c r="G907" s="8"/>
      <c r="H907" s="55">
        <f t="shared" si="425"/>
        <v>1</v>
      </c>
      <c r="I907" s="4">
        <v>1</v>
      </c>
      <c r="J907" s="8" t="s">
        <v>231</v>
      </c>
      <c r="K907" s="7"/>
      <c r="L907" s="14">
        <f t="shared" si="423"/>
        <v>0</v>
      </c>
      <c r="M907" s="25"/>
      <c r="N907" s="14">
        <f t="shared" si="421"/>
        <v>0</v>
      </c>
      <c r="O907" s="33"/>
      <c r="P907" s="33"/>
      <c r="Q907" s="33"/>
      <c r="R907" s="33"/>
      <c r="S907" s="14">
        <f t="shared" si="424"/>
        <v>0</v>
      </c>
      <c r="T907" s="36"/>
      <c r="AP907" s="1"/>
      <c r="AQ907" s="1"/>
    </row>
    <row r="908" spans="1:43" s="3" customFormat="1">
      <c r="A908" s="103">
        <v>6252</v>
      </c>
      <c r="B908" s="45" t="s">
        <v>847</v>
      </c>
      <c r="C908" s="236" t="s">
        <v>230</v>
      </c>
      <c r="D908" s="6"/>
      <c r="E908" s="8"/>
      <c r="F908" s="98">
        <v>1</v>
      </c>
      <c r="G908" s="8"/>
      <c r="H908" s="55">
        <f t="shared" si="425"/>
        <v>1</v>
      </c>
      <c r="I908" s="4">
        <v>1</v>
      </c>
      <c r="J908" s="8" t="s">
        <v>231</v>
      </c>
      <c r="K908" s="7"/>
      <c r="L908" s="14">
        <f t="shared" si="423"/>
        <v>0</v>
      </c>
      <c r="M908" s="25"/>
      <c r="N908" s="14">
        <f t="shared" si="421"/>
        <v>0</v>
      </c>
      <c r="O908" s="33"/>
      <c r="P908" s="33"/>
      <c r="Q908" s="33"/>
      <c r="R908" s="33"/>
      <c r="S908" s="14">
        <f t="shared" si="424"/>
        <v>0</v>
      </c>
      <c r="T908" s="33">
        <f>N908</f>
        <v>0</v>
      </c>
      <c r="AP908" s="1"/>
      <c r="AQ908" s="1"/>
    </row>
    <row r="909" spans="1:43" s="3" customFormat="1">
      <c r="A909" s="103">
        <v>6253</v>
      </c>
      <c r="B909" s="44" t="s">
        <v>276</v>
      </c>
      <c r="C909" s="236" t="s">
        <v>230</v>
      </c>
      <c r="D909" s="6"/>
      <c r="E909" s="8"/>
      <c r="F909" s="98">
        <v>1</v>
      </c>
      <c r="G909" s="8"/>
      <c r="H909" s="55">
        <f t="shared" si="425"/>
        <v>1</v>
      </c>
      <c r="I909" s="4">
        <v>1</v>
      </c>
      <c r="J909" s="8" t="s">
        <v>231</v>
      </c>
      <c r="K909" s="7"/>
      <c r="L909" s="14">
        <f t="shared" si="423"/>
        <v>0</v>
      </c>
      <c r="M909" s="25"/>
      <c r="N909" s="14">
        <f t="shared" si="421"/>
        <v>0</v>
      </c>
      <c r="O909" s="33"/>
      <c r="P909" s="33"/>
      <c r="Q909" s="33"/>
      <c r="R909" s="33"/>
      <c r="S909" s="14">
        <f t="shared" si="424"/>
        <v>0</v>
      </c>
      <c r="T909" s="36"/>
      <c r="AP909" s="1"/>
      <c r="AQ909" s="1"/>
    </row>
    <row r="910" spans="1:43" s="3" customFormat="1">
      <c r="A910" s="103">
        <v>6256</v>
      </c>
      <c r="B910" s="44" t="s">
        <v>848</v>
      </c>
      <c r="C910" s="236" t="s">
        <v>230</v>
      </c>
      <c r="D910" s="6"/>
      <c r="E910" s="8"/>
      <c r="F910" s="98">
        <v>1</v>
      </c>
      <c r="G910" s="8"/>
      <c r="H910" s="55">
        <f t="shared" si="425"/>
        <v>1</v>
      </c>
      <c r="I910" s="4">
        <v>1</v>
      </c>
      <c r="J910" s="8" t="s">
        <v>231</v>
      </c>
      <c r="K910" s="7"/>
      <c r="L910" s="14">
        <f t="shared" si="423"/>
        <v>0</v>
      </c>
      <c r="M910" s="25"/>
      <c r="N910" s="14">
        <f t="shared" si="421"/>
        <v>0</v>
      </c>
      <c r="O910" s="33"/>
      <c r="P910" s="33"/>
      <c r="Q910" s="33"/>
      <c r="R910" s="33"/>
      <c r="S910" s="14">
        <f t="shared" si="424"/>
        <v>0</v>
      </c>
      <c r="T910" s="33">
        <f>N910</f>
        <v>0</v>
      </c>
      <c r="AP910" s="1"/>
      <c r="AQ910" s="1"/>
    </row>
    <row r="911" spans="1:43" s="3" customFormat="1">
      <c r="A911" s="103">
        <v>6257</v>
      </c>
      <c r="B911" s="44" t="s">
        <v>849</v>
      </c>
      <c r="C911" s="236" t="s">
        <v>230</v>
      </c>
      <c r="D911" s="6"/>
      <c r="E911" s="8"/>
      <c r="F911" s="98">
        <v>1</v>
      </c>
      <c r="G911" s="8"/>
      <c r="H911" s="55">
        <f t="shared" si="425"/>
        <v>1</v>
      </c>
      <c r="I911" s="4">
        <v>1</v>
      </c>
      <c r="J911" s="8" t="s">
        <v>231</v>
      </c>
      <c r="K911" s="7"/>
      <c r="L911" s="14">
        <f t="shared" si="423"/>
        <v>0</v>
      </c>
      <c r="M911" s="25"/>
      <c r="N911" s="14">
        <f t="shared" si="421"/>
        <v>0</v>
      </c>
      <c r="O911" s="33"/>
      <c r="P911" s="33"/>
      <c r="Q911" s="33"/>
      <c r="R911" s="33"/>
      <c r="S911" s="14">
        <f t="shared" si="424"/>
        <v>0</v>
      </c>
      <c r="T911" s="33">
        <f>N911</f>
        <v>0</v>
      </c>
      <c r="AP911" s="1"/>
      <c r="AQ911" s="1"/>
    </row>
    <row r="912" spans="1:43" s="3" customFormat="1">
      <c r="A912" s="103">
        <v>6258</v>
      </c>
      <c r="B912" s="44" t="s">
        <v>850</v>
      </c>
      <c r="C912" s="236" t="s">
        <v>230</v>
      </c>
      <c r="D912" s="6"/>
      <c r="E912" s="8"/>
      <c r="F912" s="98">
        <v>1</v>
      </c>
      <c r="G912" s="8"/>
      <c r="H912" s="55">
        <f t="shared" si="425"/>
        <v>1</v>
      </c>
      <c r="I912" s="4">
        <v>1</v>
      </c>
      <c r="J912" s="8" t="s">
        <v>231</v>
      </c>
      <c r="K912" s="7"/>
      <c r="L912" s="14">
        <f t="shared" si="423"/>
        <v>0</v>
      </c>
      <c r="M912" s="25"/>
      <c r="N912" s="14">
        <f t="shared" si="421"/>
        <v>0</v>
      </c>
      <c r="O912" s="33"/>
      <c r="P912" s="33"/>
      <c r="Q912" s="33"/>
      <c r="R912" s="33"/>
      <c r="S912" s="14">
        <f t="shared" si="424"/>
        <v>0</v>
      </c>
      <c r="T912" s="33">
        <f>N912</f>
        <v>0</v>
      </c>
      <c r="AP912" s="1"/>
      <c r="AQ912" s="1"/>
    </row>
    <row r="913" spans="1:43" s="3" customFormat="1">
      <c r="A913" s="103">
        <v>6259</v>
      </c>
      <c r="B913" s="44" t="s">
        <v>851</v>
      </c>
      <c r="C913" s="236" t="s">
        <v>230</v>
      </c>
      <c r="D913" s="6"/>
      <c r="E913" s="4"/>
      <c r="F913" s="98">
        <v>1</v>
      </c>
      <c r="G913" s="8"/>
      <c r="H913" s="55">
        <f t="shared" si="425"/>
        <v>1</v>
      </c>
      <c r="I913" s="4">
        <v>1</v>
      </c>
      <c r="J913" s="8" t="s">
        <v>231</v>
      </c>
      <c r="K913" s="7"/>
      <c r="L913" s="14">
        <f t="shared" si="423"/>
        <v>0</v>
      </c>
      <c r="M913" s="25"/>
      <c r="N913" s="14">
        <f t="shared" si="421"/>
        <v>0</v>
      </c>
      <c r="O913" s="33">
        <f>L913</f>
        <v>0</v>
      </c>
      <c r="P913" s="33"/>
      <c r="Q913" s="33"/>
      <c r="R913" s="33"/>
      <c r="S913" s="14">
        <f t="shared" si="424"/>
        <v>0</v>
      </c>
      <c r="T913" s="36"/>
      <c r="AP913" s="1"/>
      <c r="AQ913" s="1"/>
    </row>
    <row r="914" spans="1:43" s="3" customFormat="1">
      <c r="A914" s="103">
        <v>6270</v>
      </c>
      <c r="B914" s="44" t="s">
        <v>773</v>
      </c>
      <c r="C914" s="236" t="s">
        <v>230</v>
      </c>
      <c r="D914" s="6"/>
      <c r="E914" s="8"/>
      <c r="F914" s="98">
        <v>1</v>
      </c>
      <c r="G914" s="8"/>
      <c r="H914" s="55">
        <f t="shared" si="425"/>
        <v>1</v>
      </c>
      <c r="I914" s="4">
        <v>1</v>
      </c>
      <c r="J914" s="8" t="s">
        <v>231</v>
      </c>
      <c r="K914" s="7"/>
      <c r="L914" s="14">
        <f t="shared" si="423"/>
        <v>0</v>
      </c>
      <c r="M914" s="25"/>
      <c r="N914" s="14">
        <f t="shared" si="421"/>
        <v>0</v>
      </c>
      <c r="O914" s="33"/>
      <c r="P914" s="33"/>
      <c r="Q914" s="33"/>
      <c r="R914" s="33"/>
      <c r="S914" s="14">
        <f t="shared" si="424"/>
        <v>0</v>
      </c>
      <c r="T914" s="33">
        <f>N914</f>
        <v>0</v>
      </c>
      <c r="AP914" s="1"/>
      <c r="AQ914" s="1"/>
    </row>
    <row r="915" spans="1:43" s="3" customFormat="1">
      <c r="A915" s="103">
        <v>6283</v>
      </c>
      <c r="B915" s="44" t="s">
        <v>852</v>
      </c>
      <c r="C915" s="236" t="s">
        <v>230</v>
      </c>
      <c r="D915" s="6"/>
      <c r="E915" s="8"/>
      <c r="F915" s="98">
        <v>1</v>
      </c>
      <c r="G915" s="8"/>
      <c r="H915" s="55">
        <f t="shared" ref="H915:H916" si="426">SUM(E915:G915)</f>
        <v>1</v>
      </c>
      <c r="I915" s="4">
        <v>1</v>
      </c>
      <c r="J915" s="8" t="s">
        <v>231</v>
      </c>
      <c r="K915" s="7"/>
      <c r="L915" s="14">
        <f t="shared" ref="L915:L916" si="427">H915*I915*K915</f>
        <v>0</v>
      </c>
      <c r="M915" s="25"/>
      <c r="N915" s="14">
        <f t="shared" ref="N915:N916" si="428">MAX(L915-SUM(O915:R915),0)</f>
        <v>0</v>
      </c>
      <c r="O915" s="33"/>
      <c r="P915" s="33"/>
      <c r="Q915" s="33"/>
      <c r="R915" s="33"/>
      <c r="S915" s="14">
        <f t="shared" ref="S915:S916" si="429">L915-SUM(N915:R915)</f>
        <v>0</v>
      </c>
      <c r="T915" s="33">
        <f t="shared" ref="T915:T916" si="430">N915</f>
        <v>0</v>
      </c>
      <c r="AP915" s="1"/>
      <c r="AQ915" s="1"/>
    </row>
    <row r="916" spans="1:43" s="3" customFormat="1">
      <c r="A916" s="103">
        <v>6284</v>
      </c>
      <c r="B916" s="44" t="s">
        <v>853</v>
      </c>
      <c r="C916" s="236" t="s">
        <v>230</v>
      </c>
      <c r="D916" s="6"/>
      <c r="E916" s="8"/>
      <c r="F916" s="98">
        <v>1</v>
      </c>
      <c r="G916" s="8"/>
      <c r="H916" s="55">
        <f t="shared" si="426"/>
        <v>1</v>
      </c>
      <c r="I916" s="4">
        <v>1</v>
      </c>
      <c r="J916" s="8" t="s">
        <v>231</v>
      </c>
      <c r="K916" s="7"/>
      <c r="L916" s="14">
        <f t="shared" si="427"/>
        <v>0</v>
      </c>
      <c r="M916" s="25"/>
      <c r="N916" s="14">
        <f t="shared" si="428"/>
        <v>0</v>
      </c>
      <c r="O916" s="33"/>
      <c r="P916" s="33"/>
      <c r="Q916" s="33"/>
      <c r="R916" s="33"/>
      <c r="S916" s="14">
        <f t="shared" si="429"/>
        <v>0</v>
      </c>
      <c r="T916" s="33">
        <f t="shared" si="430"/>
        <v>0</v>
      </c>
      <c r="AP916" s="1"/>
      <c r="AQ916" s="1"/>
    </row>
    <row r="917" spans="1:43" s="3" customFormat="1">
      <c r="A917" s="39">
        <v>6285</v>
      </c>
      <c r="B917" s="44" t="s">
        <v>854</v>
      </c>
      <c r="C917" s="236" t="s">
        <v>230</v>
      </c>
      <c r="D917" s="6"/>
      <c r="E917" s="8"/>
      <c r="F917" s="98">
        <v>1</v>
      </c>
      <c r="G917" s="8"/>
      <c r="H917" s="55">
        <f t="shared" si="425"/>
        <v>1</v>
      </c>
      <c r="I917" s="4">
        <v>1</v>
      </c>
      <c r="J917" s="8" t="s">
        <v>231</v>
      </c>
      <c r="K917" s="7"/>
      <c r="L917" s="14">
        <f t="shared" si="423"/>
        <v>0</v>
      </c>
      <c r="M917" s="25"/>
      <c r="N917" s="14">
        <f t="shared" si="421"/>
        <v>0</v>
      </c>
      <c r="O917" s="33"/>
      <c r="P917" s="33"/>
      <c r="Q917" s="33"/>
      <c r="R917" s="33"/>
      <c r="S917" s="14">
        <f t="shared" si="424"/>
        <v>0</v>
      </c>
      <c r="T917" s="36"/>
      <c r="AP917" s="1"/>
      <c r="AQ917" s="1"/>
    </row>
    <row r="918" spans="1:43" s="3" customFormat="1">
      <c r="A918" s="103">
        <v>6294</v>
      </c>
      <c r="B918" s="44" t="s">
        <v>774</v>
      </c>
      <c r="C918" s="236" t="s">
        <v>254</v>
      </c>
      <c r="D918" s="6"/>
      <c r="E918" s="4"/>
      <c r="F918" s="98">
        <v>1</v>
      </c>
      <c r="G918" s="8"/>
      <c r="H918" s="55">
        <f t="shared" si="425"/>
        <v>1</v>
      </c>
      <c r="I918" s="4">
        <v>1</v>
      </c>
      <c r="J918" s="8" t="s">
        <v>231</v>
      </c>
      <c r="K918" s="7"/>
      <c r="L918" s="14">
        <f t="shared" si="423"/>
        <v>0</v>
      </c>
      <c r="M918" s="25"/>
      <c r="N918" s="14">
        <f t="shared" si="421"/>
        <v>0</v>
      </c>
      <c r="O918" s="33"/>
      <c r="P918" s="33"/>
      <c r="Q918" s="33"/>
      <c r="R918" s="33"/>
      <c r="S918" s="14">
        <f t="shared" si="424"/>
        <v>0</v>
      </c>
      <c r="T918" s="36"/>
      <c r="AP918" s="1"/>
      <c r="AQ918" s="1"/>
    </row>
    <row r="919" spans="1:43" s="3" customFormat="1" ht="10.5">
      <c r="A919" s="39"/>
      <c r="B919" s="46" t="s">
        <v>152</v>
      </c>
      <c r="C919" s="236"/>
      <c r="D919" s="6"/>
      <c r="E919" s="8"/>
      <c r="F919" s="98"/>
      <c r="G919" s="8"/>
      <c r="H919" s="361"/>
      <c r="I919" s="119"/>
      <c r="J919" s="120" t="s">
        <v>855</v>
      </c>
      <c r="K919" s="121" t="e">
        <f>L919/L76</f>
        <v>#DIV/0!</v>
      </c>
      <c r="L919" s="16">
        <f t="shared" ref="L919:T919" si="431">SUM(L888:L918)</f>
        <v>0</v>
      </c>
      <c r="M919" s="21">
        <f t="shared" si="431"/>
        <v>0</v>
      </c>
      <c r="N919" s="16">
        <f t="shared" si="431"/>
        <v>0</v>
      </c>
      <c r="O919" s="34">
        <f t="shared" si="431"/>
        <v>0</v>
      </c>
      <c r="P919" s="34">
        <f t="shared" si="431"/>
        <v>0</v>
      </c>
      <c r="Q919" s="34">
        <f t="shared" si="431"/>
        <v>0</v>
      </c>
      <c r="R919" s="34">
        <f t="shared" si="431"/>
        <v>0</v>
      </c>
      <c r="S919" s="16">
        <f t="shared" si="431"/>
        <v>0</v>
      </c>
      <c r="T919" s="34">
        <f t="shared" si="431"/>
        <v>0</v>
      </c>
      <c r="AP919" s="1"/>
      <c r="AQ919" s="1"/>
    </row>
    <row r="920" spans="1:43" s="3" customFormat="1">
      <c r="A920" s="39"/>
      <c r="B920" s="46"/>
      <c r="C920" s="236"/>
      <c r="D920" s="6"/>
      <c r="E920" s="4"/>
      <c r="F920" s="98"/>
      <c r="G920" s="8"/>
      <c r="H920" s="55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  <c r="AP920" s="1"/>
      <c r="AQ920" s="1"/>
    </row>
    <row r="921" spans="1:43" s="3" customFormat="1" ht="10.5">
      <c r="A921" s="104">
        <v>6500</v>
      </c>
      <c r="B921" s="31" t="s">
        <v>213</v>
      </c>
      <c r="C921" s="237"/>
      <c r="D921" s="6"/>
      <c r="E921" s="8"/>
      <c r="F921" s="98"/>
      <c r="G921" s="8"/>
      <c r="H921" s="55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  <c r="AP921" s="1"/>
      <c r="AQ921" s="1"/>
    </row>
    <row r="922" spans="1:43" s="3" customFormat="1">
      <c r="A922" s="39">
        <v>6540</v>
      </c>
      <c r="B922" s="44" t="s">
        <v>856</v>
      </c>
      <c r="C922" s="236" t="s">
        <v>230</v>
      </c>
      <c r="D922" s="6"/>
      <c r="E922" s="13"/>
      <c r="F922" s="98">
        <v>1</v>
      </c>
      <c r="G922" s="8"/>
      <c r="H922" s="55">
        <f t="shared" ref="H922:H931" si="432">SUM(E922:G922)</f>
        <v>1</v>
      </c>
      <c r="I922" s="4">
        <v>1</v>
      </c>
      <c r="J922" s="10" t="s">
        <v>231</v>
      </c>
      <c r="K922" s="111"/>
      <c r="L922" s="14">
        <f t="shared" ref="L922:L931" si="433">H922*I922*K922</f>
        <v>0</v>
      </c>
      <c r="M922" s="25"/>
      <c r="N922" s="14">
        <f t="shared" ref="N922:N931" si="434">MAX(L922-SUM(O922:R922),0)</f>
        <v>0</v>
      </c>
      <c r="O922" s="33"/>
      <c r="P922" s="33"/>
      <c r="Q922" s="33"/>
      <c r="R922" s="33"/>
      <c r="S922" s="14">
        <f t="shared" ref="S922:S931" si="435">L922-SUM(N922:R922)</f>
        <v>0</v>
      </c>
      <c r="T922" s="33">
        <f t="shared" ref="T922:T927" si="436">N922</f>
        <v>0</v>
      </c>
      <c r="AP922" s="1"/>
      <c r="AQ922" s="1"/>
    </row>
    <row r="923" spans="1:43" s="3" customFormat="1">
      <c r="A923" s="103">
        <v>6560</v>
      </c>
      <c r="B923" s="44" t="s">
        <v>857</v>
      </c>
      <c r="C923" s="236" t="s">
        <v>230</v>
      </c>
      <c r="D923" s="6"/>
      <c r="E923" s="13"/>
      <c r="F923" s="164">
        <v>5.0000000000000001E-3</v>
      </c>
      <c r="G923" s="8"/>
      <c r="H923" s="55">
        <f>SUM(E923:G923)</f>
        <v>5.0000000000000001E-3</v>
      </c>
      <c r="I923" s="4">
        <v>1</v>
      </c>
      <c r="J923" s="10" t="s">
        <v>231</v>
      </c>
      <c r="K923" s="118">
        <f>+L6+L7+L8+L9+L33+L43+L52</f>
        <v>0</v>
      </c>
      <c r="L923" s="14">
        <f>H923*I923*K923</f>
        <v>0</v>
      </c>
      <c r="M923" s="25"/>
      <c r="N923" s="14">
        <f t="shared" si="434"/>
        <v>0</v>
      </c>
      <c r="O923" s="33"/>
      <c r="P923" s="33"/>
      <c r="Q923" s="33"/>
      <c r="R923" s="33"/>
      <c r="S923" s="14">
        <f t="shared" si="435"/>
        <v>0</v>
      </c>
      <c r="T923" s="33">
        <f t="shared" si="436"/>
        <v>0</v>
      </c>
      <c r="AP923" s="1"/>
      <c r="AQ923" s="1"/>
    </row>
    <row r="924" spans="1:43" s="3" customFormat="1">
      <c r="A924" s="39">
        <v>6561</v>
      </c>
      <c r="B924" s="44" t="s">
        <v>858</v>
      </c>
      <c r="C924" s="236" t="s">
        <v>230</v>
      </c>
      <c r="D924" s="6"/>
      <c r="E924" s="8"/>
      <c r="F924" s="98">
        <v>1</v>
      </c>
      <c r="G924" s="8"/>
      <c r="H924" s="55">
        <f t="shared" si="432"/>
        <v>1</v>
      </c>
      <c r="I924" s="4">
        <v>1</v>
      </c>
      <c r="J924" s="10" t="s">
        <v>231</v>
      </c>
      <c r="K924" s="7"/>
      <c r="L924" s="14">
        <f t="shared" si="433"/>
        <v>0</v>
      </c>
      <c r="M924" s="25"/>
      <c r="N924" s="14">
        <f t="shared" si="434"/>
        <v>0</v>
      </c>
      <c r="O924" s="33"/>
      <c r="P924" s="33"/>
      <c r="Q924" s="33"/>
      <c r="R924" s="33"/>
      <c r="S924" s="14">
        <f t="shared" si="435"/>
        <v>0</v>
      </c>
      <c r="T924" s="33">
        <f t="shared" si="436"/>
        <v>0</v>
      </c>
      <c r="AP924" s="1"/>
      <c r="AQ924" s="1"/>
    </row>
    <row r="925" spans="1:43" s="3" customFormat="1">
      <c r="A925" s="39">
        <v>6562</v>
      </c>
      <c r="B925" s="44" t="s">
        <v>859</v>
      </c>
      <c r="C925" s="236" t="s">
        <v>230</v>
      </c>
      <c r="D925" s="6"/>
      <c r="E925" s="8"/>
      <c r="F925" s="98">
        <v>1</v>
      </c>
      <c r="G925" s="8"/>
      <c r="H925" s="55">
        <f t="shared" si="432"/>
        <v>1</v>
      </c>
      <c r="I925" s="4">
        <v>1</v>
      </c>
      <c r="J925" s="10" t="s">
        <v>231</v>
      </c>
      <c r="K925" s="7"/>
      <c r="L925" s="14">
        <f t="shared" si="433"/>
        <v>0</v>
      </c>
      <c r="M925" s="25"/>
      <c r="N925" s="14">
        <f t="shared" si="434"/>
        <v>0</v>
      </c>
      <c r="O925" s="33"/>
      <c r="P925" s="33"/>
      <c r="Q925" s="33"/>
      <c r="R925" s="33"/>
      <c r="S925" s="14">
        <f t="shared" si="435"/>
        <v>0</v>
      </c>
      <c r="T925" s="33">
        <f t="shared" si="436"/>
        <v>0</v>
      </c>
      <c r="AP925" s="1"/>
      <c r="AQ925" s="1"/>
    </row>
    <row r="926" spans="1:43" s="3" customFormat="1">
      <c r="A926" s="39">
        <v>6563</v>
      </c>
      <c r="B926" s="44" t="s">
        <v>860</v>
      </c>
      <c r="C926" s="236" t="s">
        <v>230</v>
      </c>
      <c r="D926" s="6"/>
      <c r="E926" s="8"/>
      <c r="F926" s="98">
        <v>1</v>
      </c>
      <c r="G926" s="8"/>
      <c r="H926" s="55">
        <f t="shared" si="432"/>
        <v>1</v>
      </c>
      <c r="I926" s="4">
        <v>1</v>
      </c>
      <c r="J926" s="10" t="s">
        <v>231</v>
      </c>
      <c r="K926" s="7"/>
      <c r="L926" s="14">
        <f t="shared" si="433"/>
        <v>0</v>
      </c>
      <c r="M926" s="25"/>
      <c r="N926" s="14">
        <f t="shared" si="434"/>
        <v>0</v>
      </c>
      <c r="O926" s="33"/>
      <c r="P926" s="33"/>
      <c r="Q926" s="33"/>
      <c r="R926" s="33"/>
      <c r="S926" s="14">
        <f t="shared" si="435"/>
        <v>0</v>
      </c>
      <c r="T926" s="33">
        <f t="shared" si="436"/>
        <v>0</v>
      </c>
      <c r="AP926" s="1"/>
      <c r="AQ926" s="1"/>
    </row>
    <row r="927" spans="1:43" s="3" customFormat="1">
      <c r="A927" s="39">
        <v>6564</v>
      </c>
      <c r="B927" s="44" t="s">
        <v>861</v>
      </c>
      <c r="C927" s="236" t="s">
        <v>230</v>
      </c>
      <c r="D927" s="6"/>
      <c r="E927" s="8"/>
      <c r="F927" s="98">
        <v>1</v>
      </c>
      <c r="G927" s="8"/>
      <c r="H927" s="55">
        <f t="shared" si="432"/>
        <v>1</v>
      </c>
      <c r="I927" s="4">
        <v>1</v>
      </c>
      <c r="J927" s="10" t="s">
        <v>231</v>
      </c>
      <c r="K927" s="7"/>
      <c r="L927" s="14">
        <f t="shared" si="433"/>
        <v>0</v>
      </c>
      <c r="M927" s="25"/>
      <c r="N927" s="14">
        <f t="shared" si="434"/>
        <v>0</v>
      </c>
      <c r="O927" s="33"/>
      <c r="P927" s="33"/>
      <c r="Q927" s="33"/>
      <c r="R927" s="33"/>
      <c r="S927" s="14">
        <f t="shared" si="435"/>
        <v>0</v>
      </c>
      <c r="T927" s="33">
        <f t="shared" si="436"/>
        <v>0</v>
      </c>
      <c r="AP927" s="1"/>
      <c r="AQ927" s="1"/>
    </row>
    <row r="928" spans="1:43" s="3" customFormat="1">
      <c r="A928" s="103">
        <v>6565</v>
      </c>
      <c r="B928" s="44" t="s">
        <v>862</v>
      </c>
      <c r="C928" s="236" t="s">
        <v>230</v>
      </c>
      <c r="D928" s="6"/>
      <c r="E928" s="8"/>
      <c r="F928" s="98">
        <v>1</v>
      </c>
      <c r="G928" s="8"/>
      <c r="H928" s="55">
        <f t="shared" si="432"/>
        <v>1</v>
      </c>
      <c r="I928" s="4">
        <v>1</v>
      </c>
      <c r="J928" s="10" t="s">
        <v>231</v>
      </c>
      <c r="K928" s="7"/>
      <c r="L928" s="14">
        <f t="shared" si="433"/>
        <v>0</v>
      </c>
      <c r="M928" s="25"/>
      <c r="N928" s="14">
        <f t="shared" si="434"/>
        <v>0</v>
      </c>
      <c r="O928" s="33"/>
      <c r="P928" s="33"/>
      <c r="Q928" s="33"/>
      <c r="R928" s="33"/>
      <c r="S928" s="14">
        <f t="shared" si="435"/>
        <v>0</v>
      </c>
      <c r="T928" s="36"/>
      <c r="AP928" s="1"/>
      <c r="AQ928" s="1"/>
    </row>
    <row r="929" spans="1:43" s="3" customFormat="1">
      <c r="A929" s="39">
        <v>6566</v>
      </c>
      <c r="B929" s="44" t="s">
        <v>863</v>
      </c>
      <c r="C929" s="236" t="s">
        <v>230</v>
      </c>
      <c r="D929" s="6"/>
      <c r="E929" s="8"/>
      <c r="F929" s="98">
        <v>1</v>
      </c>
      <c r="G929" s="8"/>
      <c r="H929" s="55">
        <f t="shared" si="432"/>
        <v>1</v>
      </c>
      <c r="I929" s="4">
        <v>1</v>
      </c>
      <c r="J929" s="10" t="s">
        <v>231</v>
      </c>
      <c r="K929" s="7"/>
      <c r="L929" s="14">
        <f t="shared" si="433"/>
        <v>0</v>
      </c>
      <c r="M929" s="25"/>
      <c r="N929" s="14">
        <f t="shared" si="434"/>
        <v>0</v>
      </c>
      <c r="O929" s="33"/>
      <c r="P929" s="33"/>
      <c r="Q929" s="33"/>
      <c r="R929" s="33"/>
      <c r="S929" s="14">
        <f t="shared" si="435"/>
        <v>0</v>
      </c>
      <c r="T929" s="36"/>
      <c r="AP929" s="1"/>
      <c r="AQ929" s="1"/>
    </row>
    <row r="930" spans="1:43" s="3" customFormat="1">
      <c r="A930" s="103">
        <v>6567</v>
      </c>
      <c r="B930" s="44" t="s">
        <v>864</v>
      </c>
      <c r="C930" s="236" t="s">
        <v>230</v>
      </c>
      <c r="D930" s="6"/>
      <c r="E930" s="8"/>
      <c r="F930" s="98">
        <v>1</v>
      </c>
      <c r="G930" s="8"/>
      <c r="H930" s="55">
        <f t="shared" si="432"/>
        <v>1</v>
      </c>
      <c r="I930" s="4">
        <v>1</v>
      </c>
      <c r="J930" s="10" t="s">
        <v>231</v>
      </c>
      <c r="K930" s="7"/>
      <c r="L930" s="14">
        <f t="shared" si="433"/>
        <v>0</v>
      </c>
      <c r="M930" s="25"/>
      <c r="N930" s="14">
        <f t="shared" si="434"/>
        <v>0</v>
      </c>
      <c r="O930" s="33"/>
      <c r="P930" s="33"/>
      <c r="Q930" s="33"/>
      <c r="R930" s="33"/>
      <c r="S930" s="14">
        <f t="shared" si="435"/>
        <v>0</v>
      </c>
      <c r="T930" s="33">
        <f>N930</f>
        <v>0</v>
      </c>
      <c r="AP930" s="1"/>
      <c r="AQ930" s="1"/>
    </row>
    <row r="931" spans="1:43" s="3" customFormat="1">
      <c r="A931" s="103">
        <v>6570</v>
      </c>
      <c r="B931" s="44" t="s">
        <v>865</v>
      </c>
      <c r="C931" s="236" t="s">
        <v>230</v>
      </c>
      <c r="D931" s="6"/>
      <c r="E931" s="4"/>
      <c r="F931" s="98">
        <v>1</v>
      </c>
      <c r="G931" s="8"/>
      <c r="H931" s="55">
        <f t="shared" si="432"/>
        <v>1</v>
      </c>
      <c r="I931" s="4">
        <v>1</v>
      </c>
      <c r="J931" s="8" t="s">
        <v>231</v>
      </c>
      <c r="K931" s="7"/>
      <c r="L931" s="14">
        <f t="shared" si="433"/>
        <v>0</v>
      </c>
      <c r="M931" s="25"/>
      <c r="N931" s="14">
        <f t="shared" si="434"/>
        <v>0</v>
      </c>
      <c r="O931" s="33"/>
      <c r="P931" s="33"/>
      <c r="Q931" s="33"/>
      <c r="R931" s="33"/>
      <c r="S931" s="14">
        <f t="shared" si="435"/>
        <v>0</v>
      </c>
      <c r="T931" s="33">
        <f>N931</f>
        <v>0</v>
      </c>
      <c r="AP931" s="1"/>
      <c r="AQ931" s="1"/>
    </row>
    <row r="932" spans="1:43" s="3" customFormat="1" ht="10.5">
      <c r="A932" s="39"/>
      <c r="B932" s="46" t="s">
        <v>152</v>
      </c>
      <c r="C932" s="236"/>
      <c r="D932" s="6"/>
      <c r="E932" s="8"/>
      <c r="F932" s="98"/>
      <c r="G932" s="8"/>
      <c r="H932" s="55"/>
      <c r="I932" s="4"/>
      <c r="J932" s="10"/>
      <c r="K932" s="7"/>
      <c r="L932" s="16">
        <f t="shared" ref="L932:S932" si="437">SUM(L922:L931)</f>
        <v>0</v>
      </c>
      <c r="M932" s="21">
        <f t="shared" si="437"/>
        <v>0</v>
      </c>
      <c r="N932" s="16">
        <f t="shared" si="437"/>
        <v>0</v>
      </c>
      <c r="O932" s="34">
        <f t="shared" si="437"/>
        <v>0</v>
      </c>
      <c r="P932" s="34">
        <f t="shared" si="437"/>
        <v>0</v>
      </c>
      <c r="Q932" s="34">
        <f t="shared" si="437"/>
        <v>0</v>
      </c>
      <c r="R932" s="34">
        <f t="shared" si="437"/>
        <v>0</v>
      </c>
      <c r="S932" s="16">
        <f t="shared" si="437"/>
        <v>0</v>
      </c>
      <c r="T932" s="34">
        <f>SUM(T922:T931)</f>
        <v>0</v>
      </c>
      <c r="AP932" s="1"/>
      <c r="AQ932" s="1"/>
    </row>
    <row r="933" spans="1:43" s="3" customFormat="1">
      <c r="A933" s="1"/>
      <c r="B933" s="44"/>
      <c r="C933" s="239"/>
      <c r="D933" s="6"/>
      <c r="E933" s="4"/>
      <c r="F933" s="98"/>
      <c r="G933" s="8"/>
      <c r="H933" s="55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  <c r="AP933" s="1"/>
      <c r="AQ933" s="1"/>
    </row>
    <row r="934" spans="1:43" s="3" customFormat="1" ht="10.5">
      <c r="A934" s="104">
        <v>6600</v>
      </c>
      <c r="B934" s="31" t="s">
        <v>214</v>
      </c>
      <c r="C934" s="237"/>
      <c r="D934" s="6"/>
      <c r="E934" s="4"/>
      <c r="F934" s="98"/>
      <c r="G934" s="8"/>
      <c r="H934" s="55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  <c r="AP934" s="1"/>
      <c r="AQ934" s="1"/>
    </row>
    <row r="935" spans="1:43" s="3" customFormat="1">
      <c r="A935" s="39">
        <v>6640</v>
      </c>
      <c r="B935" s="44" t="s">
        <v>245</v>
      </c>
      <c r="C935" s="236" t="s">
        <v>230</v>
      </c>
      <c r="D935" s="6"/>
      <c r="E935" s="4">
        <v>1</v>
      </c>
      <c r="F935" s="98"/>
      <c r="G935" s="8"/>
      <c r="H935" s="55">
        <f t="shared" ref="H935:H943" si="438">SUM(E935:G935)</f>
        <v>1</v>
      </c>
      <c r="I935" s="4">
        <v>1</v>
      </c>
      <c r="J935" s="10" t="s">
        <v>231</v>
      </c>
      <c r="K935" s="7"/>
      <c r="L935" s="14">
        <f t="shared" ref="L935:L943" si="439">H935*I935*K935</f>
        <v>0</v>
      </c>
      <c r="M935" s="25"/>
      <c r="N935" s="14">
        <f t="shared" ref="N935:N943" si="440">MAX(L935-SUM(O935:R935),0)</f>
        <v>0</v>
      </c>
      <c r="O935" s="33"/>
      <c r="P935" s="33"/>
      <c r="Q935" s="33"/>
      <c r="R935" s="33"/>
      <c r="S935" s="14">
        <f t="shared" ref="S935:S943" si="441">L935-SUM(N935:R935)</f>
        <v>0</v>
      </c>
      <c r="T935" s="36"/>
      <c r="AP935" s="1"/>
      <c r="AQ935" s="1"/>
    </row>
    <row r="936" spans="1:43" s="3" customFormat="1">
      <c r="A936" s="103">
        <v>6641</v>
      </c>
      <c r="B936" s="44" t="s">
        <v>866</v>
      </c>
      <c r="C936" s="236" t="s">
        <v>230</v>
      </c>
      <c r="D936" s="6"/>
      <c r="E936" s="4">
        <v>1</v>
      </c>
      <c r="F936" s="98"/>
      <c r="G936" s="8"/>
      <c r="H936" s="55">
        <f t="shared" si="438"/>
        <v>1</v>
      </c>
      <c r="I936" s="4">
        <v>1</v>
      </c>
      <c r="J936" s="8" t="s">
        <v>231</v>
      </c>
      <c r="K936" s="7"/>
      <c r="L936" s="14">
        <f t="shared" si="439"/>
        <v>0</v>
      </c>
      <c r="M936" s="25"/>
      <c r="N936" s="14">
        <f t="shared" si="440"/>
        <v>0</v>
      </c>
      <c r="O936" s="33"/>
      <c r="P936" s="33"/>
      <c r="Q936" s="33"/>
      <c r="R936" s="33"/>
      <c r="S936" s="14">
        <f t="shared" si="441"/>
        <v>0</v>
      </c>
      <c r="T936" s="36"/>
      <c r="AP936" s="1"/>
      <c r="AQ936" s="1"/>
    </row>
    <row r="937" spans="1:43" s="3" customFormat="1">
      <c r="A937" s="103">
        <v>6645</v>
      </c>
      <c r="B937" s="44" t="s">
        <v>867</v>
      </c>
      <c r="C937" s="236" t="s">
        <v>230</v>
      </c>
      <c r="D937" s="6"/>
      <c r="E937" s="12"/>
      <c r="F937" s="100" t="s">
        <v>146</v>
      </c>
      <c r="G937" s="8"/>
      <c r="H937" s="55">
        <f t="shared" si="438"/>
        <v>0</v>
      </c>
      <c r="I937" s="4">
        <v>1</v>
      </c>
      <c r="J937" s="8" t="s">
        <v>231</v>
      </c>
      <c r="K937" s="55">
        <f>eq</f>
        <v>0</v>
      </c>
      <c r="L937" s="14">
        <f>H937*I937*K937</f>
        <v>0</v>
      </c>
      <c r="M937" s="25"/>
      <c r="N937" s="14">
        <f t="shared" si="440"/>
        <v>0</v>
      </c>
      <c r="O937" s="33"/>
      <c r="P937" s="33"/>
      <c r="Q937" s="33"/>
      <c r="R937" s="33"/>
      <c r="S937" s="14">
        <f t="shared" si="441"/>
        <v>0</v>
      </c>
      <c r="T937" s="36"/>
      <c r="AP937" s="1"/>
      <c r="AQ937" s="1"/>
    </row>
    <row r="938" spans="1:43" s="3" customFormat="1">
      <c r="A938" s="39">
        <v>6663</v>
      </c>
      <c r="B938" s="44" t="s">
        <v>234</v>
      </c>
      <c r="C938" s="236" t="s">
        <v>230</v>
      </c>
      <c r="D938" s="6"/>
      <c r="E938" s="4">
        <v>1</v>
      </c>
      <c r="F938" s="98"/>
      <c r="G938" s="8"/>
      <c r="H938" s="55">
        <f t="shared" si="438"/>
        <v>1</v>
      </c>
      <c r="I938" s="4">
        <v>1</v>
      </c>
      <c r="J938" s="8" t="s">
        <v>231</v>
      </c>
      <c r="K938" s="7"/>
      <c r="L938" s="14">
        <f t="shared" si="439"/>
        <v>0</v>
      </c>
      <c r="M938" s="25"/>
      <c r="N938" s="14">
        <f t="shared" si="440"/>
        <v>0</v>
      </c>
      <c r="O938" s="33"/>
      <c r="P938" s="33"/>
      <c r="Q938" s="33"/>
      <c r="R938" s="33"/>
      <c r="S938" s="14">
        <f t="shared" si="441"/>
        <v>0</v>
      </c>
      <c r="T938" s="36"/>
      <c r="AP938" s="1"/>
      <c r="AQ938" s="1"/>
    </row>
    <row r="939" spans="1:43" s="3" customFormat="1">
      <c r="A939" s="39">
        <v>6664</v>
      </c>
      <c r="B939" s="44" t="s">
        <v>868</v>
      </c>
      <c r="C939" s="236" t="s">
        <v>230</v>
      </c>
      <c r="D939" s="6"/>
      <c r="E939" s="4">
        <v>1</v>
      </c>
      <c r="F939" s="98"/>
      <c r="G939" s="8"/>
      <c r="H939" s="55">
        <f t="shared" si="438"/>
        <v>1</v>
      </c>
      <c r="I939" s="4">
        <v>1</v>
      </c>
      <c r="J939" s="8" t="s">
        <v>231</v>
      </c>
      <c r="K939" s="7"/>
      <c r="L939" s="14">
        <f t="shared" si="439"/>
        <v>0</v>
      </c>
      <c r="M939" s="25"/>
      <c r="N939" s="14">
        <f t="shared" si="440"/>
        <v>0</v>
      </c>
      <c r="O939" s="33"/>
      <c r="P939" s="33"/>
      <c r="Q939" s="33"/>
      <c r="R939" s="33"/>
      <c r="S939" s="14">
        <f t="shared" si="441"/>
        <v>0</v>
      </c>
      <c r="T939" s="36"/>
      <c r="AP939" s="1"/>
      <c r="AQ939" s="1"/>
    </row>
    <row r="940" spans="1:43" s="3" customFormat="1">
      <c r="A940" s="39">
        <v>6668</v>
      </c>
      <c r="B940" s="44" t="s">
        <v>869</v>
      </c>
      <c r="C940" s="236" t="s">
        <v>230</v>
      </c>
      <c r="D940" s="6"/>
      <c r="E940" s="4">
        <v>1</v>
      </c>
      <c r="F940" s="98"/>
      <c r="G940" s="8"/>
      <c r="H940" s="55">
        <f t="shared" si="438"/>
        <v>1</v>
      </c>
      <c r="I940" s="4">
        <v>1</v>
      </c>
      <c r="J940" s="8" t="s">
        <v>231</v>
      </c>
      <c r="K940" s="7"/>
      <c r="L940" s="14">
        <f t="shared" si="439"/>
        <v>0</v>
      </c>
      <c r="M940" s="25"/>
      <c r="N940" s="14">
        <f t="shared" si="440"/>
        <v>0</v>
      </c>
      <c r="O940" s="33"/>
      <c r="P940" s="33"/>
      <c r="Q940" s="33"/>
      <c r="R940" s="33"/>
      <c r="S940" s="14">
        <f t="shared" si="441"/>
        <v>0</v>
      </c>
      <c r="T940" s="36"/>
      <c r="AP940" s="1"/>
      <c r="AQ940" s="1"/>
    </row>
    <row r="941" spans="1:43" s="3" customFormat="1">
      <c r="A941" s="103">
        <v>6669</v>
      </c>
      <c r="B941" s="44" t="s">
        <v>870</v>
      </c>
      <c r="C941" s="236" t="s">
        <v>230</v>
      </c>
      <c r="D941" s="6"/>
      <c r="E941" s="4">
        <v>1</v>
      </c>
      <c r="F941" s="98"/>
      <c r="G941" s="8"/>
      <c r="H941" s="55">
        <f t="shared" si="438"/>
        <v>1</v>
      </c>
      <c r="I941" s="4">
        <v>1</v>
      </c>
      <c r="J941" s="8" t="s">
        <v>231</v>
      </c>
      <c r="K941" s="7"/>
      <c r="L941" s="14">
        <f t="shared" si="439"/>
        <v>0</v>
      </c>
      <c r="M941" s="25"/>
      <c r="N941" s="14">
        <f t="shared" si="440"/>
        <v>0</v>
      </c>
      <c r="O941" s="33"/>
      <c r="P941" s="33"/>
      <c r="Q941" s="33"/>
      <c r="R941" s="33"/>
      <c r="S941" s="14">
        <f t="shared" si="441"/>
        <v>0</v>
      </c>
      <c r="T941" s="36"/>
      <c r="AP941" s="1"/>
      <c r="AQ941" s="1"/>
    </row>
    <row r="942" spans="1:43" s="3" customFormat="1">
      <c r="A942" s="39">
        <v>6690</v>
      </c>
      <c r="B942" s="44" t="s">
        <v>871</v>
      </c>
      <c r="C942" s="236" t="s">
        <v>230</v>
      </c>
      <c r="D942" s="6"/>
      <c r="E942" s="4">
        <v>1</v>
      </c>
      <c r="F942" s="98"/>
      <c r="G942" s="8"/>
      <c r="H942" s="55">
        <f t="shared" si="438"/>
        <v>1</v>
      </c>
      <c r="I942" s="4">
        <v>1</v>
      </c>
      <c r="J942" s="8" t="s">
        <v>231</v>
      </c>
      <c r="K942" s="7"/>
      <c r="L942" s="14">
        <f t="shared" si="439"/>
        <v>0</v>
      </c>
      <c r="M942" s="25"/>
      <c r="N942" s="14">
        <f t="shared" si="440"/>
        <v>0</v>
      </c>
      <c r="O942" s="33"/>
      <c r="P942" s="33"/>
      <c r="Q942" s="33"/>
      <c r="R942" s="33"/>
      <c r="S942" s="14">
        <f t="shared" si="441"/>
        <v>0</v>
      </c>
      <c r="T942" s="36"/>
      <c r="AP942" s="1"/>
      <c r="AQ942" s="1"/>
    </row>
    <row r="943" spans="1:43" s="3" customFormat="1">
      <c r="A943" s="103">
        <v>6692</v>
      </c>
      <c r="B943" s="44" t="s">
        <v>872</v>
      </c>
      <c r="C943" s="236" t="s">
        <v>230</v>
      </c>
      <c r="D943" s="6"/>
      <c r="E943" s="4">
        <v>1</v>
      </c>
      <c r="F943" s="98"/>
      <c r="G943" s="8"/>
      <c r="H943" s="55">
        <f t="shared" si="438"/>
        <v>1</v>
      </c>
      <c r="I943" s="4">
        <v>1</v>
      </c>
      <c r="J943" s="8" t="s">
        <v>231</v>
      </c>
      <c r="K943" s="7"/>
      <c r="L943" s="14">
        <f t="shared" si="439"/>
        <v>0</v>
      </c>
      <c r="M943" s="25"/>
      <c r="N943" s="14">
        <f t="shared" si="440"/>
        <v>0</v>
      </c>
      <c r="O943" s="33"/>
      <c r="P943" s="33"/>
      <c r="Q943" s="33"/>
      <c r="R943" s="33"/>
      <c r="S943" s="14">
        <f t="shared" si="441"/>
        <v>0</v>
      </c>
      <c r="T943" s="36"/>
      <c r="AP943" s="1"/>
      <c r="AQ943" s="1"/>
    </row>
    <row r="944" spans="1:43" s="3" customFormat="1" ht="10.5">
      <c r="A944" s="39"/>
      <c r="B944" s="46" t="s">
        <v>152</v>
      </c>
      <c r="C944" s="236"/>
      <c r="D944" s="6"/>
      <c r="E944" s="4"/>
      <c r="F944" s="98"/>
      <c r="G944" s="8"/>
      <c r="H944" s="55"/>
      <c r="I944" s="4"/>
      <c r="J944" s="8"/>
      <c r="K944" s="7"/>
      <c r="L944" s="16">
        <f t="shared" ref="L944:T944" si="442">SUM(L935:L943)</f>
        <v>0</v>
      </c>
      <c r="M944" s="21">
        <f t="shared" si="442"/>
        <v>0</v>
      </c>
      <c r="N944" s="16">
        <f t="shared" si="442"/>
        <v>0</v>
      </c>
      <c r="O944" s="34">
        <f t="shared" si="442"/>
        <v>0</v>
      </c>
      <c r="P944" s="34">
        <f t="shared" si="442"/>
        <v>0</v>
      </c>
      <c r="Q944" s="34">
        <f t="shared" si="442"/>
        <v>0</v>
      </c>
      <c r="R944" s="34">
        <f t="shared" si="442"/>
        <v>0</v>
      </c>
      <c r="S944" s="16">
        <f t="shared" si="442"/>
        <v>0</v>
      </c>
      <c r="T944" s="34">
        <f t="shared" si="442"/>
        <v>0</v>
      </c>
      <c r="AP944" s="1"/>
      <c r="AQ944" s="1"/>
    </row>
    <row r="945" spans="1:43" s="3" customFormat="1" ht="10.5">
      <c r="A945" s="39"/>
      <c r="B945" s="46"/>
      <c r="C945" s="236"/>
      <c r="D945" s="6"/>
      <c r="E945" s="4"/>
      <c r="F945" s="98"/>
      <c r="G945" s="8"/>
      <c r="H945" s="55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  <c r="AP945" s="1"/>
      <c r="AQ945" s="1"/>
    </row>
    <row r="946" spans="1:43" s="3" customFormat="1" ht="10.5">
      <c r="A946" s="104">
        <v>6700</v>
      </c>
      <c r="B946" s="31" t="s">
        <v>215</v>
      </c>
      <c r="C946" s="237"/>
      <c r="D946" s="6"/>
      <c r="E946" s="4"/>
      <c r="F946" s="98"/>
      <c r="G946" s="8"/>
      <c r="H946" s="55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  <c r="AP946" s="1"/>
      <c r="AQ946" s="1"/>
    </row>
    <row r="947" spans="1:43" s="3" customFormat="1">
      <c r="A947" s="39">
        <v>6701</v>
      </c>
      <c r="B947" s="44" t="s">
        <v>873</v>
      </c>
      <c r="C947" s="236" t="s">
        <v>230</v>
      </c>
      <c r="D947" s="6"/>
      <c r="E947" s="4">
        <v>1</v>
      </c>
      <c r="F947" s="98"/>
      <c r="G947" s="8"/>
      <c r="H947" s="55">
        <f>SUM(E947:G947)</f>
        <v>1</v>
      </c>
      <c r="I947" s="4">
        <v>1</v>
      </c>
      <c r="J947" s="8" t="s">
        <v>231</v>
      </c>
      <c r="K947" s="7"/>
      <c r="L947" s="14">
        <f>H947*I947*K947</f>
        <v>0</v>
      </c>
      <c r="M947" s="25"/>
      <c r="N947" s="14">
        <f>MAX(L947-SUM(O947:R947),0)</f>
        <v>0</v>
      </c>
      <c r="O947" s="33"/>
      <c r="P947" s="33"/>
      <c r="Q947" s="33"/>
      <c r="R947" s="33"/>
      <c r="S947" s="14">
        <f>L947-SUM(N947:R947)</f>
        <v>0</v>
      </c>
      <c r="T947" s="36"/>
      <c r="AP947" s="1"/>
      <c r="AQ947" s="1"/>
    </row>
    <row r="948" spans="1:43" s="3" customFormat="1">
      <c r="A948" s="39">
        <v>6702</v>
      </c>
      <c r="B948" s="44" t="s">
        <v>874</v>
      </c>
      <c r="C948" s="236" t="s">
        <v>230</v>
      </c>
      <c r="D948" s="6"/>
      <c r="E948" s="4">
        <v>1</v>
      </c>
      <c r="F948" s="98"/>
      <c r="G948" s="8"/>
      <c r="H948" s="55">
        <f>SUM(E948:G948)</f>
        <v>1</v>
      </c>
      <c r="I948" s="4">
        <v>1</v>
      </c>
      <c r="J948" s="8" t="s">
        <v>231</v>
      </c>
      <c r="K948" s="7"/>
      <c r="L948" s="14">
        <f>H948*I948*K948</f>
        <v>0</v>
      </c>
      <c r="M948" s="25"/>
      <c r="N948" s="14">
        <f>MAX(L948-SUM(O948:R948),0)</f>
        <v>0</v>
      </c>
      <c r="O948" s="33"/>
      <c r="P948" s="33"/>
      <c r="Q948" s="33"/>
      <c r="R948" s="33"/>
      <c r="S948" s="14">
        <f>L948-SUM(N948:R948)</f>
        <v>0</v>
      </c>
      <c r="T948" s="36"/>
      <c r="AP948" s="1"/>
      <c r="AQ948" s="1"/>
    </row>
    <row r="949" spans="1:43" s="3" customFormat="1">
      <c r="A949" s="39">
        <v>6704</v>
      </c>
      <c r="B949" s="44" t="s">
        <v>875</v>
      </c>
      <c r="C949" s="236" t="s">
        <v>230</v>
      </c>
      <c r="D949" s="6"/>
      <c r="E949" s="4">
        <v>1</v>
      </c>
      <c r="F949" s="98"/>
      <c r="G949" s="8"/>
      <c r="H949" s="55">
        <f>SUM(E949:G949)</f>
        <v>1</v>
      </c>
      <c r="I949" s="4">
        <v>1</v>
      </c>
      <c r="J949" s="8" t="s">
        <v>231</v>
      </c>
      <c r="K949" s="7"/>
      <c r="L949" s="14">
        <f>H949*I949*K949</f>
        <v>0</v>
      </c>
      <c r="M949" s="25"/>
      <c r="N949" s="14">
        <f>MAX(L949-SUM(O949:R949),0)</f>
        <v>0</v>
      </c>
      <c r="O949" s="33"/>
      <c r="P949" s="33"/>
      <c r="Q949" s="33"/>
      <c r="R949" s="33"/>
      <c r="S949" s="14">
        <f>L949-SUM(N949:R949)</f>
        <v>0</v>
      </c>
      <c r="T949" s="36"/>
      <c r="AP949" s="1"/>
      <c r="AQ949" s="1"/>
    </row>
    <row r="950" spans="1:43" s="3" customFormat="1" ht="10.5">
      <c r="A950" s="39"/>
      <c r="B950" s="46" t="s">
        <v>152</v>
      </c>
      <c r="C950" s="236"/>
      <c r="D950" s="6"/>
      <c r="E950" s="4"/>
      <c r="F950" s="98"/>
      <c r="G950" s="8"/>
      <c r="H950" s="55"/>
      <c r="I950" s="4"/>
      <c r="J950" s="8"/>
      <c r="K950" s="7"/>
      <c r="L950" s="16">
        <f>SUM(L947:L949)</f>
        <v>0</v>
      </c>
      <c r="M950" s="21">
        <f t="shared" ref="M950:T950" si="443">SUM(M947:M949)</f>
        <v>0</v>
      </c>
      <c r="N950" s="16">
        <f t="shared" si="443"/>
        <v>0</v>
      </c>
      <c r="O950" s="34">
        <f t="shared" si="443"/>
        <v>0</v>
      </c>
      <c r="P950" s="34">
        <f t="shared" si="443"/>
        <v>0</v>
      </c>
      <c r="Q950" s="34">
        <f t="shared" si="443"/>
        <v>0</v>
      </c>
      <c r="R950" s="34">
        <f t="shared" si="443"/>
        <v>0</v>
      </c>
      <c r="S950" s="16">
        <f t="shared" si="443"/>
        <v>0</v>
      </c>
      <c r="T950" s="34">
        <f t="shared" si="443"/>
        <v>0</v>
      </c>
      <c r="AP950" s="1"/>
      <c r="AQ950" s="1"/>
    </row>
    <row r="951" spans="1:43" s="3" customFormat="1" ht="10.5">
      <c r="A951" s="39"/>
      <c r="B951" s="46"/>
      <c r="C951" s="236"/>
      <c r="D951" s="6"/>
      <c r="E951" s="4"/>
      <c r="F951" s="98"/>
      <c r="G951" s="8"/>
      <c r="H951" s="55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  <c r="AP951" s="1"/>
      <c r="AQ951" s="1"/>
    </row>
    <row r="952" spans="1:43" s="3" customFormat="1" ht="10.5">
      <c r="A952" s="39"/>
      <c r="B952" s="46" t="s">
        <v>218</v>
      </c>
      <c r="C952" s="236"/>
      <c r="D952" s="6"/>
      <c r="E952" s="4"/>
      <c r="F952" s="98"/>
      <c r="G952" s="8"/>
      <c r="H952" s="55"/>
      <c r="I952" s="4"/>
      <c r="J952" s="8"/>
      <c r="K952" s="7"/>
      <c r="L952" s="16">
        <f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ref="M952:T952" si="444">M102+M115+M128+M144+M179+M189+M545+M524+M528+M519+M510+M492+M481+M463+M441+M426+M407+M386+M361+M343+M326+M308+M295+M268+M248+M232+M219+M36+M37+M38+M39+M40+M41+M42+M885+M879+M866+M839+M829+M815+M944+M932+M919+M950</f>
        <v>0</v>
      </c>
      <c r="N952" s="16">
        <f t="shared" si="444"/>
        <v>0</v>
      </c>
      <c r="O952" s="34">
        <f t="shared" si="444"/>
        <v>0</v>
      </c>
      <c r="P952" s="34">
        <f t="shared" si="444"/>
        <v>0</v>
      </c>
      <c r="Q952" s="34">
        <f t="shared" si="444"/>
        <v>0</v>
      </c>
      <c r="R952" s="34">
        <f t="shared" si="444"/>
        <v>0</v>
      </c>
      <c r="S952" s="16">
        <f t="shared" si="444"/>
        <v>0</v>
      </c>
      <c r="T952" s="34">
        <f t="shared" si="444"/>
        <v>0</v>
      </c>
      <c r="AP952" s="1"/>
      <c r="AQ952" s="1"/>
    </row>
    <row r="953" spans="1:43" s="3" customFormat="1" ht="10.5">
      <c r="A953" s="39"/>
      <c r="B953" s="46"/>
      <c r="C953" s="236"/>
      <c r="D953" s="6"/>
      <c r="E953" s="4"/>
      <c r="F953" s="98"/>
      <c r="G953" s="8"/>
      <c r="H953" s="55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  <c r="AP953" s="1"/>
      <c r="AQ953" s="1"/>
    </row>
    <row r="954" spans="1:43" s="3" customFormat="1" ht="10.5">
      <c r="A954" s="39"/>
      <c r="B954" s="46"/>
      <c r="C954" s="236"/>
      <c r="D954" s="6"/>
      <c r="E954" s="4"/>
      <c r="F954" s="98"/>
      <c r="G954" s="8"/>
      <c r="H954" s="55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  <c r="AP954" s="1"/>
      <c r="AQ954" s="1"/>
    </row>
    <row r="955" spans="1:43" s="3" customFormat="1" ht="10.5">
      <c r="A955" s="104">
        <v>7000</v>
      </c>
      <c r="B955" s="408" t="s">
        <v>876</v>
      </c>
      <c r="C955" s="237"/>
      <c r="D955" s="6"/>
      <c r="E955" s="4"/>
      <c r="F955" s="98"/>
      <c r="G955" s="8"/>
      <c r="H955" s="55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  <c r="AP955" s="1"/>
      <c r="AQ955" s="1"/>
    </row>
    <row r="956" spans="1:43" s="3" customFormat="1">
      <c r="A956" s="39">
        <v>7001</v>
      </c>
      <c r="B956" s="44" t="s">
        <v>219</v>
      </c>
      <c r="C956" s="236" t="s">
        <v>230</v>
      </c>
      <c r="D956" s="110"/>
      <c r="E956" s="11"/>
      <c r="F956" s="99">
        <f>IF(finance&lt;2000000,0,1.8%)+F969</f>
        <v>0</v>
      </c>
      <c r="G956" s="8"/>
      <c r="H956" s="55">
        <f>SUM(E956:G956)</f>
        <v>0</v>
      </c>
      <c r="I956" s="4">
        <v>1</v>
      </c>
      <c r="J956" s="8" t="s">
        <v>231</v>
      </c>
      <c r="K956" s="7">
        <f>$L$63</f>
        <v>0</v>
      </c>
      <c r="L956" s="14">
        <f>H956*I956*K956</f>
        <v>0</v>
      </c>
      <c r="M956" s="25"/>
      <c r="N956" s="14">
        <f>MAX(L956-SUM(O956:R956),0)</f>
        <v>0</v>
      </c>
      <c r="O956" s="33"/>
      <c r="P956" s="33"/>
      <c r="Q956" s="33"/>
      <c r="R956" s="33"/>
      <c r="S956" s="14">
        <f>L956-SUM(N956:R956)</f>
        <v>0</v>
      </c>
      <c r="T956" s="35">
        <f>N956</f>
        <v>0</v>
      </c>
      <c r="AP956" s="1"/>
      <c r="AQ956" s="1"/>
    </row>
    <row r="957" spans="1:43" s="3" customFormat="1">
      <c r="A957" s="39">
        <v>7002</v>
      </c>
      <c r="B957" s="44" t="s">
        <v>220</v>
      </c>
      <c r="C957" s="236" t="s">
        <v>877</v>
      </c>
      <c r="D957" s="110"/>
      <c r="E957" s="4"/>
      <c r="F957" s="99">
        <v>7.4999999999999997E-2</v>
      </c>
      <c r="G957" s="8"/>
      <c r="H957" s="55">
        <f>SUM(E957:G957)</f>
        <v>7.4999999999999997E-2</v>
      </c>
      <c r="I957" s="4">
        <v>1</v>
      </c>
      <c r="J957" s="8" t="s">
        <v>231</v>
      </c>
      <c r="K957" s="118">
        <f>$L$63-(globals!C14-globals!C17)</f>
        <v>0</v>
      </c>
      <c r="L957" s="14">
        <f>H957*I957*K957</f>
        <v>0</v>
      </c>
      <c r="M957" s="25"/>
      <c r="N957" s="14">
        <f>MAX(L957-SUM(O957:R957),0)</f>
        <v>0</v>
      </c>
      <c r="O957" s="33"/>
      <c r="P957" s="33"/>
      <c r="Q957" s="33"/>
      <c r="R957" s="33"/>
      <c r="S957" s="14">
        <f>L957-SUM(N957:R957)</f>
        <v>0</v>
      </c>
      <c r="T957" s="109">
        <f>MIN((T63+T956)*0.075,N957)</f>
        <v>0</v>
      </c>
      <c r="AP957" s="1"/>
      <c r="AQ957" s="1"/>
    </row>
    <row r="958" spans="1:43" s="3" customFormat="1">
      <c r="A958" s="39">
        <v>7003</v>
      </c>
      <c r="B958" s="44" t="s">
        <v>221</v>
      </c>
      <c r="C958" s="236" t="s">
        <v>878</v>
      </c>
      <c r="D958" s="110"/>
      <c r="E958" s="11"/>
      <c r="F958" s="99">
        <v>7.4999999999999997E-2</v>
      </c>
      <c r="G958" s="8"/>
      <c r="H958" s="55">
        <f>SUM(E958:G958)</f>
        <v>7.4999999999999997E-2</v>
      </c>
      <c r="I958" s="4">
        <v>1</v>
      </c>
      <c r="J958" s="8" t="s">
        <v>231</v>
      </c>
      <c r="K958" s="111">
        <f>MIN($L$63-(globals!C14+globals!C17),350000/F958)</f>
        <v>0</v>
      </c>
      <c r="L958" s="14">
        <f>H958*I958*K958</f>
        <v>0</v>
      </c>
      <c r="M958" s="25"/>
      <c r="N958" s="14">
        <f>MAX(L958-SUM(O958:R958),0)</f>
        <v>0</v>
      </c>
      <c r="O958" s="33"/>
      <c r="P958" s="33"/>
      <c r="Q958" s="33"/>
      <c r="R958" s="33"/>
      <c r="S958" s="14">
        <f>L958-SUM(N958:R958)</f>
        <v>0</v>
      </c>
      <c r="T958" s="36"/>
      <c r="AP958" s="1"/>
      <c r="AQ958" s="1"/>
    </row>
    <row r="959" spans="1:43" s="3" customFormat="1">
      <c r="A959" s="103">
        <v>7005</v>
      </c>
      <c r="B959" s="44" t="s">
        <v>222</v>
      </c>
      <c r="C959" s="236" t="s">
        <v>877</v>
      </c>
      <c r="D959" s="110"/>
      <c r="E959" s="11"/>
      <c r="F959" s="99">
        <v>0.17499999999999999</v>
      </c>
      <c r="G959" s="8"/>
      <c r="H959" s="55">
        <f>SUM(E959:G959)</f>
        <v>0.17499999999999999</v>
      </c>
      <c r="I959" s="4">
        <v>1</v>
      </c>
      <c r="J959" s="8" t="s">
        <v>231</v>
      </c>
      <c r="K959" s="118">
        <f>globals!C15</f>
        <v>0</v>
      </c>
      <c r="L959" s="14" cm="1">
        <f t="array" ref="L959">_xlfn.IFS(K959&lt;&gt;0,MIN(H959*I959*K959,10000),K959=0,0)</f>
        <v>0</v>
      </c>
      <c r="M959" s="25"/>
      <c r="N959" s="14">
        <f>MAX(L959-SUM(O959:R959),0)</f>
        <v>0</v>
      </c>
      <c r="O959" s="33"/>
      <c r="P959" s="33"/>
      <c r="Q959" s="33"/>
      <c r="R959" s="33"/>
      <c r="S959" s="14">
        <f>L959-SUM(N959:R959)</f>
        <v>0</v>
      </c>
      <c r="T959" s="35">
        <f>N959</f>
        <v>0</v>
      </c>
      <c r="AP959" s="1"/>
      <c r="AQ959" s="1"/>
    </row>
    <row r="960" spans="1:43" s="3" customFormat="1">
      <c r="A960" s="350">
        <v>7050</v>
      </c>
      <c r="B960" s="108" t="s">
        <v>223</v>
      </c>
      <c r="C960" s="236" t="s">
        <v>230</v>
      </c>
      <c r="D960" s="6"/>
      <c r="E960" s="4">
        <v>1</v>
      </c>
      <c r="F960" s="160"/>
      <c r="G960" s="161"/>
      <c r="H960" s="118">
        <f t="shared" ref="H960:H961" si="445">SUM(E960:G960)</f>
        <v>1</v>
      </c>
      <c r="I960" s="112">
        <v>1</v>
      </c>
      <c r="J960" s="117" t="s">
        <v>231</v>
      </c>
      <c r="K960" s="163"/>
      <c r="L960" s="14">
        <f>H960*I960*K960</f>
        <v>0</v>
      </c>
      <c r="M960" s="116"/>
      <c r="N960" s="14">
        <f t="shared" ref="N960:N961" si="446">MAX(L960-SUM(O960:R960),0)</f>
        <v>0</v>
      </c>
      <c r="O960" s="33"/>
      <c r="P960" s="33"/>
      <c r="Q960" s="33"/>
      <c r="R960" s="33"/>
      <c r="S960" s="14">
        <f t="shared" ref="S960:S961" si="447">L960-SUM(N960:R960)</f>
        <v>0</v>
      </c>
      <c r="T960" s="36"/>
      <c r="AP960" s="1"/>
      <c r="AQ960" s="1"/>
    </row>
    <row r="961" spans="1:43" s="3" customFormat="1">
      <c r="A961" s="350">
        <v>7055</v>
      </c>
      <c r="B961" s="108" t="s">
        <v>224</v>
      </c>
      <c r="C961" s="236" t="s">
        <v>230</v>
      </c>
      <c r="D961" s="6"/>
      <c r="E961" s="4">
        <v>1</v>
      </c>
      <c r="F961" s="160"/>
      <c r="G961" s="161"/>
      <c r="H961" s="55">
        <f t="shared" si="445"/>
        <v>1</v>
      </c>
      <c r="I961" s="112">
        <v>1</v>
      </c>
      <c r="J961" s="117" t="s">
        <v>231</v>
      </c>
      <c r="K961" s="163"/>
      <c r="L961" s="14">
        <f t="shared" ref="L961" si="448">H961*I961*K961</f>
        <v>0</v>
      </c>
      <c r="M961" s="116"/>
      <c r="N961" s="14">
        <f t="shared" si="446"/>
        <v>0</v>
      </c>
      <c r="O961" s="33"/>
      <c r="P961" s="33"/>
      <c r="Q961" s="33"/>
      <c r="R961" s="33"/>
      <c r="S961" s="14">
        <f t="shared" si="447"/>
        <v>0</v>
      </c>
      <c r="T961" s="36"/>
      <c r="AP961" s="1"/>
      <c r="AQ961" s="1"/>
    </row>
    <row r="962" spans="1:43" s="3" customFormat="1" ht="10.5">
      <c r="A962" s="1"/>
      <c r="B962" s="46" t="s">
        <v>152</v>
      </c>
      <c r="C962" s="240"/>
      <c r="D962" s="6"/>
      <c r="E962" s="4"/>
      <c r="F962" s="98"/>
      <c r="G962" s="8"/>
      <c r="H962" s="55"/>
      <c r="I962" s="4"/>
      <c r="J962" s="4"/>
      <c r="K962" s="111"/>
      <c r="L962" s="16">
        <f>SUM(L956:L961)</f>
        <v>0</v>
      </c>
      <c r="M962" s="21">
        <f t="shared" ref="M962:T962" si="449">SUM(M956:M961)</f>
        <v>0</v>
      </c>
      <c r="N962" s="16">
        <f>SUM(N956:N961)</f>
        <v>0</v>
      </c>
      <c r="O962" s="34">
        <f>SUM(O956:O961)</f>
        <v>0</v>
      </c>
      <c r="P962" s="34">
        <f t="shared" si="449"/>
        <v>0</v>
      </c>
      <c r="Q962" s="34">
        <f t="shared" si="449"/>
        <v>0</v>
      </c>
      <c r="R962" s="34">
        <f t="shared" si="449"/>
        <v>0</v>
      </c>
      <c r="S962" s="16">
        <f t="shared" si="449"/>
        <v>0</v>
      </c>
      <c r="T962" s="34">
        <f t="shared" si="449"/>
        <v>0</v>
      </c>
      <c r="AP962" s="1"/>
      <c r="AQ962" s="1"/>
    </row>
    <row r="963" spans="1:43" s="3" customFormat="1">
      <c r="A963" s="1"/>
      <c r="B963" s="44"/>
      <c r="C963" s="240"/>
      <c r="D963" s="6"/>
      <c r="E963" s="4"/>
      <c r="F963" s="98"/>
      <c r="G963" s="8"/>
      <c r="H963" s="55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  <c r="AP963" s="1"/>
      <c r="AQ963" s="1"/>
    </row>
    <row r="964" spans="1:43" s="150" customFormat="1" ht="10.5">
      <c r="A964" s="104">
        <v>7100</v>
      </c>
      <c r="B964" s="31" t="s">
        <v>879</v>
      </c>
      <c r="C964" s="236" t="s">
        <v>880</v>
      </c>
      <c r="D964" s="6"/>
      <c r="E964" s="11"/>
      <c r="F964" s="100">
        <v>0.05</v>
      </c>
      <c r="G964" s="247"/>
      <c r="H964" s="55">
        <f>SUM(E964:G964)</f>
        <v>0.05</v>
      </c>
      <c r="I964" s="4">
        <v>1</v>
      </c>
      <c r="J964" s="8" t="s">
        <v>231</v>
      </c>
      <c r="K964" s="118">
        <f>$L$63-($L$102+$L$115)-globals!C17</f>
        <v>0</v>
      </c>
      <c r="L964" s="14">
        <f>H964*I964*K964</f>
        <v>0</v>
      </c>
      <c r="M964" s="25"/>
      <c r="N964" s="14">
        <f>MAX(L964-SUM(O964:R964),0)</f>
        <v>0</v>
      </c>
      <c r="O964" s="124"/>
      <c r="P964" s="124"/>
      <c r="Q964" s="124"/>
      <c r="R964" s="124"/>
      <c r="S964" s="402">
        <f>L964-SUM(N964:R964)</f>
        <v>0</v>
      </c>
      <c r="T964" s="403">
        <f>MIN((T63+T956)*0.05,N964)</f>
        <v>0</v>
      </c>
      <c r="AP964" s="404"/>
      <c r="AQ964" s="404"/>
    </row>
    <row r="965" spans="1:43" s="3" customFormat="1" ht="10.5">
      <c r="A965" s="39"/>
      <c r="B965" s="46" t="s">
        <v>152</v>
      </c>
      <c r="C965" s="240"/>
      <c r="D965" s="6"/>
      <c r="E965" s="4"/>
      <c r="F965" s="98"/>
      <c r="G965" s="8"/>
      <c r="H965" s="362"/>
      <c r="I965" s="4"/>
      <c r="J965" s="4"/>
      <c r="K965" s="4"/>
      <c r="L965" s="16">
        <f>SUM(L964)</f>
        <v>0</v>
      </c>
      <c r="M965" s="21">
        <f t="shared" ref="M965:T965" si="450">SUM(M964)</f>
        <v>0</v>
      </c>
      <c r="N965" s="16">
        <f t="shared" si="450"/>
        <v>0</v>
      </c>
      <c r="O965" s="34">
        <f>SUM(O964)</f>
        <v>0</v>
      </c>
      <c r="P965" s="34">
        <f t="shared" si="450"/>
        <v>0</v>
      </c>
      <c r="Q965" s="34">
        <f t="shared" si="450"/>
        <v>0</v>
      </c>
      <c r="R965" s="34">
        <f t="shared" si="450"/>
        <v>0</v>
      </c>
      <c r="S965" s="16">
        <f t="shared" si="450"/>
        <v>0</v>
      </c>
      <c r="T965" s="34">
        <f t="shared" si="450"/>
        <v>0</v>
      </c>
      <c r="AP965" s="1"/>
      <c r="AQ965" s="1"/>
    </row>
    <row r="966" spans="1:43" s="3" customFormat="1" ht="10.5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1"/>
      <c r="N966" s="16"/>
      <c r="O966" s="34"/>
      <c r="P966" s="34"/>
      <c r="Q966" s="34"/>
      <c r="R966" s="34"/>
      <c r="S966" s="16"/>
      <c r="T966" s="34"/>
      <c r="AP966" s="1"/>
      <c r="AQ966" s="1"/>
    </row>
    <row r="967" spans="1:43" s="3" customFormat="1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2"/>
      <c r="N967" s="14"/>
      <c r="O967" s="35"/>
      <c r="P967" s="35"/>
      <c r="Q967" s="35"/>
      <c r="R967" s="35"/>
      <c r="S967" s="14"/>
      <c r="T967" s="35"/>
      <c r="AP967" s="1"/>
      <c r="AQ967" s="1"/>
    </row>
    <row r="968" spans="1:43" s="3" customFormat="1">
      <c r="A968" s="1"/>
      <c r="B968" s="44" t="s">
        <v>881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>L102+L115+L128+L144+L179+L189</f>
        <v>0</v>
      </c>
      <c r="M968" s="22">
        <f t="shared" ref="M968:T968" si="451">M102+M115+M128+M144+M179+M189</f>
        <v>0</v>
      </c>
      <c r="N968" s="14">
        <f t="shared" si="451"/>
        <v>0</v>
      </c>
      <c r="O968" s="35">
        <f t="shared" si="451"/>
        <v>0</v>
      </c>
      <c r="P968" s="35">
        <f t="shared" si="451"/>
        <v>0</v>
      </c>
      <c r="Q968" s="35">
        <f t="shared" si="451"/>
        <v>0</v>
      </c>
      <c r="R968" s="35">
        <f t="shared" si="451"/>
        <v>0</v>
      </c>
      <c r="S968" s="14">
        <f t="shared" si="451"/>
        <v>0</v>
      </c>
      <c r="T968" s="35">
        <f t="shared" si="451"/>
        <v>0</v>
      </c>
      <c r="AP968" s="1"/>
      <c r="AQ968" s="1"/>
    </row>
    <row r="969" spans="1:43" s="3" customFormat="1">
      <c r="A969" s="1"/>
      <c r="B969" s="44" t="s">
        <v>882</v>
      </c>
      <c r="C969" s="240"/>
      <c r="D969" s="6"/>
      <c r="E969" s="4"/>
      <c r="F969" s="98"/>
      <c r="G969" s="8"/>
      <c r="H969" s="4"/>
      <c r="I969" s="4"/>
      <c r="J969" s="4"/>
      <c r="K969" s="4"/>
      <c r="L969" s="405">
        <f t="shared" ref="L969:T969" si="452">L545+L524+L528+L519+L510+L492+L481+L463+L441+L426+L407+L386+L361+L343+L326+L308+L295+L268+L248+L232+L219</f>
        <v>0</v>
      </c>
      <c r="M969" s="22">
        <f t="shared" si="452"/>
        <v>0</v>
      </c>
      <c r="N969" s="14">
        <f t="shared" si="452"/>
        <v>0</v>
      </c>
      <c r="O969" s="35">
        <f t="shared" si="452"/>
        <v>0</v>
      </c>
      <c r="P969" s="35">
        <f t="shared" si="452"/>
        <v>0</v>
      </c>
      <c r="Q969" s="35">
        <f t="shared" si="452"/>
        <v>0</v>
      </c>
      <c r="R969" s="35">
        <f t="shared" si="452"/>
        <v>0</v>
      </c>
      <c r="S969" s="14">
        <f t="shared" si="452"/>
        <v>0</v>
      </c>
      <c r="T969" s="35">
        <f t="shared" si="452"/>
        <v>0</v>
      </c>
      <c r="AP969" s="1"/>
      <c r="AQ969" s="1"/>
    </row>
    <row r="970" spans="1:43" s="3" customFormat="1">
      <c r="A970" s="1"/>
      <c r="B970" s="44" t="s">
        <v>883</v>
      </c>
      <c r="C970" s="240"/>
      <c r="D970" s="6"/>
      <c r="E970" s="4"/>
      <c r="F970" s="98"/>
      <c r="G970" s="8"/>
      <c r="H970" s="4"/>
      <c r="I970" s="4"/>
      <c r="J970" s="4"/>
      <c r="K970" s="4"/>
      <c r="L970" s="405">
        <f t="shared" ref="L970:T970" si="453">L36+L37+L38+L39+L40+L41+L42</f>
        <v>0</v>
      </c>
      <c r="M970" s="22">
        <f t="shared" si="453"/>
        <v>0</v>
      </c>
      <c r="N970" s="14">
        <f t="shared" si="453"/>
        <v>0</v>
      </c>
      <c r="O970" s="35">
        <f t="shared" si="453"/>
        <v>0</v>
      </c>
      <c r="P970" s="35">
        <f t="shared" si="453"/>
        <v>0</v>
      </c>
      <c r="Q970" s="35">
        <f t="shared" si="453"/>
        <v>0</v>
      </c>
      <c r="R970" s="35">
        <f t="shared" si="453"/>
        <v>0</v>
      </c>
      <c r="S970" s="14">
        <f t="shared" si="453"/>
        <v>0</v>
      </c>
      <c r="T970" s="35">
        <f t="shared" si="453"/>
        <v>0</v>
      </c>
      <c r="AP970" s="1"/>
      <c r="AQ970" s="1"/>
    </row>
    <row r="971" spans="1:43" s="3" customFormat="1">
      <c r="A971" s="1"/>
      <c r="B971" s="44" t="s">
        <v>884</v>
      </c>
      <c r="C971" s="240"/>
      <c r="D971" s="6"/>
      <c r="E971" s="4"/>
      <c r="F971" s="98"/>
      <c r="G971" s="8"/>
      <c r="H971" s="4"/>
      <c r="I971" s="4"/>
      <c r="J971" s="4"/>
      <c r="K971" s="4"/>
      <c r="L971" s="405">
        <f t="shared" ref="L971:T971" si="454">L885+L879+L866+L839+L829+L815</f>
        <v>0</v>
      </c>
      <c r="M971" s="22">
        <f t="shared" si="454"/>
        <v>0</v>
      </c>
      <c r="N971" s="14">
        <f t="shared" si="454"/>
        <v>0</v>
      </c>
      <c r="O971" s="35">
        <f t="shared" si="454"/>
        <v>0</v>
      </c>
      <c r="P971" s="35">
        <f t="shared" si="454"/>
        <v>0</v>
      </c>
      <c r="Q971" s="35">
        <f t="shared" si="454"/>
        <v>0</v>
      </c>
      <c r="R971" s="35">
        <f t="shared" si="454"/>
        <v>0</v>
      </c>
      <c r="S971" s="14">
        <f t="shared" si="454"/>
        <v>0</v>
      </c>
      <c r="T971" s="35">
        <f t="shared" si="454"/>
        <v>0</v>
      </c>
      <c r="AP971" s="1"/>
      <c r="AQ971" s="1"/>
    </row>
    <row r="972" spans="1:43" s="3" customFormat="1">
      <c r="A972" s="1"/>
      <c r="B972" s="44" t="s">
        <v>885</v>
      </c>
      <c r="C972" s="240"/>
      <c r="D972" s="6"/>
      <c r="E972" s="4"/>
      <c r="F972" s="98"/>
      <c r="G972" s="8"/>
      <c r="H972" s="4"/>
      <c r="I972" s="4"/>
      <c r="J972" s="4"/>
      <c r="K972" s="4"/>
      <c r="L972" s="405">
        <f>L962+L944+L932+L919+L950</f>
        <v>0</v>
      </c>
      <c r="M972" s="22">
        <f t="shared" ref="M972:T972" si="455">M962+M944+M932+M919+M950</f>
        <v>0</v>
      </c>
      <c r="N972" s="14">
        <f t="shared" si="455"/>
        <v>0</v>
      </c>
      <c r="O972" s="35">
        <f t="shared" si="455"/>
        <v>0</v>
      </c>
      <c r="P972" s="35">
        <f t="shared" si="455"/>
        <v>0</v>
      </c>
      <c r="Q972" s="35">
        <f t="shared" si="455"/>
        <v>0</v>
      </c>
      <c r="R972" s="35">
        <f t="shared" si="455"/>
        <v>0</v>
      </c>
      <c r="S972" s="14">
        <f t="shared" si="455"/>
        <v>0</v>
      </c>
      <c r="T972" s="35">
        <f t="shared" si="455"/>
        <v>0</v>
      </c>
      <c r="AP972" s="1"/>
      <c r="AQ972" s="1"/>
    </row>
    <row r="973" spans="1:43" s="3" customFormat="1">
      <c r="A973" s="1"/>
      <c r="B973" s="44" t="s">
        <v>886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364">
        <f t="shared" ref="M973:T973" si="456">M965</f>
        <v>0</v>
      </c>
      <c r="N973" s="20">
        <f t="shared" si="456"/>
        <v>0</v>
      </c>
      <c r="O973" s="363">
        <f t="shared" si="456"/>
        <v>0</v>
      </c>
      <c r="P973" s="363">
        <f t="shared" si="456"/>
        <v>0</v>
      </c>
      <c r="Q973" s="363">
        <f t="shared" si="456"/>
        <v>0</v>
      </c>
      <c r="R973" s="363">
        <f t="shared" si="456"/>
        <v>0</v>
      </c>
      <c r="S973" s="20">
        <f t="shared" si="456"/>
        <v>0</v>
      </c>
      <c r="T973" s="363">
        <f t="shared" si="456"/>
        <v>0</v>
      </c>
      <c r="AP973" s="1"/>
      <c r="AQ973" s="1"/>
    </row>
    <row r="974" spans="1:43" s="3" customFormat="1">
      <c r="A974" s="1"/>
      <c r="B974" s="44" t="s">
        <v>887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>SUM(L968:L973)</f>
        <v>0</v>
      </c>
      <c r="M974" s="22">
        <f t="shared" ref="M974:S974" si="457">SUM(M968:M973)</f>
        <v>0</v>
      </c>
      <c r="N974" s="14">
        <f t="shared" si="457"/>
        <v>0</v>
      </c>
      <c r="O974" s="35">
        <f t="shared" si="457"/>
        <v>0</v>
      </c>
      <c r="P974" s="35">
        <f t="shared" si="457"/>
        <v>0</v>
      </c>
      <c r="Q974" s="35">
        <f t="shared" si="457"/>
        <v>0</v>
      </c>
      <c r="R974" s="35">
        <f t="shared" si="457"/>
        <v>0</v>
      </c>
      <c r="S974" s="14">
        <f t="shared" si="457"/>
        <v>0</v>
      </c>
      <c r="T974" s="35">
        <f>SUM(T968:T973)</f>
        <v>0</v>
      </c>
      <c r="AP974" s="1"/>
      <c r="AQ974" s="1"/>
    </row>
    <row r="975" spans="1:43" s="3" customFormat="1">
      <c r="A975" s="1"/>
      <c r="B975" s="44" t="s">
        <v>888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>L76-L974</f>
        <v>0</v>
      </c>
      <c r="M975" s="22">
        <f t="shared" ref="M975:T975" si="458">M76-M974</f>
        <v>0</v>
      </c>
      <c r="N975" s="14">
        <f t="shared" si="458"/>
        <v>0</v>
      </c>
      <c r="O975" s="35">
        <f t="shared" si="458"/>
        <v>0</v>
      </c>
      <c r="P975" s="35">
        <f t="shared" si="458"/>
        <v>0</v>
      </c>
      <c r="Q975" s="35">
        <f t="shared" si="458"/>
        <v>0</v>
      </c>
      <c r="R975" s="35">
        <f t="shared" si="458"/>
        <v>0</v>
      </c>
      <c r="S975" s="14">
        <f t="shared" si="458"/>
        <v>0</v>
      </c>
      <c r="T975" s="35">
        <f t="shared" si="458"/>
        <v>0</v>
      </c>
      <c r="AP975" s="1"/>
      <c r="AQ975" s="1"/>
    </row>
    <row r="976" spans="1:43" s="3" customFormat="1" ht="12.75" customHeight="1">
      <c r="A976" s="1"/>
      <c r="B976" s="1"/>
      <c r="C976" s="240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T976" s="58">
        <f>T974</f>
        <v>0</v>
      </c>
      <c r="AP976" s="1"/>
      <c r="AQ976" s="1"/>
    </row>
    <row r="977" spans="1:43" s="3" customFormat="1">
      <c r="A977" s="1"/>
      <c r="B977" s="1"/>
      <c r="C977" s="240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889</v>
      </c>
      <c r="O977" s="33"/>
      <c r="P977" s="33"/>
      <c r="Q977" s="33"/>
      <c r="R977" s="112"/>
      <c r="T977" s="112"/>
      <c r="AP977" s="1"/>
      <c r="AQ977" s="1"/>
    </row>
    <row r="978" spans="1:43" s="3" customFormat="1" ht="12.75" customHeight="1">
      <c r="A978" s="1"/>
      <c r="B978" s="1"/>
      <c r="C978" s="240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60" t="s">
        <v>890</v>
      </c>
      <c r="R978" s="460"/>
      <c r="S978" s="156">
        <v>0.35</v>
      </c>
      <c r="T978" s="431">
        <f>T976*S978</f>
        <v>0</v>
      </c>
      <c r="AP978" s="1"/>
      <c r="AQ978" s="1"/>
    </row>
    <row r="979" spans="1:43" s="3" customFormat="1">
      <c r="A979" s="1"/>
      <c r="B979" s="1"/>
      <c r="C979" s="240"/>
      <c r="E979" s="4"/>
      <c r="F979" s="98"/>
      <c r="G979" s="8"/>
      <c r="H979" s="4"/>
      <c r="I979" s="4"/>
      <c r="J979" s="4"/>
      <c r="K979" s="4"/>
      <c r="L979" s="73"/>
      <c r="M979" s="25"/>
      <c r="N979" s="14"/>
      <c r="O979" s="33"/>
      <c r="P979" s="33"/>
      <c r="Q979" s="33"/>
      <c r="R979" s="112"/>
      <c r="S979" s="155"/>
      <c r="T979" s="112"/>
      <c r="AP979" s="1"/>
      <c r="AQ979" s="1"/>
    </row>
    <row r="980" spans="1:43" s="3" customFormat="1">
      <c r="A980" s="1"/>
      <c r="B980" s="44"/>
      <c r="C980" s="240"/>
      <c r="E980" s="4"/>
      <c r="F980" s="98"/>
      <c r="G980" s="8"/>
      <c r="H980" s="4"/>
      <c r="I980" s="4"/>
      <c r="J980" s="4"/>
      <c r="K980" s="4"/>
      <c r="L980" s="73"/>
      <c r="M980" s="25"/>
      <c r="N980" s="14"/>
      <c r="O980" s="33"/>
      <c r="P980" s="33"/>
      <c r="Q980" s="33"/>
      <c r="R980" s="33"/>
      <c r="S980" s="73"/>
      <c r="T980" s="33"/>
      <c r="AP980" s="1"/>
      <c r="AQ980" s="1"/>
    </row>
    <row r="981" spans="1:43" s="3" customFormat="1">
      <c r="A981" s="1"/>
      <c r="B981" s="44"/>
      <c r="C981" s="240"/>
      <c r="E981" s="4"/>
      <c r="F981" s="98"/>
      <c r="G981" s="8"/>
      <c r="H981" s="4"/>
      <c r="I981" s="4"/>
      <c r="J981" s="4"/>
      <c r="K981" s="4"/>
      <c r="L981" s="73"/>
      <c r="M981" s="25"/>
      <c r="N981" s="14"/>
      <c r="O981" s="33"/>
      <c r="P981" s="33"/>
      <c r="Q981" s="33"/>
      <c r="R981" s="33"/>
      <c r="S981" s="73"/>
      <c r="T981" s="33"/>
      <c r="AP981" s="1"/>
      <c r="AQ981" s="1"/>
    </row>
    <row r="982" spans="1:43" s="3" customFormat="1">
      <c r="A982" s="1"/>
      <c r="B982" s="44"/>
      <c r="C982" s="240"/>
      <c r="E982" s="4"/>
      <c r="F982" s="98"/>
      <c r="G982" s="8"/>
      <c r="H982" s="4"/>
      <c r="I982" s="4"/>
      <c r="J982" s="4"/>
      <c r="K982" s="4"/>
      <c r="L982" s="73"/>
      <c r="M982" s="25"/>
      <c r="N982" s="14"/>
      <c r="O982" s="33"/>
      <c r="P982" s="33"/>
      <c r="Q982" s="33"/>
      <c r="R982" s="33"/>
      <c r="S982" s="73"/>
      <c r="T982" s="33"/>
      <c r="AP982" s="1"/>
      <c r="AQ982" s="1"/>
    </row>
    <row r="983" spans="1:43" s="3" customFormat="1">
      <c r="A983" s="1"/>
      <c r="B983" s="44"/>
      <c r="C983" s="240"/>
      <c r="E983" s="4"/>
      <c r="F983" s="98"/>
      <c r="G983" s="8"/>
      <c r="H983" s="4"/>
      <c r="I983" s="4"/>
      <c r="J983" s="4"/>
      <c r="K983" s="4"/>
      <c r="L983" s="73"/>
      <c r="M983" s="25"/>
      <c r="N983" s="14"/>
      <c r="O983" s="33"/>
      <c r="P983" s="33"/>
      <c r="Q983" s="33"/>
      <c r="R983" s="33"/>
      <c r="S983" s="73"/>
      <c r="T983" s="33"/>
      <c r="AP983" s="1"/>
      <c r="AQ983" s="1"/>
    </row>
    <row r="984" spans="1:43" s="3" customFormat="1">
      <c r="A984" s="1"/>
      <c r="B984" s="44"/>
      <c r="C984" s="240"/>
      <c r="E984" s="4"/>
      <c r="F984" s="98"/>
      <c r="G984" s="8"/>
      <c r="H984" s="4"/>
      <c r="I984" s="4"/>
      <c r="J984" s="4"/>
      <c r="K984" s="4"/>
      <c r="L984" s="73"/>
      <c r="M984" s="25"/>
      <c r="N984" s="14"/>
      <c r="O984" s="33"/>
      <c r="P984" s="33"/>
      <c r="Q984" s="33"/>
      <c r="R984" s="33"/>
      <c r="S984" s="73"/>
      <c r="T984" s="33"/>
      <c r="AP984" s="1"/>
      <c r="AQ984" s="1"/>
    </row>
    <row r="985" spans="1:43" s="3" customFormat="1">
      <c r="A985" s="1"/>
      <c r="B985" s="44"/>
      <c r="C985" s="240"/>
      <c r="E985" s="4"/>
      <c r="F985" s="98"/>
      <c r="G985" s="8"/>
      <c r="H985" s="4"/>
      <c r="I985" s="4"/>
      <c r="J985" s="4"/>
      <c r="K985" s="4"/>
      <c r="L985" s="73"/>
      <c r="M985" s="25"/>
      <c r="N985" s="14"/>
      <c r="O985" s="33"/>
      <c r="P985" s="33"/>
      <c r="Q985" s="33"/>
      <c r="R985" s="33"/>
      <c r="S985" s="73"/>
      <c r="T985" s="33"/>
      <c r="AP985" s="1"/>
      <c r="AQ985" s="1"/>
    </row>
    <row r="986" spans="1:43" s="3" customFormat="1">
      <c r="A986" s="1"/>
      <c r="B986" s="44"/>
      <c r="C986" s="240"/>
      <c r="E986" s="4"/>
      <c r="F986" s="98"/>
      <c r="G986" s="8"/>
      <c r="H986" s="4"/>
      <c r="I986" s="4"/>
      <c r="J986" s="4"/>
      <c r="K986" s="4"/>
      <c r="L986" s="73"/>
      <c r="M986" s="25"/>
      <c r="N986" s="14"/>
      <c r="O986" s="33"/>
      <c r="P986" s="33"/>
      <c r="Q986" s="33"/>
      <c r="R986" s="33"/>
      <c r="S986" s="73"/>
      <c r="T986" s="33"/>
      <c r="AP986" s="1"/>
      <c r="AQ986" s="1"/>
    </row>
    <row r="987" spans="1:43" s="3" customFormat="1">
      <c r="A987" s="1"/>
      <c r="B987" s="44"/>
      <c r="C987" s="240"/>
      <c r="E987" s="4"/>
      <c r="F987" s="98"/>
      <c r="G987" s="8"/>
      <c r="H987" s="4"/>
      <c r="I987" s="4"/>
      <c r="J987" s="4"/>
      <c r="K987" s="4"/>
      <c r="L987" s="73"/>
      <c r="M987" s="25"/>
      <c r="N987" s="14"/>
      <c r="O987" s="33"/>
      <c r="P987" s="33"/>
      <c r="Q987" s="33"/>
      <c r="R987" s="33"/>
      <c r="S987" s="73"/>
      <c r="T987" s="33"/>
      <c r="AP987" s="1"/>
      <c r="AQ987" s="1"/>
    </row>
    <row r="988" spans="1:43" s="3" customFormat="1">
      <c r="A988" s="1"/>
      <c r="B988" s="44"/>
      <c r="C988" s="240"/>
      <c r="E988" s="4"/>
      <c r="F988" s="98"/>
      <c r="G988" s="8"/>
      <c r="H988" s="4"/>
      <c r="I988" s="4"/>
      <c r="J988" s="4"/>
      <c r="K988" s="4"/>
      <c r="L988" s="73"/>
      <c r="M988" s="25"/>
      <c r="N988" s="14"/>
      <c r="O988" s="33"/>
      <c r="P988" s="33"/>
      <c r="Q988" s="33"/>
      <c r="R988" s="33"/>
      <c r="S988" s="73"/>
      <c r="T988" s="33"/>
      <c r="AP988" s="1"/>
      <c r="AQ988" s="1"/>
    </row>
    <row r="989" spans="1:43" s="3" customFormat="1">
      <c r="A989" s="1"/>
      <c r="B989" s="44"/>
      <c r="C989" s="240"/>
      <c r="E989" s="4"/>
      <c r="F989" s="98"/>
      <c r="G989" s="8"/>
      <c r="H989" s="4"/>
      <c r="I989" s="4"/>
      <c r="J989" s="4"/>
      <c r="K989" s="4"/>
      <c r="L989" s="73"/>
      <c r="M989" s="25"/>
      <c r="N989" s="14"/>
      <c r="O989" s="33"/>
      <c r="P989" s="33"/>
      <c r="Q989" s="33"/>
      <c r="R989" s="33"/>
      <c r="S989" s="73"/>
      <c r="T989" s="33"/>
      <c r="AP989" s="1"/>
      <c r="AQ989" s="1"/>
    </row>
    <row r="990" spans="1:43">
      <c r="M990" s="25"/>
    </row>
    <row r="991" spans="1:43">
      <c r="M991" s="25"/>
    </row>
    <row r="992" spans="1:43">
      <c r="M992" s="25"/>
    </row>
    <row r="993" spans="13:13">
      <c r="M993" s="25"/>
    </row>
    <row r="994" spans="13:13">
      <c r="M994" s="25"/>
    </row>
    <row r="995" spans="13:13">
      <c r="M995" s="25"/>
    </row>
    <row r="996" spans="13:13">
      <c r="M996" s="25"/>
    </row>
    <row r="997" spans="13:13">
      <c r="M997" s="25"/>
    </row>
    <row r="998" spans="13:13">
      <c r="M998" s="25"/>
    </row>
    <row r="999" spans="13:13">
      <c r="M999" s="25"/>
    </row>
    <row r="1000" spans="13:13">
      <c r="M1000" s="25"/>
    </row>
    <row r="1001" spans="13:13">
      <c r="M1001" s="25"/>
    </row>
    <row r="1002" spans="13:13">
      <c r="M1002" s="25"/>
    </row>
    <row r="1003" spans="13:13">
      <c r="M1003" s="25"/>
    </row>
    <row r="1004" spans="13:13">
      <c r="M1004" s="25"/>
    </row>
    <row r="1005" spans="13:13">
      <c r="M1005" s="25"/>
    </row>
    <row r="1006" spans="13:13">
      <c r="M1006" s="25"/>
    </row>
    <row r="1007" spans="13:13">
      <c r="M1007" s="25"/>
    </row>
    <row r="1008" spans="13:13">
      <c r="M1008" s="25"/>
    </row>
    <row r="1009" spans="13:13">
      <c r="M1009" s="25"/>
    </row>
    <row r="1010" spans="13:13">
      <c r="M1010" s="25"/>
    </row>
    <row r="1011" spans="13:13">
      <c r="M1011" s="25"/>
    </row>
    <row r="1012" spans="13:13">
      <c r="M1012" s="25"/>
    </row>
    <row r="1013" spans="13:13">
      <c r="M1013" s="25"/>
    </row>
    <row r="1014" spans="13:13">
      <c r="M1014" s="25"/>
    </row>
    <row r="1015" spans="13:13">
      <c r="M1015" s="25"/>
    </row>
    <row r="1016" spans="13:13">
      <c r="M1016" s="25"/>
    </row>
    <row r="1017" spans="13:13">
      <c r="M1017" s="25"/>
    </row>
    <row r="1018" spans="13:13">
      <c r="M1018" s="25"/>
    </row>
    <row r="1019" spans="13:13">
      <c r="M1019" s="25"/>
    </row>
    <row r="1020" spans="13:13">
      <c r="M1020" s="25"/>
    </row>
    <row r="1021" spans="13:13">
      <c r="M1021" s="25"/>
    </row>
    <row r="1022" spans="13:13">
      <c r="M1022" s="25"/>
    </row>
    <row r="1023" spans="13:13">
      <c r="M1023" s="25"/>
    </row>
    <row r="1024" spans="13:13">
      <c r="M1024" s="25"/>
    </row>
    <row r="1025" spans="13:13">
      <c r="M1025" s="25"/>
    </row>
    <row r="1026" spans="13:13">
      <c r="M1026" s="25"/>
    </row>
    <row r="1027" spans="13:13">
      <c r="M1027" s="25"/>
    </row>
    <row r="1028" spans="13:13">
      <c r="M1028" s="25"/>
    </row>
    <row r="1029" spans="13:13">
      <c r="M1029" s="25"/>
    </row>
    <row r="1030" spans="13:13">
      <c r="M1030" s="25"/>
    </row>
    <row r="1031" spans="13:13">
      <c r="M1031" s="25"/>
    </row>
    <row r="1032" spans="13:13">
      <c r="M1032" s="25"/>
    </row>
    <row r="1033" spans="13:13">
      <c r="M1033" s="25"/>
    </row>
    <row r="1034" spans="13:13">
      <c r="M1034" s="25"/>
    </row>
  </sheetData>
  <sheetProtection algorithmName="SHA-512" hashValue="xZY8hxvIJk0lyww328EU8ZLoGVjcmLVF8+UTXeygW/ovbEIZn135qgp6P1Qkcg3n6gSW2Di/GCeZy4g/NLAmTw==" saltValue="Mq7gBShlJdrC7E4xiRGs4w==" spinCount="100000" sheet="1" objects="1" scenarios="1"/>
  <protectedRanges>
    <protectedRange algorithmName="SHA-512" hashValue="UK6z48LDhM5y29rt14Rs+tse1R06Tch0Tw/STt6hLrNKHUp+ipvnSSDWBC69TKNuWKQghzRXzBFDoU0PF+9GdQ==" saltValue="OHm4d5SEArslu+36V4vNrA==" spinCount="100000" sqref="H78:H964" name="Bereik3"/>
    <protectedRange algorithmName="SHA-512" hashValue="OhSFAMxGARjS6tCYgsvD0RbuV0N4Kpwb3FQhmR1CNdiJeOMGy1m13+33ZVshVYtttLAe1atymBfgoHP0xTzVfg==" saltValue="yx2WGoaNPkyo1fjEId4hhg==" spinCount="100000" sqref="D1 B955 A71:T76 C65:T70 A2:T64" name="Bereik1"/>
    <protectedRange algorithmName="SHA-512" hashValue="NpCVO+LYiSm0CCpbVX5O/wyjoYqSEdojzUJ9oFdDW/qsIpFIGT0W9w0JW1vRZcfenkKP+bbbllLcGkmh/ZeWMw==" saltValue="3Kikw+igUGgDbkaIQWw5TQ==" spinCount="100000" sqref="E102:T102 L115:T115 T121:T124 T126:T127 L128:T128 L144:T144 T138:T140 T142:T143 L179:T179 T178 T175:T176 L189:T189 L219:T219 A960:D976 A959 D959 A956:D958 A955 C955:D955 A69:B70 A68 A65:B67 T105:T114 T79:T102 A78:D954" name="Bereik2"/>
  </protectedRanges>
  <mergeCells count="1">
    <mergeCell ref="Q978:R978"/>
  </mergeCells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69" fitToHeight="0" orientation="landscape" horizontalDpi="1200" verticalDpi="1200" r:id="rId1"/>
  <headerFooter alignWithMargins="0">
    <oddHeader>&amp;L&amp;D</oddHeader>
    <oddFooter>&amp;LBegroting Incentive versie 2017&amp;C&amp;P&amp;R&amp;A</oddFooter>
  </headerFooter>
  <rowBreaks count="7" manualBreakCount="7">
    <brk id="76" max="19" man="1"/>
    <brk id="145" max="19" man="1"/>
    <brk id="219" max="19" man="1"/>
    <brk id="295" max="19" man="1"/>
    <brk id="362" max="19" man="1"/>
    <brk id="829" max="19" man="1"/>
    <brk id="919" max="19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A9A1-1252-46DF-BEBA-49A656CEB317}">
  <sheetPr>
    <tabColor rgb="FF00B0F0"/>
  </sheetPr>
  <dimension ref="A1:AI978"/>
  <sheetViews>
    <sheetView zoomScale="80" zoomScaleNormal="80" workbookViewId="0">
      <pane xSplit="2" ySplit="3" topLeftCell="J109" activePane="bottomRight" state="frozen"/>
      <selection pane="topRight" activeCell="C1" sqref="C1"/>
      <selection pane="bottomLeft" activeCell="A4" sqref="A4"/>
      <selection pane="bottomRight" activeCell="J120" sqref="J120"/>
    </sheetView>
  </sheetViews>
  <sheetFormatPr defaultRowHeight="13.5" outlineLevelRow="1" outlineLevelCol="1"/>
  <cols>
    <col min="1" max="1" width="8.4609375" customWidth="1"/>
    <col min="2" max="2" width="28.765625" customWidth="1"/>
    <col min="3" max="3" width="4.3828125" customWidth="1"/>
    <col min="4" max="4" width="14.23046875" customWidth="1"/>
    <col min="5" max="11" width="8.765625" customWidth="1" outlineLevel="1"/>
    <col min="12" max="12" width="15.15234375" customWidth="1"/>
    <col min="13" max="13" width="13.61328125" customWidth="1"/>
    <col min="14" max="14" width="9.23046875" customWidth="1"/>
    <col min="21" max="21" width="18.4609375" style="73" customWidth="1"/>
    <col min="22" max="22" width="10.15234375" style="73" customWidth="1"/>
    <col min="23" max="23" width="15" style="73" customWidth="1"/>
    <col min="24" max="27" width="9.61328125" style="73" customWidth="1" outlineLevel="1"/>
    <col min="28" max="28" width="9.61328125" style="73" customWidth="1"/>
    <col min="29" max="29" width="11.61328125" style="73" customWidth="1"/>
    <col min="30" max="30" width="10.23046875" style="73" customWidth="1"/>
    <col min="31" max="31" width="10.765625" style="73" customWidth="1"/>
    <col min="32" max="32" width="15" style="73" customWidth="1"/>
    <col min="33" max="33" width="14.84375" style="73" customWidth="1"/>
    <col min="34" max="34" width="15" style="73" customWidth="1"/>
    <col min="35" max="35" width="8.61328125" style="73" customWidth="1"/>
  </cols>
  <sheetData>
    <row r="1" spans="1:35">
      <c r="A1" s="29"/>
      <c r="B1" s="125" t="s">
        <v>891</v>
      </c>
      <c r="C1" s="236"/>
      <c r="D1" s="433" t="str">
        <f>budget!D1</f>
        <v>FF versie februari 2026</v>
      </c>
      <c r="E1" s="61"/>
      <c r="F1" s="93"/>
      <c r="G1" s="62"/>
      <c r="H1" s="61"/>
      <c r="I1" s="61"/>
      <c r="J1" s="63"/>
      <c r="K1" s="64"/>
      <c r="L1" s="467" t="s">
        <v>892</v>
      </c>
      <c r="M1" s="467"/>
      <c r="N1" s="467"/>
      <c r="O1" s="467"/>
      <c r="P1" s="467"/>
      <c r="Q1" s="467"/>
      <c r="R1" s="467"/>
      <c r="S1" s="467"/>
      <c r="T1" s="468"/>
      <c r="U1" s="464" t="s">
        <v>893</v>
      </c>
      <c r="V1" s="465"/>
      <c r="W1" s="465"/>
      <c r="X1" s="465"/>
      <c r="Y1" s="465"/>
      <c r="Z1" s="465"/>
      <c r="AA1" s="465"/>
      <c r="AB1" s="466"/>
      <c r="AC1" s="461" t="s">
        <v>894</v>
      </c>
      <c r="AD1" s="462"/>
      <c r="AE1" s="462"/>
      <c r="AF1" s="463"/>
      <c r="AG1" s="341" t="s">
        <v>895</v>
      </c>
      <c r="AH1" s="285"/>
      <c r="AI1"/>
    </row>
    <row r="2" spans="1:35" ht="21">
      <c r="A2" s="29"/>
      <c r="B2" s="126" t="s">
        <v>896</v>
      </c>
      <c r="C2" s="237" t="s">
        <v>147</v>
      </c>
      <c r="D2" s="3" t="s">
        <v>148</v>
      </c>
      <c r="E2" s="101" t="s">
        <v>149</v>
      </c>
      <c r="F2" s="101" t="s">
        <v>150</v>
      </c>
      <c r="G2" s="101" t="s">
        <v>151</v>
      </c>
      <c r="H2" s="101" t="s">
        <v>152</v>
      </c>
      <c r="I2" s="102" t="s">
        <v>153</v>
      </c>
      <c r="J2" s="102" t="s">
        <v>154</v>
      </c>
      <c r="K2" s="101" t="s">
        <v>155</v>
      </c>
      <c r="L2" s="345" t="s">
        <v>156</v>
      </c>
      <c r="M2" s="66" t="s">
        <v>1440</v>
      </c>
      <c r="N2" s="56" t="s">
        <v>157</v>
      </c>
      <c r="O2" s="70" t="s">
        <v>158</v>
      </c>
      <c r="P2" s="70" t="s">
        <v>159</v>
      </c>
      <c r="Q2" s="70" t="s">
        <v>160</v>
      </c>
      <c r="R2" s="70" t="s">
        <v>161</v>
      </c>
      <c r="S2" s="14" t="s">
        <v>162</v>
      </c>
      <c r="T2" s="65" t="s">
        <v>163</v>
      </c>
      <c r="U2" s="344" t="s">
        <v>897</v>
      </c>
      <c r="V2" s="435" t="s">
        <v>1440</v>
      </c>
      <c r="W2" s="56" t="s">
        <v>157</v>
      </c>
      <c r="X2" s="75" t="s">
        <v>158</v>
      </c>
      <c r="Y2" s="75" t="s">
        <v>159</v>
      </c>
      <c r="Z2" s="75" t="s">
        <v>160</v>
      </c>
      <c r="AA2" s="75" t="s">
        <v>161</v>
      </c>
      <c r="AB2" s="58" t="s">
        <v>163</v>
      </c>
      <c r="AC2" s="273" t="s">
        <v>898</v>
      </c>
      <c r="AD2" s="274" t="s">
        <v>899</v>
      </c>
      <c r="AE2" s="274" t="s">
        <v>900</v>
      </c>
      <c r="AF2" s="314" t="s">
        <v>901</v>
      </c>
      <c r="AG2" s="289" t="s">
        <v>902</v>
      </c>
      <c r="AH2" s="286" t="s">
        <v>903</v>
      </c>
      <c r="AI2" s="14"/>
    </row>
    <row r="3" spans="1:35" ht="22.5" customHeight="1">
      <c r="A3" s="39"/>
      <c r="B3" s="40" t="s">
        <v>164</v>
      </c>
      <c r="C3" s="236"/>
      <c r="D3" s="77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  <c r="U3" s="344" t="s">
        <v>904</v>
      </c>
      <c r="V3" s="58"/>
      <c r="W3" s="14"/>
      <c r="X3" s="58"/>
      <c r="Y3" s="58"/>
      <c r="Z3" s="58"/>
      <c r="AA3" s="58"/>
      <c r="AB3" s="58"/>
      <c r="AC3" s="273"/>
      <c r="AD3" s="274"/>
      <c r="AE3" s="274"/>
      <c r="AF3" s="274"/>
      <c r="AG3" s="287"/>
      <c r="AH3" s="288" t="s">
        <v>905</v>
      </c>
      <c r="AI3" s="14"/>
    </row>
    <row r="4" spans="1:35">
      <c r="A4" s="104">
        <v>1000</v>
      </c>
      <c r="B4" s="31" t="s">
        <v>165</v>
      </c>
      <c r="C4" s="237"/>
      <c r="D4" s="30"/>
      <c r="E4" s="81"/>
      <c r="F4" s="94"/>
      <c r="G4" s="79"/>
      <c r="H4" s="80"/>
      <c r="I4" s="78"/>
      <c r="J4" s="79"/>
      <c r="K4" s="82"/>
      <c r="L4" s="16">
        <f t="shared" ref="L4:AF4" si="0">L102</f>
        <v>0</v>
      </c>
      <c r="M4" s="67">
        <f t="shared" si="0"/>
        <v>0</v>
      </c>
      <c r="N4" s="16">
        <f t="shared" si="0"/>
        <v>0</v>
      </c>
      <c r="O4" s="67">
        <f t="shared" si="0"/>
        <v>0</v>
      </c>
      <c r="P4" s="67">
        <f t="shared" si="0"/>
        <v>0</v>
      </c>
      <c r="Q4" s="67">
        <f t="shared" si="0"/>
        <v>0</v>
      </c>
      <c r="R4" s="67">
        <f t="shared" si="0"/>
        <v>0</v>
      </c>
      <c r="S4" s="14">
        <f t="shared" si="0"/>
        <v>0</v>
      </c>
      <c r="T4" s="67">
        <f t="shared" si="0"/>
        <v>0</v>
      </c>
      <c r="U4" s="284">
        <f t="shared" si="0"/>
        <v>0</v>
      </c>
      <c r="V4" s="58">
        <f t="shared" si="0"/>
        <v>0</v>
      </c>
      <c r="W4" s="14">
        <f t="shared" si="0"/>
        <v>0</v>
      </c>
      <c r="X4" s="58">
        <f t="shared" si="0"/>
        <v>0</v>
      </c>
      <c r="Y4" s="58">
        <f t="shared" si="0"/>
        <v>0</v>
      </c>
      <c r="Z4" s="58">
        <f t="shared" si="0"/>
        <v>0</v>
      </c>
      <c r="AA4" s="58">
        <f t="shared" si="0"/>
        <v>0</v>
      </c>
      <c r="AB4" s="58">
        <f t="shared" si="0"/>
        <v>0</v>
      </c>
      <c r="AC4" s="315">
        <f t="shared" si="0"/>
        <v>0</v>
      </c>
      <c r="AD4" s="275">
        <f t="shared" si="0"/>
        <v>0</v>
      </c>
      <c r="AE4" s="275">
        <f t="shared" si="0"/>
        <v>0</v>
      </c>
      <c r="AF4" s="275">
        <f t="shared" si="0"/>
        <v>0</v>
      </c>
      <c r="AG4" s="287"/>
      <c r="AH4" s="288"/>
      <c r="AI4" s="16"/>
    </row>
    <row r="5" spans="1:35">
      <c r="A5" s="104">
        <v>1100</v>
      </c>
      <c r="B5" s="31" t="s">
        <v>166</v>
      </c>
      <c r="C5" s="237"/>
      <c r="D5" s="30"/>
      <c r="E5" s="81"/>
      <c r="F5" s="94"/>
      <c r="G5" s="79"/>
      <c r="H5" s="80"/>
      <c r="I5" s="78"/>
      <c r="J5" s="79"/>
      <c r="K5" s="82"/>
      <c r="L5" s="16">
        <f>L115</f>
        <v>0</v>
      </c>
      <c r="M5" s="67"/>
      <c r="N5" s="16">
        <f t="shared" ref="N5:AH5" si="1">N115</f>
        <v>0</v>
      </c>
      <c r="O5" s="67">
        <f t="shared" si="1"/>
        <v>0</v>
      </c>
      <c r="P5" s="67">
        <f t="shared" si="1"/>
        <v>0</v>
      </c>
      <c r="Q5" s="67">
        <f t="shared" si="1"/>
        <v>0</v>
      </c>
      <c r="R5" s="67">
        <f t="shared" si="1"/>
        <v>0</v>
      </c>
      <c r="S5" s="14">
        <f t="shared" si="1"/>
        <v>0</v>
      </c>
      <c r="T5" s="67">
        <f t="shared" si="1"/>
        <v>0</v>
      </c>
      <c r="U5" s="284">
        <f t="shared" si="1"/>
        <v>0</v>
      </c>
      <c r="V5" s="58">
        <f t="shared" si="1"/>
        <v>0</v>
      </c>
      <c r="W5" s="14">
        <f t="shared" si="1"/>
        <v>0</v>
      </c>
      <c r="X5" s="58">
        <f t="shared" si="1"/>
        <v>0</v>
      </c>
      <c r="Y5" s="58">
        <f t="shared" si="1"/>
        <v>0</v>
      </c>
      <c r="Z5" s="58">
        <f t="shared" si="1"/>
        <v>0</v>
      </c>
      <c r="AA5" s="58">
        <f t="shared" si="1"/>
        <v>0</v>
      </c>
      <c r="AB5" s="58">
        <f t="shared" si="1"/>
        <v>0</v>
      </c>
      <c r="AC5" s="315">
        <f t="shared" si="1"/>
        <v>0</v>
      </c>
      <c r="AD5" s="275">
        <f t="shared" si="1"/>
        <v>0</v>
      </c>
      <c r="AE5" s="275">
        <f t="shared" si="1"/>
        <v>0</v>
      </c>
      <c r="AF5" s="275">
        <f t="shared" si="1"/>
        <v>0</v>
      </c>
      <c r="AG5" s="290">
        <f t="shared" si="1"/>
        <v>0</v>
      </c>
      <c r="AH5" s="300">
        <f t="shared" si="1"/>
        <v>0</v>
      </c>
      <c r="AI5" s="16"/>
    </row>
    <row r="6" spans="1:35">
      <c r="A6" s="104">
        <v>1200</v>
      </c>
      <c r="B6" s="31" t="s">
        <v>167</v>
      </c>
      <c r="C6" s="237"/>
      <c r="D6" s="30"/>
      <c r="E6" s="81"/>
      <c r="F6" s="94"/>
      <c r="G6" s="79"/>
      <c r="H6" s="80"/>
      <c r="I6" s="78"/>
      <c r="J6" s="79"/>
      <c r="K6" s="82"/>
      <c r="L6" s="16">
        <f t="shared" ref="L6:AH6" si="2">L128</f>
        <v>0</v>
      </c>
      <c r="M6" s="67">
        <f t="shared" si="2"/>
        <v>0</v>
      </c>
      <c r="N6" s="16">
        <f t="shared" si="2"/>
        <v>0</v>
      </c>
      <c r="O6" s="67">
        <f t="shared" si="2"/>
        <v>0</v>
      </c>
      <c r="P6" s="67">
        <f t="shared" si="2"/>
        <v>0</v>
      </c>
      <c r="Q6" s="67">
        <f t="shared" si="2"/>
        <v>0</v>
      </c>
      <c r="R6" s="67">
        <f t="shared" si="2"/>
        <v>0</v>
      </c>
      <c r="S6" s="14">
        <f t="shared" si="2"/>
        <v>0</v>
      </c>
      <c r="T6" s="67">
        <f t="shared" si="2"/>
        <v>0</v>
      </c>
      <c r="U6" s="284">
        <f t="shared" si="2"/>
        <v>0</v>
      </c>
      <c r="V6" s="58">
        <f t="shared" si="2"/>
        <v>0</v>
      </c>
      <c r="W6" s="14">
        <f t="shared" si="2"/>
        <v>0</v>
      </c>
      <c r="X6" s="58">
        <f t="shared" si="2"/>
        <v>0</v>
      </c>
      <c r="Y6" s="58">
        <f t="shared" si="2"/>
        <v>0</v>
      </c>
      <c r="Z6" s="58">
        <f t="shared" si="2"/>
        <v>0</v>
      </c>
      <c r="AA6" s="58">
        <f t="shared" si="2"/>
        <v>0</v>
      </c>
      <c r="AB6" s="58">
        <f t="shared" si="2"/>
        <v>0</v>
      </c>
      <c r="AC6" s="315">
        <f t="shared" si="2"/>
        <v>0</v>
      </c>
      <c r="AD6" s="275">
        <f t="shared" si="2"/>
        <v>0</v>
      </c>
      <c r="AE6" s="275">
        <f t="shared" si="2"/>
        <v>0</v>
      </c>
      <c r="AF6" s="275">
        <f t="shared" si="2"/>
        <v>0</v>
      </c>
      <c r="AG6" s="290">
        <f t="shared" si="2"/>
        <v>0</v>
      </c>
      <c r="AH6" s="300">
        <f t="shared" si="2"/>
        <v>0</v>
      </c>
      <c r="AI6" s="16"/>
    </row>
    <row r="7" spans="1:35">
      <c r="A7" s="104">
        <v>1300</v>
      </c>
      <c r="B7" s="31" t="s">
        <v>168</v>
      </c>
      <c r="C7" s="237"/>
      <c r="D7" s="30"/>
      <c r="E7" s="81"/>
      <c r="F7" s="94"/>
      <c r="G7" s="79"/>
      <c r="H7" s="80"/>
      <c r="I7" s="78"/>
      <c r="J7" s="79"/>
      <c r="K7" s="82"/>
      <c r="L7" s="16">
        <f t="shared" ref="L7:AH7" si="3">L144</f>
        <v>0</v>
      </c>
      <c r="M7" s="67">
        <f t="shared" si="3"/>
        <v>0</v>
      </c>
      <c r="N7" s="16">
        <f t="shared" si="3"/>
        <v>0</v>
      </c>
      <c r="O7" s="67">
        <f t="shared" si="3"/>
        <v>0</v>
      </c>
      <c r="P7" s="67">
        <f t="shared" si="3"/>
        <v>0</v>
      </c>
      <c r="Q7" s="67">
        <f t="shared" si="3"/>
        <v>0</v>
      </c>
      <c r="R7" s="67">
        <f t="shared" si="3"/>
        <v>0</v>
      </c>
      <c r="S7" s="14">
        <f t="shared" si="3"/>
        <v>0</v>
      </c>
      <c r="T7" s="67">
        <f t="shared" si="3"/>
        <v>0</v>
      </c>
      <c r="U7" s="284">
        <f t="shared" si="3"/>
        <v>0</v>
      </c>
      <c r="V7" s="58">
        <f t="shared" si="3"/>
        <v>0</v>
      </c>
      <c r="W7" s="14">
        <f t="shared" si="3"/>
        <v>0</v>
      </c>
      <c r="X7" s="58">
        <f t="shared" si="3"/>
        <v>0</v>
      </c>
      <c r="Y7" s="58">
        <f t="shared" si="3"/>
        <v>0</v>
      </c>
      <c r="Z7" s="58">
        <f t="shared" si="3"/>
        <v>0</v>
      </c>
      <c r="AA7" s="58">
        <f t="shared" si="3"/>
        <v>0</v>
      </c>
      <c r="AB7" s="58">
        <f t="shared" si="3"/>
        <v>0</v>
      </c>
      <c r="AC7" s="315">
        <f t="shared" si="3"/>
        <v>0</v>
      </c>
      <c r="AD7" s="275">
        <f t="shared" si="3"/>
        <v>0</v>
      </c>
      <c r="AE7" s="275">
        <f t="shared" si="3"/>
        <v>0</v>
      </c>
      <c r="AF7" s="275">
        <f t="shared" si="3"/>
        <v>0</v>
      </c>
      <c r="AG7" s="290">
        <f t="shared" si="3"/>
        <v>0</v>
      </c>
      <c r="AH7" s="300">
        <f t="shared" si="3"/>
        <v>0</v>
      </c>
      <c r="AI7" s="16"/>
    </row>
    <row r="8" spans="1:35">
      <c r="A8" s="104">
        <v>1400</v>
      </c>
      <c r="B8" s="31" t="s">
        <v>169</v>
      </c>
      <c r="C8" s="237"/>
      <c r="D8" s="30"/>
      <c r="E8" s="81"/>
      <c r="F8" s="94"/>
      <c r="G8" s="79"/>
      <c r="H8" s="80"/>
      <c r="I8" s="78"/>
      <c r="J8" s="79"/>
      <c r="K8" s="82"/>
      <c r="L8" s="16">
        <f t="shared" ref="L8:AH8" si="4">L179</f>
        <v>0</v>
      </c>
      <c r="M8" s="67">
        <f t="shared" si="4"/>
        <v>0</v>
      </c>
      <c r="N8" s="16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14">
        <f t="shared" si="4"/>
        <v>0</v>
      </c>
      <c r="T8" s="67">
        <f t="shared" si="4"/>
        <v>0</v>
      </c>
      <c r="U8" s="284">
        <f t="shared" si="4"/>
        <v>0</v>
      </c>
      <c r="V8" s="58">
        <f t="shared" si="4"/>
        <v>0</v>
      </c>
      <c r="W8" s="14">
        <f t="shared" si="4"/>
        <v>0</v>
      </c>
      <c r="X8" s="58">
        <f t="shared" si="4"/>
        <v>0</v>
      </c>
      <c r="Y8" s="58">
        <f t="shared" si="4"/>
        <v>0</v>
      </c>
      <c r="Z8" s="58">
        <f t="shared" si="4"/>
        <v>0</v>
      </c>
      <c r="AA8" s="58">
        <f t="shared" si="4"/>
        <v>0</v>
      </c>
      <c r="AB8" s="58">
        <f t="shared" si="4"/>
        <v>0</v>
      </c>
      <c r="AC8" s="315">
        <f t="shared" si="4"/>
        <v>0</v>
      </c>
      <c r="AD8" s="275">
        <f t="shared" si="4"/>
        <v>0</v>
      </c>
      <c r="AE8" s="275">
        <f t="shared" si="4"/>
        <v>0</v>
      </c>
      <c r="AF8" s="275">
        <f t="shared" si="4"/>
        <v>0</v>
      </c>
      <c r="AG8" s="290">
        <f t="shared" si="4"/>
        <v>0</v>
      </c>
      <c r="AH8" s="300">
        <f t="shared" si="4"/>
        <v>0</v>
      </c>
      <c r="AI8" s="16"/>
    </row>
    <row r="9" spans="1:35">
      <c r="A9" s="104">
        <v>1500</v>
      </c>
      <c r="B9" s="31" t="s">
        <v>170</v>
      </c>
      <c r="C9" s="237"/>
      <c r="D9" s="30"/>
      <c r="E9" s="81"/>
      <c r="F9" s="94"/>
      <c r="G9" s="79"/>
      <c r="H9" s="80"/>
      <c r="I9" s="78"/>
      <c r="J9" s="79"/>
      <c r="K9" s="82"/>
      <c r="L9" s="17">
        <f t="shared" ref="L9:AH9" si="5">L189</f>
        <v>0</v>
      </c>
      <c r="M9" s="68">
        <f t="shared" si="5"/>
        <v>0</v>
      </c>
      <c r="N9" s="17">
        <f t="shared" si="5"/>
        <v>0</v>
      </c>
      <c r="O9" s="68">
        <f t="shared" si="5"/>
        <v>0</v>
      </c>
      <c r="P9" s="68">
        <f t="shared" si="5"/>
        <v>0</v>
      </c>
      <c r="Q9" s="68">
        <f t="shared" si="5"/>
        <v>0</v>
      </c>
      <c r="R9" s="68">
        <f t="shared" si="5"/>
        <v>0</v>
      </c>
      <c r="S9" s="20">
        <f t="shared" si="5"/>
        <v>0</v>
      </c>
      <c r="T9" s="68">
        <f t="shared" si="5"/>
        <v>0</v>
      </c>
      <c r="U9" s="326">
        <f t="shared" si="5"/>
        <v>0</v>
      </c>
      <c r="V9" s="60">
        <f t="shared" si="5"/>
        <v>0</v>
      </c>
      <c r="W9" s="20">
        <f t="shared" si="5"/>
        <v>0</v>
      </c>
      <c r="X9" s="60">
        <f t="shared" si="5"/>
        <v>0</v>
      </c>
      <c r="Y9" s="60">
        <f t="shared" si="5"/>
        <v>0</v>
      </c>
      <c r="Z9" s="60">
        <f t="shared" si="5"/>
        <v>0</v>
      </c>
      <c r="AA9" s="60">
        <f t="shared" si="5"/>
        <v>0</v>
      </c>
      <c r="AB9" s="327">
        <f t="shared" si="5"/>
        <v>0</v>
      </c>
      <c r="AC9" s="316">
        <f t="shared" si="5"/>
        <v>0</v>
      </c>
      <c r="AD9" s="276">
        <f t="shared" si="5"/>
        <v>0</v>
      </c>
      <c r="AE9" s="276">
        <f t="shared" si="5"/>
        <v>0</v>
      </c>
      <c r="AF9" s="276">
        <f t="shared" si="5"/>
        <v>0</v>
      </c>
      <c r="AG9" s="291">
        <f t="shared" si="5"/>
        <v>0</v>
      </c>
      <c r="AH9" s="301">
        <f t="shared" si="5"/>
        <v>0</v>
      </c>
      <c r="AI9" s="16"/>
    </row>
    <row r="10" spans="1:35">
      <c r="A10" s="41"/>
      <c r="B10" s="42" t="s">
        <v>171</v>
      </c>
      <c r="C10" s="237"/>
      <c r="D10" s="83"/>
      <c r="E10" s="84"/>
      <c r="F10" s="95"/>
      <c r="G10" s="86"/>
      <c r="H10" s="87"/>
      <c r="I10" s="85"/>
      <c r="J10" s="86"/>
      <c r="K10" s="82"/>
      <c r="L10" s="18">
        <f>SUM(L4:L9)</f>
        <v>0</v>
      </c>
      <c r="M10" s="69">
        <f>SUM(M4:M9)</f>
        <v>0</v>
      </c>
      <c r="N10" s="18">
        <f t="shared" ref="N10:AH10" si="6">SUM(N4:N9)</f>
        <v>0</v>
      </c>
      <c r="O10" s="69">
        <f t="shared" si="6"/>
        <v>0</v>
      </c>
      <c r="P10" s="69">
        <f t="shared" si="6"/>
        <v>0</v>
      </c>
      <c r="Q10" s="69">
        <f t="shared" si="6"/>
        <v>0</v>
      </c>
      <c r="R10" s="69">
        <f t="shared" si="6"/>
        <v>0</v>
      </c>
      <c r="S10" s="14">
        <f t="shared" si="6"/>
        <v>0</v>
      </c>
      <c r="T10" s="69">
        <f t="shared" si="6"/>
        <v>0</v>
      </c>
      <c r="U10" s="284">
        <f t="shared" si="6"/>
        <v>0</v>
      </c>
      <c r="V10" s="58">
        <f t="shared" si="6"/>
        <v>0</v>
      </c>
      <c r="W10" s="14">
        <f t="shared" si="6"/>
        <v>0</v>
      </c>
      <c r="X10" s="58">
        <f t="shared" si="6"/>
        <v>0</v>
      </c>
      <c r="Y10" s="58">
        <f t="shared" si="6"/>
        <v>0</v>
      </c>
      <c r="Z10" s="58">
        <f t="shared" si="6"/>
        <v>0</v>
      </c>
      <c r="AA10" s="58">
        <f t="shared" si="6"/>
        <v>0</v>
      </c>
      <c r="AB10" s="58">
        <f t="shared" si="6"/>
        <v>0</v>
      </c>
      <c r="AC10" s="317">
        <f>SUM(AC4:AC9)</f>
        <v>0</v>
      </c>
      <c r="AD10" s="277">
        <f>SUM(AD4:AD9)</f>
        <v>0</v>
      </c>
      <c r="AE10" s="277">
        <f>SUM(AE4:AE9)</f>
        <v>0</v>
      </c>
      <c r="AF10" s="277">
        <f>SUM(AF4:AF9)</f>
        <v>0</v>
      </c>
      <c r="AG10" s="292">
        <f t="shared" si="6"/>
        <v>0</v>
      </c>
      <c r="AH10" s="302">
        <f t="shared" si="6"/>
        <v>0</v>
      </c>
      <c r="AI10" s="18"/>
    </row>
    <row r="11" spans="1:35">
      <c r="A11" s="41"/>
      <c r="B11" s="272"/>
      <c r="C11" s="237"/>
      <c r="D11" s="30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  <c r="U11" s="284"/>
      <c r="V11" s="58"/>
      <c r="W11" s="14"/>
      <c r="X11" s="58"/>
      <c r="Y11" s="58"/>
      <c r="Z11" s="58"/>
      <c r="AA11" s="58"/>
      <c r="AB11" s="58"/>
      <c r="AC11" s="315"/>
      <c r="AD11" s="275"/>
      <c r="AE11" s="275"/>
      <c r="AF11" s="275"/>
      <c r="AG11" s="290"/>
      <c r="AH11" s="300"/>
      <c r="AI11" s="16"/>
    </row>
    <row r="12" spans="1:35">
      <c r="A12" s="104">
        <v>2000</v>
      </c>
      <c r="B12" s="31" t="s">
        <v>172</v>
      </c>
      <c r="C12" s="237"/>
      <c r="D12" s="30"/>
      <c r="E12" s="81"/>
      <c r="F12" s="94"/>
      <c r="G12" s="79"/>
      <c r="H12" s="80"/>
      <c r="I12" s="78"/>
      <c r="J12" s="79"/>
      <c r="K12" s="82"/>
      <c r="L12" s="16">
        <f t="shared" ref="L12:AH12" si="7">L219</f>
        <v>0</v>
      </c>
      <c r="M12" s="67">
        <f t="shared" si="7"/>
        <v>0</v>
      </c>
      <c r="N12" s="16">
        <f t="shared" si="7"/>
        <v>0</v>
      </c>
      <c r="O12" s="67">
        <f t="shared" si="7"/>
        <v>0</v>
      </c>
      <c r="P12" s="67">
        <f t="shared" si="7"/>
        <v>0</v>
      </c>
      <c r="Q12" s="67">
        <f t="shared" si="7"/>
        <v>0</v>
      </c>
      <c r="R12" s="67">
        <f t="shared" si="7"/>
        <v>0</v>
      </c>
      <c r="S12" s="14">
        <f t="shared" si="7"/>
        <v>0</v>
      </c>
      <c r="T12" s="67">
        <f t="shared" si="7"/>
        <v>0</v>
      </c>
      <c r="U12" s="284">
        <f t="shared" si="7"/>
        <v>0</v>
      </c>
      <c r="V12" s="58">
        <f t="shared" si="7"/>
        <v>0</v>
      </c>
      <c r="W12" s="14">
        <f t="shared" si="7"/>
        <v>0</v>
      </c>
      <c r="X12" s="58">
        <f t="shared" si="7"/>
        <v>0</v>
      </c>
      <c r="Y12" s="58">
        <f t="shared" si="7"/>
        <v>0</v>
      </c>
      <c r="Z12" s="58">
        <f t="shared" si="7"/>
        <v>0</v>
      </c>
      <c r="AA12" s="58">
        <f t="shared" si="7"/>
        <v>0</v>
      </c>
      <c r="AB12" s="58">
        <f t="shared" si="7"/>
        <v>0</v>
      </c>
      <c r="AC12" s="315">
        <f t="shared" si="7"/>
        <v>0</v>
      </c>
      <c r="AD12" s="275">
        <f t="shared" si="7"/>
        <v>0</v>
      </c>
      <c r="AE12" s="275">
        <f t="shared" si="7"/>
        <v>0</v>
      </c>
      <c r="AF12" s="275">
        <f t="shared" si="7"/>
        <v>0</v>
      </c>
      <c r="AG12" s="290">
        <f t="shared" si="7"/>
        <v>0</v>
      </c>
      <c r="AH12" s="300">
        <f t="shared" si="7"/>
        <v>0</v>
      </c>
      <c r="AI12" s="16"/>
    </row>
    <row r="13" spans="1:35">
      <c r="A13" s="104">
        <v>2200</v>
      </c>
      <c r="B13" s="31" t="s">
        <v>173</v>
      </c>
      <c r="C13" s="237"/>
      <c r="D13" s="30"/>
      <c r="E13" s="81"/>
      <c r="F13" s="94"/>
      <c r="G13" s="79"/>
      <c r="H13" s="80"/>
      <c r="I13" s="78"/>
      <c r="J13" s="79"/>
      <c r="K13" s="82"/>
      <c r="L13" s="16">
        <f t="shared" ref="L13:AH13" si="8">L232</f>
        <v>0</v>
      </c>
      <c r="M13" s="67">
        <f t="shared" si="8"/>
        <v>0</v>
      </c>
      <c r="N13" s="16">
        <f t="shared" si="8"/>
        <v>0</v>
      </c>
      <c r="O13" s="67">
        <f t="shared" si="8"/>
        <v>0</v>
      </c>
      <c r="P13" s="67">
        <f t="shared" si="8"/>
        <v>0</v>
      </c>
      <c r="Q13" s="67">
        <f t="shared" si="8"/>
        <v>0</v>
      </c>
      <c r="R13" s="67">
        <f t="shared" si="8"/>
        <v>0</v>
      </c>
      <c r="S13" s="14">
        <f t="shared" si="8"/>
        <v>0</v>
      </c>
      <c r="T13" s="67">
        <f t="shared" si="8"/>
        <v>0</v>
      </c>
      <c r="U13" s="284">
        <f t="shared" si="8"/>
        <v>0</v>
      </c>
      <c r="V13" s="58">
        <f t="shared" si="8"/>
        <v>0</v>
      </c>
      <c r="W13" s="14">
        <f t="shared" si="8"/>
        <v>0</v>
      </c>
      <c r="X13" s="58">
        <f t="shared" si="8"/>
        <v>0</v>
      </c>
      <c r="Y13" s="58">
        <f t="shared" si="8"/>
        <v>0</v>
      </c>
      <c r="Z13" s="58">
        <f t="shared" si="8"/>
        <v>0</v>
      </c>
      <c r="AA13" s="58">
        <f t="shared" si="8"/>
        <v>0</v>
      </c>
      <c r="AB13" s="58">
        <f t="shared" si="8"/>
        <v>0</v>
      </c>
      <c r="AC13" s="315">
        <f t="shared" si="8"/>
        <v>0</v>
      </c>
      <c r="AD13" s="275">
        <f t="shared" si="8"/>
        <v>0</v>
      </c>
      <c r="AE13" s="275">
        <f t="shared" si="8"/>
        <v>0</v>
      </c>
      <c r="AF13" s="275">
        <f t="shared" si="8"/>
        <v>0</v>
      </c>
      <c r="AG13" s="290">
        <f t="shared" si="8"/>
        <v>0</v>
      </c>
      <c r="AH13" s="300">
        <f t="shared" si="8"/>
        <v>0</v>
      </c>
      <c r="AI13" s="16"/>
    </row>
    <row r="14" spans="1:35">
      <c r="A14" s="104">
        <v>2300</v>
      </c>
      <c r="B14" s="31" t="s">
        <v>174</v>
      </c>
      <c r="C14" s="237"/>
      <c r="D14" s="30"/>
      <c r="E14" s="81"/>
      <c r="F14" s="94"/>
      <c r="G14" s="79"/>
      <c r="H14" s="80"/>
      <c r="I14" s="78"/>
      <c r="J14" s="79"/>
      <c r="K14" s="82"/>
      <c r="L14" s="16">
        <f t="shared" ref="L14:AH14" si="9">L248</f>
        <v>0</v>
      </c>
      <c r="M14" s="67">
        <f t="shared" si="9"/>
        <v>0</v>
      </c>
      <c r="N14" s="16">
        <f t="shared" si="9"/>
        <v>0</v>
      </c>
      <c r="O14" s="67">
        <f t="shared" si="9"/>
        <v>0</v>
      </c>
      <c r="P14" s="67">
        <f t="shared" si="9"/>
        <v>0</v>
      </c>
      <c r="Q14" s="67">
        <f t="shared" si="9"/>
        <v>0</v>
      </c>
      <c r="R14" s="67">
        <f t="shared" si="9"/>
        <v>0</v>
      </c>
      <c r="S14" s="14">
        <f t="shared" si="9"/>
        <v>0</v>
      </c>
      <c r="T14" s="67">
        <f t="shared" si="9"/>
        <v>0</v>
      </c>
      <c r="U14" s="284">
        <f t="shared" si="9"/>
        <v>0</v>
      </c>
      <c r="V14" s="58">
        <f t="shared" si="9"/>
        <v>0</v>
      </c>
      <c r="W14" s="14">
        <f t="shared" si="9"/>
        <v>0</v>
      </c>
      <c r="X14" s="58">
        <f t="shared" si="9"/>
        <v>0</v>
      </c>
      <c r="Y14" s="58">
        <f t="shared" si="9"/>
        <v>0</v>
      </c>
      <c r="Z14" s="58">
        <f t="shared" si="9"/>
        <v>0</v>
      </c>
      <c r="AA14" s="58">
        <f t="shared" si="9"/>
        <v>0</v>
      </c>
      <c r="AB14" s="58">
        <f t="shared" si="9"/>
        <v>0</v>
      </c>
      <c r="AC14" s="315">
        <f t="shared" si="9"/>
        <v>0</v>
      </c>
      <c r="AD14" s="275">
        <f t="shared" si="9"/>
        <v>0</v>
      </c>
      <c r="AE14" s="275">
        <f t="shared" si="9"/>
        <v>0</v>
      </c>
      <c r="AF14" s="275">
        <f t="shared" si="9"/>
        <v>0</v>
      </c>
      <c r="AG14" s="290">
        <f t="shared" si="9"/>
        <v>0</v>
      </c>
      <c r="AH14" s="300">
        <f t="shared" si="9"/>
        <v>0</v>
      </c>
      <c r="AI14" s="16"/>
    </row>
    <row r="15" spans="1:35">
      <c r="A15" s="104">
        <v>2400</v>
      </c>
      <c r="B15" s="31" t="s">
        <v>175</v>
      </c>
      <c r="C15" s="237"/>
      <c r="D15" s="30"/>
      <c r="E15" s="81"/>
      <c r="F15" s="94"/>
      <c r="G15" s="79"/>
      <c r="H15" s="80"/>
      <c r="I15" s="78"/>
      <c r="J15" s="79"/>
      <c r="K15" s="82"/>
      <c r="L15" s="16">
        <f t="shared" ref="L15:AH15" si="10">L268</f>
        <v>0</v>
      </c>
      <c r="M15" s="67">
        <f t="shared" si="10"/>
        <v>0</v>
      </c>
      <c r="N15" s="16">
        <f t="shared" si="10"/>
        <v>0</v>
      </c>
      <c r="O15" s="67">
        <f t="shared" si="10"/>
        <v>0</v>
      </c>
      <c r="P15" s="67">
        <f t="shared" si="10"/>
        <v>0</v>
      </c>
      <c r="Q15" s="67">
        <f t="shared" si="10"/>
        <v>0</v>
      </c>
      <c r="R15" s="67">
        <f t="shared" si="10"/>
        <v>0</v>
      </c>
      <c r="S15" s="14">
        <f t="shared" si="10"/>
        <v>0</v>
      </c>
      <c r="T15" s="67">
        <f t="shared" si="10"/>
        <v>0</v>
      </c>
      <c r="U15" s="284">
        <f t="shared" si="10"/>
        <v>0</v>
      </c>
      <c r="V15" s="58">
        <f t="shared" si="10"/>
        <v>0</v>
      </c>
      <c r="W15" s="14">
        <f t="shared" si="10"/>
        <v>0</v>
      </c>
      <c r="X15" s="58">
        <f t="shared" si="10"/>
        <v>0</v>
      </c>
      <c r="Y15" s="58">
        <f t="shared" si="10"/>
        <v>0</v>
      </c>
      <c r="Z15" s="58">
        <f t="shared" si="10"/>
        <v>0</v>
      </c>
      <c r="AA15" s="58">
        <f t="shared" si="10"/>
        <v>0</v>
      </c>
      <c r="AB15" s="58">
        <f t="shared" si="10"/>
        <v>0</v>
      </c>
      <c r="AC15" s="315">
        <f t="shared" si="10"/>
        <v>0</v>
      </c>
      <c r="AD15" s="275">
        <f t="shared" si="10"/>
        <v>0</v>
      </c>
      <c r="AE15" s="275">
        <f t="shared" si="10"/>
        <v>0</v>
      </c>
      <c r="AF15" s="275">
        <f t="shared" si="10"/>
        <v>0</v>
      </c>
      <c r="AG15" s="290">
        <f t="shared" si="10"/>
        <v>0</v>
      </c>
      <c r="AH15" s="300">
        <f t="shared" si="10"/>
        <v>0</v>
      </c>
      <c r="AI15" s="16"/>
    </row>
    <row r="16" spans="1:35">
      <c r="A16" s="104">
        <v>2500</v>
      </c>
      <c r="B16" s="31" t="s">
        <v>176</v>
      </c>
      <c r="C16" s="237"/>
      <c r="D16" s="30"/>
      <c r="E16" s="81"/>
      <c r="F16" s="94"/>
      <c r="G16" s="79"/>
      <c r="H16" s="80"/>
      <c r="I16" s="78"/>
      <c r="J16" s="79"/>
      <c r="K16" s="82"/>
      <c r="L16" s="16">
        <f t="shared" ref="L16:AH16" si="11">L295</f>
        <v>0</v>
      </c>
      <c r="M16" s="67">
        <f t="shared" si="11"/>
        <v>0</v>
      </c>
      <c r="N16" s="16">
        <f t="shared" si="11"/>
        <v>0</v>
      </c>
      <c r="O16" s="67">
        <f t="shared" si="11"/>
        <v>0</v>
      </c>
      <c r="P16" s="67">
        <f t="shared" si="11"/>
        <v>0</v>
      </c>
      <c r="Q16" s="67">
        <f t="shared" si="11"/>
        <v>0</v>
      </c>
      <c r="R16" s="67">
        <f t="shared" si="11"/>
        <v>0</v>
      </c>
      <c r="S16" s="14">
        <f t="shared" si="11"/>
        <v>0</v>
      </c>
      <c r="T16" s="67">
        <f t="shared" si="11"/>
        <v>0</v>
      </c>
      <c r="U16" s="284">
        <f t="shared" si="11"/>
        <v>0</v>
      </c>
      <c r="V16" s="58">
        <f t="shared" si="11"/>
        <v>0</v>
      </c>
      <c r="W16" s="14">
        <f t="shared" si="11"/>
        <v>0</v>
      </c>
      <c r="X16" s="58">
        <f t="shared" si="11"/>
        <v>0</v>
      </c>
      <c r="Y16" s="58">
        <f t="shared" si="11"/>
        <v>0</v>
      </c>
      <c r="Z16" s="58">
        <f t="shared" si="11"/>
        <v>0</v>
      </c>
      <c r="AA16" s="58">
        <f t="shared" si="11"/>
        <v>0</v>
      </c>
      <c r="AB16" s="58">
        <f t="shared" si="11"/>
        <v>0</v>
      </c>
      <c r="AC16" s="315">
        <f t="shared" si="11"/>
        <v>0</v>
      </c>
      <c r="AD16" s="275">
        <f t="shared" si="11"/>
        <v>0</v>
      </c>
      <c r="AE16" s="275">
        <f t="shared" si="11"/>
        <v>0</v>
      </c>
      <c r="AF16" s="275">
        <f t="shared" si="11"/>
        <v>0</v>
      </c>
      <c r="AG16" s="290">
        <f t="shared" si="11"/>
        <v>0</v>
      </c>
      <c r="AH16" s="300">
        <f t="shared" si="11"/>
        <v>0</v>
      </c>
      <c r="AI16" s="16"/>
    </row>
    <row r="17" spans="1:35">
      <c r="A17" s="104">
        <v>2600</v>
      </c>
      <c r="B17" s="31" t="s">
        <v>177</v>
      </c>
      <c r="C17" s="237"/>
      <c r="D17" s="30"/>
      <c r="E17" s="81"/>
      <c r="F17" s="94"/>
      <c r="G17" s="79"/>
      <c r="H17" s="80"/>
      <c r="I17" s="78"/>
      <c r="J17" s="79"/>
      <c r="K17" s="82"/>
      <c r="L17" s="16">
        <f t="shared" ref="L17:AH17" si="12">L308</f>
        <v>0</v>
      </c>
      <c r="M17" s="67">
        <f t="shared" si="12"/>
        <v>0</v>
      </c>
      <c r="N17" s="16">
        <f t="shared" si="12"/>
        <v>0</v>
      </c>
      <c r="O17" s="67">
        <f t="shared" si="12"/>
        <v>0</v>
      </c>
      <c r="P17" s="67">
        <f t="shared" si="12"/>
        <v>0</v>
      </c>
      <c r="Q17" s="67">
        <f t="shared" si="12"/>
        <v>0</v>
      </c>
      <c r="R17" s="67">
        <f t="shared" si="12"/>
        <v>0</v>
      </c>
      <c r="S17" s="14">
        <f t="shared" si="12"/>
        <v>0</v>
      </c>
      <c r="T17" s="67">
        <f t="shared" si="12"/>
        <v>0</v>
      </c>
      <c r="U17" s="284">
        <f t="shared" si="12"/>
        <v>0</v>
      </c>
      <c r="V17" s="58">
        <f t="shared" si="12"/>
        <v>0</v>
      </c>
      <c r="W17" s="14">
        <f t="shared" si="12"/>
        <v>0</v>
      </c>
      <c r="X17" s="58">
        <f t="shared" si="12"/>
        <v>0</v>
      </c>
      <c r="Y17" s="58">
        <f t="shared" si="12"/>
        <v>0</v>
      </c>
      <c r="Z17" s="58">
        <f t="shared" si="12"/>
        <v>0</v>
      </c>
      <c r="AA17" s="58">
        <f t="shared" si="12"/>
        <v>0</v>
      </c>
      <c r="AB17" s="58">
        <f t="shared" si="12"/>
        <v>0</v>
      </c>
      <c r="AC17" s="315">
        <f t="shared" si="12"/>
        <v>0</v>
      </c>
      <c r="AD17" s="275">
        <f t="shared" si="12"/>
        <v>0</v>
      </c>
      <c r="AE17" s="275">
        <f t="shared" si="12"/>
        <v>0</v>
      </c>
      <c r="AF17" s="275">
        <f t="shared" si="12"/>
        <v>0</v>
      </c>
      <c r="AG17" s="290">
        <f t="shared" si="12"/>
        <v>0</v>
      </c>
      <c r="AH17" s="300">
        <f t="shared" si="12"/>
        <v>0</v>
      </c>
      <c r="AI17" s="16"/>
    </row>
    <row r="18" spans="1:35">
      <c r="A18" s="104">
        <v>2800</v>
      </c>
      <c r="B18" s="31" t="s">
        <v>178</v>
      </c>
      <c r="C18" s="237"/>
      <c r="D18" s="30"/>
      <c r="E18" s="81"/>
      <c r="F18" s="94"/>
      <c r="G18" s="79"/>
      <c r="H18" s="80"/>
      <c r="I18" s="78"/>
      <c r="J18" s="79"/>
      <c r="K18" s="82"/>
      <c r="L18" s="16">
        <f t="shared" ref="L18:AH18" si="13">L326</f>
        <v>0</v>
      </c>
      <c r="M18" s="67">
        <f t="shared" si="13"/>
        <v>0</v>
      </c>
      <c r="N18" s="16">
        <f t="shared" si="13"/>
        <v>0</v>
      </c>
      <c r="O18" s="67">
        <f t="shared" si="13"/>
        <v>0</v>
      </c>
      <c r="P18" s="67">
        <f t="shared" si="13"/>
        <v>0</v>
      </c>
      <c r="Q18" s="67">
        <f t="shared" si="13"/>
        <v>0</v>
      </c>
      <c r="R18" s="67">
        <f t="shared" si="13"/>
        <v>0</v>
      </c>
      <c r="S18" s="14">
        <f t="shared" si="13"/>
        <v>0</v>
      </c>
      <c r="T18" s="67">
        <f t="shared" si="13"/>
        <v>0</v>
      </c>
      <c r="U18" s="284">
        <f t="shared" si="13"/>
        <v>0</v>
      </c>
      <c r="V18" s="58">
        <f t="shared" si="13"/>
        <v>0</v>
      </c>
      <c r="W18" s="14">
        <f t="shared" si="13"/>
        <v>0</v>
      </c>
      <c r="X18" s="58">
        <f t="shared" si="13"/>
        <v>0</v>
      </c>
      <c r="Y18" s="58">
        <f t="shared" si="13"/>
        <v>0</v>
      </c>
      <c r="Z18" s="58">
        <f t="shared" si="13"/>
        <v>0</v>
      </c>
      <c r="AA18" s="58">
        <f t="shared" si="13"/>
        <v>0</v>
      </c>
      <c r="AB18" s="58">
        <f t="shared" si="13"/>
        <v>0</v>
      </c>
      <c r="AC18" s="315">
        <f t="shared" si="13"/>
        <v>0</v>
      </c>
      <c r="AD18" s="275">
        <f t="shared" si="13"/>
        <v>0</v>
      </c>
      <c r="AE18" s="275">
        <f t="shared" si="13"/>
        <v>0</v>
      </c>
      <c r="AF18" s="275">
        <f t="shared" si="13"/>
        <v>0</v>
      </c>
      <c r="AG18" s="290">
        <f t="shared" si="13"/>
        <v>0</v>
      </c>
      <c r="AH18" s="300">
        <f t="shared" si="13"/>
        <v>0</v>
      </c>
      <c r="AI18" s="16"/>
    </row>
    <row r="19" spans="1:35">
      <c r="A19" s="104">
        <v>2900</v>
      </c>
      <c r="B19" s="31" t="s">
        <v>179</v>
      </c>
      <c r="C19" s="237"/>
      <c r="D19" s="30"/>
      <c r="E19" s="81"/>
      <c r="F19" s="94"/>
      <c r="G19" s="79"/>
      <c r="H19" s="80"/>
      <c r="I19" s="78"/>
      <c r="J19" s="79"/>
      <c r="K19" s="82"/>
      <c r="L19" s="16">
        <f t="shared" ref="L19:AH19" si="14">L343</f>
        <v>0</v>
      </c>
      <c r="M19" s="67">
        <f t="shared" si="14"/>
        <v>0</v>
      </c>
      <c r="N19" s="16">
        <f t="shared" si="14"/>
        <v>0</v>
      </c>
      <c r="O19" s="67">
        <f t="shared" si="14"/>
        <v>0</v>
      </c>
      <c r="P19" s="67">
        <f t="shared" si="14"/>
        <v>0</v>
      </c>
      <c r="Q19" s="67">
        <f t="shared" si="14"/>
        <v>0</v>
      </c>
      <c r="R19" s="67">
        <f t="shared" si="14"/>
        <v>0</v>
      </c>
      <c r="S19" s="14">
        <f t="shared" si="14"/>
        <v>0</v>
      </c>
      <c r="T19" s="67">
        <f t="shared" si="14"/>
        <v>0</v>
      </c>
      <c r="U19" s="284">
        <f t="shared" si="14"/>
        <v>0</v>
      </c>
      <c r="V19" s="58">
        <f t="shared" si="14"/>
        <v>0</v>
      </c>
      <c r="W19" s="14">
        <f t="shared" si="14"/>
        <v>0</v>
      </c>
      <c r="X19" s="58">
        <f t="shared" si="14"/>
        <v>0</v>
      </c>
      <c r="Y19" s="58">
        <f t="shared" si="14"/>
        <v>0</v>
      </c>
      <c r="Z19" s="58">
        <f t="shared" si="14"/>
        <v>0</v>
      </c>
      <c r="AA19" s="58">
        <f t="shared" si="14"/>
        <v>0</v>
      </c>
      <c r="AB19" s="58">
        <f t="shared" si="14"/>
        <v>0</v>
      </c>
      <c r="AC19" s="315">
        <f t="shared" si="14"/>
        <v>0</v>
      </c>
      <c r="AD19" s="275">
        <f t="shared" si="14"/>
        <v>0</v>
      </c>
      <c r="AE19" s="275">
        <f t="shared" si="14"/>
        <v>0</v>
      </c>
      <c r="AF19" s="275">
        <f t="shared" si="14"/>
        <v>0</v>
      </c>
      <c r="AG19" s="290">
        <f t="shared" si="14"/>
        <v>0</v>
      </c>
      <c r="AH19" s="300">
        <f t="shared" si="14"/>
        <v>0</v>
      </c>
      <c r="AI19" s="16"/>
    </row>
    <row r="20" spans="1:35">
      <c r="A20" s="104">
        <v>3000</v>
      </c>
      <c r="B20" s="31" t="s">
        <v>180</v>
      </c>
      <c r="C20" s="237"/>
      <c r="D20" s="30"/>
      <c r="E20" s="81"/>
      <c r="F20" s="94"/>
      <c r="G20" s="79"/>
      <c r="H20" s="80"/>
      <c r="I20" s="78"/>
      <c r="J20" s="79"/>
      <c r="K20" s="82"/>
      <c r="L20" s="16">
        <f t="shared" ref="L20:AH20" si="15">L361</f>
        <v>0</v>
      </c>
      <c r="M20" s="67">
        <f t="shared" si="15"/>
        <v>0</v>
      </c>
      <c r="N20" s="16">
        <f t="shared" si="15"/>
        <v>0</v>
      </c>
      <c r="O20" s="67">
        <f t="shared" si="15"/>
        <v>0</v>
      </c>
      <c r="P20" s="67">
        <f t="shared" si="15"/>
        <v>0</v>
      </c>
      <c r="Q20" s="67">
        <f t="shared" si="15"/>
        <v>0</v>
      </c>
      <c r="R20" s="67">
        <f t="shared" si="15"/>
        <v>0</v>
      </c>
      <c r="S20" s="14">
        <f t="shared" si="15"/>
        <v>0</v>
      </c>
      <c r="T20" s="67">
        <f t="shared" si="15"/>
        <v>0</v>
      </c>
      <c r="U20" s="284">
        <f t="shared" si="15"/>
        <v>0</v>
      </c>
      <c r="V20" s="58">
        <f t="shared" si="15"/>
        <v>0</v>
      </c>
      <c r="W20" s="14">
        <f t="shared" si="15"/>
        <v>0</v>
      </c>
      <c r="X20" s="58">
        <f t="shared" si="15"/>
        <v>0</v>
      </c>
      <c r="Y20" s="58">
        <f t="shared" si="15"/>
        <v>0</v>
      </c>
      <c r="Z20" s="58">
        <f t="shared" si="15"/>
        <v>0</v>
      </c>
      <c r="AA20" s="58">
        <f t="shared" si="15"/>
        <v>0</v>
      </c>
      <c r="AB20" s="58">
        <f t="shared" si="15"/>
        <v>0</v>
      </c>
      <c r="AC20" s="315">
        <f t="shared" si="15"/>
        <v>0</v>
      </c>
      <c r="AD20" s="275">
        <f t="shared" si="15"/>
        <v>0</v>
      </c>
      <c r="AE20" s="275">
        <f t="shared" si="15"/>
        <v>0</v>
      </c>
      <c r="AF20" s="275">
        <f t="shared" si="15"/>
        <v>0</v>
      </c>
      <c r="AG20" s="290">
        <f t="shared" si="15"/>
        <v>0</v>
      </c>
      <c r="AH20" s="300">
        <f t="shared" si="15"/>
        <v>0</v>
      </c>
      <c r="AI20" s="16"/>
    </row>
    <row r="21" spans="1:35">
      <c r="A21" s="104">
        <v>3200</v>
      </c>
      <c r="B21" s="31" t="s">
        <v>181</v>
      </c>
      <c r="C21" s="237"/>
      <c r="D21" s="30"/>
      <c r="E21" s="81"/>
      <c r="F21" s="94"/>
      <c r="G21" s="79"/>
      <c r="H21" s="80"/>
      <c r="I21" s="78"/>
      <c r="J21" s="79"/>
      <c r="K21" s="82"/>
      <c r="L21" s="16">
        <f t="shared" ref="L21:AH21" si="16">L386</f>
        <v>0</v>
      </c>
      <c r="M21" s="67">
        <f t="shared" si="16"/>
        <v>0</v>
      </c>
      <c r="N21" s="16">
        <f t="shared" si="16"/>
        <v>0</v>
      </c>
      <c r="O21" s="67">
        <f t="shared" si="16"/>
        <v>0</v>
      </c>
      <c r="P21" s="67">
        <f t="shared" si="16"/>
        <v>0</v>
      </c>
      <c r="Q21" s="67">
        <f t="shared" si="16"/>
        <v>0</v>
      </c>
      <c r="R21" s="67">
        <f t="shared" si="16"/>
        <v>0</v>
      </c>
      <c r="S21" s="14">
        <f t="shared" si="16"/>
        <v>0</v>
      </c>
      <c r="T21" s="67">
        <f t="shared" si="16"/>
        <v>0</v>
      </c>
      <c r="U21" s="284">
        <f t="shared" si="16"/>
        <v>0</v>
      </c>
      <c r="V21" s="58">
        <f t="shared" si="16"/>
        <v>0</v>
      </c>
      <c r="W21" s="14">
        <f t="shared" si="16"/>
        <v>0</v>
      </c>
      <c r="X21" s="58">
        <f t="shared" si="16"/>
        <v>0</v>
      </c>
      <c r="Y21" s="58">
        <f t="shared" si="16"/>
        <v>0</v>
      </c>
      <c r="Z21" s="58">
        <f t="shared" si="16"/>
        <v>0</v>
      </c>
      <c r="AA21" s="58">
        <f t="shared" si="16"/>
        <v>0</v>
      </c>
      <c r="AB21" s="58">
        <f t="shared" si="16"/>
        <v>0</v>
      </c>
      <c r="AC21" s="315">
        <f t="shared" si="16"/>
        <v>0</v>
      </c>
      <c r="AD21" s="275">
        <f t="shared" si="16"/>
        <v>0</v>
      </c>
      <c r="AE21" s="275">
        <f t="shared" si="16"/>
        <v>0</v>
      </c>
      <c r="AF21" s="275">
        <f t="shared" si="16"/>
        <v>0</v>
      </c>
      <c r="AG21" s="290">
        <f t="shared" si="16"/>
        <v>0</v>
      </c>
      <c r="AH21" s="300">
        <f t="shared" si="16"/>
        <v>0</v>
      </c>
      <c r="AI21" s="16"/>
    </row>
    <row r="22" spans="1:35">
      <c r="A22" s="104">
        <v>3400</v>
      </c>
      <c r="B22" s="31" t="s">
        <v>182</v>
      </c>
      <c r="C22" s="237"/>
      <c r="D22" s="30"/>
      <c r="E22" s="81"/>
      <c r="F22" s="94"/>
      <c r="G22" s="79"/>
      <c r="H22" s="80"/>
      <c r="I22" s="78"/>
      <c r="J22" s="79"/>
      <c r="K22" s="82"/>
      <c r="L22" s="16">
        <f t="shared" ref="L22:AH22" si="17">L407</f>
        <v>0</v>
      </c>
      <c r="M22" s="67">
        <f t="shared" si="17"/>
        <v>0</v>
      </c>
      <c r="N22" s="16">
        <f t="shared" si="17"/>
        <v>0</v>
      </c>
      <c r="O22" s="67">
        <f t="shared" si="17"/>
        <v>0</v>
      </c>
      <c r="P22" s="67">
        <f t="shared" si="17"/>
        <v>0</v>
      </c>
      <c r="Q22" s="67">
        <f t="shared" si="17"/>
        <v>0</v>
      </c>
      <c r="R22" s="67">
        <f t="shared" si="17"/>
        <v>0</v>
      </c>
      <c r="S22" s="14">
        <f t="shared" si="17"/>
        <v>0</v>
      </c>
      <c r="T22" s="67">
        <f t="shared" si="17"/>
        <v>0</v>
      </c>
      <c r="U22" s="284">
        <f t="shared" si="17"/>
        <v>0</v>
      </c>
      <c r="V22" s="58">
        <f t="shared" si="17"/>
        <v>0</v>
      </c>
      <c r="W22" s="14">
        <f t="shared" si="17"/>
        <v>0</v>
      </c>
      <c r="X22" s="58">
        <f t="shared" si="17"/>
        <v>0</v>
      </c>
      <c r="Y22" s="58">
        <f t="shared" si="17"/>
        <v>0</v>
      </c>
      <c r="Z22" s="58">
        <f t="shared" si="17"/>
        <v>0</v>
      </c>
      <c r="AA22" s="58">
        <f t="shared" si="17"/>
        <v>0</v>
      </c>
      <c r="AB22" s="58">
        <f t="shared" si="17"/>
        <v>0</v>
      </c>
      <c r="AC22" s="315">
        <f t="shared" si="17"/>
        <v>0</v>
      </c>
      <c r="AD22" s="275">
        <f t="shared" si="17"/>
        <v>0</v>
      </c>
      <c r="AE22" s="275">
        <f t="shared" si="17"/>
        <v>0</v>
      </c>
      <c r="AF22" s="275">
        <f t="shared" si="17"/>
        <v>0</v>
      </c>
      <c r="AG22" s="290">
        <f t="shared" si="17"/>
        <v>0</v>
      </c>
      <c r="AH22" s="300">
        <f t="shared" si="17"/>
        <v>0</v>
      </c>
      <c r="AI22" s="16"/>
    </row>
    <row r="23" spans="1:35">
      <c r="A23" s="104">
        <v>3500</v>
      </c>
      <c r="B23" s="31" t="s">
        <v>183</v>
      </c>
      <c r="C23" s="237"/>
      <c r="D23" s="30"/>
      <c r="E23" s="81"/>
      <c r="F23" s="94"/>
      <c r="G23" s="79"/>
      <c r="H23" s="80"/>
      <c r="I23" s="78"/>
      <c r="J23" s="79"/>
      <c r="K23" s="82"/>
      <c r="L23" s="16">
        <f t="shared" ref="L23:AH23" si="18">L426</f>
        <v>0</v>
      </c>
      <c r="M23" s="67">
        <f t="shared" si="18"/>
        <v>0</v>
      </c>
      <c r="N23" s="16">
        <f t="shared" si="18"/>
        <v>0</v>
      </c>
      <c r="O23" s="67">
        <f t="shared" si="18"/>
        <v>0</v>
      </c>
      <c r="P23" s="67">
        <f t="shared" si="18"/>
        <v>0</v>
      </c>
      <c r="Q23" s="67">
        <f t="shared" si="18"/>
        <v>0</v>
      </c>
      <c r="R23" s="67">
        <f t="shared" si="18"/>
        <v>0</v>
      </c>
      <c r="S23" s="14">
        <f t="shared" si="18"/>
        <v>0</v>
      </c>
      <c r="T23" s="67">
        <f t="shared" si="18"/>
        <v>0</v>
      </c>
      <c r="U23" s="284">
        <f t="shared" si="18"/>
        <v>0</v>
      </c>
      <c r="V23" s="58">
        <f t="shared" si="18"/>
        <v>0</v>
      </c>
      <c r="W23" s="14">
        <f t="shared" si="18"/>
        <v>0</v>
      </c>
      <c r="X23" s="58">
        <f t="shared" si="18"/>
        <v>0</v>
      </c>
      <c r="Y23" s="58">
        <f t="shared" si="18"/>
        <v>0</v>
      </c>
      <c r="Z23" s="58">
        <f t="shared" si="18"/>
        <v>0</v>
      </c>
      <c r="AA23" s="58">
        <f t="shared" si="18"/>
        <v>0</v>
      </c>
      <c r="AB23" s="58">
        <f t="shared" si="18"/>
        <v>0</v>
      </c>
      <c r="AC23" s="315">
        <f t="shared" si="18"/>
        <v>0</v>
      </c>
      <c r="AD23" s="275">
        <f t="shared" si="18"/>
        <v>0</v>
      </c>
      <c r="AE23" s="275">
        <f t="shared" si="18"/>
        <v>0</v>
      </c>
      <c r="AF23" s="275">
        <f t="shared" si="18"/>
        <v>0</v>
      </c>
      <c r="AG23" s="290">
        <f t="shared" si="18"/>
        <v>0</v>
      </c>
      <c r="AH23" s="300">
        <f t="shared" si="18"/>
        <v>0</v>
      </c>
      <c r="AI23" s="16"/>
    </row>
    <row r="24" spans="1:35">
      <c r="A24" s="104">
        <v>3600</v>
      </c>
      <c r="B24" s="31" t="s">
        <v>184</v>
      </c>
      <c r="C24" s="237"/>
      <c r="D24" s="30"/>
      <c r="E24" s="81"/>
      <c r="F24" s="94"/>
      <c r="G24" s="79"/>
      <c r="H24" s="80"/>
      <c r="I24" s="78"/>
      <c r="J24" s="79"/>
      <c r="K24" s="82"/>
      <c r="L24" s="16">
        <f t="shared" ref="L24:AH24" si="19">L441</f>
        <v>0</v>
      </c>
      <c r="M24" s="67">
        <f t="shared" si="19"/>
        <v>0</v>
      </c>
      <c r="N24" s="16">
        <f t="shared" si="19"/>
        <v>0</v>
      </c>
      <c r="O24" s="67">
        <f t="shared" si="19"/>
        <v>0</v>
      </c>
      <c r="P24" s="67">
        <f t="shared" si="19"/>
        <v>0</v>
      </c>
      <c r="Q24" s="67">
        <f t="shared" si="19"/>
        <v>0</v>
      </c>
      <c r="R24" s="67">
        <f t="shared" si="19"/>
        <v>0</v>
      </c>
      <c r="S24" s="14">
        <f t="shared" si="19"/>
        <v>0</v>
      </c>
      <c r="T24" s="67">
        <f t="shared" si="19"/>
        <v>0</v>
      </c>
      <c r="U24" s="284">
        <f t="shared" si="19"/>
        <v>0</v>
      </c>
      <c r="V24" s="58">
        <f t="shared" si="19"/>
        <v>0</v>
      </c>
      <c r="W24" s="14">
        <f t="shared" si="19"/>
        <v>0</v>
      </c>
      <c r="X24" s="58">
        <f t="shared" si="19"/>
        <v>0</v>
      </c>
      <c r="Y24" s="58">
        <f t="shared" si="19"/>
        <v>0</v>
      </c>
      <c r="Z24" s="58">
        <f t="shared" si="19"/>
        <v>0</v>
      </c>
      <c r="AA24" s="58">
        <f t="shared" si="19"/>
        <v>0</v>
      </c>
      <c r="AB24" s="58">
        <f t="shared" si="19"/>
        <v>0</v>
      </c>
      <c r="AC24" s="315">
        <f t="shared" si="19"/>
        <v>0</v>
      </c>
      <c r="AD24" s="275">
        <f t="shared" si="19"/>
        <v>0</v>
      </c>
      <c r="AE24" s="275">
        <f t="shared" si="19"/>
        <v>0</v>
      </c>
      <c r="AF24" s="275">
        <f t="shared" si="19"/>
        <v>0</v>
      </c>
      <c r="AG24" s="290">
        <f t="shared" si="19"/>
        <v>0</v>
      </c>
      <c r="AH24" s="300">
        <f t="shared" si="19"/>
        <v>0</v>
      </c>
      <c r="AI24" s="16"/>
    </row>
    <row r="25" spans="1:35">
      <c r="A25" s="104">
        <v>3700</v>
      </c>
      <c r="B25" s="31" t="s">
        <v>185</v>
      </c>
      <c r="C25" s="237"/>
      <c r="D25" s="30"/>
      <c r="E25" s="81"/>
      <c r="F25" s="94"/>
      <c r="G25" s="79"/>
      <c r="H25" s="80"/>
      <c r="I25" s="78"/>
      <c r="J25" s="79"/>
      <c r="K25" s="82"/>
      <c r="L25" s="16">
        <f t="shared" ref="L25:AH25" si="20">L463</f>
        <v>0</v>
      </c>
      <c r="M25" s="67">
        <f t="shared" si="20"/>
        <v>0</v>
      </c>
      <c r="N25" s="16">
        <f t="shared" si="20"/>
        <v>0</v>
      </c>
      <c r="O25" s="67">
        <f t="shared" si="20"/>
        <v>0</v>
      </c>
      <c r="P25" s="67">
        <f t="shared" si="20"/>
        <v>0</v>
      </c>
      <c r="Q25" s="67">
        <f t="shared" si="20"/>
        <v>0</v>
      </c>
      <c r="R25" s="67">
        <f t="shared" si="20"/>
        <v>0</v>
      </c>
      <c r="S25" s="14">
        <f t="shared" si="20"/>
        <v>0</v>
      </c>
      <c r="T25" s="67">
        <f t="shared" si="20"/>
        <v>0</v>
      </c>
      <c r="U25" s="284">
        <f t="shared" si="20"/>
        <v>0</v>
      </c>
      <c r="V25" s="58">
        <f t="shared" si="20"/>
        <v>0</v>
      </c>
      <c r="W25" s="14">
        <f t="shared" si="20"/>
        <v>0</v>
      </c>
      <c r="X25" s="58">
        <f t="shared" si="20"/>
        <v>0</v>
      </c>
      <c r="Y25" s="58">
        <f t="shared" si="20"/>
        <v>0</v>
      </c>
      <c r="Z25" s="58">
        <f t="shared" si="20"/>
        <v>0</v>
      </c>
      <c r="AA25" s="58">
        <f t="shared" si="20"/>
        <v>0</v>
      </c>
      <c r="AB25" s="58">
        <f t="shared" si="20"/>
        <v>0</v>
      </c>
      <c r="AC25" s="315">
        <f t="shared" si="20"/>
        <v>0</v>
      </c>
      <c r="AD25" s="275">
        <f t="shared" si="20"/>
        <v>0</v>
      </c>
      <c r="AE25" s="275">
        <f t="shared" si="20"/>
        <v>0</v>
      </c>
      <c r="AF25" s="275">
        <f t="shared" si="20"/>
        <v>0</v>
      </c>
      <c r="AG25" s="290">
        <f t="shared" si="20"/>
        <v>0</v>
      </c>
      <c r="AH25" s="300">
        <f t="shared" si="20"/>
        <v>0</v>
      </c>
      <c r="AI25" s="16"/>
    </row>
    <row r="26" spans="1:35">
      <c r="A26" s="104">
        <v>3800</v>
      </c>
      <c r="B26" s="31" t="s">
        <v>186</v>
      </c>
      <c r="C26" s="237"/>
      <c r="D26" s="30"/>
      <c r="E26" s="81"/>
      <c r="F26" s="94"/>
      <c r="G26" s="79"/>
      <c r="H26" s="80"/>
      <c r="I26" s="78"/>
      <c r="J26" s="79"/>
      <c r="K26" s="82"/>
      <c r="L26" s="16">
        <f t="shared" ref="L26:AH26" si="21">L481</f>
        <v>0</v>
      </c>
      <c r="M26" s="67">
        <f t="shared" si="21"/>
        <v>0</v>
      </c>
      <c r="N26" s="16">
        <f t="shared" si="21"/>
        <v>0</v>
      </c>
      <c r="O26" s="67">
        <f t="shared" si="21"/>
        <v>0</v>
      </c>
      <c r="P26" s="67">
        <f t="shared" si="21"/>
        <v>0</v>
      </c>
      <c r="Q26" s="67">
        <f t="shared" si="21"/>
        <v>0</v>
      </c>
      <c r="R26" s="67">
        <f t="shared" si="21"/>
        <v>0</v>
      </c>
      <c r="S26" s="14">
        <f t="shared" si="21"/>
        <v>0</v>
      </c>
      <c r="T26" s="67">
        <f t="shared" si="21"/>
        <v>0</v>
      </c>
      <c r="U26" s="284">
        <f t="shared" si="21"/>
        <v>0</v>
      </c>
      <c r="V26" s="58">
        <f t="shared" si="21"/>
        <v>0</v>
      </c>
      <c r="W26" s="14">
        <f t="shared" si="21"/>
        <v>0</v>
      </c>
      <c r="X26" s="58">
        <f t="shared" si="21"/>
        <v>0</v>
      </c>
      <c r="Y26" s="58">
        <f t="shared" si="21"/>
        <v>0</v>
      </c>
      <c r="Z26" s="58">
        <f t="shared" si="21"/>
        <v>0</v>
      </c>
      <c r="AA26" s="58">
        <f t="shared" si="21"/>
        <v>0</v>
      </c>
      <c r="AB26" s="58">
        <f t="shared" si="21"/>
        <v>0</v>
      </c>
      <c r="AC26" s="315">
        <f t="shared" si="21"/>
        <v>0</v>
      </c>
      <c r="AD26" s="275">
        <f t="shared" si="21"/>
        <v>0</v>
      </c>
      <c r="AE26" s="275">
        <f t="shared" si="21"/>
        <v>0</v>
      </c>
      <c r="AF26" s="275">
        <f t="shared" si="21"/>
        <v>0</v>
      </c>
      <c r="AG26" s="290">
        <f t="shared" si="21"/>
        <v>0</v>
      </c>
      <c r="AH26" s="300">
        <f t="shared" si="21"/>
        <v>0</v>
      </c>
      <c r="AI26" s="16"/>
    </row>
    <row r="27" spans="1:35">
      <c r="A27" s="104">
        <v>3900</v>
      </c>
      <c r="B27" s="31" t="s">
        <v>187</v>
      </c>
      <c r="C27" s="237"/>
      <c r="D27" s="1"/>
      <c r="E27" s="78"/>
      <c r="F27" s="94"/>
      <c r="G27" s="79"/>
      <c r="H27" s="78"/>
      <c r="I27" s="78"/>
      <c r="J27" s="78"/>
      <c r="K27" s="82"/>
      <c r="L27" s="16">
        <f t="shared" ref="L27:AH27" si="22">L492</f>
        <v>0</v>
      </c>
      <c r="M27" s="67">
        <f t="shared" si="22"/>
        <v>0</v>
      </c>
      <c r="N27" s="16">
        <f t="shared" si="22"/>
        <v>0</v>
      </c>
      <c r="O27" s="67">
        <f t="shared" si="22"/>
        <v>0</v>
      </c>
      <c r="P27" s="67">
        <f t="shared" si="22"/>
        <v>0</v>
      </c>
      <c r="Q27" s="67">
        <f t="shared" si="22"/>
        <v>0</v>
      </c>
      <c r="R27" s="67">
        <f t="shared" si="22"/>
        <v>0</v>
      </c>
      <c r="S27" s="14">
        <f t="shared" si="22"/>
        <v>0</v>
      </c>
      <c r="T27" s="67">
        <f t="shared" si="22"/>
        <v>0</v>
      </c>
      <c r="U27" s="284">
        <f t="shared" si="22"/>
        <v>0</v>
      </c>
      <c r="V27" s="58">
        <f t="shared" si="22"/>
        <v>0</v>
      </c>
      <c r="W27" s="14">
        <f t="shared" si="22"/>
        <v>0</v>
      </c>
      <c r="X27" s="58">
        <f t="shared" si="22"/>
        <v>0</v>
      </c>
      <c r="Y27" s="58">
        <f t="shared" si="22"/>
        <v>0</v>
      </c>
      <c r="Z27" s="58">
        <f t="shared" si="22"/>
        <v>0</v>
      </c>
      <c r="AA27" s="58">
        <f t="shared" si="22"/>
        <v>0</v>
      </c>
      <c r="AB27" s="58">
        <f t="shared" si="22"/>
        <v>0</v>
      </c>
      <c r="AC27" s="315">
        <f t="shared" si="22"/>
        <v>0</v>
      </c>
      <c r="AD27" s="275">
        <f t="shared" si="22"/>
        <v>0</v>
      </c>
      <c r="AE27" s="275">
        <f t="shared" si="22"/>
        <v>0</v>
      </c>
      <c r="AF27" s="275">
        <f t="shared" si="22"/>
        <v>0</v>
      </c>
      <c r="AG27" s="290">
        <f t="shared" si="22"/>
        <v>0</v>
      </c>
      <c r="AH27" s="300">
        <f t="shared" si="22"/>
        <v>0</v>
      </c>
      <c r="AI27" s="16"/>
    </row>
    <row r="28" spans="1:35">
      <c r="A28" s="104">
        <v>4000</v>
      </c>
      <c r="B28" s="31" t="s">
        <v>188</v>
      </c>
      <c r="C28" s="237"/>
      <c r="D28" s="30"/>
      <c r="E28" s="81"/>
      <c r="F28" s="94"/>
      <c r="G28" s="79"/>
      <c r="H28" s="80"/>
      <c r="I28" s="78"/>
      <c r="J28" s="79"/>
      <c r="K28" s="82"/>
      <c r="L28" s="16">
        <f t="shared" ref="L28:AH28" si="23">L510</f>
        <v>0</v>
      </c>
      <c r="M28" s="67">
        <f t="shared" si="23"/>
        <v>0</v>
      </c>
      <c r="N28" s="16">
        <f t="shared" si="23"/>
        <v>0</v>
      </c>
      <c r="O28" s="67">
        <f t="shared" si="23"/>
        <v>0</v>
      </c>
      <c r="P28" s="67">
        <f t="shared" si="23"/>
        <v>0</v>
      </c>
      <c r="Q28" s="67">
        <f t="shared" si="23"/>
        <v>0</v>
      </c>
      <c r="R28" s="67">
        <f t="shared" si="23"/>
        <v>0</v>
      </c>
      <c r="S28" s="14">
        <f t="shared" si="23"/>
        <v>0</v>
      </c>
      <c r="T28" s="67">
        <f t="shared" si="23"/>
        <v>0</v>
      </c>
      <c r="U28" s="284">
        <f t="shared" si="23"/>
        <v>0</v>
      </c>
      <c r="V28" s="58">
        <f t="shared" si="23"/>
        <v>0</v>
      </c>
      <c r="W28" s="14">
        <f t="shared" si="23"/>
        <v>0</v>
      </c>
      <c r="X28" s="58">
        <f t="shared" si="23"/>
        <v>0</v>
      </c>
      <c r="Y28" s="58">
        <f t="shared" si="23"/>
        <v>0</v>
      </c>
      <c r="Z28" s="58">
        <f t="shared" si="23"/>
        <v>0</v>
      </c>
      <c r="AA28" s="58">
        <f t="shared" si="23"/>
        <v>0</v>
      </c>
      <c r="AB28" s="58">
        <f t="shared" si="23"/>
        <v>0</v>
      </c>
      <c r="AC28" s="315">
        <f t="shared" si="23"/>
        <v>0</v>
      </c>
      <c r="AD28" s="275">
        <f t="shared" si="23"/>
        <v>0</v>
      </c>
      <c r="AE28" s="275">
        <f t="shared" si="23"/>
        <v>0</v>
      </c>
      <c r="AF28" s="275">
        <f t="shared" si="23"/>
        <v>0</v>
      </c>
      <c r="AG28" s="290">
        <f t="shared" si="23"/>
        <v>0</v>
      </c>
      <c r="AH28" s="300">
        <f t="shared" si="23"/>
        <v>0</v>
      </c>
      <c r="AI28" s="16"/>
    </row>
    <row r="29" spans="1:35">
      <c r="A29" s="104">
        <v>4100</v>
      </c>
      <c r="B29" s="31" t="s">
        <v>189</v>
      </c>
      <c r="C29" s="237"/>
      <c r="D29" s="30"/>
      <c r="E29" s="81"/>
      <c r="F29" s="94"/>
      <c r="G29" s="79"/>
      <c r="H29" s="80"/>
      <c r="I29" s="78"/>
      <c r="J29" s="79"/>
      <c r="K29" s="82"/>
      <c r="L29" s="16">
        <f t="shared" ref="L29:AH29" si="24">L519</f>
        <v>0</v>
      </c>
      <c r="M29" s="67">
        <f t="shared" si="24"/>
        <v>0</v>
      </c>
      <c r="N29" s="16">
        <f t="shared" si="24"/>
        <v>0</v>
      </c>
      <c r="O29" s="67">
        <f t="shared" si="24"/>
        <v>0</v>
      </c>
      <c r="P29" s="67">
        <f t="shared" si="24"/>
        <v>0</v>
      </c>
      <c r="Q29" s="67">
        <f t="shared" si="24"/>
        <v>0</v>
      </c>
      <c r="R29" s="67">
        <f t="shared" si="24"/>
        <v>0</v>
      </c>
      <c r="S29" s="14">
        <f t="shared" si="24"/>
        <v>0</v>
      </c>
      <c r="T29" s="67">
        <f t="shared" si="24"/>
        <v>0</v>
      </c>
      <c r="U29" s="284">
        <f t="shared" si="24"/>
        <v>0</v>
      </c>
      <c r="V29" s="58">
        <f t="shared" si="24"/>
        <v>0</v>
      </c>
      <c r="W29" s="14">
        <f t="shared" si="24"/>
        <v>0</v>
      </c>
      <c r="X29" s="58">
        <f t="shared" si="24"/>
        <v>0</v>
      </c>
      <c r="Y29" s="58">
        <f t="shared" si="24"/>
        <v>0</v>
      </c>
      <c r="Z29" s="58">
        <f t="shared" si="24"/>
        <v>0</v>
      </c>
      <c r="AA29" s="58">
        <f t="shared" si="24"/>
        <v>0</v>
      </c>
      <c r="AB29" s="58">
        <f t="shared" si="24"/>
        <v>0</v>
      </c>
      <c r="AC29" s="315">
        <f t="shared" si="24"/>
        <v>0</v>
      </c>
      <c r="AD29" s="275">
        <f t="shared" si="24"/>
        <v>0</v>
      </c>
      <c r="AE29" s="275">
        <f t="shared" si="24"/>
        <v>0</v>
      </c>
      <c r="AF29" s="275">
        <f t="shared" si="24"/>
        <v>0</v>
      </c>
      <c r="AG29" s="290">
        <f t="shared" si="24"/>
        <v>0</v>
      </c>
      <c r="AH29" s="300">
        <f t="shared" si="24"/>
        <v>0</v>
      </c>
      <c r="AI29" s="16"/>
    </row>
    <row r="30" spans="1:35">
      <c r="A30" s="104">
        <v>4300</v>
      </c>
      <c r="B30" s="31" t="s">
        <v>190</v>
      </c>
      <c r="C30" s="237"/>
      <c r="D30" s="30"/>
      <c r="E30" s="81"/>
      <c r="F30" s="94"/>
      <c r="G30" s="79"/>
      <c r="H30" s="80"/>
      <c r="I30" s="78"/>
      <c r="J30" s="79"/>
      <c r="K30" s="82"/>
      <c r="L30" s="16">
        <f t="shared" ref="L30:AH30" si="25">L524</f>
        <v>0</v>
      </c>
      <c r="M30" s="67">
        <f t="shared" si="25"/>
        <v>0</v>
      </c>
      <c r="N30" s="16">
        <f t="shared" si="25"/>
        <v>0</v>
      </c>
      <c r="O30" s="67">
        <f t="shared" si="25"/>
        <v>0</v>
      </c>
      <c r="P30" s="67">
        <f t="shared" si="25"/>
        <v>0</v>
      </c>
      <c r="Q30" s="67">
        <f t="shared" si="25"/>
        <v>0</v>
      </c>
      <c r="R30" s="67">
        <f t="shared" si="25"/>
        <v>0</v>
      </c>
      <c r="S30" s="14">
        <f t="shared" si="25"/>
        <v>0</v>
      </c>
      <c r="T30" s="67">
        <f t="shared" si="25"/>
        <v>0</v>
      </c>
      <c r="U30" s="284">
        <f t="shared" si="25"/>
        <v>0</v>
      </c>
      <c r="V30" s="58">
        <f t="shared" si="25"/>
        <v>0</v>
      </c>
      <c r="W30" s="14">
        <f t="shared" si="25"/>
        <v>0</v>
      </c>
      <c r="X30" s="58">
        <f t="shared" si="25"/>
        <v>0</v>
      </c>
      <c r="Y30" s="58">
        <f t="shared" si="25"/>
        <v>0</v>
      </c>
      <c r="Z30" s="58">
        <f t="shared" si="25"/>
        <v>0</v>
      </c>
      <c r="AA30" s="58">
        <f t="shared" si="25"/>
        <v>0</v>
      </c>
      <c r="AB30" s="58">
        <f t="shared" si="25"/>
        <v>0</v>
      </c>
      <c r="AC30" s="315">
        <f t="shared" si="25"/>
        <v>0</v>
      </c>
      <c r="AD30" s="275">
        <f t="shared" si="25"/>
        <v>0</v>
      </c>
      <c r="AE30" s="275">
        <f t="shared" si="25"/>
        <v>0</v>
      </c>
      <c r="AF30" s="275">
        <f t="shared" si="25"/>
        <v>0</v>
      </c>
      <c r="AG30" s="290">
        <f t="shared" si="25"/>
        <v>0</v>
      </c>
      <c r="AH30" s="300">
        <f t="shared" si="25"/>
        <v>0</v>
      </c>
      <c r="AI30" s="16"/>
    </row>
    <row r="31" spans="1:35">
      <c r="A31" s="104">
        <v>4400</v>
      </c>
      <c r="B31" s="31" t="s">
        <v>191</v>
      </c>
      <c r="C31" s="237"/>
      <c r="D31" s="30"/>
      <c r="E31" s="81"/>
      <c r="F31" s="94"/>
      <c r="G31" s="79"/>
      <c r="H31" s="80"/>
      <c r="I31" s="78"/>
      <c r="J31" s="79"/>
      <c r="K31" s="82"/>
      <c r="L31" s="16">
        <f t="shared" ref="L31:AH31" si="26">L527</f>
        <v>0</v>
      </c>
      <c r="M31" s="67">
        <f t="shared" si="26"/>
        <v>0</v>
      </c>
      <c r="N31" s="16">
        <f t="shared" si="26"/>
        <v>0</v>
      </c>
      <c r="O31" s="67">
        <f t="shared" si="26"/>
        <v>0</v>
      </c>
      <c r="P31" s="67">
        <f t="shared" si="26"/>
        <v>0</v>
      </c>
      <c r="Q31" s="67">
        <f t="shared" si="26"/>
        <v>0</v>
      </c>
      <c r="R31" s="67">
        <f t="shared" si="26"/>
        <v>0</v>
      </c>
      <c r="S31" s="14">
        <f t="shared" si="26"/>
        <v>0</v>
      </c>
      <c r="T31" s="67">
        <f t="shared" si="26"/>
        <v>0</v>
      </c>
      <c r="U31" s="284">
        <f t="shared" si="26"/>
        <v>0</v>
      </c>
      <c r="V31" s="58">
        <f t="shared" si="26"/>
        <v>0</v>
      </c>
      <c r="W31" s="14">
        <f t="shared" si="26"/>
        <v>0</v>
      </c>
      <c r="X31" s="58">
        <f t="shared" si="26"/>
        <v>0</v>
      </c>
      <c r="Y31" s="58">
        <f t="shared" si="26"/>
        <v>0</v>
      </c>
      <c r="Z31" s="58">
        <f t="shared" si="26"/>
        <v>0</v>
      </c>
      <c r="AA31" s="58">
        <f t="shared" si="26"/>
        <v>0</v>
      </c>
      <c r="AB31" s="58">
        <f t="shared" si="26"/>
        <v>0</v>
      </c>
      <c r="AC31" s="315">
        <f t="shared" si="26"/>
        <v>0</v>
      </c>
      <c r="AD31" s="275">
        <f t="shared" si="26"/>
        <v>0</v>
      </c>
      <c r="AE31" s="275">
        <f t="shared" si="26"/>
        <v>0</v>
      </c>
      <c r="AF31" s="275">
        <f t="shared" si="26"/>
        <v>0</v>
      </c>
      <c r="AG31" s="290">
        <f t="shared" si="26"/>
        <v>0</v>
      </c>
      <c r="AH31" s="300">
        <f t="shared" si="26"/>
        <v>0</v>
      </c>
      <c r="AI31" s="16"/>
    </row>
    <row r="32" spans="1:35">
      <c r="A32" s="104">
        <v>4500</v>
      </c>
      <c r="B32" s="31" t="s">
        <v>192</v>
      </c>
      <c r="C32" s="237"/>
      <c r="D32" s="30"/>
      <c r="E32" s="81"/>
      <c r="F32" s="94"/>
      <c r="G32" s="79"/>
      <c r="H32" s="80"/>
      <c r="I32" s="78"/>
      <c r="J32" s="79"/>
      <c r="K32" s="82"/>
      <c r="L32" s="17">
        <f t="shared" ref="L32:AH32" si="27">L545</f>
        <v>0</v>
      </c>
      <c r="M32" s="68">
        <f t="shared" si="27"/>
        <v>0</v>
      </c>
      <c r="N32" s="17">
        <f t="shared" si="27"/>
        <v>0</v>
      </c>
      <c r="O32" s="68">
        <f t="shared" si="27"/>
        <v>0</v>
      </c>
      <c r="P32" s="68">
        <f t="shared" si="27"/>
        <v>0</v>
      </c>
      <c r="Q32" s="68">
        <f t="shared" si="27"/>
        <v>0</v>
      </c>
      <c r="R32" s="68">
        <f t="shared" si="27"/>
        <v>0</v>
      </c>
      <c r="S32" s="20">
        <f t="shared" si="27"/>
        <v>0</v>
      </c>
      <c r="T32" s="68">
        <f t="shared" si="27"/>
        <v>0</v>
      </c>
      <c r="U32" s="326">
        <f t="shared" si="27"/>
        <v>0</v>
      </c>
      <c r="V32" s="60">
        <f t="shared" si="27"/>
        <v>0</v>
      </c>
      <c r="W32" s="20">
        <f t="shared" si="27"/>
        <v>0</v>
      </c>
      <c r="X32" s="60">
        <f t="shared" si="27"/>
        <v>0</v>
      </c>
      <c r="Y32" s="60">
        <f t="shared" si="27"/>
        <v>0</v>
      </c>
      <c r="Z32" s="60">
        <f t="shared" si="27"/>
        <v>0</v>
      </c>
      <c r="AA32" s="60">
        <f t="shared" si="27"/>
        <v>0</v>
      </c>
      <c r="AB32" s="327">
        <f t="shared" si="27"/>
        <v>0</v>
      </c>
      <c r="AC32" s="316">
        <f t="shared" si="27"/>
        <v>0</v>
      </c>
      <c r="AD32" s="276">
        <f t="shared" si="27"/>
        <v>0</v>
      </c>
      <c r="AE32" s="276">
        <f t="shared" si="27"/>
        <v>0</v>
      </c>
      <c r="AF32" s="276">
        <f t="shared" si="27"/>
        <v>0</v>
      </c>
      <c r="AG32" s="291">
        <f t="shared" si="27"/>
        <v>0</v>
      </c>
      <c r="AH32" s="301">
        <f t="shared" si="27"/>
        <v>0</v>
      </c>
      <c r="AI32" s="16"/>
    </row>
    <row r="33" spans="1:35">
      <c r="A33" s="41"/>
      <c r="B33" s="42" t="s">
        <v>193</v>
      </c>
      <c r="C33" s="237"/>
      <c r="D33" s="30"/>
      <c r="E33" s="81"/>
      <c r="F33" s="94"/>
      <c r="G33" s="79"/>
      <c r="H33" s="80"/>
      <c r="I33" s="78"/>
      <c r="J33" s="79"/>
      <c r="K33" s="82"/>
      <c r="L33" s="18">
        <f>SUM(L12:L32)</f>
        <v>0</v>
      </c>
      <c r="M33" s="69">
        <f>SUM(M12:M32)</f>
        <v>0</v>
      </c>
      <c r="N33" s="18">
        <f t="shared" ref="N33:AH33" si="28">SUM(N12:N32)</f>
        <v>0</v>
      </c>
      <c r="O33" s="69">
        <f t="shared" si="28"/>
        <v>0</v>
      </c>
      <c r="P33" s="69">
        <f t="shared" si="28"/>
        <v>0</v>
      </c>
      <c r="Q33" s="69">
        <f t="shared" si="28"/>
        <v>0</v>
      </c>
      <c r="R33" s="69">
        <f t="shared" si="28"/>
        <v>0</v>
      </c>
      <c r="S33" s="14">
        <f t="shared" si="28"/>
        <v>0</v>
      </c>
      <c r="T33" s="69">
        <f t="shared" si="28"/>
        <v>0</v>
      </c>
      <c r="U33" s="284">
        <f t="shared" si="28"/>
        <v>0</v>
      </c>
      <c r="V33" s="58">
        <f t="shared" si="28"/>
        <v>0</v>
      </c>
      <c r="W33" s="14">
        <f t="shared" si="28"/>
        <v>0</v>
      </c>
      <c r="X33" s="58">
        <f t="shared" si="28"/>
        <v>0</v>
      </c>
      <c r="Y33" s="58">
        <f t="shared" si="28"/>
        <v>0</v>
      </c>
      <c r="Z33" s="58">
        <f t="shared" si="28"/>
        <v>0</v>
      </c>
      <c r="AA33" s="58">
        <f t="shared" si="28"/>
        <v>0</v>
      </c>
      <c r="AB33" s="58">
        <f t="shared" si="28"/>
        <v>0</v>
      </c>
      <c r="AC33" s="317">
        <f>SUM(AC12:AC32)</f>
        <v>0</v>
      </c>
      <c r="AD33" s="277">
        <f>SUM(AD12:AD32)</f>
        <v>0</v>
      </c>
      <c r="AE33" s="277">
        <f>SUM(AE12:AE32)</f>
        <v>0</v>
      </c>
      <c r="AF33" s="277">
        <f>SUM(AF12:AF32)</f>
        <v>0</v>
      </c>
      <c r="AG33" s="292">
        <f t="shared" si="28"/>
        <v>0</v>
      </c>
      <c r="AH33" s="302">
        <f t="shared" si="28"/>
        <v>0</v>
      </c>
      <c r="AI33" s="18"/>
    </row>
    <row r="34" spans="1:35" outlineLevel="1">
      <c r="A34" s="41"/>
      <c r="B34" s="31"/>
      <c r="C34" s="237"/>
      <c r="D34" s="30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  <c r="U34" s="284"/>
      <c r="V34" s="58"/>
      <c r="W34" s="14"/>
      <c r="X34" s="58"/>
      <c r="Y34" s="58"/>
      <c r="Z34" s="58"/>
      <c r="AA34" s="58"/>
      <c r="AB34" s="58"/>
      <c r="AC34" s="315"/>
      <c r="AD34" s="275"/>
      <c r="AE34" s="275"/>
      <c r="AF34" s="275"/>
      <c r="AG34" s="290"/>
      <c r="AH34" s="300"/>
      <c r="AI34" s="16"/>
    </row>
    <row r="35" spans="1:35" outlineLevel="1">
      <c r="A35" s="41"/>
      <c r="B35" s="40" t="s">
        <v>194</v>
      </c>
      <c r="C35" s="237"/>
      <c r="D35" s="30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  <c r="U35" s="284"/>
      <c r="V35" s="58"/>
      <c r="W35" s="14"/>
      <c r="X35" s="58"/>
      <c r="Y35" s="58"/>
      <c r="Z35" s="58"/>
      <c r="AA35" s="58"/>
      <c r="AB35" s="58"/>
      <c r="AC35" s="315"/>
      <c r="AD35" s="275"/>
      <c r="AE35" s="275"/>
      <c r="AF35" s="275"/>
      <c r="AG35" s="290"/>
      <c r="AH35" s="300"/>
      <c r="AI35" s="16"/>
    </row>
    <row r="36" spans="1:35" outlineLevel="1">
      <c r="A36" s="104">
        <v>4600</v>
      </c>
      <c r="B36" s="31" t="s">
        <v>195</v>
      </c>
      <c r="C36" s="237"/>
      <c r="D36" s="30"/>
      <c r="E36" s="81"/>
      <c r="F36" s="94"/>
      <c r="G36" s="79"/>
      <c r="H36" s="80"/>
      <c r="I36" s="78"/>
      <c r="J36" s="79"/>
      <c r="K36" s="82"/>
      <c r="L36" s="16">
        <f t="shared" ref="L36:AH36" si="29">L596</f>
        <v>0</v>
      </c>
      <c r="M36" s="67">
        <f t="shared" si="29"/>
        <v>0</v>
      </c>
      <c r="N36" s="16">
        <f t="shared" si="29"/>
        <v>0</v>
      </c>
      <c r="O36" s="67">
        <f t="shared" si="29"/>
        <v>0</v>
      </c>
      <c r="P36" s="67">
        <f t="shared" si="29"/>
        <v>0</v>
      </c>
      <c r="Q36" s="67">
        <f t="shared" si="29"/>
        <v>0</v>
      </c>
      <c r="R36" s="67">
        <f t="shared" si="29"/>
        <v>0</v>
      </c>
      <c r="S36" s="14">
        <f t="shared" si="29"/>
        <v>0</v>
      </c>
      <c r="T36" s="67">
        <f t="shared" si="29"/>
        <v>0</v>
      </c>
      <c r="U36" s="284">
        <f t="shared" si="29"/>
        <v>0</v>
      </c>
      <c r="V36" s="58">
        <f t="shared" si="29"/>
        <v>0</v>
      </c>
      <c r="W36" s="14">
        <f t="shared" si="29"/>
        <v>0</v>
      </c>
      <c r="X36" s="58">
        <f t="shared" si="29"/>
        <v>0</v>
      </c>
      <c r="Y36" s="58">
        <f t="shared" si="29"/>
        <v>0</v>
      </c>
      <c r="Z36" s="58">
        <f t="shared" si="29"/>
        <v>0</v>
      </c>
      <c r="AA36" s="58">
        <f t="shared" si="29"/>
        <v>0</v>
      </c>
      <c r="AB36" s="58">
        <f t="shared" si="29"/>
        <v>0</v>
      </c>
      <c r="AC36" s="315">
        <f t="shared" si="29"/>
        <v>0</v>
      </c>
      <c r="AD36" s="275">
        <f t="shared" si="29"/>
        <v>0</v>
      </c>
      <c r="AE36" s="275">
        <f t="shared" si="29"/>
        <v>0</v>
      </c>
      <c r="AF36" s="275">
        <f t="shared" si="29"/>
        <v>0</v>
      </c>
      <c r="AG36" s="290">
        <f t="shared" si="29"/>
        <v>0</v>
      </c>
      <c r="AH36" s="300">
        <f t="shared" si="29"/>
        <v>0</v>
      </c>
      <c r="AI36" s="16"/>
    </row>
    <row r="37" spans="1:35" outlineLevel="1">
      <c r="A37" s="104">
        <v>4700</v>
      </c>
      <c r="B37" s="31" t="s">
        <v>196</v>
      </c>
      <c r="C37" s="237"/>
      <c r="D37" s="30"/>
      <c r="E37" s="81"/>
      <c r="F37" s="94"/>
      <c r="G37" s="79"/>
      <c r="H37" s="80"/>
      <c r="I37" s="78"/>
      <c r="J37" s="79"/>
      <c r="K37" s="82"/>
      <c r="L37" s="16">
        <f t="shared" ref="L37:AH37" si="30">L613</f>
        <v>0</v>
      </c>
      <c r="M37" s="67">
        <f t="shared" si="30"/>
        <v>0</v>
      </c>
      <c r="N37" s="16">
        <f t="shared" si="30"/>
        <v>0</v>
      </c>
      <c r="O37" s="67">
        <f t="shared" si="30"/>
        <v>0</v>
      </c>
      <c r="P37" s="67">
        <f t="shared" si="30"/>
        <v>0</v>
      </c>
      <c r="Q37" s="67">
        <f t="shared" si="30"/>
        <v>0</v>
      </c>
      <c r="R37" s="67">
        <f t="shared" si="30"/>
        <v>0</v>
      </c>
      <c r="S37" s="14">
        <f t="shared" si="30"/>
        <v>0</v>
      </c>
      <c r="T37" s="67">
        <f t="shared" si="30"/>
        <v>0</v>
      </c>
      <c r="U37" s="284">
        <f t="shared" si="30"/>
        <v>0</v>
      </c>
      <c r="V37" s="58">
        <f t="shared" si="30"/>
        <v>0</v>
      </c>
      <c r="W37" s="14">
        <f t="shared" si="30"/>
        <v>0</v>
      </c>
      <c r="X37" s="58">
        <f t="shared" si="30"/>
        <v>0</v>
      </c>
      <c r="Y37" s="58">
        <f t="shared" si="30"/>
        <v>0</v>
      </c>
      <c r="Z37" s="58">
        <f t="shared" si="30"/>
        <v>0</v>
      </c>
      <c r="AA37" s="58">
        <f t="shared" si="30"/>
        <v>0</v>
      </c>
      <c r="AB37" s="58">
        <f t="shared" si="30"/>
        <v>0</v>
      </c>
      <c r="AC37" s="315">
        <f t="shared" si="30"/>
        <v>0</v>
      </c>
      <c r="AD37" s="275">
        <f t="shared" si="30"/>
        <v>0</v>
      </c>
      <c r="AE37" s="275">
        <f t="shared" si="30"/>
        <v>0</v>
      </c>
      <c r="AF37" s="275">
        <f t="shared" si="30"/>
        <v>0</v>
      </c>
      <c r="AG37" s="290">
        <f t="shared" si="30"/>
        <v>0</v>
      </c>
      <c r="AH37" s="300">
        <f t="shared" si="30"/>
        <v>0</v>
      </c>
      <c r="AI37" s="16"/>
    </row>
    <row r="38" spans="1:35" outlineLevel="1">
      <c r="A38" s="104">
        <v>4720</v>
      </c>
      <c r="B38" s="31" t="s">
        <v>197</v>
      </c>
      <c r="C38" s="237"/>
      <c r="D38" s="30"/>
      <c r="E38" s="81"/>
      <c r="F38" s="94"/>
      <c r="G38" s="79"/>
      <c r="H38" s="80"/>
      <c r="I38" s="78"/>
      <c r="J38" s="79"/>
      <c r="K38" s="82"/>
      <c r="L38" s="16">
        <f t="shared" ref="L38:AH38" si="31">L660</f>
        <v>0</v>
      </c>
      <c r="M38" s="67">
        <f t="shared" si="31"/>
        <v>0</v>
      </c>
      <c r="N38" s="16">
        <f t="shared" si="31"/>
        <v>0</v>
      </c>
      <c r="O38" s="67">
        <f t="shared" si="31"/>
        <v>0</v>
      </c>
      <c r="P38" s="67">
        <f t="shared" si="31"/>
        <v>0</v>
      </c>
      <c r="Q38" s="67">
        <f t="shared" si="31"/>
        <v>0</v>
      </c>
      <c r="R38" s="67">
        <f t="shared" si="31"/>
        <v>0</v>
      </c>
      <c r="S38" s="14">
        <f t="shared" si="31"/>
        <v>0</v>
      </c>
      <c r="T38" s="67">
        <f t="shared" si="31"/>
        <v>0</v>
      </c>
      <c r="U38" s="284">
        <f t="shared" si="31"/>
        <v>0</v>
      </c>
      <c r="V38" s="58">
        <f t="shared" si="31"/>
        <v>0</v>
      </c>
      <c r="W38" s="14">
        <f t="shared" si="31"/>
        <v>0</v>
      </c>
      <c r="X38" s="58">
        <f t="shared" si="31"/>
        <v>0</v>
      </c>
      <c r="Y38" s="58">
        <f t="shared" si="31"/>
        <v>0</v>
      </c>
      <c r="Z38" s="58">
        <f t="shared" si="31"/>
        <v>0</v>
      </c>
      <c r="AA38" s="58">
        <f t="shared" si="31"/>
        <v>0</v>
      </c>
      <c r="AB38" s="58">
        <f t="shared" si="31"/>
        <v>0</v>
      </c>
      <c r="AC38" s="315">
        <f t="shared" si="31"/>
        <v>0</v>
      </c>
      <c r="AD38" s="275">
        <f t="shared" si="31"/>
        <v>0</v>
      </c>
      <c r="AE38" s="275">
        <f t="shared" si="31"/>
        <v>0</v>
      </c>
      <c r="AF38" s="275">
        <f t="shared" si="31"/>
        <v>0</v>
      </c>
      <c r="AG38" s="290">
        <f t="shared" si="31"/>
        <v>0</v>
      </c>
      <c r="AH38" s="300">
        <f t="shared" si="31"/>
        <v>0</v>
      </c>
      <c r="AI38" s="16"/>
    </row>
    <row r="39" spans="1:35" outlineLevel="1">
      <c r="A39" s="104">
        <v>4800</v>
      </c>
      <c r="B39" s="31" t="s">
        <v>198</v>
      </c>
      <c r="C39" s="237"/>
      <c r="D39" s="30"/>
      <c r="E39" s="81"/>
      <c r="F39" s="94"/>
      <c r="G39" s="79"/>
      <c r="H39" s="80"/>
      <c r="I39" s="78"/>
      <c r="J39" s="79"/>
      <c r="K39" s="82"/>
      <c r="L39" s="16">
        <f t="shared" ref="L39:AH39" si="32">L692</f>
        <v>0</v>
      </c>
      <c r="M39" s="67">
        <f t="shared" si="32"/>
        <v>0</v>
      </c>
      <c r="N39" s="16">
        <f t="shared" si="32"/>
        <v>0</v>
      </c>
      <c r="O39" s="67">
        <f t="shared" si="32"/>
        <v>0</v>
      </c>
      <c r="P39" s="67">
        <f t="shared" si="32"/>
        <v>0</v>
      </c>
      <c r="Q39" s="67">
        <f t="shared" si="32"/>
        <v>0</v>
      </c>
      <c r="R39" s="67">
        <f t="shared" si="32"/>
        <v>0</v>
      </c>
      <c r="S39" s="14">
        <f t="shared" si="32"/>
        <v>0</v>
      </c>
      <c r="T39" s="67">
        <f t="shared" si="32"/>
        <v>0</v>
      </c>
      <c r="U39" s="284">
        <f t="shared" si="32"/>
        <v>0</v>
      </c>
      <c r="V39" s="58">
        <f t="shared" si="32"/>
        <v>0</v>
      </c>
      <c r="W39" s="14">
        <f t="shared" si="32"/>
        <v>0</v>
      </c>
      <c r="X39" s="58">
        <f t="shared" si="32"/>
        <v>0</v>
      </c>
      <c r="Y39" s="58">
        <f t="shared" si="32"/>
        <v>0</v>
      </c>
      <c r="Z39" s="58">
        <f t="shared" si="32"/>
        <v>0</v>
      </c>
      <c r="AA39" s="58">
        <f t="shared" si="32"/>
        <v>0</v>
      </c>
      <c r="AB39" s="58">
        <f t="shared" si="32"/>
        <v>0</v>
      </c>
      <c r="AC39" s="315">
        <f t="shared" si="32"/>
        <v>0</v>
      </c>
      <c r="AD39" s="275">
        <f t="shared" si="32"/>
        <v>0</v>
      </c>
      <c r="AE39" s="275">
        <f t="shared" si="32"/>
        <v>0</v>
      </c>
      <c r="AF39" s="275">
        <f t="shared" si="32"/>
        <v>0</v>
      </c>
      <c r="AG39" s="290">
        <f t="shared" si="32"/>
        <v>0</v>
      </c>
      <c r="AH39" s="300">
        <f t="shared" si="32"/>
        <v>0</v>
      </c>
      <c r="AI39" s="16"/>
    </row>
    <row r="40" spans="1:35" outlineLevel="1">
      <c r="A40" s="104">
        <v>4850</v>
      </c>
      <c r="B40" s="31" t="s">
        <v>199</v>
      </c>
      <c r="C40" s="237"/>
      <c r="D40" s="30"/>
      <c r="E40" s="81"/>
      <c r="F40" s="94"/>
      <c r="G40" s="79"/>
      <c r="H40" s="80"/>
      <c r="I40" s="78"/>
      <c r="J40" s="79"/>
      <c r="K40" s="82"/>
      <c r="L40" s="16">
        <f t="shared" ref="L40:AH40" si="33">L738</f>
        <v>0</v>
      </c>
      <c r="M40" s="67">
        <f t="shared" si="33"/>
        <v>0</v>
      </c>
      <c r="N40" s="16">
        <f t="shared" si="33"/>
        <v>0</v>
      </c>
      <c r="O40" s="67">
        <f t="shared" si="33"/>
        <v>0</v>
      </c>
      <c r="P40" s="67">
        <f t="shared" si="33"/>
        <v>0</v>
      </c>
      <c r="Q40" s="67">
        <f t="shared" si="33"/>
        <v>0</v>
      </c>
      <c r="R40" s="67">
        <f t="shared" si="33"/>
        <v>0</v>
      </c>
      <c r="S40" s="14">
        <f t="shared" si="33"/>
        <v>0</v>
      </c>
      <c r="T40" s="67">
        <f t="shared" si="33"/>
        <v>0</v>
      </c>
      <c r="U40" s="284">
        <f t="shared" si="33"/>
        <v>0</v>
      </c>
      <c r="V40" s="58">
        <f t="shared" si="33"/>
        <v>0</v>
      </c>
      <c r="W40" s="14">
        <f t="shared" si="33"/>
        <v>0</v>
      </c>
      <c r="X40" s="58">
        <f t="shared" si="33"/>
        <v>0</v>
      </c>
      <c r="Y40" s="58">
        <f t="shared" si="33"/>
        <v>0</v>
      </c>
      <c r="Z40" s="58">
        <f t="shared" si="33"/>
        <v>0</v>
      </c>
      <c r="AA40" s="58">
        <f t="shared" si="33"/>
        <v>0</v>
      </c>
      <c r="AB40" s="58">
        <f t="shared" si="33"/>
        <v>0</v>
      </c>
      <c r="AC40" s="315">
        <f t="shared" si="33"/>
        <v>0</v>
      </c>
      <c r="AD40" s="275">
        <f t="shared" si="33"/>
        <v>0</v>
      </c>
      <c r="AE40" s="275">
        <f t="shared" si="33"/>
        <v>0</v>
      </c>
      <c r="AF40" s="275">
        <f t="shared" si="33"/>
        <v>0</v>
      </c>
      <c r="AG40" s="290">
        <f t="shared" si="33"/>
        <v>0</v>
      </c>
      <c r="AH40" s="300">
        <f t="shared" si="33"/>
        <v>0</v>
      </c>
      <c r="AI40" s="16"/>
    </row>
    <row r="41" spans="1:35" outlineLevel="1">
      <c r="A41" s="104">
        <v>4900</v>
      </c>
      <c r="B41" s="31" t="s">
        <v>200</v>
      </c>
      <c r="C41" s="237"/>
      <c r="D41" s="30"/>
      <c r="E41" s="81"/>
      <c r="F41" s="94"/>
      <c r="G41" s="79"/>
      <c r="H41" s="80"/>
      <c r="I41" s="78"/>
      <c r="J41" s="79"/>
      <c r="K41" s="82"/>
      <c r="L41" s="16">
        <f t="shared" ref="L41:AH41" si="34">L751</f>
        <v>0</v>
      </c>
      <c r="M41" s="67">
        <f t="shared" si="34"/>
        <v>0</v>
      </c>
      <c r="N41" s="16">
        <f t="shared" si="34"/>
        <v>0</v>
      </c>
      <c r="O41" s="67">
        <f t="shared" si="34"/>
        <v>0</v>
      </c>
      <c r="P41" s="67">
        <f t="shared" si="34"/>
        <v>0</v>
      </c>
      <c r="Q41" s="67">
        <f t="shared" si="34"/>
        <v>0</v>
      </c>
      <c r="R41" s="67">
        <f t="shared" si="34"/>
        <v>0</v>
      </c>
      <c r="S41" s="14">
        <f t="shared" si="34"/>
        <v>0</v>
      </c>
      <c r="T41" s="67">
        <f t="shared" si="34"/>
        <v>0</v>
      </c>
      <c r="U41" s="284">
        <f t="shared" si="34"/>
        <v>0</v>
      </c>
      <c r="V41" s="58">
        <f t="shared" si="34"/>
        <v>0</v>
      </c>
      <c r="W41" s="14">
        <f t="shared" si="34"/>
        <v>0</v>
      </c>
      <c r="X41" s="58">
        <f t="shared" si="34"/>
        <v>0</v>
      </c>
      <c r="Y41" s="58">
        <f t="shared" si="34"/>
        <v>0</v>
      </c>
      <c r="Z41" s="58">
        <f t="shared" si="34"/>
        <v>0</v>
      </c>
      <c r="AA41" s="58">
        <f t="shared" si="34"/>
        <v>0</v>
      </c>
      <c r="AB41" s="58">
        <f t="shared" si="34"/>
        <v>0</v>
      </c>
      <c r="AC41" s="315">
        <f t="shared" si="34"/>
        <v>0</v>
      </c>
      <c r="AD41" s="275">
        <f t="shared" si="34"/>
        <v>0</v>
      </c>
      <c r="AE41" s="275">
        <f t="shared" si="34"/>
        <v>0</v>
      </c>
      <c r="AF41" s="275">
        <f t="shared" si="34"/>
        <v>0</v>
      </c>
      <c r="AG41" s="290">
        <f t="shared" si="34"/>
        <v>0</v>
      </c>
      <c r="AH41" s="300">
        <f t="shared" si="34"/>
        <v>0</v>
      </c>
      <c r="AI41" s="16"/>
    </row>
    <row r="42" spans="1:35" outlineLevel="1">
      <c r="A42" s="104">
        <v>4920</v>
      </c>
      <c r="B42" s="31" t="s">
        <v>201</v>
      </c>
      <c r="C42" s="237"/>
      <c r="D42" s="30"/>
      <c r="E42" s="81"/>
      <c r="F42" s="94"/>
      <c r="G42" s="79"/>
      <c r="H42" s="80"/>
      <c r="I42" s="78"/>
      <c r="J42" s="79"/>
      <c r="K42" s="82"/>
      <c r="L42" s="17">
        <f t="shared" ref="L42:AH42" si="35">L791</f>
        <v>0</v>
      </c>
      <c r="M42" s="68">
        <f t="shared" si="35"/>
        <v>0</v>
      </c>
      <c r="N42" s="17">
        <f t="shared" si="35"/>
        <v>0</v>
      </c>
      <c r="O42" s="68">
        <f t="shared" si="35"/>
        <v>0</v>
      </c>
      <c r="P42" s="68">
        <f t="shared" si="35"/>
        <v>0</v>
      </c>
      <c r="Q42" s="68">
        <f t="shared" si="35"/>
        <v>0</v>
      </c>
      <c r="R42" s="68">
        <f t="shared" si="35"/>
        <v>0</v>
      </c>
      <c r="S42" s="20">
        <f t="shared" si="35"/>
        <v>0</v>
      </c>
      <c r="T42" s="68">
        <f t="shared" si="35"/>
        <v>0</v>
      </c>
      <c r="U42" s="326">
        <f t="shared" si="35"/>
        <v>0</v>
      </c>
      <c r="V42" s="60">
        <f t="shared" si="35"/>
        <v>0</v>
      </c>
      <c r="W42" s="20">
        <f t="shared" si="35"/>
        <v>0</v>
      </c>
      <c r="X42" s="60">
        <f t="shared" si="35"/>
        <v>0</v>
      </c>
      <c r="Y42" s="60">
        <f t="shared" si="35"/>
        <v>0</v>
      </c>
      <c r="Z42" s="60">
        <f t="shared" si="35"/>
        <v>0</v>
      </c>
      <c r="AA42" s="60">
        <f t="shared" si="35"/>
        <v>0</v>
      </c>
      <c r="AB42" s="327">
        <f t="shared" si="35"/>
        <v>0</v>
      </c>
      <c r="AC42" s="316">
        <f t="shared" si="35"/>
        <v>0</v>
      </c>
      <c r="AD42" s="276">
        <f t="shared" si="35"/>
        <v>0</v>
      </c>
      <c r="AE42" s="276">
        <f t="shared" si="35"/>
        <v>0</v>
      </c>
      <c r="AF42" s="276">
        <f t="shared" si="35"/>
        <v>0</v>
      </c>
      <c r="AG42" s="291">
        <f t="shared" si="35"/>
        <v>0</v>
      </c>
      <c r="AH42" s="301">
        <f t="shared" si="35"/>
        <v>0</v>
      </c>
      <c r="AI42" s="16"/>
    </row>
    <row r="43" spans="1:35" outlineLevel="1">
      <c r="A43" s="41"/>
      <c r="B43" s="42" t="s">
        <v>202</v>
      </c>
      <c r="C43" s="237"/>
      <c r="D43" s="30"/>
      <c r="E43" s="81"/>
      <c r="F43" s="94"/>
      <c r="G43" s="79"/>
      <c r="H43" s="80"/>
      <c r="I43" s="78"/>
      <c r="J43" s="79"/>
      <c r="K43" s="82"/>
      <c r="L43" s="18">
        <f>SUM(L36:L42)</f>
        <v>0</v>
      </c>
      <c r="M43" s="69">
        <f>SUM(M36:M42)</f>
        <v>0</v>
      </c>
      <c r="N43" s="18">
        <f t="shared" ref="N43:AG43" si="36">SUM(N36:N42)</f>
        <v>0</v>
      </c>
      <c r="O43" s="69">
        <f t="shared" si="36"/>
        <v>0</v>
      </c>
      <c r="P43" s="69">
        <f t="shared" si="36"/>
        <v>0</v>
      </c>
      <c r="Q43" s="69">
        <f t="shared" si="36"/>
        <v>0</v>
      </c>
      <c r="R43" s="69">
        <f t="shared" si="36"/>
        <v>0</v>
      </c>
      <c r="S43" s="14">
        <f t="shared" si="36"/>
        <v>0</v>
      </c>
      <c r="T43" s="69">
        <f t="shared" si="36"/>
        <v>0</v>
      </c>
      <c r="U43" s="284">
        <f t="shared" si="36"/>
        <v>0</v>
      </c>
      <c r="V43" s="58">
        <f t="shared" si="36"/>
        <v>0</v>
      </c>
      <c r="W43" s="14">
        <f t="shared" si="36"/>
        <v>0</v>
      </c>
      <c r="X43" s="58">
        <f t="shared" si="36"/>
        <v>0</v>
      </c>
      <c r="Y43" s="58">
        <f t="shared" si="36"/>
        <v>0</v>
      </c>
      <c r="Z43" s="58">
        <f t="shared" si="36"/>
        <v>0</v>
      </c>
      <c r="AA43" s="58">
        <f t="shared" si="36"/>
        <v>0</v>
      </c>
      <c r="AB43" s="58">
        <f t="shared" si="36"/>
        <v>0</v>
      </c>
      <c r="AC43" s="317">
        <f>SUM(AC36:AC42)</f>
        <v>0</v>
      </c>
      <c r="AD43" s="277">
        <f>SUM(AD36:AD42)</f>
        <v>0</v>
      </c>
      <c r="AE43" s="277">
        <f>SUM(AE36:AE42)</f>
        <v>0</v>
      </c>
      <c r="AF43" s="277">
        <f>SUM(AF36:AF42)</f>
        <v>0</v>
      </c>
      <c r="AG43" s="292">
        <f t="shared" si="36"/>
        <v>0</v>
      </c>
      <c r="AH43" s="302">
        <f>SUM(AH36:AH42)</f>
        <v>0</v>
      </c>
      <c r="AI43" s="18"/>
    </row>
    <row r="44" spans="1:35">
      <c r="A44" s="41"/>
      <c r="B44" s="31"/>
      <c r="C44" s="237"/>
      <c r="D44" s="30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  <c r="U44" s="284"/>
      <c r="V44" s="58"/>
      <c r="W44" s="14"/>
      <c r="X44" s="58"/>
      <c r="Y44" s="58"/>
      <c r="Z44" s="58"/>
      <c r="AA44" s="58"/>
      <c r="AB44" s="58"/>
      <c r="AC44" s="317"/>
      <c r="AD44" s="277"/>
      <c r="AE44" s="277"/>
      <c r="AF44" s="277"/>
      <c r="AG44" s="292"/>
      <c r="AH44" s="302"/>
      <c r="AI44" s="18"/>
    </row>
    <row r="45" spans="1:35">
      <c r="A45" s="41"/>
      <c r="B45" s="40" t="s">
        <v>203</v>
      </c>
      <c r="C45" s="237"/>
      <c r="D45" s="77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  <c r="U45" s="284"/>
      <c r="V45" s="58"/>
      <c r="W45" s="14"/>
      <c r="X45" s="58"/>
      <c r="Y45" s="58"/>
      <c r="Z45" s="58"/>
      <c r="AA45" s="58"/>
      <c r="AB45" s="58"/>
      <c r="AC45" s="273"/>
      <c r="AD45" s="274"/>
      <c r="AE45" s="274"/>
      <c r="AF45" s="274"/>
      <c r="AG45" s="293"/>
      <c r="AH45" s="303"/>
      <c r="AI45" s="14"/>
    </row>
    <row r="46" spans="1:35">
      <c r="A46" s="104">
        <v>5000</v>
      </c>
      <c r="B46" s="31" t="s">
        <v>204</v>
      </c>
      <c r="C46" s="237"/>
      <c r="D46" s="30"/>
      <c r="E46" s="81"/>
      <c r="F46" s="94"/>
      <c r="G46" s="79"/>
      <c r="H46" s="80"/>
      <c r="I46" s="78"/>
      <c r="J46" s="79"/>
      <c r="K46" s="82"/>
      <c r="L46" s="16">
        <f t="shared" ref="L46:AH46" si="37">L815</f>
        <v>0</v>
      </c>
      <c r="M46" s="67">
        <f t="shared" si="37"/>
        <v>0</v>
      </c>
      <c r="N46" s="16">
        <f t="shared" si="37"/>
        <v>0</v>
      </c>
      <c r="O46" s="67">
        <f t="shared" si="37"/>
        <v>0</v>
      </c>
      <c r="P46" s="67">
        <f t="shared" si="37"/>
        <v>0</v>
      </c>
      <c r="Q46" s="67">
        <f t="shared" si="37"/>
        <v>0</v>
      </c>
      <c r="R46" s="67">
        <f t="shared" si="37"/>
        <v>0</v>
      </c>
      <c r="S46" s="14">
        <f t="shared" si="37"/>
        <v>0</v>
      </c>
      <c r="T46" s="67">
        <f t="shared" si="37"/>
        <v>0</v>
      </c>
      <c r="U46" s="284">
        <f t="shared" si="37"/>
        <v>0</v>
      </c>
      <c r="V46" s="58">
        <f t="shared" si="37"/>
        <v>0</v>
      </c>
      <c r="W46" s="14">
        <f t="shared" si="37"/>
        <v>0</v>
      </c>
      <c r="X46" s="58">
        <f t="shared" si="37"/>
        <v>0</v>
      </c>
      <c r="Y46" s="58">
        <f t="shared" si="37"/>
        <v>0</v>
      </c>
      <c r="Z46" s="58">
        <f t="shared" si="37"/>
        <v>0</v>
      </c>
      <c r="AA46" s="58">
        <f t="shared" si="37"/>
        <v>0</v>
      </c>
      <c r="AB46" s="58">
        <f t="shared" si="37"/>
        <v>0</v>
      </c>
      <c r="AC46" s="315">
        <f t="shared" si="37"/>
        <v>0</v>
      </c>
      <c r="AD46" s="275">
        <f t="shared" si="37"/>
        <v>0</v>
      </c>
      <c r="AE46" s="275">
        <f t="shared" si="37"/>
        <v>0</v>
      </c>
      <c r="AF46" s="275">
        <f t="shared" si="37"/>
        <v>0</v>
      </c>
      <c r="AG46" s="290">
        <f t="shared" si="37"/>
        <v>0</v>
      </c>
      <c r="AH46" s="300">
        <f t="shared" si="37"/>
        <v>0</v>
      </c>
      <c r="AI46" s="16"/>
    </row>
    <row r="47" spans="1:35">
      <c r="A47" s="104">
        <v>5100</v>
      </c>
      <c r="B47" s="31" t="s">
        <v>205</v>
      </c>
      <c r="C47" s="237"/>
      <c r="D47" s="30"/>
      <c r="E47" s="81"/>
      <c r="F47" s="94"/>
      <c r="G47" s="79"/>
      <c r="H47" s="80"/>
      <c r="I47" s="78"/>
      <c r="J47" s="79"/>
      <c r="K47" s="82"/>
      <c r="L47" s="16">
        <f t="shared" ref="L47:AH47" si="38">L829</f>
        <v>0</v>
      </c>
      <c r="M47" s="67">
        <f t="shared" si="38"/>
        <v>0</v>
      </c>
      <c r="N47" s="16">
        <f t="shared" si="38"/>
        <v>0</v>
      </c>
      <c r="O47" s="67">
        <f t="shared" si="38"/>
        <v>0</v>
      </c>
      <c r="P47" s="67">
        <f t="shared" si="38"/>
        <v>0</v>
      </c>
      <c r="Q47" s="67">
        <f t="shared" si="38"/>
        <v>0</v>
      </c>
      <c r="R47" s="67">
        <f t="shared" si="38"/>
        <v>0</v>
      </c>
      <c r="S47" s="14">
        <f t="shared" si="38"/>
        <v>0</v>
      </c>
      <c r="T47" s="67">
        <f t="shared" si="38"/>
        <v>0</v>
      </c>
      <c r="U47" s="284">
        <f t="shared" si="38"/>
        <v>0</v>
      </c>
      <c r="V47" s="58">
        <f t="shared" si="38"/>
        <v>0</v>
      </c>
      <c r="W47" s="14">
        <f t="shared" si="38"/>
        <v>0</v>
      </c>
      <c r="X47" s="58">
        <f t="shared" si="38"/>
        <v>0</v>
      </c>
      <c r="Y47" s="58">
        <f t="shared" si="38"/>
        <v>0</v>
      </c>
      <c r="Z47" s="58">
        <f t="shared" si="38"/>
        <v>0</v>
      </c>
      <c r="AA47" s="58">
        <f t="shared" si="38"/>
        <v>0</v>
      </c>
      <c r="AB47" s="58">
        <f t="shared" si="38"/>
        <v>0</v>
      </c>
      <c r="AC47" s="315">
        <f t="shared" si="38"/>
        <v>0</v>
      </c>
      <c r="AD47" s="275">
        <f t="shared" si="38"/>
        <v>0</v>
      </c>
      <c r="AE47" s="275">
        <f t="shared" si="38"/>
        <v>0</v>
      </c>
      <c r="AF47" s="275">
        <f t="shared" si="38"/>
        <v>0</v>
      </c>
      <c r="AG47" s="290">
        <f t="shared" si="38"/>
        <v>0</v>
      </c>
      <c r="AH47" s="300">
        <f t="shared" si="38"/>
        <v>0</v>
      </c>
      <c r="AI47" s="16"/>
    </row>
    <row r="48" spans="1:35">
      <c r="A48" s="104">
        <v>5200</v>
      </c>
      <c r="B48" s="31" t="s">
        <v>206</v>
      </c>
      <c r="C48" s="237"/>
      <c r="D48" s="30"/>
      <c r="E48" s="81"/>
      <c r="F48" s="94"/>
      <c r="G48" s="79"/>
      <c r="H48" s="80"/>
      <c r="I48" s="78"/>
      <c r="J48" s="79"/>
      <c r="K48" s="82"/>
      <c r="L48" s="16">
        <f t="shared" ref="L48:AH48" si="39">L839</f>
        <v>0</v>
      </c>
      <c r="M48" s="67">
        <f t="shared" si="39"/>
        <v>0</v>
      </c>
      <c r="N48" s="16">
        <f t="shared" si="39"/>
        <v>0</v>
      </c>
      <c r="O48" s="67">
        <f t="shared" si="39"/>
        <v>0</v>
      </c>
      <c r="P48" s="67">
        <f t="shared" si="39"/>
        <v>0</v>
      </c>
      <c r="Q48" s="67">
        <f t="shared" si="39"/>
        <v>0</v>
      </c>
      <c r="R48" s="67">
        <f t="shared" si="39"/>
        <v>0</v>
      </c>
      <c r="S48" s="14">
        <f t="shared" si="39"/>
        <v>0</v>
      </c>
      <c r="T48" s="67">
        <f t="shared" si="39"/>
        <v>0</v>
      </c>
      <c r="U48" s="284">
        <f t="shared" si="39"/>
        <v>0</v>
      </c>
      <c r="V48" s="58">
        <f t="shared" si="39"/>
        <v>0</v>
      </c>
      <c r="W48" s="14">
        <f t="shared" si="39"/>
        <v>0</v>
      </c>
      <c r="X48" s="58">
        <f t="shared" si="39"/>
        <v>0</v>
      </c>
      <c r="Y48" s="58">
        <f t="shared" si="39"/>
        <v>0</v>
      </c>
      <c r="Z48" s="58">
        <f t="shared" si="39"/>
        <v>0</v>
      </c>
      <c r="AA48" s="58">
        <f t="shared" si="39"/>
        <v>0</v>
      </c>
      <c r="AB48" s="58">
        <f t="shared" si="39"/>
        <v>0</v>
      </c>
      <c r="AC48" s="315">
        <f t="shared" si="39"/>
        <v>0</v>
      </c>
      <c r="AD48" s="275">
        <f t="shared" si="39"/>
        <v>0</v>
      </c>
      <c r="AE48" s="275">
        <f t="shared" si="39"/>
        <v>0</v>
      </c>
      <c r="AF48" s="275">
        <f t="shared" si="39"/>
        <v>0</v>
      </c>
      <c r="AG48" s="290">
        <f t="shared" si="39"/>
        <v>0</v>
      </c>
      <c r="AH48" s="300">
        <f t="shared" si="39"/>
        <v>0</v>
      </c>
      <c r="AI48" s="16"/>
    </row>
    <row r="49" spans="1:35">
      <c r="A49" s="104">
        <v>5300</v>
      </c>
      <c r="B49" s="31" t="s">
        <v>207</v>
      </c>
      <c r="C49" s="237"/>
      <c r="D49" s="30"/>
      <c r="E49" s="81"/>
      <c r="F49" s="94"/>
      <c r="G49" s="79"/>
      <c r="H49" s="80"/>
      <c r="I49" s="78"/>
      <c r="J49" s="79"/>
      <c r="K49" s="82"/>
      <c r="L49" s="16">
        <f t="shared" ref="L49:AH49" si="40">L866</f>
        <v>0</v>
      </c>
      <c r="M49" s="67">
        <f t="shared" si="40"/>
        <v>0</v>
      </c>
      <c r="N49" s="16">
        <f t="shared" si="40"/>
        <v>0</v>
      </c>
      <c r="O49" s="67">
        <f t="shared" si="40"/>
        <v>0</v>
      </c>
      <c r="P49" s="67">
        <f t="shared" si="40"/>
        <v>0</v>
      </c>
      <c r="Q49" s="67">
        <f t="shared" si="40"/>
        <v>0</v>
      </c>
      <c r="R49" s="67">
        <f t="shared" si="40"/>
        <v>0</v>
      </c>
      <c r="S49" s="14">
        <f t="shared" si="40"/>
        <v>0</v>
      </c>
      <c r="T49" s="67">
        <f t="shared" si="40"/>
        <v>0</v>
      </c>
      <c r="U49" s="284">
        <f t="shared" si="40"/>
        <v>0</v>
      </c>
      <c r="V49" s="58">
        <f t="shared" si="40"/>
        <v>0</v>
      </c>
      <c r="W49" s="14">
        <f t="shared" si="40"/>
        <v>0</v>
      </c>
      <c r="X49" s="58">
        <f t="shared" si="40"/>
        <v>0</v>
      </c>
      <c r="Y49" s="58">
        <f t="shared" si="40"/>
        <v>0</v>
      </c>
      <c r="Z49" s="58">
        <f t="shared" si="40"/>
        <v>0</v>
      </c>
      <c r="AA49" s="58">
        <f t="shared" si="40"/>
        <v>0</v>
      </c>
      <c r="AB49" s="58">
        <f t="shared" si="40"/>
        <v>0</v>
      </c>
      <c r="AC49" s="315">
        <f t="shared" si="40"/>
        <v>0</v>
      </c>
      <c r="AD49" s="275">
        <f t="shared" si="40"/>
        <v>0</v>
      </c>
      <c r="AE49" s="275">
        <f t="shared" si="40"/>
        <v>0</v>
      </c>
      <c r="AF49" s="275">
        <f t="shared" si="40"/>
        <v>0</v>
      </c>
      <c r="AG49" s="290">
        <f t="shared" si="40"/>
        <v>0</v>
      </c>
      <c r="AH49" s="300">
        <f t="shared" si="40"/>
        <v>0</v>
      </c>
      <c r="AI49" s="16"/>
    </row>
    <row r="50" spans="1:35">
      <c r="A50" s="104">
        <v>5400</v>
      </c>
      <c r="B50" s="31" t="s">
        <v>208</v>
      </c>
      <c r="C50" s="237"/>
      <c r="D50" s="30"/>
      <c r="E50" s="81"/>
      <c r="F50" s="94"/>
      <c r="G50" s="79"/>
      <c r="H50" s="80"/>
      <c r="I50" s="78"/>
      <c r="J50" s="79"/>
      <c r="K50" s="82"/>
      <c r="L50" s="16">
        <f t="shared" ref="L50:AH50" si="41">L879</f>
        <v>0</v>
      </c>
      <c r="M50" s="67">
        <f t="shared" si="41"/>
        <v>0</v>
      </c>
      <c r="N50" s="16">
        <f t="shared" si="41"/>
        <v>0</v>
      </c>
      <c r="O50" s="67">
        <f t="shared" si="41"/>
        <v>0</v>
      </c>
      <c r="P50" s="67">
        <f t="shared" si="41"/>
        <v>0</v>
      </c>
      <c r="Q50" s="67">
        <f t="shared" si="41"/>
        <v>0</v>
      </c>
      <c r="R50" s="67">
        <f t="shared" si="41"/>
        <v>0</v>
      </c>
      <c r="S50" s="14">
        <f t="shared" si="41"/>
        <v>0</v>
      </c>
      <c r="T50" s="67">
        <f t="shared" si="41"/>
        <v>0</v>
      </c>
      <c r="U50" s="284">
        <f t="shared" si="41"/>
        <v>0</v>
      </c>
      <c r="V50" s="58">
        <f t="shared" si="41"/>
        <v>0</v>
      </c>
      <c r="W50" s="14">
        <f t="shared" si="41"/>
        <v>0</v>
      </c>
      <c r="X50" s="58">
        <f t="shared" si="41"/>
        <v>0</v>
      </c>
      <c r="Y50" s="58">
        <f t="shared" si="41"/>
        <v>0</v>
      </c>
      <c r="Z50" s="58">
        <f t="shared" si="41"/>
        <v>0</v>
      </c>
      <c r="AA50" s="58">
        <f t="shared" si="41"/>
        <v>0</v>
      </c>
      <c r="AB50" s="58">
        <f t="shared" si="41"/>
        <v>0</v>
      </c>
      <c r="AC50" s="315">
        <f t="shared" si="41"/>
        <v>0</v>
      </c>
      <c r="AD50" s="275">
        <f t="shared" si="41"/>
        <v>0</v>
      </c>
      <c r="AE50" s="275">
        <f t="shared" si="41"/>
        <v>0</v>
      </c>
      <c r="AF50" s="275">
        <f t="shared" si="41"/>
        <v>0</v>
      </c>
      <c r="AG50" s="290">
        <f t="shared" si="41"/>
        <v>0</v>
      </c>
      <c r="AH50" s="300">
        <f t="shared" si="41"/>
        <v>0</v>
      </c>
      <c r="AI50" s="16"/>
    </row>
    <row r="51" spans="1:35">
      <c r="A51" s="104">
        <v>5500</v>
      </c>
      <c r="B51" s="31" t="s">
        <v>209</v>
      </c>
      <c r="C51" s="237"/>
      <c r="D51" s="1"/>
      <c r="E51" s="78"/>
      <c r="F51" s="94"/>
      <c r="G51" s="79"/>
      <c r="H51" s="78"/>
      <c r="I51" s="78"/>
      <c r="J51" s="78"/>
      <c r="K51" s="82"/>
      <c r="L51" s="16">
        <f t="shared" ref="L51:AH51" si="42">L885</f>
        <v>0</v>
      </c>
      <c r="M51" s="67">
        <f t="shared" si="42"/>
        <v>0</v>
      </c>
      <c r="N51" s="16">
        <f t="shared" si="42"/>
        <v>0</v>
      </c>
      <c r="O51" s="67">
        <f t="shared" si="42"/>
        <v>0</v>
      </c>
      <c r="P51" s="67">
        <f t="shared" si="42"/>
        <v>0</v>
      </c>
      <c r="Q51" s="67">
        <f t="shared" si="42"/>
        <v>0</v>
      </c>
      <c r="R51" s="67">
        <f t="shared" si="42"/>
        <v>0</v>
      </c>
      <c r="S51" s="14">
        <f t="shared" si="42"/>
        <v>0</v>
      </c>
      <c r="T51" s="67">
        <f t="shared" si="42"/>
        <v>0</v>
      </c>
      <c r="U51" s="284">
        <f t="shared" si="42"/>
        <v>0</v>
      </c>
      <c r="V51" s="58">
        <f t="shared" si="42"/>
        <v>0</v>
      </c>
      <c r="W51" s="14">
        <f t="shared" si="42"/>
        <v>0</v>
      </c>
      <c r="X51" s="58">
        <f t="shared" si="42"/>
        <v>0</v>
      </c>
      <c r="Y51" s="58">
        <f t="shared" si="42"/>
        <v>0</v>
      </c>
      <c r="Z51" s="58">
        <f t="shared" si="42"/>
        <v>0</v>
      </c>
      <c r="AA51" s="58">
        <f t="shared" si="42"/>
        <v>0</v>
      </c>
      <c r="AB51" s="58">
        <f t="shared" si="42"/>
        <v>0</v>
      </c>
      <c r="AC51" s="315">
        <f t="shared" si="42"/>
        <v>0</v>
      </c>
      <c r="AD51" s="275">
        <f t="shared" si="42"/>
        <v>0</v>
      </c>
      <c r="AE51" s="275">
        <f t="shared" si="42"/>
        <v>0</v>
      </c>
      <c r="AF51" s="275">
        <f t="shared" si="42"/>
        <v>0</v>
      </c>
      <c r="AG51" s="290">
        <f t="shared" si="42"/>
        <v>0</v>
      </c>
      <c r="AH51" s="300">
        <f t="shared" si="42"/>
        <v>0</v>
      </c>
      <c r="AI51" s="16"/>
    </row>
    <row r="52" spans="1:35">
      <c r="A52" s="41"/>
      <c r="B52" s="42" t="s">
        <v>210</v>
      </c>
      <c r="C52" s="237"/>
      <c r="D52" s="83"/>
      <c r="E52" s="84"/>
      <c r="F52" s="95"/>
      <c r="G52" s="86"/>
      <c r="H52" s="87"/>
      <c r="I52" s="85"/>
      <c r="J52" s="86"/>
      <c r="K52" s="82"/>
      <c r="L52" s="18">
        <f>SUM(L46:L51)</f>
        <v>0</v>
      </c>
      <c r="M52" s="69">
        <f>SUM(M46:M51)</f>
        <v>0</v>
      </c>
      <c r="N52" s="18">
        <f t="shared" ref="N52:AG52" si="43">SUM(N46:N51)</f>
        <v>0</v>
      </c>
      <c r="O52" s="69">
        <f t="shared" si="43"/>
        <v>0</v>
      </c>
      <c r="P52" s="69">
        <f t="shared" si="43"/>
        <v>0</v>
      </c>
      <c r="Q52" s="69">
        <f t="shared" si="43"/>
        <v>0</v>
      </c>
      <c r="R52" s="69">
        <f t="shared" si="43"/>
        <v>0</v>
      </c>
      <c r="S52" s="14">
        <f t="shared" si="43"/>
        <v>0</v>
      </c>
      <c r="T52" s="67">
        <f t="shared" si="43"/>
        <v>0</v>
      </c>
      <c r="U52" s="284">
        <f t="shared" si="43"/>
        <v>0</v>
      </c>
      <c r="V52" s="58">
        <f t="shared" si="43"/>
        <v>0</v>
      </c>
      <c r="W52" s="14">
        <f t="shared" si="43"/>
        <v>0</v>
      </c>
      <c r="X52" s="58">
        <f t="shared" si="43"/>
        <v>0</v>
      </c>
      <c r="Y52" s="58">
        <f t="shared" si="43"/>
        <v>0</v>
      </c>
      <c r="Z52" s="58">
        <f t="shared" si="43"/>
        <v>0</v>
      </c>
      <c r="AA52" s="58">
        <f t="shared" si="43"/>
        <v>0</v>
      </c>
      <c r="AB52" s="58">
        <f t="shared" si="43"/>
        <v>0</v>
      </c>
      <c r="AC52" s="317">
        <f>SUM(AC46:AC51)</f>
        <v>0</v>
      </c>
      <c r="AD52" s="277">
        <f>SUM(AD46:AD51)</f>
        <v>0</v>
      </c>
      <c r="AE52" s="277">
        <f>SUM(AE46:AE51)</f>
        <v>0</v>
      </c>
      <c r="AF52" s="277">
        <f>SUM(AF46:AF51)</f>
        <v>0</v>
      </c>
      <c r="AG52" s="290">
        <f t="shared" si="43"/>
        <v>0</v>
      </c>
      <c r="AH52" s="300">
        <f t="shared" ref="AH52" si="44">SUM(AH46:AH51)</f>
        <v>0</v>
      </c>
      <c r="AI52" s="18"/>
    </row>
    <row r="53" spans="1:35">
      <c r="A53" s="41"/>
      <c r="B53" s="31"/>
      <c r="C53" s="237"/>
      <c r="D53" s="30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  <c r="U53" s="284"/>
      <c r="V53" s="58"/>
      <c r="W53" s="14"/>
      <c r="X53" s="58"/>
      <c r="Y53" s="58"/>
      <c r="Z53" s="58"/>
      <c r="AA53" s="58"/>
      <c r="AB53" s="58"/>
      <c r="AC53" s="273"/>
      <c r="AD53" s="274"/>
      <c r="AE53" s="274"/>
      <c r="AF53" s="274"/>
      <c r="AG53" s="290"/>
      <c r="AH53" s="300"/>
      <c r="AI53" s="14"/>
    </row>
    <row r="54" spans="1:35">
      <c r="A54" s="41"/>
      <c r="B54" s="40" t="s">
        <v>211</v>
      </c>
      <c r="C54" s="237"/>
      <c r="D54" s="77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  <c r="U54" s="284"/>
      <c r="V54" s="58"/>
      <c r="W54" s="14"/>
      <c r="X54" s="58"/>
      <c r="Y54" s="58"/>
      <c r="Z54" s="58"/>
      <c r="AA54" s="58"/>
      <c r="AB54" s="58"/>
      <c r="AC54" s="273"/>
      <c r="AD54" s="274"/>
      <c r="AE54" s="274"/>
      <c r="AF54" s="274"/>
      <c r="AG54" s="290"/>
      <c r="AH54" s="300"/>
      <c r="AI54" s="14"/>
    </row>
    <row r="55" spans="1:35">
      <c r="A55" s="104">
        <v>6200</v>
      </c>
      <c r="B55" s="31" t="s">
        <v>212</v>
      </c>
      <c r="C55" s="237"/>
      <c r="D55" s="30"/>
      <c r="E55" s="81"/>
      <c r="F55" s="94"/>
      <c r="G55" s="79"/>
      <c r="H55" s="80"/>
      <c r="I55" s="78"/>
      <c r="J55" s="79"/>
      <c r="K55" s="82"/>
      <c r="L55" s="16">
        <f t="shared" ref="L55:AH55" si="45">L919</f>
        <v>0</v>
      </c>
      <c r="M55" s="67">
        <f t="shared" si="45"/>
        <v>0</v>
      </c>
      <c r="N55" s="16">
        <f t="shared" si="45"/>
        <v>0</v>
      </c>
      <c r="O55" s="67">
        <f t="shared" si="45"/>
        <v>0</v>
      </c>
      <c r="P55" s="67">
        <f t="shared" si="45"/>
        <v>0</v>
      </c>
      <c r="Q55" s="67">
        <f t="shared" si="45"/>
        <v>0</v>
      </c>
      <c r="R55" s="67">
        <f t="shared" si="45"/>
        <v>0</v>
      </c>
      <c r="S55" s="14">
        <f t="shared" si="45"/>
        <v>0</v>
      </c>
      <c r="T55" s="67">
        <f t="shared" si="45"/>
        <v>0</v>
      </c>
      <c r="U55" s="284">
        <f t="shared" si="45"/>
        <v>0</v>
      </c>
      <c r="V55" s="58">
        <f t="shared" si="45"/>
        <v>0</v>
      </c>
      <c r="W55" s="14">
        <f t="shared" si="45"/>
        <v>0</v>
      </c>
      <c r="X55" s="58">
        <f t="shared" si="45"/>
        <v>0</v>
      </c>
      <c r="Y55" s="58">
        <f t="shared" si="45"/>
        <v>0</v>
      </c>
      <c r="Z55" s="58">
        <f t="shared" si="45"/>
        <v>0</v>
      </c>
      <c r="AA55" s="58">
        <f t="shared" si="45"/>
        <v>0</v>
      </c>
      <c r="AB55" s="58">
        <f t="shared" si="45"/>
        <v>0</v>
      </c>
      <c r="AC55" s="315">
        <f t="shared" si="45"/>
        <v>0</v>
      </c>
      <c r="AD55" s="275">
        <f t="shared" si="45"/>
        <v>0</v>
      </c>
      <c r="AE55" s="275">
        <f t="shared" si="45"/>
        <v>0</v>
      </c>
      <c r="AF55" s="275">
        <f t="shared" si="45"/>
        <v>0</v>
      </c>
      <c r="AG55" s="290">
        <f t="shared" si="45"/>
        <v>0</v>
      </c>
      <c r="AH55" s="300">
        <f t="shared" si="45"/>
        <v>0</v>
      </c>
      <c r="AI55" s="16"/>
    </row>
    <row r="56" spans="1:35">
      <c r="A56" s="104">
        <v>6500</v>
      </c>
      <c r="B56" s="31" t="s">
        <v>213</v>
      </c>
      <c r="C56" s="237"/>
      <c r="D56" s="30"/>
      <c r="E56" s="81"/>
      <c r="F56" s="94"/>
      <c r="G56" s="79"/>
      <c r="H56" s="80"/>
      <c r="I56" s="78"/>
      <c r="J56" s="79"/>
      <c r="K56" s="82"/>
      <c r="L56" s="16">
        <f t="shared" ref="L56:AH56" si="46">L932</f>
        <v>0</v>
      </c>
      <c r="M56" s="67">
        <f t="shared" si="46"/>
        <v>0</v>
      </c>
      <c r="N56" s="16">
        <f t="shared" si="46"/>
        <v>0</v>
      </c>
      <c r="O56" s="67">
        <f t="shared" si="46"/>
        <v>0</v>
      </c>
      <c r="P56" s="67">
        <f t="shared" si="46"/>
        <v>0</v>
      </c>
      <c r="Q56" s="67">
        <f t="shared" si="46"/>
        <v>0</v>
      </c>
      <c r="R56" s="67">
        <f t="shared" si="46"/>
        <v>0</v>
      </c>
      <c r="S56" s="14">
        <f t="shared" si="46"/>
        <v>0</v>
      </c>
      <c r="T56" s="67">
        <f t="shared" si="46"/>
        <v>0</v>
      </c>
      <c r="U56" s="284">
        <f t="shared" si="46"/>
        <v>0</v>
      </c>
      <c r="V56" s="58">
        <f t="shared" si="46"/>
        <v>0</v>
      </c>
      <c r="W56" s="14">
        <f t="shared" si="46"/>
        <v>0</v>
      </c>
      <c r="X56" s="58">
        <f t="shared" si="46"/>
        <v>0</v>
      </c>
      <c r="Y56" s="58">
        <f t="shared" si="46"/>
        <v>0</v>
      </c>
      <c r="Z56" s="58">
        <f t="shared" si="46"/>
        <v>0</v>
      </c>
      <c r="AA56" s="58">
        <f t="shared" si="46"/>
        <v>0</v>
      </c>
      <c r="AB56" s="58">
        <f t="shared" si="46"/>
        <v>0</v>
      </c>
      <c r="AC56" s="315">
        <f t="shared" si="46"/>
        <v>0</v>
      </c>
      <c r="AD56" s="275">
        <f t="shared" si="46"/>
        <v>0</v>
      </c>
      <c r="AE56" s="275">
        <f t="shared" si="46"/>
        <v>0</v>
      </c>
      <c r="AF56" s="275">
        <f t="shared" si="46"/>
        <v>0</v>
      </c>
      <c r="AG56" s="290">
        <f t="shared" si="46"/>
        <v>0</v>
      </c>
      <c r="AH56" s="300">
        <f t="shared" si="46"/>
        <v>0</v>
      </c>
      <c r="AI56" s="16"/>
    </row>
    <row r="57" spans="1:35">
      <c r="A57" s="104">
        <v>6600</v>
      </c>
      <c r="B57" s="31" t="s">
        <v>214</v>
      </c>
      <c r="C57" s="237"/>
      <c r="D57" s="30"/>
      <c r="E57" s="81"/>
      <c r="F57" s="94"/>
      <c r="G57" s="79"/>
      <c r="H57" s="80"/>
      <c r="I57" s="78"/>
      <c r="J57" s="79"/>
      <c r="K57" s="82"/>
      <c r="L57" s="16">
        <f t="shared" ref="L57:AH57" si="47">L944</f>
        <v>0</v>
      </c>
      <c r="M57" s="67">
        <f t="shared" si="47"/>
        <v>0</v>
      </c>
      <c r="N57" s="16">
        <f t="shared" si="47"/>
        <v>0</v>
      </c>
      <c r="O57" s="67">
        <f t="shared" si="47"/>
        <v>0</v>
      </c>
      <c r="P57" s="67">
        <f t="shared" si="47"/>
        <v>0</v>
      </c>
      <c r="Q57" s="67">
        <f t="shared" si="47"/>
        <v>0</v>
      </c>
      <c r="R57" s="67">
        <f t="shared" si="47"/>
        <v>0</v>
      </c>
      <c r="S57" s="14">
        <f t="shared" si="47"/>
        <v>0</v>
      </c>
      <c r="T57" s="67">
        <f t="shared" si="47"/>
        <v>0</v>
      </c>
      <c r="U57" s="284">
        <f t="shared" si="47"/>
        <v>0</v>
      </c>
      <c r="V57" s="58">
        <f t="shared" si="47"/>
        <v>0</v>
      </c>
      <c r="W57" s="14">
        <f t="shared" si="47"/>
        <v>0</v>
      </c>
      <c r="X57" s="58">
        <f t="shared" si="47"/>
        <v>0</v>
      </c>
      <c r="Y57" s="58">
        <f t="shared" si="47"/>
        <v>0</v>
      </c>
      <c r="Z57" s="58">
        <f t="shared" si="47"/>
        <v>0</v>
      </c>
      <c r="AA57" s="58">
        <f t="shared" si="47"/>
        <v>0</v>
      </c>
      <c r="AB57" s="58">
        <f t="shared" si="47"/>
        <v>0</v>
      </c>
      <c r="AC57" s="315">
        <f t="shared" si="47"/>
        <v>0</v>
      </c>
      <c r="AD57" s="275">
        <f t="shared" si="47"/>
        <v>0</v>
      </c>
      <c r="AE57" s="275">
        <f t="shared" si="47"/>
        <v>0</v>
      </c>
      <c r="AF57" s="275">
        <f t="shared" si="47"/>
        <v>0</v>
      </c>
      <c r="AG57" s="290">
        <f t="shared" si="47"/>
        <v>0</v>
      </c>
      <c r="AH57" s="300">
        <f t="shared" si="47"/>
        <v>0</v>
      </c>
      <c r="AI57" s="16"/>
    </row>
    <row r="58" spans="1:35">
      <c r="A58" s="104">
        <v>6700</v>
      </c>
      <c r="B58" s="31" t="s">
        <v>215</v>
      </c>
      <c r="C58" s="237"/>
      <c r="D58" s="1"/>
      <c r="E58" s="78"/>
      <c r="F58" s="94"/>
      <c r="G58" s="79"/>
      <c r="H58" s="78"/>
      <c r="I58" s="78"/>
      <c r="J58" s="78"/>
      <c r="K58" s="82"/>
      <c r="L58" s="17">
        <f t="shared" ref="L58:AH58" si="48">L950</f>
        <v>0</v>
      </c>
      <c r="M58" s="68">
        <f t="shared" si="48"/>
        <v>0</v>
      </c>
      <c r="N58" s="17">
        <f t="shared" si="48"/>
        <v>0</v>
      </c>
      <c r="O58" s="68">
        <f t="shared" si="48"/>
        <v>0</v>
      </c>
      <c r="P58" s="68">
        <f t="shared" si="48"/>
        <v>0</v>
      </c>
      <c r="Q58" s="68">
        <f t="shared" si="48"/>
        <v>0</v>
      </c>
      <c r="R58" s="68">
        <f t="shared" si="48"/>
        <v>0</v>
      </c>
      <c r="S58" s="20">
        <f t="shared" si="48"/>
        <v>0</v>
      </c>
      <c r="T58" s="68">
        <f t="shared" si="48"/>
        <v>0</v>
      </c>
      <c r="U58" s="326">
        <f t="shared" si="48"/>
        <v>0</v>
      </c>
      <c r="V58" s="60">
        <f t="shared" si="48"/>
        <v>0</v>
      </c>
      <c r="W58" s="20">
        <f t="shared" si="48"/>
        <v>0</v>
      </c>
      <c r="X58" s="60">
        <f t="shared" si="48"/>
        <v>0</v>
      </c>
      <c r="Y58" s="60">
        <f t="shared" si="48"/>
        <v>0</v>
      </c>
      <c r="Z58" s="60">
        <f t="shared" si="48"/>
        <v>0</v>
      </c>
      <c r="AA58" s="60">
        <f t="shared" si="48"/>
        <v>0</v>
      </c>
      <c r="AB58" s="327">
        <f t="shared" si="48"/>
        <v>0</v>
      </c>
      <c r="AC58" s="316">
        <f t="shared" si="48"/>
        <v>0</v>
      </c>
      <c r="AD58" s="276">
        <f t="shared" si="48"/>
        <v>0</v>
      </c>
      <c r="AE58" s="276">
        <f t="shared" si="48"/>
        <v>0</v>
      </c>
      <c r="AF58" s="276">
        <f t="shared" si="48"/>
        <v>0</v>
      </c>
      <c r="AG58" s="291">
        <f t="shared" si="48"/>
        <v>0</v>
      </c>
      <c r="AH58" s="301">
        <f t="shared" si="48"/>
        <v>0</v>
      </c>
      <c r="AI58" s="16"/>
    </row>
    <row r="59" spans="1:35">
      <c r="A59" s="41"/>
      <c r="B59" s="42" t="s">
        <v>216</v>
      </c>
      <c r="C59" s="237"/>
      <c r="D59" s="83"/>
      <c r="E59" s="84"/>
      <c r="F59" s="95"/>
      <c r="G59" s="86"/>
      <c r="H59" s="87"/>
      <c r="I59" s="85"/>
      <c r="J59" s="86"/>
      <c r="K59" s="82"/>
      <c r="L59" s="18">
        <f>SUM(L55:L58)</f>
        <v>0</v>
      </c>
      <c r="M59" s="69">
        <f>SUM(M55:M58)</f>
        <v>0</v>
      </c>
      <c r="N59" s="18">
        <f t="shared" ref="N59:AG59" si="49">SUM(N55:N58)</f>
        <v>0</v>
      </c>
      <c r="O59" s="69">
        <f t="shared" si="49"/>
        <v>0</v>
      </c>
      <c r="P59" s="69">
        <f t="shared" si="49"/>
        <v>0</v>
      </c>
      <c r="Q59" s="69">
        <f t="shared" si="49"/>
        <v>0</v>
      </c>
      <c r="R59" s="69">
        <f t="shared" si="49"/>
        <v>0</v>
      </c>
      <c r="S59" s="14">
        <f t="shared" si="49"/>
        <v>0</v>
      </c>
      <c r="T59" s="69">
        <f t="shared" si="49"/>
        <v>0</v>
      </c>
      <c r="U59" s="284">
        <f t="shared" si="49"/>
        <v>0</v>
      </c>
      <c r="V59" s="58">
        <f t="shared" si="49"/>
        <v>0</v>
      </c>
      <c r="W59" s="14">
        <f t="shared" si="49"/>
        <v>0</v>
      </c>
      <c r="X59" s="58">
        <f t="shared" si="49"/>
        <v>0</v>
      </c>
      <c r="Y59" s="58">
        <f t="shared" si="49"/>
        <v>0</v>
      </c>
      <c r="Z59" s="58">
        <f t="shared" si="49"/>
        <v>0</v>
      </c>
      <c r="AA59" s="58">
        <f t="shared" si="49"/>
        <v>0</v>
      </c>
      <c r="AB59" s="58">
        <f t="shared" si="49"/>
        <v>0</v>
      </c>
      <c r="AC59" s="317">
        <f>SUM(AC55:AC58)</f>
        <v>0</v>
      </c>
      <c r="AD59" s="277">
        <f>SUM(AD55:AD58)</f>
        <v>0</v>
      </c>
      <c r="AE59" s="277">
        <f>SUM(AE55:AE58)</f>
        <v>0</v>
      </c>
      <c r="AF59" s="277">
        <f>SUM(AF55:AF58)</f>
        <v>0</v>
      </c>
      <c r="AG59" s="292">
        <f t="shared" si="49"/>
        <v>0</v>
      </c>
      <c r="AH59" s="302">
        <f t="shared" ref="AH59" si="50">SUM(AH55:AH58)</f>
        <v>0</v>
      </c>
      <c r="AI59" s="18"/>
    </row>
    <row r="60" spans="1:35">
      <c r="A60" s="41"/>
      <c r="B60" s="40"/>
      <c r="C60" s="237"/>
      <c r="D60" s="77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  <c r="U60" s="284"/>
      <c r="V60" s="58"/>
      <c r="W60" s="14"/>
      <c r="X60" s="58"/>
      <c r="Y60" s="58"/>
      <c r="Z60" s="58"/>
      <c r="AA60" s="58"/>
      <c r="AB60" s="58"/>
      <c r="AC60" s="315"/>
      <c r="AD60" s="275"/>
      <c r="AE60" s="275"/>
      <c r="AF60" s="275"/>
      <c r="AG60" s="290"/>
      <c r="AH60" s="300"/>
      <c r="AI60" s="16"/>
    </row>
    <row r="61" spans="1:35">
      <c r="A61" s="41"/>
      <c r="B61" s="42" t="s">
        <v>217</v>
      </c>
      <c r="C61" s="237"/>
      <c r="D61" s="83"/>
      <c r="E61" s="84"/>
      <c r="F61" s="95"/>
      <c r="G61" s="86"/>
      <c r="H61" s="87"/>
      <c r="I61" s="85"/>
      <c r="J61" s="86"/>
      <c r="K61" s="82"/>
      <c r="L61" s="16">
        <f>+L33+L43+L52+L59</f>
        <v>0</v>
      </c>
      <c r="M61" s="67">
        <f t="shared" ref="M61:AH61" si="51">+M33+M43+M52+M59</f>
        <v>0</v>
      </c>
      <c r="N61" s="16">
        <f t="shared" si="51"/>
        <v>0</v>
      </c>
      <c r="O61" s="67">
        <f t="shared" si="51"/>
        <v>0</v>
      </c>
      <c r="P61" s="67">
        <f t="shared" si="51"/>
        <v>0</v>
      </c>
      <c r="Q61" s="67">
        <f t="shared" si="51"/>
        <v>0</v>
      </c>
      <c r="R61" s="67">
        <f t="shared" si="51"/>
        <v>0</v>
      </c>
      <c r="S61" s="14">
        <f t="shared" si="51"/>
        <v>0</v>
      </c>
      <c r="T61" s="67">
        <f t="shared" si="51"/>
        <v>0</v>
      </c>
      <c r="U61" s="284">
        <f t="shared" si="51"/>
        <v>0</v>
      </c>
      <c r="V61" s="58">
        <f t="shared" si="51"/>
        <v>0</v>
      </c>
      <c r="W61" s="14">
        <f t="shared" si="51"/>
        <v>0</v>
      </c>
      <c r="X61" s="58">
        <f t="shared" si="51"/>
        <v>0</v>
      </c>
      <c r="Y61" s="58">
        <f t="shared" si="51"/>
        <v>0</v>
      </c>
      <c r="Z61" s="58">
        <f t="shared" si="51"/>
        <v>0</v>
      </c>
      <c r="AA61" s="58">
        <f t="shared" si="51"/>
        <v>0</v>
      </c>
      <c r="AB61" s="58">
        <f t="shared" si="51"/>
        <v>0</v>
      </c>
      <c r="AC61" s="315">
        <f t="shared" si="51"/>
        <v>0</v>
      </c>
      <c r="AD61" s="275">
        <f t="shared" si="51"/>
        <v>0</v>
      </c>
      <c r="AE61" s="275">
        <f t="shared" si="51"/>
        <v>0</v>
      </c>
      <c r="AF61" s="275">
        <f t="shared" si="51"/>
        <v>0</v>
      </c>
      <c r="AG61" s="290">
        <f t="shared" si="51"/>
        <v>0</v>
      </c>
      <c r="AH61" s="300">
        <f t="shared" si="51"/>
        <v>0</v>
      </c>
      <c r="AI61" s="16"/>
    </row>
    <row r="62" spans="1:35">
      <c r="A62" s="41"/>
      <c r="B62" s="42"/>
      <c r="C62" s="237"/>
      <c r="D62" s="83"/>
      <c r="E62" s="84"/>
      <c r="F62" s="95"/>
      <c r="G62" s="86"/>
      <c r="H62" s="87"/>
      <c r="I62" s="85"/>
      <c r="J62" s="86"/>
      <c r="K62" s="82"/>
      <c r="L62" s="16"/>
      <c r="M62" s="67"/>
      <c r="N62" s="16"/>
      <c r="O62" s="67"/>
      <c r="P62" s="67"/>
      <c r="Q62" s="67"/>
      <c r="R62" s="67"/>
      <c r="S62" s="14"/>
      <c r="T62" s="67"/>
      <c r="U62" s="284"/>
      <c r="V62" s="58"/>
      <c r="W62" s="14"/>
      <c r="X62" s="58"/>
      <c r="Y62" s="58"/>
      <c r="Z62" s="58"/>
      <c r="AA62" s="58"/>
      <c r="AB62" s="58"/>
      <c r="AC62" s="315"/>
      <c r="AD62" s="275"/>
      <c r="AE62" s="275"/>
      <c r="AF62" s="275"/>
      <c r="AG62" s="290"/>
      <c r="AH62" s="300"/>
      <c r="AI62" s="16"/>
    </row>
    <row r="63" spans="1:35">
      <c r="A63" s="41"/>
      <c r="B63" s="42" t="s">
        <v>218</v>
      </c>
      <c r="C63" s="237"/>
      <c r="D63" s="83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AH63" si="52">+M61+M10</f>
        <v>0</v>
      </c>
      <c r="N63" s="16">
        <f t="shared" si="52"/>
        <v>0</v>
      </c>
      <c r="O63" s="67">
        <f t="shared" si="52"/>
        <v>0</v>
      </c>
      <c r="P63" s="67">
        <f t="shared" si="52"/>
        <v>0</v>
      </c>
      <c r="Q63" s="67">
        <f t="shared" si="52"/>
        <v>0</v>
      </c>
      <c r="R63" s="67">
        <f t="shared" si="52"/>
        <v>0</v>
      </c>
      <c r="S63" s="14">
        <f t="shared" si="52"/>
        <v>0</v>
      </c>
      <c r="T63" s="67">
        <f t="shared" si="52"/>
        <v>0</v>
      </c>
      <c r="U63" s="284">
        <f t="shared" si="52"/>
        <v>0</v>
      </c>
      <c r="V63" s="58">
        <f t="shared" si="52"/>
        <v>0</v>
      </c>
      <c r="W63" s="14">
        <f t="shared" si="52"/>
        <v>0</v>
      </c>
      <c r="X63" s="58">
        <f t="shared" si="52"/>
        <v>0</v>
      </c>
      <c r="Y63" s="58">
        <f t="shared" si="52"/>
        <v>0</v>
      </c>
      <c r="Z63" s="58">
        <f t="shared" si="52"/>
        <v>0</v>
      </c>
      <c r="AA63" s="58">
        <f t="shared" si="52"/>
        <v>0</v>
      </c>
      <c r="AB63" s="58">
        <f t="shared" si="52"/>
        <v>0</v>
      </c>
      <c r="AC63" s="315">
        <f t="shared" si="52"/>
        <v>0</v>
      </c>
      <c r="AD63" s="275">
        <f t="shared" si="52"/>
        <v>0</v>
      </c>
      <c r="AE63" s="275">
        <f t="shared" si="52"/>
        <v>0</v>
      </c>
      <c r="AF63" s="275">
        <f t="shared" si="52"/>
        <v>0</v>
      </c>
      <c r="AG63" s="290">
        <f t="shared" si="52"/>
        <v>0</v>
      </c>
      <c r="AH63" s="300">
        <f t="shared" si="52"/>
        <v>0</v>
      </c>
      <c r="AI63" s="16"/>
    </row>
    <row r="64" spans="1:35">
      <c r="A64" s="41"/>
      <c r="B64" s="40"/>
      <c r="C64" s="237"/>
      <c r="D64" s="30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  <c r="U64" s="284"/>
      <c r="V64" s="58"/>
      <c r="W64" s="14"/>
      <c r="X64" s="58"/>
      <c r="Y64" s="58"/>
      <c r="Z64" s="58"/>
      <c r="AA64" s="58"/>
      <c r="AB64" s="58"/>
      <c r="AC64" s="273"/>
      <c r="AD64" s="274"/>
      <c r="AE64" s="274"/>
      <c r="AF64" s="274"/>
      <c r="AG64" s="293"/>
      <c r="AH64" s="303"/>
      <c r="AI64" s="14"/>
    </row>
    <row r="65" spans="1:35">
      <c r="A65" s="39">
        <v>7001</v>
      </c>
      <c r="B65" s="44" t="s">
        <v>219</v>
      </c>
      <c r="C65" s="237"/>
      <c r="D65" s="30"/>
      <c r="E65" s="81"/>
      <c r="F65" s="94"/>
      <c r="G65" s="79"/>
      <c r="H65" s="80"/>
      <c r="I65" s="78"/>
      <c r="J65" s="79"/>
      <c r="K65" s="82"/>
      <c r="L65" s="14">
        <f t="shared" ref="L65:L70" si="53">SUMIF($A$78:$A$1033,A65,$L$78:$L$1033)</f>
        <v>0</v>
      </c>
      <c r="M65" s="65">
        <f t="shared" ref="M65:M70" si="54">SUMIF($A$78:$A$1033,A65,$M$78:$M$1033)</f>
        <v>0</v>
      </c>
      <c r="N65" s="14">
        <f t="shared" ref="N65:N70" si="55">SUMIF($A$78:$A$1033,A65,$N$78:$N$1033)</f>
        <v>0</v>
      </c>
      <c r="O65" s="65">
        <f t="shared" ref="O65:O70" si="56">SUMIF($A$78:$A$1033,A65,$O$78:$O$1033)</f>
        <v>0</v>
      </c>
      <c r="P65" s="65">
        <f t="shared" ref="P65:P70" si="57">SUMIF($A$78:$A$1033,A65,$P$78:$P$1033)</f>
        <v>0</v>
      </c>
      <c r="Q65" s="65">
        <f t="shared" ref="Q65:Q70" si="58">SUMIF($A$78:$A$1033,A65,$Q$78:$Q$1033)</f>
        <v>0</v>
      </c>
      <c r="R65" s="65">
        <f t="shared" ref="R65:R70" si="59">SUMIF($A$78:$A$1033,A65,$R$78:$R$1033)</f>
        <v>0</v>
      </c>
      <c r="S65" s="14">
        <f t="shared" ref="S65:S70" si="60">SUMIF($A$78:$A$1033,A65,$S$78:$S$1033)</f>
        <v>0</v>
      </c>
      <c r="T65" s="65">
        <f t="shared" ref="T65:T70" si="61">SUMIF($A$78:$A$1033,A65,$T$78:$T$1033)</f>
        <v>0</v>
      </c>
      <c r="U65" s="284">
        <f t="shared" ref="U65:U70" si="62">SUMIF($A$78:$A$1033,A65,$U$78:$U$1034)</f>
        <v>0</v>
      </c>
      <c r="V65" s="58">
        <f>SUMIF($A$78:$A$1033,A65,$V$78:$V1034)</f>
        <v>0</v>
      </c>
      <c r="W65" s="14">
        <f t="shared" ref="W65:W70" si="63">SUMIF($A$78:$A$1033,A65,$W$78:$W$1034)</f>
        <v>0</v>
      </c>
      <c r="X65" s="58">
        <f t="shared" ref="X65:AA70" si="64">SUMIF($A$78:$A$1033,K65,X$78:X$1033)</f>
        <v>0</v>
      </c>
      <c r="Y65" s="58">
        <f t="shared" si="64"/>
        <v>0</v>
      </c>
      <c r="Z65" s="58">
        <f t="shared" si="64"/>
        <v>0</v>
      </c>
      <c r="AA65" s="58">
        <f t="shared" si="64"/>
        <v>0</v>
      </c>
      <c r="AB65" s="58">
        <f t="shared" ref="AB65:AB70" si="65">SUMIF($A$78:$A$1033,A65,$AB$78:$AB$1033)</f>
        <v>0</v>
      </c>
      <c r="AC65" s="273">
        <f t="shared" ref="AC65:AC70" si="66">SUMIF($A$78:$A$1033,A65,$AC$78:$AC$1034)</f>
        <v>0</v>
      </c>
      <c r="AD65" s="274">
        <f t="shared" ref="AD65:AD70" si="67">SUMIF($A$78:$A$1033,A65,$AD$78:$AD$1034)</f>
        <v>0</v>
      </c>
      <c r="AE65" s="274">
        <f t="shared" ref="AE65:AE70" si="68">SUMIF($A$78:$A$1033,A65,$AE$78:$AE$1034)</f>
        <v>0</v>
      </c>
      <c r="AF65" s="274">
        <f t="shared" ref="AF65:AF70" si="69">SUMIF($A$78:$A$1033,A65,$AF$78:$AF$1034)</f>
        <v>0</v>
      </c>
      <c r="AG65" s="293">
        <f t="shared" ref="AG65:AG70" si="70">SUMIF($A$78:$A$1033,A65,$AG$78:$AG$1034)</f>
        <v>0</v>
      </c>
      <c r="AH65" s="303">
        <f t="shared" ref="AH65:AH70" si="71">SUMIF($A$78:$A$1033,A65,$AH$78:$AH$1034)</f>
        <v>0</v>
      </c>
      <c r="AI65" s="14"/>
    </row>
    <row r="66" spans="1:35">
      <c r="A66" s="39">
        <v>7002</v>
      </c>
      <c r="B66" s="44" t="s">
        <v>220</v>
      </c>
      <c r="C66" s="237"/>
      <c r="D66" s="30"/>
      <c r="E66" s="81"/>
      <c r="F66" s="94"/>
      <c r="G66" s="79"/>
      <c r="H66" s="80"/>
      <c r="I66" s="78"/>
      <c r="J66" s="79"/>
      <c r="K66" s="82"/>
      <c r="L66" s="14">
        <f t="shared" si="53"/>
        <v>0</v>
      </c>
      <c r="M66" s="65">
        <f t="shared" si="54"/>
        <v>0</v>
      </c>
      <c r="N66" s="14">
        <f t="shared" si="55"/>
        <v>0</v>
      </c>
      <c r="O66" s="65">
        <f t="shared" si="56"/>
        <v>0</v>
      </c>
      <c r="P66" s="65">
        <f t="shared" si="57"/>
        <v>0</v>
      </c>
      <c r="Q66" s="65">
        <f t="shared" si="58"/>
        <v>0</v>
      </c>
      <c r="R66" s="65">
        <f t="shared" si="59"/>
        <v>0</v>
      </c>
      <c r="S66" s="14">
        <f t="shared" si="60"/>
        <v>0</v>
      </c>
      <c r="T66" s="65">
        <f t="shared" si="61"/>
        <v>0</v>
      </c>
      <c r="U66" s="284">
        <f t="shared" si="62"/>
        <v>0</v>
      </c>
      <c r="V66" s="58">
        <f>SUMIF($A$78:$A$1033,A66,$V$78:$V1035)</f>
        <v>0</v>
      </c>
      <c r="W66" s="14">
        <f t="shared" si="63"/>
        <v>0</v>
      </c>
      <c r="X66" s="58">
        <f t="shared" si="64"/>
        <v>0</v>
      </c>
      <c r="Y66" s="58">
        <f t="shared" si="64"/>
        <v>0</v>
      </c>
      <c r="Z66" s="58">
        <f t="shared" si="64"/>
        <v>0</v>
      </c>
      <c r="AA66" s="58">
        <f t="shared" si="64"/>
        <v>0</v>
      </c>
      <c r="AB66" s="58">
        <f t="shared" si="65"/>
        <v>0</v>
      </c>
      <c r="AC66" s="273">
        <f t="shared" si="66"/>
        <v>0</v>
      </c>
      <c r="AD66" s="274">
        <f t="shared" si="67"/>
        <v>0</v>
      </c>
      <c r="AE66" s="274">
        <f t="shared" si="68"/>
        <v>0</v>
      </c>
      <c r="AF66" s="274">
        <f t="shared" si="69"/>
        <v>0</v>
      </c>
      <c r="AG66" s="293">
        <f t="shared" si="70"/>
        <v>0</v>
      </c>
      <c r="AH66" s="303">
        <f t="shared" si="71"/>
        <v>0</v>
      </c>
      <c r="AI66" s="14"/>
    </row>
    <row r="67" spans="1:35">
      <c r="A67" s="39">
        <v>7003</v>
      </c>
      <c r="B67" s="44" t="s">
        <v>221</v>
      </c>
      <c r="C67" s="237"/>
      <c r="D67" s="30"/>
      <c r="E67" s="81"/>
      <c r="F67" s="94"/>
      <c r="G67" s="79"/>
      <c r="H67" s="80"/>
      <c r="I67" s="78"/>
      <c r="J67" s="79"/>
      <c r="K67" s="82"/>
      <c r="L67" s="14">
        <f t="shared" si="53"/>
        <v>0</v>
      </c>
      <c r="M67" s="65">
        <f t="shared" si="54"/>
        <v>0</v>
      </c>
      <c r="N67" s="14">
        <f t="shared" si="55"/>
        <v>0</v>
      </c>
      <c r="O67" s="65">
        <f t="shared" si="56"/>
        <v>0</v>
      </c>
      <c r="P67" s="65">
        <f t="shared" si="57"/>
        <v>0</v>
      </c>
      <c r="Q67" s="65">
        <f t="shared" si="58"/>
        <v>0</v>
      </c>
      <c r="R67" s="65">
        <f t="shared" si="59"/>
        <v>0</v>
      </c>
      <c r="S67" s="14">
        <f t="shared" si="60"/>
        <v>0</v>
      </c>
      <c r="T67" s="65">
        <f t="shared" si="61"/>
        <v>0</v>
      </c>
      <c r="U67" s="284">
        <f t="shared" si="62"/>
        <v>0</v>
      </c>
      <c r="V67" s="58">
        <f>SUMIF($A$78:$A$1033,A67,$V$78:$V1036)</f>
        <v>0</v>
      </c>
      <c r="W67" s="14">
        <f t="shared" si="63"/>
        <v>0</v>
      </c>
      <c r="X67" s="58">
        <f t="shared" si="64"/>
        <v>0</v>
      </c>
      <c r="Y67" s="58">
        <f t="shared" si="64"/>
        <v>0</v>
      </c>
      <c r="Z67" s="58">
        <f t="shared" si="64"/>
        <v>0</v>
      </c>
      <c r="AA67" s="58">
        <f t="shared" si="64"/>
        <v>0</v>
      </c>
      <c r="AB67" s="58">
        <f t="shared" si="65"/>
        <v>0</v>
      </c>
      <c r="AC67" s="273">
        <f t="shared" si="66"/>
        <v>0</v>
      </c>
      <c r="AD67" s="274">
        <f t="shared" si="67"/>
        <v>0</v>
      </c>
      <c r="AE67" s="274">
        <f t="shared" si="68"/>
        <v>0</v>
      </c>
      <c r="AF67" s="274">
        <f t="shared" si="69"/>
        <v>0</v>
      </c>
      <c r="AG67" s="293">
        <f t="shared" si="70"/>
        <v>0</v>
      </c>
      <c r="AH67" s="303">
        <f t="shared" si="71"/>
        <v>0</v>
      </c>
      <c r="AI67" s="14"/>
    </row>
    <row r="68" spans="1:35">
      <c r="A68" s="103">
        <v>7005</v>
      </c>
      <c r="B68" s="44" t="s">
        <v>222</v>
      </c>
      <c r="C68" s="237"/>
      <c r="D68" s="30"/>
      <c r="E68" s="81"/>
      <c r="F68" s="94"/>
      <c r="G68" s="79"/>
      <c r="H68" s="80"/>
      <c r="I68" s="78"/>
      <c r="J68" s="79"/>
      <c r="K68" s="82"/>
      <c r="L68" s="14">
        <f t="shared" si="53"/>
        <v>0</v>
      </c>
      <c r="M68" s="65">
        <f t="shared" si="54"/>
        <v>0</v>
      </c>
      <c r="N68" s="14">
        <f t="shared" si="55"/>
        <v>0</v>
      </c>
      <c r="O68" s="65">
        <f t="shared" si="56"/>
        <v>0</v>
      </c>
      <c r="P68" s="65">
        <f t="shared" si="57"/>
        <v>0</v>
      </c>
      <c r="Q68" s="65">
        <f t="shared" si="58"/>
        <v>0</v>
      </c>
      <c r="R68" s="65">
        <f t="shared" si="59"/>
        <v>0</v>
      </c>
      <c r="S68" s="14">
        <f t="shared" si="60"/>
        <v>0</v>
      </c>
      <c r="T68" s="65">
        <f t="shared" si="61"/>
        <v>0</v>
      </c>
      <c r="U68" s="284">
        <f t="shared" si="62"/>
        <v>0</v>
      </c>
      <c r="V68" s="58">
        <f>SUMIF($A$78:$A$1033,A68,$V$78:$V1037)</f>
        <v>0</v>
      </c>
      <c r="W68" s="14">
        <f t="shared" si="63"/>
        <v>0</v>
      </c>
      <c r="X68" s="58">
        <f t="shared" si="64"/>
        <v>0</v>
      </c>
      <c r="Y68" s="58">
        <f t="shared" si="64"/>
        <v>0</v>
      </c>
      <c r="Z68" s="58">
        <f t="shared" si="64"/>
        <v>0</v>
      </c>
      <c r="AA68" s="58">
        <f t="shared" si="64"/>
        <v>0</v>
      </c>
      <c r="AB68" s="58">
        <f t="shared" si="65"/>
        <v>0</v>
      </c>
      <c r="AC68" s="273">
        <f t="shared" si="66"/>
        <v>0</v>
      </c>
      <c r="AD68" s="274">
        <f t="shared" si="67"/>
        <v>0</v>
      </c>
      <c r="AE68" s="274">
        <f t="shared" si="68"/>
        <v>0</v>
      </c>
      <c r="AF68" s="274">
        <f t="shared" si="69"/>
        <v>0</v>
      </c>
      <c r="AG68" s="293">
        <f t="shared" si="70"/>
        <v>0</v>
      </c>
      <c r="AH68" s="303">
        <f t="shared" si="71"/>
        <v>0</v>
      </c>
      <c r="AI68" s="14"/>
    </row>
    <row r="69" spans="1:35">
      <c r="A69" s="103">
        <v>7050</v>
      </c>
      <c r="B69" s="44" t="s">
        <v>906</v>
      </c>
      <c r="C69" s="237"/>
      <c r="D69" s="30"/>
      <c r="E69" s="81"/>
      <c r="F69" s="94"/>
      <c r="G69" s="79"/>
      <c r="H69" s="80"/>
      <c r="I69" s="78"/>
      <c r="J69" s="79"/>
      <c r="K69" s="82"/>
      <c r="L69" s="14">
        <f t="shared" si="53"/>
        <v>0</v>
      </c>
      <c r="M69" s="65">
        <f t="shared" si="54"/>
        <v>0</v>
      </c>
      <c r="N69" s="14">
        <f t="shared" si="55"/>
        <v>0</v>
      </c>
      <c r="O69" s="65">
        <f t="shared" si="56"/>
        <v>0</v>
      </c>
      <c r="P69" s="65">
        <f t="shared" si="57"/>
        <v>0</v>
      </c>
      <c r="Q69" s="65">
        <f t="shared" si="58"/>
        <v>0</v>
      </c>
      <c r="R69" s="65">
        <f t="shared" si="59"/>
        <v>0</v>
      </c>
      <c r="S69" s="14">
        <f t="shared" si="60"/>
        <v>0</v>
      </c>
      <c r="T69" s="65">
        <f t="shared" si="61"/>
        <v>0</v>
      </c>
      <c r="U69" s="284">
        <f t="shared" si="62"/>
        <v>0</v>
      </c>
      <c r="V69" s="58">
        <f>SUMIF($A$78:$A$1033,A69,$V$78:$V1038)</f>
        <v>0</v>
      </c>
      <c r="W69" s="14">
        <f t="shared" si="63"/>
        <v>0</v>
      </c>
      <c r="X69" s="58">
        <f t="shared" si="64"/>
        <v>0</v>
      </c>
      <c r="Y69" s="58">
        <f t="shared" si="64"/>
        <v>0</v>
      </c>
      <c r="Z69" s="58">
        <f t="shared" si="64"/>
        <v>0</v>
      </c>
      <c r="AA69" s="58">
        <f t="shared" si="64"/>
        <v>0</v>
      </c>
      <c r="AB69" s="58">
        <f t="shared" si="65"/>
        <v>0</v>
      </c>
      <c r="AC69" s="273">
        <f t="shared" si="66"/>
        <v>0</v>
      </c>
      <c r="AD69" s="274">
        <f t="shared" si="67"/>
        <v>0</v>
      </c>
      <c r="AE69" s="274">
        <f t="shared" si="68"/>
        <v>0</v>
      </c>
      <c r="AF69" s="274">
        <f t="shared" si="69"/>
        <v>0</v>
      </c>
      <c r="AG69" s="293">
        <f t="shared" si="70"/>
        <v>0</v>
      </c>
      <c r="AH69" s="303">
        <f t="shared" si="71"/>
        <v>0</v>
      </c>
      <c r="AI69" s="14"/>
    </row>
    <row r="70" spans="1:35">
      <c r="A70" s="103">
        <v>7055</v>
      </c>
      <c r="B70" s="44" t="s">
        <v>224</v>
      </c>
      <c r="C70" s="237"/>
      <c r="D70" s="30"/>
      <c r="E70" s="81"/>
      <c r="F70" s="94"/>
      <c r="G70" s="79"/>
      <c r="H70" s="80"/>
      <c r="I70" s="78"/>
      <c r="J70" s="79"/>
      <c r="K70" s="82"/>
      <c r="L70" s="14">
        <f t="shared" si="53"/>
        <v>0</v>
      </c>
      <c r="M70" s="65">
        <f t="shared" si="54"/>
        <v>0</v>
      </c>
      <c r="N70" s="14">
        <f t="shared" si="55"/>
        <v>0</v>
      </c>
      <c r="O70" s="65">
        <f t="shared" si="56"/>
        <v>0</v>
      </c>
      <c r="P70" s="65">
        <f t="shared" si="57"/>
        <v>0</v>
      </c>
      <c r="Q70" s="65">
        <f t="shared" si="58"/>
        <v>0</v>
      </c>
      <c r="R70" s="65">
        <f t="shared" si="59"/>
        <v>0</v>
      </c>
      <c r="S70" s="14">
        <f t="shared" si="60"/>
        <v>0</v>
      </c>
      <c r="T70" s="65">
        <f t="shared" si="61"/>
        <v>0</v>
      </c>
      <c r="U70" s="284">
        <f t="shared" si="62"/>
        <v>0</v>
      </c>
      <c r="V70" s="58">
        <f>SUMIF($A$78:$A$1033,A70,$V$78:$V1039)</f>
        <v>0</v>
      </c>
      <c r="W70" s="14">
        <f t="shared" si="63"/>
        <v>0</v>
      </c>
      <c r="X70" s="58">
        <f t="shared" si="64"/>
        <v>0</v>
      </c>
      <c r="Y70" s="58">
        <f t="shared" si="64"/>
        <v>0</v>
      </c>
      <c r="Z70" s="58">
        <f t="shared" si="64"/>
        <v>0</v>
      </c>
      <c r="AA70" s="58">
        <f t="shared" si="64"/>
        <v>0</v>
      </c>
      <c r="AB70" s="58">
        <f t="shared" si="65"/>
        <v>0</v>
      </c>
      <c r="AC70" s="273">
        <f t="shared" si="66"/>
        <v>0</v>
      </c>
      <c r="AD70" s="274">
        <f t="shared" si="67"/>
        <v>0</v>
      </c>
      <c r="AE70" s="274">
        <f t="shared" si="68"/>
        <v>0</v>
      </c>
      <c r="AF70" s="274">
        <f t="shared" si="69"/>
        <v>0</v>
      </c>
      <c r="AG70" s="293">
        <f t="shared" si="70"/>
        <v>0</v>
      </c>
      <c r="AH70" s="303">
        <f t="shared" si="71"/>
        <v>0</v>
      </c>
      <c r="AI70" s="14"/>
    </row>
    <row r="71" spans="1:35">
      <c r="A71" s="407">
        <v>7000</v>
      </c>
      <c r="B71" s="408" t="s">
        <v>225</v>
      </c>
      <c r="C71" s="409"/>
      <c r="D71" s="421"/>
      <c r="E71" s="411"/>
      <c r="F71" s="412"/>
      <c r="G71" s="413"/>
      <c r="H71" s="414"/>
      <c r="I71" s="414"/>
      <c r="J71" s="413"/>
      <c r="K71" s="415"/>
      <c r="L71" s="416">
        <f t="shared" ref="L71:AH71" si="72">IF(SUM(L65:L70)=L962,L962,"Checken sluit niet aan")</f>
        <v>0</v>
      </c>
      <c r="M71" s="417">
        <f t="shared" si="72"/>
        <v>0</v>
      </c>
      <c r="N71" s="416">
        <f t="shared" si="72"/>
        <v>0</v>
      </c>
      <c r="O71" s="417">
        <f t="shared" si="72"/>
        <v>0</v>
      </c>
      <c r="P71" s="417">
        <f t="shared" si="72"/>
        <v>0</v>
      </c>
      <c r="Q71" s="417">
        <f t="shared" si="72"/>
        <v>0</v>
      </c>
      <c r="R71" s="417">
        <f t="shared" si="72"/>
        <v>0</v>
      </c>
      <c r="S71" s="418">
        <f t="shared" si="72"/>
        <v>0</v>
      </c>
      <c r="T71" s="417">
        <f t="shared" si="72"/>
        <v>0</v>
      </c>
      <c r="U71" s="422">
        <f t="shared" si="72"/>
        <v>0</v>
      </c>
      <c r="V71" s="423">
        <f t="shared" si="72"/>
        <v>0</v>
      </c>
      <c r="W71" s="418">
        <f t="shared" si="72"/>
        <v>0</v>
      </c>
      <c r="X71" s="423">
        <f t="shared" si="72"/>
        <v>0</v>
      </c>
      <c r="Y71" s="423">
        <f t="shared" si="72"/>
        <v>0</v>
      </c>
      <c r="Z71" s="423">
        <f t="shared" si="72"/>
        <v>0</v>
      </c>
      <c r="AA71" s="423">
        <f t="shared" si="72"/>
        <v>0</v>
      </c>
      <c r="AB71" s="423">
        <f t="shared" si="72"/>
        <v>0</v>
      </c>
      <c r="AC71" s="424">
        <f t="shared" si="72"/>
        <v>0</v>
      </c>
      <c r="AD71" s="425">
        <f t="shared" si="72"/>
        <v>0</v>
      </c>
      <c r="AE71" s="425">
        <f t="shared" si="72"/>
        <v>0</v>
      </c>
      <c r="AF71" s="425">
        <f t="shared" si="72"/>
        <v>0</v>
      </c>
      <c r="AG71" s="426">
        <f t="shared" si="72"/>
        <v>0</v>
      </c>
      <c r="AH71" s="427">
        <f t="shared" si="72"/>
        <v>0</v>
      </c>
      <c r="AI71" s="16"/>
    </row>
    <row r="72" spans="1:35">
      <c r="A72" s="41"/>
      <c r="B72" s="40"/>
      <c r="C72" s="237"/>
      <c r="D72" s="77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  <c r="U72" s="284"/>
      <c r="V72" s="58"/>
      <c r="W72" s="14"/>
      <c r="X72" s="58"/>
      <c r="Y72" s="58"/>
      <c r="Z72" s="58"/>
      <c r="AA72" s="58"/>
      <c r="AB72" s="58"/>
      <c r="AC72" s="315"/>
      <c r="AD72" s="275"/>
      <c r="AE72" s="275"/>
      <c r="AF72" s="275"/>
      <c r="AG72" s="290"/>
      <c r="AH72" s="300"/>
      <c r="AI72" s="16"/>
    </row>
    <row r="73" spans="1:35">
      <c r="A73" s="41"/>
      <c r="B73" s="40" t="s">
        <v>226</v>
      </c>
      <c r="C73" s="237"/>
      <c r="D73" s="1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AH73" si="73">+M63+M71</f>
        <v>0</v>
      </c>
      <c r="N73" s="16">
        <f t="shared" si="73"/>
        <v>0</v>
      </c>
      <c r="O73" s="67">
        <f t="shared" si="73"/>
        <v>0</v>
      </c>
      <c r="P73" s="67">
        <f t="shared" si="73"/>
        <v>0</v>
      </c>
      <c r="Q73" s="67">
        <f t="shared" si="73"/>
        <v>0</v>
      </c>
      <c r="R73" s="67">
        <f t="shared" si="73"/>
        <v>0</v>
      </c>
      <c r="S73" s="14">
        <f t="shared" si="73"/>
        <v>0</v>
      </c>
      <c r="T73" s="67">
        <f t="shared" si="73"/>
        <v>0</v>
      </c>
      <c r="U73" s="284">
        <f t="shared" si="73"/>
        <v>0</v>
      </c>
      <c r="V73" s="58">
        <f t="shared" si="73"/>
        <v>0</v>
      </c>
      <c r="W73" s="14">
        <f t="shared" si="73"/>
        <v>0</v>
      </c>
      <c r="X73" s="58">
        <f t="shared" si="73"/>
        <v>0</v>
      </c>
      <c r="Y73" s="58">
        <f t="shared" si="73"/>
        <v>0</v>
      </c>
      <c r="Z73" s="58">
        <f t="shared" si="73"/>
        <v>0</v>
      </c>
      <c r="AA73" s="58">
        <f t="shared" si="73"/>
        <v>0</v>
      </c>
      <c r="AB73" s="58">
        <f t="shared" si="73"/>
        <v>0</v>
      </c>
      <c r="AC73" s="315">
        <f t="shared" si="73"/>
        <v>0</v>
      </c>
      <c r="AD73" s="275">
        <f t="shared" si="73"/>
        <v>0</v>
      </c>
      <c r="AE73" s="275">
        <f t="shared" si="73"/>
        <v>0</v>
      </c>
      <c r="AF73" s="275">
        <f t="shared" si="73"/>
        <v>0</v>
      </c>
      <c r="AG73" s="290">
        <f t="shared" si="73"/>
        <v>0</v>
      </c>
      <c r="AH73" s="300">
        <f t="shared" si="73"/>
        <v>0</v>
      </c>
      <c r="AI73" s="16"/>
    </row>
    <row r="74" spans="1:35">
      <c r="A74" s="104">
        <v>7100</v>
      </c>
      <c r="B74" s="31" t="s">
        <v>227</v>
      </c>
      <c r="C74" s="237"/>
      <c r="D74" s="88"/>
      <c r="E74" s="89"/>
      <c r="F74" s="94"/>
      <c r="G74" s="79"/>
      <c r="H74" s="78"/>
      <c r="I74" s="90"/>
      <c r="J74" s="79"/>
      <c r="K74" s="82"/>
      <c r="L74" s="16">
        <f t="shared" ref="L74:AH74" si="74">L965</f>
        <v>0</v>
      </c>
      <c r="M74" s="67">
        <f t="shared" si="74"/>
        <v>0</v>
      </c>
      <c r="N74" s="16">
        <f t="shared" si="74"/>
        <v>0</v>
      </c>
      <c r="O74" s="67">
        <f t="shared" si="74"/>
        <v>0</v>
      </c>
      <c r="P74" s="67">
        <f t="shared" si="74"/>
        <v>0</v>
      </c>
      <c r="Q74" s="67">
        <f t="shared" si="74"/>
        <v>0</v>
      </c>
      <c r="R74" s="67">
        <f t="shared" si="74"/>
        <v>0</v>
      </c>
      <c r="S74" s="14">
        <f t="shared" si="74"/>
        <v>0</v>
      </c>
      <c r="T74" s="67">
        <f t="shared" si="74"/>
        <v>0</v>
      </c>
      <c r="U74" s="284">
        <f t="shared" si="74"/>
        <v>0</v>
      </c>
      <c r="V74" s="58">
        <f t="shared" si="74"/>
        <v>0</v>
      </c>
      <c r="W74" s="14">
        <f t="shared" si="74"/>
        <v>0</v>
      </c>
      <c r="X74" s="58">
        <f t="shared" si="74"/>
        <v>0</v>
      </c>
      <c r="Y74" s="58">
        <f t="shared" si="74"/>
        <v>0</v>
      </c>
      <c r="Z74" s="58">
        <f t="shared" si="74"/>
        <v>0</v>
      </c>
      <c r="AA74" s="58">
        <f t="shared" si="74"/>
        <v>0</v>
      </c>
      <c r="AB74" s="58">
        <f t="shared" si="74"/>
        <v>0</v>
      </c>
      <c r="AC74" s="315">
        <f t="shared" si="74"/>
        <v>0</v>
      </c>
      <c r="AD74" s="275">
        <f t="shared" si="74"/>
        <v>0</v>
      </c>
      <c r="AE74" s="275">
        <f t="shared" si="74"/>
        <v>0</v>
      </c>
      <c r="AF74" s="275">
        <f t="shared" si="74"/>
        <v>0</v>
      </c>
      <c r="AG74" s="290">
        <f t="shared" si="74"/>
        <v>0</v>
      </c>
      <c r="AH74" s="304">
        <f t="shared" si="74"/>
        <v>0</v>
      </c>
      <c r="AI74" s="16"/>
    </row>
    <row r="75" spans="1:35">
      <c r="A75" s="41"/>
      <c r="B75" s="40"/>
      <c r="C75" s="238"/>
      <c r="D75" s="77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  <c r="U75" s="284"/>
      <c r="V75" s="58"/>
      <c r="W75" s="14"/>
      <c r="X75" s="58"/>
      <c r="Y75" s="58"/>
      <c r="Z75" s="58"/>
      <c r="AA75" s="58"/>
      <c r="AB75" s="58"/>
      <c r="AC75" s="315"/>
      <c r="AD75" s="275"/>
      <c r="AE75" s="275"/>
      <c r="AF75" s="275"/>
      <c r="AG75" s="290"/>
      <c r="AH75" s="304"/>
      <c r="AI75" s="16"/>
    </row>
    <row r="76" spans="1:35">
      <c r="A76" s="41"/>
      <c r="B76" s="40" t="s">
        <v>228</v>
      </c>
      <c r="C76" s="237"/>
      <c r="D76" s="30"/>
      <c r="E76" s="81"/>
      <c r="F76" s="94" t="s">
        <v>146</v>
      </c>
      <c r="G76" s="79"/>
      <c r="H76" s="80" t="s">
        <v>146</v>
      </c>
      <c r="I76" s="91" t="s">
        <v>146</v>
      </c>
      <c r="J76" s="79"/>
      <c r="K76" s="82"/>
      <c r="L76" s="16">
        <f>SUM(L73:L74)</f>
        <v>0</v>
      </c>
      <c r="M76" s="67">
        <f t="shared" ref="M76:AH76" si="75">SUM(M73:M74)</f>
        <v>0</v>
      </c>
      <c r="N76" s="16">
        <f t="shared" si="75"/>
        <v>0</v>
      </c>
      <c r="O76" s="67">
        <f t="shared" si="75"/>
        <v>0</v>
      </c>
      <c r="P76" s="67">
        <f t="shared" si="75"/>
        <v>0</v>
      </c>
      <c r="Q76" s="67">
        <f t="shared" si="75"/>
        <v>0</v>
      </c>
      <c r="R76" s="67">
        <f t="shared" si="75"/>
        <v>0</v>
      </c>
      <c r="S76" s="14">
        <f t="shared" si="75"/>
        <v>0</v>
      </c>
      <c r="T76" s="67">
        <f t="shared" si="75"/>
        <v>0</v>
      </c>
      <c r="U76" s="284">
        <f t="shared" si="75"/>
        <v>0</v>
      </c>
      <c r="V76" s="58">
        <f t="shared" si="75"/>
        <v>0</v>
      </c>
      <c r="W76" s="14">
        <f t="shared" si="75"/>
        <v>0</v>
      </c>
      <c r="X76" s="58">
        <f t="shared" si="75"/>
        <v>0</v>
      </c>
      <c r="Y76" s="58">
        <f t="shared" si="75"/>
        <v>0</v>
      </c>
      <c r="Z76" s="58">
        <f t="shared" si="75"/>
        <v>0</v>
      </c>
      <c r="AA76" s="58">
        <f t="shared" si="75"/>
        <v>0</v>
      </c>
      <c r="AB76" s="58">
        <f t="shared" si="75"/>
        <v>0</v>
      </c>
      <c r="AC76" s="315">
        <f t="shared" si="75"/>
        <v>0</v>
      </c>
      <c r="AD76" s="275">
        <f t="shared" si="75"/>
        <v>0</v>
      </c>
      <c r="AE76" s="275">
        <f t="shared" si="75"/>
        <v>0</v>
      </c>
      <c r="AF76" s="275">
        <f t="shared" si="75"/>
        <v>0</v>
      </c>
      <c r="AG76" s="290">
        <f t="shared" si="75"/>
        <v>0</v>
      </c>
      <c r="AH76" s="304">
        <f t="shared" si="75"/>
        <v>0</v>
      </c>
      <c r="AI76" s="16"/>
    </row>
    <row r="77" spans="1:35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  <c r="U77" s="284"/>
      <c r="V77" s="14"/>
      <c r="W77" s="14"/>
      <c r="X77" s="14"/>
      <c r="Y77" s="14"/>
      <c r="Z77" s="14"/>
      <c r="AA77" s="14"/>
      <c r="AB77" s="14"/>
      <c r="AC77" s="318"/>
      <c r="AG77" s="318"/>
      <c r="AH77" s="343"/>
    </row>
    <row r="78" spans="1:35">
      <c r="A78" s="104">
        <v>1000</v>
      </c>
      <c r="B78" s="31" t="s">
        <v>165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146</v>
      </c>
      <c r="M78" s="14"/>
      <c r="N78" s="14"/>
      <c r="O78" s="73"/>
      <c r="P78" s="73"/>
      <c r="Q78" s="73"/>
      <c r="R78" s="73"/>
      <c r="S78" s="14"/>
      <c r="T78" s="73"/>
      <c r="U78" s="284"/>
      <c r="V78" s="14"/>
      <c r="W78" s="14"/>
      <c r="X78" s="14"/>
      <c r="Y78" s="14"/>
      <c r="Z78" s="14"/>
      <c r="AA78" s="14"/>
      <c r="AB78" s="14"/>
      <c r="AC78" s="318"/>
      <c r="AG78" s="318"/>
      <c r="AH78" s="343"/>
    </row>
    <row r="79" spans="1:35">
      <c r="A79" s="39">
        <v>1001</v>
      </c>
      <c r="B79" s="44" t="s">
        <v>229</v>
      </c>
      <c r="C79" s="236" t="s">
        <v>230</v>
      </c>
      <c r="D79" s="6"/>
      <c r="E79" s="4"/>
      <c r="F79" s="98">
        <v>1</v>
      </c>
      <c r="G79" s="8"/>
      <c r="H79" s="55">
        <f t="shared" ref="H79:H84" si="76">SUM(E79:G79)</f>
        <v>1</v>
      </c>
      <c r="I79" s="4">
        <v>1</v>
      </c>
      <c r="J79" s="8" t="s">
        <v>231</v>
      </c>
      <c r="K79" s="7">
        <f>SUMIF(exportMMB!D:D,'Voorbeeld Costreport Budget'!A79,exportMMB!F:F)</f>
        <v>0</v>
      </c>
      <c r="L79" s="14">
        <f>INDEX(budget!L:L,MATCH(A:A,budget!A:A,0))</f>
        <v>0</v>
      </c>
      <c r="M79" s="22">
        <f>INDEX(budget!M:M,MATCH($A:$A,budget!$A:$A,0))</f>
        <v>0</v>
      </c>
      <c r="N79" s="14">
        <f>INDEX(budget!N:N,MATCH($A:$A,budget!$A:$A,0))</f>
        <v>0</v>
      </c>
      <c r="O79" s="35">
        <f>INDEX(budget!O:O,MATCH($A:$A,budget!$A:$A,0))</f>
        <v>0</v>
      </c>
      <c r="P79" s="35">
        <f>INDEX(budget!P:P,MATCH($A:$A,budget!$A:$A,0))</f>
        <v>0</v>
      </c>
      <c r="Q79" s="35">
        <f>INDEX(budget!Q:Q,MATCH($A:$A,budget!$A:$A,0))</f>
        <v>0</v>
      </c>
      <c r="R79" s="35">
        <f>INDEX(budget!R:R,MATCH($A:$A,budget!$A:$A,0))</f>
        <v>0</v>
      </c>
      <c r="S79" s="14">
        <f t="shared" ref="S79:S101" si="77">L79-SUM(N79:R79)</f>
        <v>0</v>
      </c>
      <c r="T79" s="36"/>
      <c r="U79" s="332">
        <f t="shared" ref="U79:U101" si="78">W:W+X:X+Y:Y+Z:Z+AA:AA</f>
        <v>0</v>
      </c>
      <c r="V79" s="58"/>
      <c r="W79" s="14"/>
      <c r="X79" s="58"/>
      <c r="Y79" s="58"/>
      <c r="Z79" s="58"/>
      <c r="AA79" s="58"/>
      <c r="AB79" s="310"/>
      <c r="AC79" s="319">
        <f t="shared" ref="AC79:AC101" si="79">AD:AD+AE:AE</f>
        <v>0</v>
      </c>
      <c r="AD79" s="278"/>
      <c r="AE79" s="278"/>
      <c r="AF79" s="278"/>
      <c r="AG79" s="294">
        <f t="shared" ref="AG79:AG101" si="80">AC:AC+U:U</f>
        <v>0</v>
      </c>
      <c r="AH79" s="304">
        <f t="shared" ref="AH79:AH101" si="81">L:L-AG:AG</f>
        <v>0</v>
      </c>
    </row>
    <row r="80" spans="1:35">
      <c r="A80" s="39">
        <v>1002</v>
      </c>
      <c r="B80" s="44" t="s">
        <v>232</v>
      </c>
      <c r="C80" s="236" t="s">
        <v>230</v>
      </c>
      <c r="D80" s="6"/>
      <c r="E80" s="4"/>
      <c r="F80" s="98">
        <v>1</v>
      </c>
      <c r="G80" s="8"/>
      <c r="H80" s="55">
        <f t="shared" si="76"/>
        <v>1</v>
      </c>
      <c r="I80" s="4">
        <v>1</v>
      </c>
      <c r="J80" s="8" t="s">
        <v>231</v>
      </c>
      <c r="K80" s="7">
        <f>SUMIF(exportMMB!D:D,'Voorbeeld Costreport Budget'!A80,exportMMB!G:G)</f>
        <v>0</v>
      </c>
      <c r="L80" s="14">
        <f>INDEX(budget!L:L,MATCH(A:A,budget!A:A,0))</f>
        <v>0</v>
      </c>
      <c r="M80" s="22">
        <f>INDEX(budget!M:M,MATCH($A:$A,budget!$A:$A,0))</f>
        <v>0</v>
      </c>
      <c r="N80" s="14">
        <f>INDEX(budget!N:N,MATCH($A:$A,budget!$A:$A,0))</f>
        <v>0</v>
      </c>
      <c r="O80" s="35">
        <f>INDEX(budget!O:O,MATCH($A:$A,budget!$A:$A,0))</f>
        <v>0</v>
      </c>
      <c r="P80" s="35">
        <f>INDEX(budget!P:P,MATCH($A:$A,budget!$A:$A,0))</f>
        <v>0</v>
      </c>
      <c r="Q80" s="35">
        <f>INDEX(budget!Q:Q,MATCH($A:$A,budget!$A:$A,0))</f>
        <v>0</v>
      </c>
      <c r="R80" s="35">
        <f>INDEX(budget!R:R,MATCH($A:$A,budget!$A:$A,0))</f>
        <v>0</v>
      </c>
      <c r="S80" s="14">
        <f t="shared" si="77"/>
        <v>0</v>
      </c>
      <c r="T80" s="36"/>
      <c r="U80" s="332">
        <f t="shared" si="78"/>
        <v>0</v>
      </c>
      <c r="V80" s="58"/>
      <c r="W80" s="14"/>
      <c r="X80" s="58"/>
      <c r="Y80" s="58"/>
      <c r="Z80" s="58"/>
      <c r="AA80" s="58"/>
      <c r="AB80" s="310"/>
      <c r="AC80" s="319">
        <f t="shared" si="79"/>
        <v>0</v>
      </c>
      <c r="AD80" s="278"/>
      <c r="AE80" s="278"/>
      <c r="AF80" s="278"/>
      <c r="AG80" s="294">
        <f t="shared" si="80"/>
        <v>0</v>
      </c>
      <c r="AH80" s="304">
        <f t="shared" si="81"/>
        <v>0</v>
      </c>
    </row>
    <row r="81" spans="1:34">
      <c r="A81" s="39">
        <v>1003</v>
      </c>
      <c r="B81" s="44" t="s">
        <v>233</v>
      </c>
      <c r="C81" s="236" t="s">
        <v>230</v>
      </c>
      <c r="D81" s="6"/>
      <c r="E81" s="4"/>
      <c r="F81" s="98">
        <v>1</v>
      </c>
      <c r="G81" s="8"/>
      <c r="H81" s="55">
        <f t="shared" si="76"/>
        <v>1</v>
      </c>
      <c r="I81" s="4">
        <v>1</v>
      </c>
      <c r="J81" s="8" t="s">
        <v>231</v>
      </c>
      <c r="K81" s="7">
        <f>SUMIF(exportMMB!D:D,'Voorbeeld Costreport Budget'!A81,exportMMB!G:G)</f>
        <v>0</v>
      </c>
      <c r="L81" s="14">
        <f>INDEX(budget!L:L,MATCH(A:A,budget!A:A,0))</f>
        <v>0</v>
      </c>
      <c r="M81" s="22">
        <f>INDEX(budget!M:M,MATCH($A:$A,budget!$A:$A,0))</f>
        <v>0</v>
      </c>
      <c r="N81" s="14">
        <f>INDEX(budget!N:N,MATCH($A:$A,budget!$A:$A,0))</f>
        <v>0</v>
      </c>
      <c r="O81" s="35">
        <f>INDEX(budget!O:O,MATCH($A:$A,budget!$A:$A,0))</f>
        <v>0</v>
      </c>
      <c r="P81" s="35">
        <f>INDEX(budget!P:P,MATCH($A:$A,budget!$A:$A,0))</f>
        <v>0</v>
      </c>
      <c r="Q81" s="35">
        <f>INDEX(budget!Q:Q,MATCH($A:$A,budget!$A:$A,0))</f>
        <v>0</v>
      </c>
      <c r="R81" s="35">
        <f>INDEX(budget!R:R,MATCH($A:$A,budget!$A:$A,0))</f>
        <v>0</v>
      </c>
      <c r="S81" s="14">
        <f t="shared" si="77"/>
        <v>0</v>
      </c>
      <c r="T81" s="36"/>
      <c r="U81" s="332">
        <f t="shared" si="78"/>
        <v>0</v>
      </c>
      <c r="V81" s="58"/>
      <c r="W81" s="14"/>
      <c r="X81" s="58"/>
      <c r="Y81" s="58"/>
      <c r="Z81" s="58"/>
      <c r="AA81" s="58"/>
      <c r="AB81" s="310"/>
      <c r="AC81" s="319">
        <f t="shared" si="79"/>
        <v>0</v>
      </c>
      <c r="AD81" s="278"/>
      <c r="AE81" s="278"/>
      <c r="AF81" s="278"/>
      <c r="AG81" s="294">
        <f t="shared" si="80"/>
        <v>0</v>
      </c>
      <c r="AH81" s="304">
        <f t="shared" si="81"/>
        <v>0</v>
      </c>
    </row>
    <row r="82" spans="1:34">
      <c r="A82" s="39">
        <v>1004</v>
      </c>
      <c r="B82" s="44" t="s">
        <v>234</v>
      </c>
      <c r="C82" s="236" t="s">
        <v>230</v>
      </c>
      <c r="D82" s="6"/>
      <c r="E82" s="7"/>
      <c r="F82" s="98">
        <v>1</v>
      </c>
      <c r="G82" s="8"/>
      <c r="H82" s="55">
        <f t="shared" si="76"/>
        <v>1</v>
      </c>
      <c r="I82" s="4">
        <v>1</v>
      </c>
      <c r="J82" s="8" t="s">
        <v>231</v>
      </c>
      <c r="K82" s="7">
        <f>SUMIF(exportMMB!D:D,'Voorbeeld Costreport Budget'!A82,exportMMB!G:G)</f>
        <v>0</v>
      </c>
      <c r="L82" s="14">
        <f>INDEX(budget!L:L,MATCH(A:A,budget!A:A,0))</f>
        <v>0</v>
      </c>
      <c r="M82" s="22">
        <f>INDEX(budget!M:M,MATCH($A:$A,budget!$A:$A,0))</f>
        <v>0</v>
      </c>
      <c r="N82" s="14">
        <f>INDEX(budget!N:N,MATCH($A:$A,budget!$A:$A,0))</f>
        <v>0</v>
      </c>
      <c r="O82" s="35">
        <f>INDEX(budget!O:O,MATCH($A:$A,budget!$A:$A,0))</f>
        <v>0</v>
      </c>
      <c r="P82" s="35">
        <f>INDEX(budget!P:P,MATCH($A:$A,budget!$A:$A,0))</f>
        <v>0</v>
      </c>
      <c r="Q82" s="35">
        <f>INDEX(budget!Q:Q,MATCH($A:$A,budget!$A:$A,0))</f>
        <v>0</v>
      </c>
      <c r="R82" s="35">
        <f>INDEX(budget!R:R,MATCH($A:$A,budget!$A:$A,0))</f>
        <v>0</v>
      </c>
      <c r="S82" s="14">
        <f t="shared" si="77"/>
        <v>0</v>
      </c>
      <c r="T82" s="36"/>
      <c r="U82" s="332">
        <f t="shared" si="78"/>
        <v>0</v>
      </c>
      <c r="V82" s="58"/>
      <c r="W82" s="14"/>
      <c r="X82" s="58"/>
      <c r="Y82" s="58"/>
      <c r="Z82" s="58"/>
      <c r="AA82" s="58"/>
      <c r="AB82" s="310"/>
      <c r="AC82" s="319">
        <f t="shared" si="79"/>
        <v>0</v>
      </c>
      <c r="AD82" s="278"/>
      <c r="AE82" s="278"/>
      <c r="AF82" s="278"/>
      <c r="AG82" s="294">
        <f t="shared" si="80"/>
        <v>0</v>
      </c>
      <c r="AH82" s="304">
        <f t="shared" si="81"/>
        <v>0</v>
      </c>
    </row>
    <row r="83" spans="1:34">
      <c r="A83" s="39">
        <v>1006</v>
      </c>
      <c r="B83" s="44" t="s">
        <v>235</v>
      </c>
      <c r="C83" s="236" t="s">
        <v>230</v>
      </c>
      <c r="D83" s="6"/>
      <c r="E83" s="4"/>
      <c r="F83" s="98">
        <v>1</v>
      </c>
      <c r="G83" s="8"/>
      <c r="H83" s="55">
        <f t="shared" si="76"/>
        <v>1</v>
      </c>
      <c r="I83" s="4">
        <v>1</v>
      </c>
      <c r="J83" s="8" t="s">
        <v>231</v>
      </c>
      <c r="K83" s="7">
        <f>SUMIF(exportMMB!D:D,'Voorbeeld Costreport Budget'!A83,exportMMB!G:G)</f>
        <v>0</v>
      </c>
      <c r="L83" s="14">
        <f>INDEX(budget!L:L,MATCH(A:A,budget!A:A,0))</f>
        <v>0</v>
      </c>
      <c r="M83" s="22">
        <f>INDEX(budget!M:M,MATCH($A:$A,budget!$A:$A,0))</f>
        <v>0</v>
      </c>
      <c r="N83" s="14">
        <f>INDEX(budget!N:N,MATCH($A:$A,budget!$A:$A,0))</f>
        <v>0</v>
      </c>
      <c r="O83" s="35">
        <f>INDEX(budget!O:O,MATCH($A:$A,budget!$A:$A,0))</f>
        <v>0</v>
      </c>
      <c r="P83" s="35">
        <f>INDEX(budget!P:P,MATCH($A:$A,budget!$A:$A,0))</f>
        <v>0</v>
      </c>
      <c r="Q83" s="35">
        <f>INDEX(budget!Q:Q,MATCH($A:$A,budget!$A:$A,0))</f>
        <v>0</v>
      </c>
      <c r="R83" s="35">
        <f>INDEX(budget!R:R,MATCH($A:$A,budget!$A:$A,0))</f>
        <v>0</v>
      </c>
      <c r="S83" s="14">
        <f t="shared" si="77"/>
        <v>0</v>
      </c>
      <c r="T83" s="36"/>
      <c r="U83" s="332">
        <f t="shared" si="78"/>
        <v>0</v>
      </c>
      <c r="V83" s="58"/>
      <c r="W83" s="14"/>
      <c r="X83" s="58"/>
      <c r="Y83" s="58"/>
      <c r="Z83" s="58"/>
      <c r="AA83" s="58"/>
      <c r="AB83" s="310"/>
      <c r="AC83" s="319">
        <f t="shared" si="79"/>
        <v>0</v>
      </c>
      <c r="AD83" s="278"/>
      <c r="AE83" s="278"/>
      <c r="AF83" s="278"/>
      <c r="AG83" s="294">
        <f t="shared" si="80"/>
        <v>0</v>
      </c>
      <c r="AH83" s="304">
        <f t="shared" si="81"/>
        <v>0</v>
      </c>
    </row>
    <row r="84" spans="1:34">
      <c r="A84" s="39">
        <v>1008</v>
      </c>
      <c r="B84" s="44" t="s">
        <v>236</v>
      </c>
      <c r="C84" s="236" t="s">
        <v>230</v>
      </c>
      <c r="D84" s="6"/>
      <c r="E84" s="4"/>
      <c r="F84" s="98">
        <v>1</v>
      </c>
      <c r="G84" s="8"/>
      <c r="H84" s="55">
        <f t="shared" si="76"/>
        <v>1</v>
      </c>
      <c r="I84" s="4">
        <v>1</v>
      </c>
      <c r="J84" s="8" t="s">
        <v>231</v>
      </c>
      <c r="K84" s="7">
        <f>SUMIF(exportMMB!D:D,'Voorbeeld Costreport Budget'!A84,exportMMB!G:G)</f>
        <v>0</v>
      </c>
      <c r="L84" s="14">
        <f>INDEX(budget!L:L,MATCH(A:A,budget!A:A,0))</f>
        <v>0</v>
      </c>
      <c r="M84" s="22">
        <f>INDEX(budget!M:M,MATCH($A:$A,budget!$A:$A,0))</f>
        <v>0</v>
      </c>
      <c r="N84" s="14">
        <f>INDEX(budget!N:N,MATCH($A:$A,budget!$A:$A,0))</f>
        <v>0</v>
      </c>
      <c r="O84" s="35">
        <f>INDEX(budget!O:O,MATCH($A:$A,budget!$A:$A,0))</f>
        <v>0</v>
      </c>
      <c r="P84" s="35">
        <f>INDEX(budget!P:P,MATCH($A:$A,budget!$A:$A,0))</f>
        <v>0</v>
      </c>
      <c r="Q84" s="35">
        <f>INDEX(budget!Q:Q,MATCH($A:$A,budget!$A:$A,0))</f>
        <v>0</v>
      </c>
      <c r="R84" s="35">
        <f>INDEX(budget!R:R,MATCH($A:$A,budget!$A:$A,0))</f>
        <v>0</v>
      </c>
      <c r="S84" s="14">
        <f t="shared" si="77"/>
        <v>0</v>
      </c>
      <c r="T84" s="36"/>
      <c r="U84" s="332">
        <f t="shared" si="78"/>
        <v>0</v>
      </c>
      <c r="V84" s="58"/>
      <c r="W84" s="14"/>
      <c r="X84" s="58"/>
      <c r="Y84" s="58"/>
      <c r="Z84" s="58"/>
      <c r="AA84" s="58"/>
      <c r="AB84" s="310"/>
      <c r="AC84" s="319">
        <f t="shared" si="79"/>
        <v>0</v>
      </c>
      <c r="AD84" s="278"/>
      <c r="AE84" s="278"/>
      <c r="AF84" s="278"/>
      <c r="AG84" s="294">
        <f t="shared" si="80"/>
        <v>0</v>
      </c>
      <c r="AH84" s="304">
        <f t="shared" si="81"/>
        <v>0</v>
      </c>
    </row>
    <row r="85" spans="1:34">
      <c r="A85" s="39">
        <v>1009</v>
      </c>
      <c r="B85" s="44" t="s">
        <v>237</v>
      </c>
      <c r="C85" s="236" t="s">
        <v>230</v>
      </c>
      <c r="D85" s="6"/>
      <c r="E85" s="4"/>
      <c r="F85" s="98">
        <v>1</v>
      </c>
      <c r="G85" s="8"/>
      <c r="H85" s="55">
        <f t="shared" ref="H85:H94" si="82">SUM(E85:G85)</f>
        <v>1</v>
      </c>
      <c r="I85" s="4">
        <v>1</v>
      </c>
      <c r="J85" s="8" t="s">
        <v>231</v>
      </c>
      <c r="K85" s="7">
        <f>SUMIF(exportMMB!D:D,'Voorbeeld Costreport Budget'!A85,exportMMB!G:G)</f>
        <v>0</v>
      </c>
      <c r="L85" s="14">
        <f>INDEX(budget!L:L,MATCH(A:A,budget!A:A,0))</f>
        <v>0</v>
      </c>
      <c r="M85" s="22">
        <f>INDEX(budget!M:M,MATCH($A:$A,budget!$A:$A,0))</f>
        <v>0</v>
      </c>
      <c r="N85" s="14">
        <f>INDEX(budget!N:N,MATCH($A:$A,budget!$A:$A,0))</f>
        <v>0</v>
      </c>
      <c r="O85" s="35">
        <f>INDEX(budget!O:O,MATCH($A:$A,budget!$A:$A,0))</f>
        <v>0</v>
      </c>
      <c r="P85" s="35">
        <f>INDEX(budget!P:P,MATCH($A:$A,budget!$A:$A,0))</f>
        <v>0</v>
      </c>
      <c r="Q85" s="35">
        <f>INDEX(budget!Q:Q,MATCH($A:$A,budget!$A:$A,0))</f>
        <v>0</v>
      </c>
      <c r="R85" s="35">
        <f>INDEX(budget!R:R,MATCH($A:$A,budget!$A:$A,0))</f>
        <v>0</v>
      </c>
      <c r="S85" s="14">
        <f t="shared" si="77"/>
        <v>0</v>
      </c>
      <c r="T85" s="36"/>
      <c r="U85" s="332">
        <f t="shared" si="78"/>
        <v>0</v>
      </c>
      <c r="V85" s="58"/>
      <c r="W85" s="14"/>
      <c r="X85" s="58"/>
      <c r="Y85" s="58"/>
      <c r="Z85" s="58"/>
      <c r="AA85" s="58"/>
      <c r="AB85" s="310"/>
      <c r="AC85" s="319">
        <f t="shared" si="79"/>
        <v>0</v>
      </c>
      <c r="AD85" s="278"/>
      <c r="AE85" s="278"/>
      <c r="AF85" s="278"/>
      <c r="AG85" s="294">
        <f t="shared" si="80"/>
        <v>0</v>
      </c>
      <c r="AH85" s="304">
        <f t="shared" si="81"/>
        <v>0</v>
      </c>
    </row>
    <row r="86" spans="1:34">
      <c r="A86" s="39">
        <v>1010</v>
      </c>
      <c r="B86" s="44" t="s">
        <v>238</v>
      </c>
      <c r="C86" s="236" t="s">
        <v>230</v>
      </c>
      <c r="D86" s="6"/>
      <c r="E86" s="4"/>
      <c r="F86" s="98">
        <v>1</v>
      </c>
      <c r="G86" s="8"/>
      <c r="H86" s="55">
        <f t="shared" si="82"/>
        <v>1</v>
      </c>
      <c r="I86" s="4">
        <v>1</v>
      </c>
      <c r="J86" s="8" t="s">
        <v>231</v>
      </c>
      <c r="K86" s="7">
        <f>SUMIF(exportMMB!D:D,'Voorbeeld Costreport Budget'!A86,exportMMB!G:G)</f>
        <v>0</v>
      </c>
      <c r="L86" s="14">
        <f>INDEX(budget!L:L,MATCH(A:A,budget!A:A,0))</f>
        <v>0</v>
      </c>
      <c r="M86" s="22">
        <f>INDEX(budget!M:M,MATCH($A:$A,budget!$A:$A,0))</f>
        <v>0</v>
      </c>
      <c r="N86" s="14">
        <f>INDEX(budget!N:N,MATCH($A:$A,budget!$A:$A,0))</f>
        <v>0</v>
      </c>
      <c r="O86" s="35">
        <f>INDEX(budget!O:O,MATCH($A:$A,budget!$A:$A,0))</f>
        <v>0</v>
      </c>
      <c r="P86" s="35">
        <f>INDEX(budget!P:P,MATCH($A:$A,budget!$A:$A,0))</f>
        <v>0</v>
      </c>
      <c r="Q86" s="35">
        <f>INDEX(budget!Q:Q,MATCH($A:$A,budget!$A:$A,0))</f>
        <v>0</v>
      </c>
      <c r="R86" s="35">
        <f>INDEX(budget!R:R,MATCH($A:$A,budget!$A:$A,0))</f>
        <v>0</v>
      </c>
      <c r="S86" s="14">
        <f t="shared" si="77"/>
        <v>0</v>
      </c>
      <c r="T86" s="36"/>
      <c r="U86" s="332">
        <f t="shared" si="78"/>
        <v>0</v>
      </c>
      <c r="V86" s="58"/>
      <c r="W86" s="14"/>
      <c r="X86" s="58"/>
      <c r="Y86" s="58"/>
      <c r="Z86" s="58"/>
      <c r="AA86" s="58"/>
      <c r="AB86" s="310"/>
      <c r="AC86" s="319">
        <f t="shared" si="79"/>
        <v>0</v>
      </c>
      <c r="AD86" s="278"/>
      <c r="AE86" s="278"/>
      <c r="AF86" s="278"/>
      <c r="AG86" s="294">
        <f t="shared" si="80"/>
        <v>0</v>
      </c>
      <c r="AH86" s="304">
        <f t="shared" si="81"/>
        <v>0</v>
      </c>
    </row>
    <row r="87" spans="1:34">
      <c r="A87" s="39">
        <v>1015</v>
      </c>
      <c r="B87" s="44" t="s">
        <v>239</v>
      </c>
      <c r="C87" s="236" t="s">
        <v>240</v>
      </c>
      <c r="D87" s="6"/>
      <c r="E87" s="4"/>
      <c r="F87" s="98">
        <v>1</v>
      </c>
      <c r="G87" s="8"/>
      <c r="H87" s="55">
        <f t="shared" si="82"/>
        <v>1</v>
      </c>
      <c r="I87" s="4">
        <v>1</v>
      </c>
      <c r="J87" s="8" t="s">
        <v>231</v>
      </c>
      <c r="K87" s="7">
        <f>SUMIF(exportMMB!D:D,'Voorbeeld Costreport Budget'!A87,exportMMB!G:G)</f>
        <v>0</v>
      </c>
      <c r="L87" s="14">
        <f>INDEX(budget!L:L,MATCH(A:A,budget!A:A,0))</f>
        <v>0</v>
      </c>
      <c r="M87" s="22">
        <f>INDEX(budget!M:M,MATCH($A:$A,budget!$A:$A,0))</f>
        <v>0</v>
      </c>
      <c r="N87" s="14">
        <f>INDEX(budget!N:N,MATCH($A:$A,budget!$A:$A,0))</f>
        <v>0</v>
      </c>
      <c r="O87" s="35">
        <f>INDEX(budget!O:O,MATCH($A:$A,budget!$A:$A,0))</f>
        <v>0</v>
      </c>
      <c r="P87" s="35">
        <f>INDEX(budget!P:P,MATCH($A:$A,budget!$A:$A,0))</f>
        <v>0</v>
      </c>
      <c r="Q87" s="35">
        <f>INDEX(budget!Q:Q,MATCH($A:$A,budget!$A:$A,0))</f>
        <v>0</v>
      </c>
      <c r="R87" s="35">
        <f>INDEX(budget!R:R,MATCH($A:$A,budget!$A:$A,0))</f>
        <v>0</v>
      </c>
      <c r="S87" s="14">
        <f t="shared" si="77"/>
        <v>0</v>
      </c>
      <c r="T87" s="36"/>
      <c r="U87" s="332">
        <f t="shared" si="78"/>
        <v>0</v>
      </c>
      <c r="V87" s="58"/>
      <c r="W87" s="14"/>
      <c r="X87" s="58"/>
      <c r="Y87" s="58"/>
      <c r="Z87" s="58"/>
      <c r="AA87" s="58"/>
      <c r="AB87" s="310"/>
      <c r="AC87" s="319">
        <f t="shared" si="79"/>
        <v>0</v>
      </c>
      <c r="AD87" s="278"/>
      <c r="AE87" s="278"/>
      <c r="AF87" s="278"/>
      <c r="AG87" s="294">
        <f t="shared" si="80"/>
        <v>0</v>
      </c>
      <c r="AH87" s="304">
        <f t="shared" si="81"/>
        <v>0</v>
      </c>
    </row>
    <row r="88" spans="1:34">
      <c r="A88" s="350">
        <v>1016</v>
      </c>
      <c r="B88" s="108" t="s">
        <v>362</v>
      </c>
      <c r="C88" s="236" t="s">
        <v>240</v>
      </c>
      <c r="D88" s="6"/>
      <c r="E88" s="4"/>
      <c r="F88" s="98">
        <v>1</v>
      </c>
      <c r="G88" s="8"/>
      <c r="H88" s="55">
        <f t="shared" ref="H88" si="83">SUM(E88:G88)</f>
        <v>1</v>
      </c>
      <c r="I88" s="4">
        <v>1</v>
      </c>
      <c r="J88" s="8" t="s">
        <v>231</v>
      </c>
      <c r="K88" s="7">
        <f>SUMIF(exportMMB!D:D,'Voorbeeld Costreport Budget'!A88,exportMMB!G:G)</f>
        <v>0</v>
      </c>
      <c r="L88" s="14">
        <f>INDEX(budget!L:L,MATCH(A:A,budget!A:A,0))</f>
        <v>0</v>
      </c>
      <c r="M88" s="22">
        <f>INDEX(budget!M:M,MATCH($A:$A,budget!$A:$A,0))</f>
        <v>0</v>
      </c>
      <c r="N88" s="14">
        <f>INDEX(budget!N:N,MATCH($A:$A,budget!$A:$A,0))</f>
        <v>0</v>
      </c>
      <c r="O88" s="35">
        <f>INDEX(budget!O:O,MATCH($A:$A,budget!$A:$A,0))</f>
        <v>0</v>
      </c>
      <c r="P88" s="35">
        <f>INDEX(budget!P:P,MATCH($A:$A,budget!$A:$A,0))</f>
        <v>0</v>
      </c>
      <c r="Q88" s="35">
        <f>INDEX(budget!Q:Q,MATCH($A:$A,budget!$A:$A,0))</f>
        <v>0</v>
      </c>
      <c r="R88" s="35">
        <f>INDEX(budget!R:R,MATCH($A:$A,budget!$A:$A,0))</f>
        <v>0</v>
      </c>
      <c r="S88" s="14">
        <f t="shared" ref="S88" si="84">L88-SUM(N88:R88)</f>
        <v>0</v>
      </c>
      <c r="T88" s="36"/>
      <c r="U88" s="332">
        <f t="shared" si="78"/>
        <v>0</v>
      </c>
      <c r="V88" s="58"/>
      <c r="W88" s="14"/>
      <c r="X88" s="58"/>
      <c r="Y88" s="58"/>
      <c r="Z88" s="58"/>
      <c r="AA88" s="58"/>
      <c r="AB88" s="310"/>
      <c r="AC88" s="319">
        <f t="shared" si="79"/>
        <v>0</v>
      </c>
      <c r="AD88" s="278"/>
      <c r="AE88" s="278"/>
      <c r="AF88" s="278"/>
      <c r="AG88" s="294">
        <f t="shared" si="80"/>
        <v>0</v>
      </c>
      <c r="AH88" s="304">
        <f t="shared" si="81"/>
        <v>0</v>
      </c>
    </row>
    <row r="89" spans="1:34">
      <c r="A89" s="39">
        <v>1020</v>
      </c>
      <c r="B89" s="44" t="s">
        <v>168</v>
      </c>
      <c r="C89" s="236" t="s">
        <v>240</v>
      </c>
      <c r="D89" s="6"/>
      <c r="E89" s="4"/>
      <c r="F89" s="98">
        <v>1</v>
      </c>
      <c r="G89" s="8"/>
      <c r="H89" s="55">
        <f t="shared" si="82"/>
        <v>1</v>
      </c>
      <c r="I89" s="4">
        <v>1</v>
      </c>
      <c r="J89" s="8" t="s">
        <v>231</v>
      </c>
      <c r="K89" s="7">
        <f>SUMIF(exportMMB!D:D,'Voorbeeld Costreport Budget'!A89,exportMMB!G:G)</f>
        <v>0</v>
      </c>
      <c r="L89" s="14">
        <f>INDEX(budget!L:L,MATCH(A:A,budget!A:A,0))</f>
        <v>0</v>
      </c>
      <c r="M89" s="22">
        <f>INDEX(budget!M:M,MATCH($A:$A,budget!$A:$A,0))</f>
        <v>0</v>
      </c>
      <c r="N89" s="14">
        <f>INDEX(budget!N:N,MATCH($A:$A,budget!$A:$A,0))</f>
        <v>0</v>
      </c>
      <c r="O89" s="35">
        <f>INDEX(budget!O:O,MATCH($A:$A,budget!$A:$A,0))</f>
        <v>0</v>
      </c>
      <c r="P89" s="35">
        <f>INDEX(budget!P:P,MATCH($A:$A,budget!$A:$A,0))</f>
        <v>0</v>
      </c>
      <c r="Q89" s="35">
        <f>INDEX(budget!Q:Q,MATCH($A:$A,budget!$A:$A,0))</f>
        <v>0</v>
      </c>
      <c r="R89" s="35">
        <f>INDEX(budget!R:R,MATCH($A:$A,budget!$A:$A,0))</f>
        <v>0</v>
      </c>
      <c r="S89" s="14">
        <f t="shared" si="77"/>
        <v>0</v>
      </c>
      <c r="T89" s="36"/>
      <c r="U89" s="332">
        <f t="shared" si="78"/>
        <v>0</v>
      </c>
      <c r="V89" s="58"/>
      <c r="W89" s="14"/>
      <c r="X89" s="58"/>
      <c r="Y89" s="58"/>
      <c r="Z89" s="58"/>
      <c r="AA89" s="58"/>
      <c r="AB89" s="310"/>
      <c r="AC89" s="319">
        <f t="shared" si="79"/>
        <v>0</v>
      </c>
      <c r="AD89" s="278"/>
      <c r="AE89" s="278"/>
      <c r="AF89" s="278"/>
      <c r="AG89" s="294">
        <f t="shared" si="80"/>
        <v>0</v>
      </c>
      <c r="AH89" s="304">
        <f t="shared" si="81"/>
        <v>0</v>
      </c>
    </row>
    <row r="90" spans="1:34" ht="10.9" customHeight="1">
      <c r="A90" s="39">
        <v>1021</v>
      </c>
      <c r="B90" s="44" t="s">
        <v>241</v>
      </c>
      <c r="C90" s="236" t="s">
        <v>242</v>
      </c>
      <c r="D90" s="6"/>
      <c r="E90" s="4"/>
      <c r="F90" s="98">
        <v>1</v>
      </c>
      <c r="G90" s="8"/>
      <c r="H90" s="55">
        <f t="shared" si="82"/>
        <v>1</v>
      </c>
      <c r="I90" s="4">
        <v>1</v>
      </c>
      <c r="J90" s="8" t="s">
        <v>231</v>
      </c>
      <c r="K90" s="7">
        <f>SUMIF(exportMMB!D:D,'Voorbeeld Costreport Budget'!A90,exportMMB!G:G)</f>
        <v>0</v>
      </c>
      <c r="L90" s="14">
        <f>INDEX(budget!L:L,MATCH(A:A,budget!A:A,0))</f>
        <v>0</v>
      </c>
      <c r="M90" s="22">
        <f>INDEX(budget!M:M,MATCH($A:$A,budget!$A:$A,0))</f>
        <v>0</v>
      </c>
      <c r="N90" s="14">
        <f>INDEX(budget!N:N,MATCH($A:$A,budget!$A:$A,0))</f>
        <v>0</v>
      </c>
      <c r="O90" s="35">
        <f>INDEX(budget!O:O,MATCH($A:$A,budget!$A:$A,0))</f>
        <v>0</v>
      </c>
      <c r="P90" s="35">
        <f>INDEX(budget!P:P,MATCH($A:$A,budget!$A:$A,0))</f>
        <v>0</v>
      </c>
      <c r="Q90" s="35">
        <f>INDEX(budget!Q:Q,MATCH($A:$A,budget!$A:$A,0))</f>
        <v>0</v>
      </c>
      <c r="R90" s="35">
        <f>INDEX(budget!R:R,MATCH($A:$A,budget!$A:$A,0))</f>
        <v>0</v>
      </c>
      <c r="S90" s="14">
        <f t="shared" si="77"/>
        <v>0</v>
      </c>
      <c r="T90" s="36"/>
      <c r="U90" s="332">
        <f t="shared" si="78"/>
        <v>0</v>
      </c>
      <c r="V90" s="58"/>
      <c r="W90" s="14"/>
      <c r="X90" s="58"/>
      <c r="Y90" s="58"/>
      <c r="Z90" s="58"/>
      <c r="AA90" s="58"/>
      <c r="AB90" s="310"/>
      <c r="AC90" s="319">
        <f t="shared" si="79"/>
        <v>0</v>
      </c>
      <c r="AD90" s="278"/>
      <c r="AE90" s="278"/>
      <c r="AF90" s="278"/>
      <c r="AG90" s="294">
        <f t="shared" si="80"/>
        <v>0</v>
      </c>
      <c r="AH90" s="304">
        <f t="shared" si="81"/>
        <v>0</v>
      </c>
    </row>
    <row r="91" spans="1:34">
      <c r="A91" s="430" t="s">
        <v>1297</v>
      </c>
      <c r="B91" s="108" t="s">
        <v>1298</v>
      </c>
      <c r="C91" s="236" t="s">
        <v>242</v>
      </c>
      <c r="D91" s="6"/>
      <c r="E91" s="4"/>
      <c r="F91" s="98">
        <v>1</v>
      </c>
      <c r="G91" s="8"/>
      <c r="H91" s="55">
        <f t="shared" ref="H91" si="85">SUM(E91:G91)</f>
        <v>1</v>
      </c>
      <c r="I91" s="4">
        <v>1</v>
      </c>
      <c r="J91" s="8" t="s">
        <v>231</v>
      </c>
      <c r="K91" s="7">
        <f>SUMIF(exportMMB!D:D,'Voorbeeld Costreport Budget'!A91,exportMMB!G:G)</f>
        <v>0</v>
      </c>
      <c r="L91" s="14">
        <f>INDEX(budget!L:L,MATCH(A:A,budget!A:A,0))</f>
        <v>0</v>
      </c>
      <c r="M91" s="22">
        <f>INDEX(budget!M:M,MATCH($A:$A,budget!$A:$A,0))</f>
        <v>0</v>
      </c>
      <c r="N91" s="14">
        <f>INDEX(budget!N:N,MATCH($A:$A,budget!$A:$A,0))</f>
        <v>0</v>
      </c>
      <c r="O91" s="35">
        <f>INDEX(budget!O:O,MATCH($A:$A,budget!$A:$A,0))</f>
        <v>0</v>
      </c>
      <c r="P91" s="35">
        <f>INDEX(budget!P:P,MATCH($A:$A,budget!$A:$A,0))</f>
        <v>0</v>
      </c>
      <c r="Q91" s="35">
        <f>INDEX(budget!Q:Q,MATCH($A:$A,budget!$A:$A,0))</f>
        <v>0</v>
      </c>
      <c r="R91" s="35">
        <f>INDEX(budget!R:R,MATCH($A:$A,budget!$A:$A,0))</f>
        <v>0</v>
      </c>
      <c r="S91" s="14">
        <f t="shared" ref="S91" si="86">L91-SUM(N91:R91)</f>
        <v>0</v>
      </c>
      <c r="T91" s="36"/>
      <c r="U91" s="332">
        <f t="shared" si="78"/>
        <v>0</v>
      </c>
      <c r="V91" s="58"/>
      <c r="W91" s="14"/>
      <c r="X91" s="58"/>
      <c r="Y91" s="58"/>
      <c r="Z91" s="58"/>
      <c r="AA91" s="58"/>
      <c r="AB91" s="310"/>
      <c r="AC91" s="319">
        <f t="shared" si="79"/>
        <v>0</v>
      </c>
      <c r="AD91" s="278"/>
      <c r="AE91" s="278"/>
      <c r="AF91" s="278"/>
      <c r="AG91" s="294">
        <f t="shared" si="80"/>
        <v>0</v>
      </c>
      <c r="AH91" s="304">
        <f t="shared" si="81"/>
        <v>0</v>
      </c>
    </row>
    <row r="92" spans="1:34">
      <c r="A92" s="39">
        <v>1039</v>
      </c>
      <c r="B92" s="44" t="s">
        <v>243</v>
      </c>
      <c r="C92" s="236" t="s">
        <v>244</v>
      </c>
      <c r="D92" s="6"/>
      <c r="E92" s="4"/>
      <c r="F92" s="98">
        <v>1</v>
      </c>
      <c r="G92" s="8"/>
      <c r="H92" s="55">
        <f t="shared" si="82"/>
        <v>1</v>
      </c>
      <c r="I92" s="4">
        <v>1</v>
      </c>
      <c r="J92" s="8" t="s">
        <v>231</v>
      </c>
      <c r="K92" s="7">
        <f>SUMIF(exportMMB!D:D,'Voorbeeld Costreport Budget'!A92,exportMMB!G:G)</f>
        <v>0</v>
      </c>
      <c r="L92" s="14">
        <f>INDEX(budget!L:L,MATCH(A:A,budget!A:A,0))</f>
        <v>0</v>
      </c>
      <c r="M92" s="22">
        <f>INDEX(budget!M:M,MATCH($A:$A,budget!$A:$A,0))</f>
        <v>0</v>
      </c>
      <c r="N92" s="14">
        <f>INDEX(budget!N:N,MATCH($A:$A,budget!$A:$A,0))</f>
        <v>0</v>
      </c>
      <c r="O92" s="35">
        <f>INDEX(budget!O:O,MATCH($A:$A,budget!$A:$A,0))</f>
        <v>0</v>
      </c>
      <c r="P92" s="35">
        <f>INDEX(budget!P:P,MATCH($A:$A,budget!$A:$A,0))</f>
        <v>0</v>
      </c>
      <c r="Q92" s="35">
        <f>INDEX(budget!Q:Q,MATCH($A:$A,budget!$A:$A,0))</f>
        <v>0</v>
      </c>
      <c r="R92" s="35">
        <f>INDEX(budget!R:R,MATCH($A:$A,budget!$A:$A,0))</f>
        <v>0</v>
      </c>
      <c r="S92" s="14">
        <f t="shared" si="77"/>
        <v>0</v>
      </c>
      <c r="T92" s="36"/>
      <c r="U92" s="332">
        <f t="shared" si="78"/>
        <v>0</v>
      </c>
      <c r="V92" s="58"/>
      <c r="W92" s="14"/>
      <c r="X92" s="58"/>
      <c r="Y92" s="58"/>
      <c r="Z92" s="58"/>
      <c r="AA92" s="58"/>
      <c r="AB92" s="310"/>
      <c r="AC92" s="319">
        <f t="shared" si="79"/>
        <v>0</v>
      </c>
      <c r="AD92" s="278"/>
      <c r="AE92" s="278"/>
      <c r="AF92" s="278"/>
      <c r="AG92" s="294">
        <f t="shared" si="80"/>
        <v>0</v>
      </c>
      <c r="AH92" s="304">
        <f t="shared" si="81"/>
        <v>0</v>
      </c>
    </row>
    <row r="93" spans="1:34">
      <c r="A93" s="39">
        <v>1040</v>
      </c>
      <c r="B93" s="44" t="s">
        <v>245</v>
      </c>
      <c r="C93" s="236" t="s">
        <v>230</v>
      </c>
      <c r="D93" s="6"/>
      <c r="E93" s="4"/>
      <c r="F93" s="98">
        <v>1</v>
      </c>
      <c r="G93" s="8"/>
      <c r="H93" s="55">
        <f t="shared" si="82"/>
        <v>1</v>
      </c>
      <c r="I93" s="4">
        <v>1</v>
      </c>
      <c r="J93" s="8" t="s">
        <v>231</v>
      </c>
      <c r="K93" s="7">
        <f>SUMIF(exportMMB!D:D,'Voorbeeld Costreport Budget'!A93,exportMMB!G:G)</f>
        <v>0</v>
      </c>
      <c r="L93" s="14">
        <f>INDEX(budget!L:L,MATCH(A:A,budget!A:A,0))</f>
        <v>0</v>
      </c>
      <c r="M93" s="22">
        <f>INDEX(budget!M:M,MATCH($A:$A,budget!$A:$A,0))</f>
        <v>0</v>
      </c>
      <c r="N93" s="14">
        <f>INDEX(budget!N:N,MATCH($A:$A,budget!$A:$A,0))</f>
        <v>0</v>
      </c>
      <c r="O93" s="35">
        <f>INDEX(budget!O:O,MATCH($A:$A,budget!$A:$A,0))</f>
        <v>0</v>
      </c>
      <c r="P93" s="35">
        <f>INDEX(budget!P:P,MATCH($A:$A,budget!$A:$A,0))</f>
        <v>0</v>
      </c>
      <c r="Q93" s="35">
        <f>INDEX(budget!Q:Q,MATCH($A:$A,budget!$A:$A,0))</f>
        <v>0</v>
      </c>
      <c r="R93" s="35">
        <f>INDEX(budget!R:R,MATCH($A:$A,budget!$A:$A,0))</f>
        <v>0</v>
      </c>
      <c r="S93" s="14">
        <f t="shared" si="77"/>
        <v>0</v>
      </c>
      <c r="T93" s="36"/>
      <c r="U93" s="332">
        <f t="shared" si="78"/>
        <v>0</v>
      </c>
      <c r="V93" s="58"/>
      <c r="W93" s="14"/>
      <c r="X93" s="58"/>
      <c r="Y93" s="58"/>
      <c r="Z93" s="58"/>
      <c r="AA93" s="58"/>
      <c r="AB93" s="310"/>
      <c r="AC93" s="319">
        <f t="shared" si="79"/>
        <v>0</v>
      </c>
      <c r="AD93" s="278"/>
      <c r="AE93" s="278"/>
      <c r="AF93" s="278"/>
      <c r="AG93" s="294">
        <f t="shared" si="80"/>
        <v>0</v>
      </c>
      <c r="AH93" s="304">
        <f t="shared" si="81"/>
        <v>0</v>
      </c>
    </row>
    <row r="94" spans="1:34">
      <c r="A94" s="39">
        <v>1044</v>
      </c>
      <c r="B94" s="44" t="s">
        <v>246</v>
      </c>
      <c r="C94" s="236" t="s">
        <v>230</v>
      </c>
      <c r="D94" s="6"/>
      <c r="E94" s="4"/>
      <c r="F94" s="98">
        <v>1</v>
      </c>
      <c r="G94" s="8"/>
      <c r="H94" s="55">
        <f t="shared" si="82"/>
        <v>1</v>
      </c>
      <c r="I94" s="4">
        <v>1</v>
      </c>
      <c r="J94" s="8" t="s">
        <v>231</v>
      </c>
      <c r="K94" s="7">
        <f>SUMIF(exportMMB!D:D,'Voorbeeld Costreport Budget'!A94,exportMMB!G:G)</f>
        <v>0</v>
      </c>
      <c r="L94" s="14">
        <f>INDEX(budget!L:L,MATCH(A:A,budget!A:A,0))</f>
        <v>0</v>
      </c>
      <c r="M94" s="22">
        <f>INDEX(budget!M:M,MATCH($A:$A,budget!$A:$A,0))</f>
        <v>0</v>
      </c>
      <c r="N94" s="14">
        <f>INDEX(budget!N:N,MATCH($A:$A,budget!$A:$A,0))</f>
        <v>0</v>
      </c>
      <c r="O94" s="35">
        <f>INDEX(budget!O:O,MATCH($A:$A,budget!$A:$A,0))</f>
        <v>0</v>
      </c>
      <c r="P94" s="35">
        <f>INDEX(budget!P:P,MATCH($A:$A,budget!$A:$A,0))</f>
        <v>0</v>
      </c>
      <c r="Q94" s="35">
        <f>INDEX(budget!Q:Q,MATCH($A:$A,budget!$A:$A,0))</f>
        <v>0</v>
      </c>
      <c r="R94" s="35">
        <f>INDEX(budget!R:R,MATCH($A:$A,budget!$A:$A,0))</f>
        <v>0</v>
      </c>
      <c r="S94" s="14">
        <f t="shared" si="77"/>
        <v>0</v>
      </c>
      <c r="T94" s="36"/>
      <c r="U94" s="332">
        <f t="shared" si="78"/>
        <v>0</v>
      </c>
      <c r="V94" s="58"/>
      <c r="W94" s="14"/>
      <c r="X94" s="58"/>
      <c r="Y94" s="58"/>
      <c r="Z94" s="58"/>
      <c r="AA94" s="58"/>
      <c r="AB94" s="310"/>
      <c r="AC94" s="319">
        <f t="shared" si="79"/>
        <v>0</v>
      </c>
      <c r="AD94" s="278"/>
      <c r="AE94" s="278"/>
      <c r="AF94" s="278"/>
      <c r="AG94" s="294">
        <f t="shared" si="80"/>
        <v>0</v>
      </c>
      <c r="AH94" s="304">
        <f t="shared" si="81"/>
        <v>0</v>
      </c>
    </row>
    <row r="95" spans="1:34">
      <c r="A95" s="430" t="s">
        <v>1299</v>
      </c>
      <c r="B95" s="108" t="s">
        <v>636</v>
      </c>
      <c r="C95" s="236" t="s">
        <v>248</v>
      </c>
      <c r="D95" s="6"/>
      <c r="E95" s="4"/>
      <c r="F95" s="98">
        <v>1</v>
      </c>
      <c r="G95" s="8"/>
      <c r="H95" s="55">
        <f t="shared" ref="H95" si="87">SUM(E95:G95)</f>
        <v>1</v>
      </c>
      <c r="I95" s="4">
        <v>1</v>
      </c>
      <c r="J95" s="8" t="s">
        <v>231</v>
      </c>
      <c r="K95" s="7">
        <f>SUMIF(exportMMB!D:D,'Voorbeeld Costreport Budget'!A95,exportMMB!G:G)</f>
        <v>0</v>
      </c>
      <c r="L95" s="14">
        <f>INDEX(budget!L:L,MATCH(A:A,budget!A:A,0))</f>
        <v>0</v>
      </c>
      <c r="M95" s="22">
        <f>INDEX(budget!M:M,MATCH($A:$A,budget!$A:$A,0))</f>
        <v>0</v>
      </c>
      <c r="N95" s="14">
        <f>INDEX(budget!N:N,MATCH($A:$A,budget!$A:$A,0))</f>
        <v>0</v>
      </c>
      <c r="O95" s="35">
        <f>INDEX(budget!O:O,MATCH($A:$A,budget!$A:$A,0))</f>
        <v>0</v>
      </c>
      <c r="P95" s="35">
        <f>INDEX(budget!P:P,MATCH($A:$A,budget!$A:$A,0))</f>
        <v>0</v>
      </c>
      <c r="Q95" s="35">
        <f>INDEX(budget!Q:Q,MATCH($A:$A,budget!$A:$A,0))</f>
        <v>0</v>
      </c>
      <c r="R95" s="35">
        <f>INDEX(budget!R:R,MATCH($A:$A,budget!$A:$A,0))</f>
        <v>0</v>
      </c>
      <c r="S95" s="14">
        <f t="shared" ref="S95" si="88">L95-SUM(N95:R95)</f>
        <v>0</v>
      </c>
      <c r="T95" s="36"/>
      <c r="U95" s="332">
        <f t="shared" si="78"/>
        <v>0</v>
      </c>
      <c r="V95" s="58"/>
      <c r="W95" s="14"/>
      <c r="X95" s="58"/>
      <c r="Y95" s="58"/>
      <c r="Z95" s="58"/>
      <c r="AA95" s="58"/>
      <c r="AB95" s="310"/>
      <c r="AC95" s="319">
        <f t="shared" si="79"/>
        <v>0</v>
      </c>
      <c r="AD95" s="278"/>
      <c r="AE95" s="278"/>
      <c r="AF95" s="278"/>
      <c r="AG95" s="294">
        <f t="shared" si="80"/>
        <v>0</v>
      </c>
      <c r="AH95" s="304">
        <f t="shared" si="81"/>
        <v>0</v>
      </c>
    </row>
    <row r="96" spans="1:34">
      <c r="A96" s="39">
        <v>1046</v>
      </c>
      <c r="B96" s="44" t="s">
        <v>247</v>
      </c>
      <c r="C96" s="236" t="s">
        <v>248</v>
      </c>
      <c r="D96" s="6"/>
      <c r="E96" s="4"/>
      <c r="F96" s="98">
        <v>1</v>
      </c>
      <c r="G96" s="8"/>
      <c r="H96" s="55">
        <f t="shared" ref="H96:H100" si="89">SUM(E96:G96)</f>
        <v>1</v>
      </c>
      <c r="I96" s="4">
        <v>1</v>
      </c>
      <c r="J96" s="8" t="s">
        <v>231</v>
      </c>
      <c r="K96" s="7">
        <f>SUMIF(exportMMB!D:D,'Voorbeeld Costreport Budget'!A96,exportMMB!G:G)</f>
        <v>0</v>
      </c>
      <c r="L96" s="14">
        <f>INDEX(budget!L:L,MATCH(A:A,budget!A:A,0))</f>
        <v>0</v>
      </c>
      <c r="M96" s="22">
        <f>INDEX(budget!M:M,MATCH($A:$A,budget!$A:$A,0))</f>
        <v>0</v>
      </c>
      <c r="N96" s="14">
        <f>INDEX(budget!N:N,MATCH($A:$A,budget!$A:$A,0))</f>
        <v>0</v>
      </c>
      <c r="O96" s="35">
        <f>INDEX(budget!O:O,MATCH($A:$A,budget!$A:$A,0))</f>
        <v>0</v>
      </c>
      <c r="P96" s="35">
        <f>INDEX(budget!P:P,MATCH($A:$A,budget!$A:$A,0))</f>
        <v>0</v>
      </c>
      <c r="Q96" s="35">
        <f>INDEX(budget!Q:Q,MATCH($A:$A,budget!$A:$A,0))</f>
        <v>0</v>
      </c>
      <c r="R96" s="35">
        <f>INDEX(budget!R:R,MATCH($A:$A,budget!$A:$A,0))</f>
        <v>0</v>
      </c>
      <c r="S96" s="14">
        <f t="shared" si="77"/>
        <v>0</v>
      </c>
      <c r="T96" s="36"/>
      <c r="U96" s="332">
        <f t="shared" si="78"/>
        <v>0</v>
      </c>
      <c r="V96" s="58"/>
      <c r="W96" s="14"/>
      <c r="X96" s="58"/>
      <c r="Y96" s="58"/>
      <c r="Z96" s="58"/>
      <c r="AA96" s="58"/>
      <c r="AB96" s="310"/>
      <c r="AC96" s="319">
        <f t="shared" si="79"/>
        <v>0</v>
      </c>
      <c r="AD96" s="278"/>
      <c r="AE96" s="278"/>
      <c r="AF96" s="278"/>
      <c r="AG96" s="294">
        <f t="shared" si="80"/>
        <v>0</v>
      </c>
      <c r="AH96" s="304">
        <f t="shared" si="81"/>
        <v>0</v>
      </c>
    </row>
    <row r="97" spans="1:35">
      <c r="A97" s="39">
        <v>1047</v>
      </c>
      <c r="B97" s="44" t="s">
        <v>249</v>
      </c>
      <c r="C97" s="236" t="s">
        <v>248</v>
      </c>
      <c r="D97" s="6"/>
      <c r="E97" s="4"/>
      <c r="F97" s="98">
        <v>1</v>
      </c>
      <c r="G97" s="8"/>
      <c r="H97" s="55">
        <f t="shared" si="89"/>
        <v>1</v>
      </c>
      <c r="I97" s="4">
        <v>1</v>
      </c>
      <c r="J97" s="8" t="s">
        <v>231</v>
      </c>
      <c r="K97" s="7">
        <f>SUMIF(exportMMB!D:D,'Voorbeeld Costreport Budget'!A97,exportMMB!G:G)</f>
        <v>0</v>
      </c>
      <c r="L97" s="14">
        <f>INDEX(budget!L:L,MATCH(A:A,budget!A:A,0))</f>
        <v>0</v>
      </c>
      <c r="M97" s="22">
        <f>INDEX(budget!M:M,MATCH($A:$A,budget!$A:$A,0))</f>
        <v>0</v>
      </c>
      <c r="N97" s="14">
        <f>INDEX(budget!N:N,MATCH($A:$A,budget!$A:$A,0))</f>
        <v>0</v>
      </c>
      <c r="O97" s="35">
        <f>INDEX(budget!O:O,MATCH($A:$A,budget!$A:$A,0))</f>
        <v>0</v>
      </c>
      <c r="P97" s="35">
        <f>INDEX(budget!P:P,MATCH($A:$A,budget!$A:$A,0))</f>
        <v>0</v>
      </c>
      <c r="Q97" s="35">
        <f>INDEX(budget!Q:Q,MATCH($A:$A,budget!$A:$A,0))</f>
        <v>0</v>
      </c>
      <c r="R97" s="35">
        <f>INDEX(budget!R:R,MATCH($A:$A,budget!$A:$A,0))</f>
        <v>0</v>
      </c>
      <c r="S97" s="14">
        <f t="shared" si="77"/>
        <v>0</v>
      </c>
      <c r="T97" s="36"/>
      <c r="U97" s="332">
        <f t="shared" si="78"/>
        <v>0</v>
      </c>
      <c r="V97" s="58"/>
      <c r="W97" s="14"/>
      <c r="X97" s="58"/>
      <c r="Y97" s="58"/>
      <c r="Z97" s="58"/>
      <c r="AA97" s="58"/>
      <c r="AB97" s="310"/>
      <c r="AC97" s="319">
        <f t="shared" si="79"/>
        <v>0</v>
      </c>
      <c r="AD97" s="278"/>
      <c r="AE97" s="278"/>
      <c r="AF97" s="278"/>
      <c r="AG97" s="294">
        <f t="shared" si="80"/>
        <v>0</v>
      </c>
      <c r="AH97" s="304">
        <f t="shared" si="81"/>
        <v>0</v>
      </c>
    </row>
    <row r="98" spans="1:35">
      <c r="A98" s="39">
        <v>1048</v>
      </c>
      <c r="B98" s="44" t="s">
        <v>250</v>
      </c>
      <c r="C98" s="236" t="s">
        <v>248</v>
      </c>
      <c r="D98" s="6"/>
      <c r="E98" s="4"/>
      <c r="F98" s="98">
        <v>1</v>
      </c>
      <c r="G98" s="8"/>
      <c r="H98" s="55">
        <f t="shared" si="89"/>
        <v>1</v>
      </c>
      <c r="I98" s="4">
        <v>1</v>
      </c>
      <c r="J98" s="8" t="s">
        <v>231</v>
      </c>
      <c r="K98" s="7">
        <f>SUMIF(exportMMB!D:D,'Voorbeeld Costreport Budget'!A98,exportMMB!G:G)</f>
        <v>0</v>
      </c>
      <c r="L98" s="14">
        <f>INDEX(budget!L:L,MATCH(A:A,budget!A:A,0))</f>
        <v>0</v>
      </c>
      <c r="M98" s="22">
        <f>INDEX(budget!M:M,MATCH($A:$A,budget!$A:$A,0))</f>
        <v>0</v>
      </c>
      <c r="N98" s="14">
        <f>INDEX(budget!N:N,MATCH($A:$A,budget!$A:$A,0))</f>
        <v>0</v>
      </c>
      <c r="O98" s="35">
        <f>INDEX(budget!O:O,MATCH($A:$A,budget!$A:$A,0))</f>
        <v>0</v>
      </c>
      <c r="P98" s="35">
        <f>INDEX(budget!P:P,MATCH($A:$A,budget!$A:$A,0))</f>
        <v>0</v>
      </c>
      <c r="Q98" s="35">
        <f>INDEX(budget!Q:Q,MATCH($A:$A,budget!$A:$A,0))</f>
        <v>0</v>
      </c>
      <c r="R98" s="35">
        <f>INDEX(budget!R:R,MATCH($A:$A,budget!$A:$A,0))</f>
        <v>0</v>
      </c>
      <c r="S98" s="14">
        <f t="shared" si="77"/>
        <v>0</v>
      </c>
      <c r="T98" s="36"/>
      <c r="U98" s="332">
        <f t="shared" si="78"/>
        <v>0</v>
      </c>
      <c r="V98" s="58"/>
      <c r="W98" s="14"/>
      <c r="X98" s="58"/>
      <c r="Y98" s="58"/>
      <c r="Z98" s="58"/>
      <c r="AA98" s="58"/>
      <c r="AB98" s="310"/>
      <c r="AC98" s="319">
        <f t="shared" si="79"/>
        <v>0</v>
      </c>
      <c r="AD98" s="278"/>
      <c r="AE98" s="278"/>
      <c r="AF98" s="278"/>
      <c r="AG98" s="294">
        <f t="shared" si="80"/>
        <v>0</v>
      </c>
      <c r="AH98" s="304">
        <f t="shared" si="81"/>
        <v>0</v>
      </c>
    </row>
    <row r="99" spans="1:35">
      <c r="A99" s="39">
        <v>1049</v>
      </c>
      <c r="B99" s="44" t="s">
        <v>251</v>
      </c>
      <c r="C99" s="236" t="s">
        <v>248</v>
      </c>
      <c r="D99" s="6"/>
      <c r="E99" s="4"/>
      <c r="F99" s="98">
        <v>1</v>
      </c>
      <c r="G99" s="8"/>
      <c r="H99" s="55">
        <f t="shared" si="89"/>
        <v>1</v>
      </c>
      <c r="I99" s="4">
        <v>1</v>
      </c>
      <c r="J99" s="8" t="s">
        <v>231</v>
      </c>
      <c r="K99" s="7">
        <f>SUMIF(exportMMB!D:D,'Voorbeeld Costreport Budget'!A99,exportMMB!G:G)</f>
        <v>0</v>
      </c>
      <c r="L99" s="14">
        <f>INDEX(budget!L:L,MATCH(A:A,budget!A:A,0))</f>
        <v>0</v>
      </c>
      <c r="M99" s="22">
        <f>INDEX(budget!M:M,MATCH($A:$A,budget!$A:$A,0))</f>
        <v>0</v>
      </c>
      <c r="N99" s="14">
        <f>INDEX(budget!N:N,MATCH($A:$A,budget!$A:$A,0))</f>
        <v>0</v>
      </c>
      <c r="O99" s="35">
        <f>INDEX(budget!O:O,MATCH($A:$A,budget!$A:$A,0))</f>
        <v>0</v>
      </c>
      <c r="P99" s="35">
        <f>INDEX(budget!P:P,MATCH($A:$A,budget!$A:$A,0))</f>
        <v>0</v>
      </c>
      <c r="Q99" s="35">
        <f>INDEX(budget!Q:Q,MATCH($A:$A,budget!$A:$A,0))</f>
        <v>0</v>
      </c>
      <c r="R99" s="35">
        <f>INDEX(budget!R:R,MATCH($A:$A,budget!$A:$A,0))</f>
        <v>0</v>
      </c>
      <c r="S99" s="14">
        <f t="shared" si="77"/>
        <v>0</v>
      </c>
      <c r="T99" s="36"/>
      <c r="U99" s="332">
        <f t="shared" si="78"/>
        <v>0</v>
      </c>
      <c r="V99" s="58"/>
      <c r="W99" s="14"/>
      <c r="X99" s="58"/>
      <c r="Y99" s="58"/>
      <c r="Z99" s="58"/>
      <c r="AA99" s="58"/>
      <c r="AB99" s="310"/>
      <c r="AC99" s="319">
        <f t="shared" si="79"/>
        <v>0</v>
      </c>
      <c r="AD99" s="278"/>
      <c r="AE99" s="278"/>
      <c r="AF99" s="278"/>
      <c r="AG99" s="294">
        <f t="shared" si="80"/>
        <v>0</v>
      </c>
      <c r="AH99" s="304">
        <f t="shared" si="81"/>
        <v>0</v>
      </c>
    </row>
    <row r="100" spans="1:35">
      <c r="A100" s="39">
        <v>1050</v>
      </c>
      <c r="B100" s="44" t="s">
        <v>252</v>
      </c>
      <c r="C100" s="236" t="s">
        <v>248</v>
      </c>
      <c r="D100" s="6"/>
      <c r="E100" s="4"/>
      <c r="F100" s="98">
        <v>1</v>
      </c>
      <c r="G100" s="8"/>
      <c r="H100" s="55">
        <f t="shared" si="89"/>
        <v>1</v>
      </c>
      <c r="I100" s="4">
        <v>1</v>
      </c>
      <c r="J100" s="8" t="s">
        <v>231</v>
      </c>
      <c r="K100" s="7">
        <f>SUMIF(exportMMB!D:D,'Voorbeeld Costreport Budget'!A100,exportMMB!G:G)</f>
        <v>0</v>
      </c>
      <c r="L100" s="14">
        <f>INDEX(budget!L:L,MATCH(A:A,budget!A:A,0))</f>
        <v>0</v>
      </c>
      <c r="M100" s="22">
        <f>INDEX(budget!M:M,MATCH($A:$A,budget!$A:$A,0))</f>
        <v>0</v>
      </c>
      <c r="N100" s="14">
        <f>INDEX(budget!N:N,MATCH($A:$A,budget!$A:$A,0))</f>
        <v>0</v>
      </c>
      <c r="O100" s="35">
        <f>INDEX(budget!O:O,MATCH($A:$A,budget!$A:$A,0))</f>
        <v>0</v>
      </c>
      <c r="P100" s="35">
        <f>INDEX(budget!P:P,MATCH($A:$A,budget!$A:$A,0))</f>
        <v>0</v>
      </c>
      <c r="Q100" s="35">
        <f>INDEX(budget!Q:Q,MATCH($A:$A,budget!$A:$A,0))</f>
        <v>0</v>
      </c>
      <c r="R100" s="35">
        <f>INDEX(budget!R:R,MATCH($A:$A,budget!$A:$A,0))</f>
        <v>0</v>
      </c>
      <c r="S100" s="14">
        <f t="shared" si="77"/>
        <v>0</v>
      </c>
      <c r="T100" s="36"/>
      <c r="U100" s="332">
        <f t="shared" si="78"/>
        <v>0</v>
      </c>
      <c r="V100" s="58"/>
      <c r="W100" s="14"/>
      <c r="X100" s="58"/>
      <c r="Y100" s="58"/>
      <c r="Z100" s="58"/>
      <c r="AA100" s="58"/>
      <c r="AB100" s="310"/>
      <c r="AC100" s="319">
        <f t="shared" si="79"/>
        <v>0</v>
      </c>
      <c r="AD100" s="278"/>
      <c r="AE100" s="278"/>
      <c r="AF100" s="278"/>
      <c r="AG100" s="294">
        <f t="shared" si="80"/>
        <v>0</v>
      </c>
      <c r="AH100" s="304">
        <f t="shared" si="81"/>
        <v>0</v>
      </c>
    </row>
    <row r="101" spans="1:35">
      <c r="A101" s="103">
        <v>1051</v>
      </c>
      <c r="B101" s="45" t="s">
        <v>253</v>
      </c>
      <c r="C101" s="236" t="s">
        <v>254</v>
      </c>
      <c r="D101" s="6"/>
      <c r="E101" s="4"/>
      <c r="F101" s="98">
        <v>1</v>
      </c>
      <c r="G101" s="8"/>
      <c r="H101" s="55">
        <f t="shared" ref="H101" si="90">SUM(E101:G101)</f>
        <v>1</v>
      </c>
      <c r="I101" s="4">
        <v>1</v>
      </c>
      <c r="J101" s="8" t="s">
        <v>231</v>
      </c>
      <c r="K101" s="7">
        <f>SUMIF(exportMMB!D:D,'Voorbeeld Costreport Budget'!A101,exportMMB!G:G)</f>
        <v>0</v>
      </c>
      <c r="L101" s="14">
        <f>INDEX(budget!L:L,MATCH(A:A,budget!A:A,0))</f>
        <v>0</v>
      </c>
      <c r="M101" s="22">
        <f>INDEX(budget!M:M,MATCH($A:$A,budget!$A:$A,0))</f>
        <v>0</v>
      </c>
      <c r="N101" s="14">
        <f>INDEX(budget!N:N,MATCH($A:$A,budget!$A:$A,0))</f>
        <v>0</v>
      </c>
      <c r="O101" s="35">
        <f>INDEX(budget!O:O,MATCH($A:$A,budget!$A:$A,0))</f>
        <v>0</v>
      </c>
      <c r="P101" s="35">
        <f>INDEX(budget!P:P,MATCH($A:$A,budget!$A:$A,0))</f>
        <v>0</v>
      </c>
      <c r="Q101" s="35">
        <f>INDEX(budget!Q:Q,MATCH($A:$A,budget!$A:$A,0))</f>
        <v>0</v>
      </c>
      <c r="R101" s="35">
        <f>INDEX(budget!R:R,MATCH($A:$A,budget!$A:$A,0))</f>
        <v>0</v>
      </c>
      <c r="S101" s="14">
        <f t="shared" si="77"/>
        <v>0</v>
      </c>
      <c r="T101" s="36"/>
      <c r="U101" s="332">
        <f t="shared" si="78"/>
        <v>0</v>
      </c>
      <c r="V101" s="58"/>
      <c r="W101" s="14"/>
      <c r="X101" s="58"/>
      <c r="Y101" s="58"/>
      <c r="Z101" s="58"/>
      <c r="AA101" s="58"/>
      <c r="AB101" s="310"/>
      <c r="AC101" s="319">
        <f t="shared" si="79"/>
        <v>0</v>
      </c>
      <c r="AD101" s="278"/>
      <c r="AE101" s="278"/>
      <c r="AF101" s="278"/>
      <c r="AG101" s="294">
        <f t="shared" si="80"/>
        <v>0</v>
      </c>
      <c r="AH101" s="304">
        <f t="shared" si="81"/>
        <v>0</v>
      </c>
    </row>
    <row r="102" spans="1:35">
      <c r="A102" s="39"/>
      <c r="B102" s="46" t="s">
        <v>152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 t="shared" ref="L102:AH102" si="91">SUM(L79:L101)</f>
        <v>0</v>
      </c>
      <c r="M102" s="21">
        <f t="shared" si="91"/>
        <v>0</v>
      </c>
      <c r="N102" s="16">
        <f t="shared" si="91"/>
        <v>0</v>
      </c>
      <c r="O102" s="34">
        <f t="shared" si="91"/>
        <v>0</v>
      </c>
      <c r="P102" s="34">
        <f t="shared" si="91"/>
        <v>0</v>
      </c>
      <c r="Q102" s="34">
        <f t="shared" si="91"/>
        <v>0</v>
      </c>
      <c r="R102" s="34">
        <f t="shared" si="91"/>
        <v>0</v>
      </c>
      <c r="S102" s="16">
        <f t="shared" si="91"/>
        <v>0</v>
      </c>
      <c r="T102" s="34">
        <f t="shared" si="91"/>
        <v>0</v>
      </c>
      <c r="U102" s="284">
        <f t="shared" si="91"/>
        <v>0</v>
      </c>
      <c r="V102" s="58">
        <f t="shared" si="91"/>
        <v>0</v>
      </c>
      <c r="W102" s="14">
        <f t="shared" si="91"/>
        <v>0</v>
      </c>
      <c r="X102" s="58">
        <f t="shared" si="91"/>
        <v>0</v>
      </c>
      <c r="Y102" s="58">
        <f t="shared" si="91"/>
        <v>0</v>
      </c>
      <c r="Z102" s="58">
        <f t="shared" si="91"/>
        <v>0</v>
      </c>
      <c r="AA102" s="58">
        <f t="shared" si="91"/>
        <v>0</v>
      </c>
      <c r="AB102" s="59">
        <f t="shared" si="91"/>
        <v>0</v>
      </c>
      <c r="AC102" s="320">
        <f t="shared" si="91"/>
        <v>0</v>
      </c>
      <c r="AD102" s="279">
        <f t="shared" si="91"/>
        <v>0</v>
      </c>
      <c r="AE102" s="279">
        <f t="shared" si="91"/>
        <v>0</v>
      </c>
      <c r="AF102" s="279">
        <f t="shared" si="91"/>
        <v>0</v>
      </c>
      <c r="AG102" s="295">
        <f t="shared" si="91"/>
        <v>0</v>
      </c>
      <c r="AH102" s="305">
        <f t="shared" si="91"/>
        <v>0</v>
      </c>
      <c r="AI102" s="328"/>
    </row>
    <row r="103" spans="1:35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  <c r="U103" s="284"/>
      <c r="V103" s="58"/>
      <c r="W103" s="14"/>
      <c r="X103" s="58"/>
      <c r="Y103" s="58"/>
      <c r="Z103" s="58"/>
      <c r="AA103" s="58"/>
      <c r="AB103" s="75"/>
      <c r="AC103" s="319"/>
      <c r="AD103" s="278"/>
      <c r="AE103" s="278"/>
      <c r="AF103" s="278"/>
      <c r="AG103" s="294"/>
      <c r="AH103" s="304"/>
    </row>
    <row r="104" spans="1:35">
      <c r="A104" s="104">
        <v>1100</v>
      </c>
      <c r="B104" s="31" t="s">
        <v>166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  <c r="U104" s="284"/>
      <c r="V104" s="58"/>
      <c r="W104" s="14"/>
      <c r="X104" s="58"/>
      <c r="Y104" s="58"/>
      <c r="Z104" s="58"/>
      <c r="AA104" s="58"/>
      <c r="AB104" s="75"/>
      <c r="AC104" s="319"/>
      <c r="AD104" s="278"/>
      <c r="AE104" s="278"/>
      <c r="AF104" s="278"/>
      <c r="AG104" s="294"/>
      <c r="AH104" s="304"/>
    </row>
    <row r="105" spans="1:35">
      <c r="A105" s="39">
        <v>1101</v>
      </c>
      <c r="B105" s="45" t="s">
        <v>255</v>
      </c>
      <c r="C105" s="236" t="s">
        <v>256</v>
      </c>
      <c r="D105" s="6"/>
      <c r="E105" s="4"/>
      <c r="F105" s="98">
        <v>1</v>
      </c>
      <c r="G105" s="8"/>
      <c r="H105" s="7">
        <f t="shared" ref="H105:H107" si="92">SUM(E105:G105)</f>
        <v>1</v>
      </c>
      <c r="I105" s="4">
        <v>1</v>
      </c>
      <c r="J105" s="8" t="s">
        <v>231</v>
      </c>
      <c r="K105" s="111">
        <f>SUMIF(exportMMB!D:D,'Voorbeeld Costreport Budget'!A105,exportMMB!G:G)</f>
        <v>0</v>
      </c>
      <c r="L105" s="14">
        <f>INDEX(budget!L:L,MATCH(A:A,budget!A:A,0))</f>
        <v>0</v>
      </c>
      <c r="M105" s="22">
        <f>INDEX(budget!M:M,MATCH($A:$A,budget!$A:$A,0))</f>
        <v>0</v>
      </c>
      <c r="N105" s="14">
        <f>INDEX(budget!N:N,MATCH($A:$A,budget!$A:$A,0))</f>
        <v>0</v>
      </c>
      <c r="O105" s="35">
        <f>INDEX(budget!O:O,MATCH($A:$A,budget!$A:$A,0))</f>
        <v>0</v>
      </c>
      <c r="P105" s="35">
        <f>INDEX(budget!P:P,MATCH($A:$A,budget!$A:$A,0))</f>
        <v>0</v>
      </c>
      <c r="Q105" s="35">
        <f>INDEX(budget!Q:Q,MATCH($A:$A,budget!$A:$A,0))</f>
        <v>0</v>
      </c>
      <c r="R105" s="35">
        <f>INDEX(budget!R:R,MATCH($A:$A,budget!$A:$A,0))</f>
        <v>0</v>
      </c>
      <c r="S105" s="14">
        <f t="shared" ref="S105:S114" si="93">L105-SUM(N105:R105)</f>
        <v>0</v>
      </c>
      <c r="T105" s="36"/>
      <c r="U105" s="332">
        <f t="shared" ref="U105:U114" si="94">W:W+X:X+Y:Y+Z:Z+AA:AA</f>
        <v>0</v>
      </c>
      <c r="V105" s="58"/>
      <c r="W105" s="14"/>
      <c r="X105" s="58"/>
      <c r="Y105" s="58"/>
      <c r="Z105" s="58"/>
      <c r="AA105" s="58"/>
      <c r="AB105" s="310"/>
      <c r="AC105" s="319">
        <f t="shared" ref="AC105:AC114" si="95">AD:AD+AE:AE</f>
        <v>0</v>
      </c>
      <c r="AD105" s="278"/>
      <c r="AE105" s="278"/>
      <c r="AF105" s="278"/>
      <c r="AG105" s="294">
        <f t="shared" ref="AG105:AG114" si="96">AC:AC+U:U</f>
        <v>0</v>
      </c>
      <c r="AH105" s="304">
        <f t="shared" ref="AH105:AH114" si="97">L:L-AG:AG</f>
        <v>0</v>
      </c>
    </row>
    <row r="106" spans="1:35">
      <c r="A106" s="39">
        <v>1102</v>
      </c>
      <c r="B106" s="45" t="s">
        <v>257</v>
      </c>
      <c r="C106" s="236" t="s">
        <v>256</v>
      </c>
      <c r="D106" s="6"/>
      <c r="E106" s="4"/>
      <c r="F106" s="98">
        <v>1</v>
      </c>
      <c r="G106" s="8"/>
      <c r="H106" s="7">
        <f t="shared" si="92"/>
        <v>1</v>
      </c>
      <c r="I106" s="4">
        <v>1</v>
      </c>
      <c r="J106" s="8" t="s">
        <v>231</v>
      </c>
      <c r="K106" s="111">
        <f>SUMIF(exportMMB!D:D,'Voorbeeld Costreport Budget'!A106,exportMMB!G:G)</f>
        <v>0</v>
      </c>
      <c r="L106" s="14">
        <f>INDEX(budget!L:L,MATCH(A:A,budget!A:A,0))</f>
        <v>0</v>
      </c>
      <c r="M106" s="22">
        <f>INDEX(budget!M:M,MATCH($A:$A,budget!$A:$A,0))</f>
        <v>0</v>
      </c>
      <c r="N106" s="14">
        <f>INDEX(budget!N:N,MATCH($A:$A,budget!$A:$A,0))</f>
        <v>0</v>
      </c>
      <c r="O106" s="35">
        <f>INDEX(budget!O:O,MATCH($A:$A,budget!$A:$A,0))</f>
        <v>0</v>
      </c>
      <c r="P106" s="35">
        <f>INDEX(budget!P:P,MATCH($A:$A,budget!$A:$A,0))</f>
        <v>0</v>
      </c>
      <c r="Q106" s="35">
        <f>INDEX(budget!Q:Q,MATCH($A:$A,budget!$A:$A,0))</f>
        <v>0</v>
      </c>
      <c r="R106" s="35">
        <f>INDEX(budget!R:R,MATCH($A:$A,budget!$A:$A,0))</f>
        <v>0</v>
      </c>
      <c r="S106" s="14">
        <f t="shared" si="93"/>
        <v>0</v>
      </c>
      <c r="T106" s="36"/>
      <c r="U106" s="332">
        <f t="shared" si="94"/>
        <v>0</v>
      </c>
      <c r="V106" s="58"/>
      <c r="W106" s="14"/>
      <c r="X106" s="58"/>
      <c r="Y106" s="58"/>
      <c r="Z106" s="58"/>
      <c r="AA106" s="58"/>
      <c r="AB106" s="310"/>
      <c r="AC106" s="319">
        <f t="shared" si="95"/>
        <v>0</v>
      </c>
      <c r="AD106" s="278"/>
      <c r="AE106" s="278"/>
      <c r="AF106" s="278"/>
      <c r="AG106" s="294">
        <f t="shared" si="96"/>
        <v>0</v>
      </c>
      <c r="AH106" s="304">
        <f t="shared" si="97"/>
        <v>0</v>
      </c>
    </row>
    <row r="107" spans="1:35">
      <c r="A107" s="103">
        <v>1103</v>
      </c>
      <c r="B107" s="45" t="s">
        <v>258</v>
      </c>
      <c r="C107" s="236" t="s">
        <v>256</v>
      </c>
      <c r="D107" s="6"/>
      <c r="E107" s="4"/>
      <c r="F107" s="98">
        <v>1</v>
      </c>
      <c r="G107" s="8"/>
      <c r="H107" s="7">
        <f t="shared" si="92"/>
        <v>1</v>
      </c>
      <c r="I107" s="4">
        <v>1</v>
      </c>
      <c r="J107" s="8" t="s">
        <v>231</v>
      </c>
      <c r="K107" s="7">
        <f>SUMIF(exportMMB!D:D,'Voorbeeld Costreport Budget'!A107,exportMMB!G:G)</f>
        <v>0</v>
      </c>
      <c r="L107" s="14">
        <f>INDEX(budget!L:L,MATCH(A:A,budget!A:A,0))</f>
        <v>0</v>
      </c>
      <c r="M107" s="22">
        <f>INDEX(budget!M:M,MATCH($A:$A,budget!$A:$A,0))</f>
        <v>0</v>
      </c>
      <c r="N107" s="14">
        <f>INDEX(budget!N:N,MATCH($A:$A,budget!$A:$A,0))</f>
        <v>0</v>
      </c>
      <c r="O107" s="35">
        <f>INDEX(budget!O:O,MATCH($A:$A,budget!$A:$A,0))</f>
        <v>0</v>
      </c>
      <c r="P107" s="35">
        <f>INDEX(budget!P:P,MATCH($A:$A,budget!$A:$A,0))</f>
        <v>0</v>
      </c>
      <c r="Q107" s="35">
        <f>INDEX(budget!Q:Q,MATCH($A:$A,budget!$A:$A,0))</f>
        <v>0</v>
      </c>
      <c r="R107" s="35">
        <f>INDEX(budget!R:R,MATCH($A:$A,budget!$A:$A,0))</f>
        <v>0</v>
      </c>
      <c r="S107" s="14">
        <f t="shared" si="93"/>
        <v>0</v>
      </c>
      <c r="T107" s="33">
        <f>N107</f>
        <v>0</v>
      </c>
      <c r="U107" s="332">
        <f t="shared" si="94"/>
        <v>0</v>
      </c>
      <c r="V107" s="58"/>
      <c r="W107" s="14"/>
      <c r="X107" s="58"/>
      <c r="Y107" s="58"/>
      <c r="Z107" s="58"/>
      <c r="AA107" s="58"/>
      <c r="AB107" s="59"/>
      <c r="AC107" s="319">
        <f t="shared" si="95"/>
        <v>0</v>
      </c>
      <c r="AD107" s="278"/>
      <c r="AE107" s="278"/>
      <c r="AF107" s="278"/>
      <c r="AG107" s="294">
        <f t="shared" si="96"/>
        <v>0</v>
      </c>
      <c r="AH107" s="304">
        <f t="shared" si="97"/>
        <v>0</v>
      </c>
    </row>
    <row r="108" spans="1:35">
      <c r="A108" s="103">
        <v>1104</v>
      </c>
      <c r="B108" s="45" t="s">
        <v>259</v>
      </c>
      <c r="C108" s="236" t="s">
        <v>256</v>
      </c>
      <c r="D108" s="6"/>
      <c r="E108" s="4"/>
      <c r="F108" s="98">
        <v>1</v>
      </c>
      <c r="G108" s="8"/>
      <c r="H108" s="7">
        <f t="shared" ref="H108:H114" si="98">SUM(E108:G108)</f>
        <v>1</v>
      </c>
      <c r="I108" s="4">
        <v>1</v>
      </c>
      <c r="J108" s="8" t="s">
        <v>231</v>
      </c>
      <c r="K108" s="7">
        <f>SUMIF(exportMMB!D:D,'Voorbeeld Costreport Budget'!A108,exportMMB!G:G)</f>
        <v>0</v>
      </c>
      <c r="L108" s="14">
        <f>INDEX(budget!L:L,MATCH(A:A,budget!A:A,0))</f>
        <v>0</v>
      </c>
      <c r="M108" s="22">
        <f>INDEX(budget!M:M,MATCH($A:$A,budget!$A:$A,0))</f>
        <v>0</v>
      </c>
      <c r="N108" s="14">
        <f>INDEX(budget!N:N,MATCH($A:$A,budget!$A:$A,0))</f>
        <v>0</v>
      </c>
      <c r="O108" s="35">
        <f>INDEX(budget!O:O,MATCH($A:$A,budget!$A:$A,0))</f>
        <v>0</v>
      </c>
      <c r="P108" s="35">
        <f>INDEX(budget!P:P,MATCH($A:$A,budget!$A:$A,0))</f>
        <v>0</v>
      </c>
      <c r="Q108" s="35">
        <f>INDEX(budget!Q:Q,MATCH($A:$A,budget!$A:$A,0))</f>
        <v>0</v>
      </c>
      <c r="R108" s="35">
        <f>INDEX(budget!R:R,MATCH($A:$A,budget!$A:$A,0))</f>
        <v>0</v>
      </c>
      <c r="S108" s="14">
        <f t="shared" si="93"/>
        <v>0</v>
      </c>
      <c r="T108" s="36"/>
      <c r="U108" s="332">
        <f t="shared" si="94"/>
        <v>0</v>
      </c>
      <c r="V108" s="58"/>
      <c r="W108" s="14"/>
      <c r="X108" s="58"/>
      <c r="Y108" s="58"/>
      <c r="Z108" s="58"/>
      <c r="AA108" s="58"/>
      <c r="AB108" s="310"/>
      <c r="AC108" s="319">
        <f t="shared" si="95"/>
        <v>0</v>
      </c>
      <c r="AD108" s="278"/>
      <c r="AE108" s="278"/>
      <c r="AF108" s="278"/>
      <c r="AG108" s="294">
        <f t="shared" si="96"/>
        <v>0</v>
      </c>
      <c r="AH108" s="304">
        <f t="shared" si="97"/>
        <v>0</v>
      </c>
    </row>
    <row r="109" spans="1:35">
      <c r="A109" s="103">
        <v>1105</v>
      </c>
      <c r="B109" s="45" t="s">
        <v>260</v>
      </c>
      <c r="C109" s="236" t="s">
        <v>256</v>
      </c>
      <c r="D109" s="6"/>
      <c r="E109" s="4"/>
      <c r="F109" s="98">
        <v>1</v>
      </c>
      <c r="G109" s="8"/>
      <c r="H109" s="7">
        <f t="shared" si="98"/>
        <v>1</v>
      </c>
      <c r="I109" s="4">
        <v>1</v>
      </c>
      <c r="J109" s="8" t="s">
        <v>231</v>
      </c>
      <c r="K109" s="7">
        <f>SUMIF(exportMMB!D:D,'Voorbeeld Costreport Budget'!A109,exportMMB!G:G)</f>
        <v>0</v>
      </c>
      <c r="L109" s="14">
        <f>INDEX(budget!L:L,MATCH(A:A,budget!A:A,0))</f>
        <v>0</v>
      </c>
      <c r="M109" s="22">
        <f>INDEX(budget!M:M,MATCH($A:$A,budget!$A:$A,0))</f>
        <v>0</v>
      </c>
      <c r="N109" s="14">
        <f>INDEX(budget!N:N,MATCH($A:$A,budget!$A:$A,0))</f>
        <v>0</v>
      </c>
      <c r="O109" s="35">
        <f>INDEX(budget!O:O,MATCH($A:$A,budget!$A:$A,0))</f>
        <v>0</v>
      </c>
      <c r="P109" s="35">
        <f>INDEX(budget!P:P,MATCH($A:$A,budget!$A:$A,0))</f>
        <v>0</v>
      </c>
      <c r="Q109" s="35">
        <f>INDEX(budget!Q:Q,MATCH($A:$A,budget!$A:$A,0))</f>
        <v>0</v>
      </c>
      <c r="R109" s="35">
        <f>INDEX(budget!R:R,MATCH($A:$A,budget!$A:$A,0))</f>
        <v>0</v>
      </c>
      <c r="S109" s="14">
        <f t="shared" si="93"/>
        <v>0</v>
      </c>
      <c r="T109" s="36"/>
      <c r="U109" s="332">
        <f t="shared" si="94"/>
        <v>0</v>
      </c>
      <c r="V109" s="58"/>
      <c r="W109" s="14"/>
      <c r="X109" s="58"/>
      <c r="Y109" s="58"/>
      <c r="Z109" s="58"/>
      <c r="AA109" s="58"/>
      <c r="AB109" s="310"/>
      <c r="AC109" s="319">
        <f t="shared" si="95"/>
        <v>0</v>
      </c>
      <c r="AD109" s="278"/>
      <c r="AE109" s="278"/>
      <c r="AF109" s="278"/>
      <c r="AG109" s="294">
        <f t="shared" si="96"/>
        <v>0</v>
      </c>
      <c r="AH109" s="304">
        <f t="shared" si="97"/>
        <v>0</v>
      </c>
    </row>
    <row r="110" spans="1:35">
      <c r="A110" s="103">
        <v>1106</v>
      </c>
      <c r="B110" s="45" t="s">
        <v>261</v>
      </c>
      <c r="C110" s="236" t="s">
        <v>256</v>
      </c>
      <c r="D110" s="6"/>
      <c r="E110" s="4"/>
      <c r="F110" s="98">
        <v>1</v>
      </c>
      <c r="G110" s="8"/>
      <c r="H110" s="7">
        <f t="shared" si="98"/>
        <v>1</v>
      </c>
      <c r="I110" s="4">
        <v>1</v>
      </c>
      <c r="J110" s="8" t="s">
        <v>231</v>
      </c>
      <c r="K110" s="7">
        <f>SUMIF(exportMMB!D:D,'Voorbeeld Costreport Budget'!A110,exportMMB!G:G)</f>
        <v>0</v>
      </c>
      <c r="L110" s="14">
        <f>INDEX(budget!L:L,MATCH(A:A,budget!A:A,0))</f>
        <v>0</v>
      </c>
      <c r="M110" s="22">
        <f>INDEX(budget!M:M,MATCH($A:$A,budget!$A:$A,0))</f>
        <v>0</v>
      </c>
      <c r="N110" s="14">
        <f>INDEX(budget!N:N,MATCH($A:$A,budget!$A:$A,0))</f>
        <v>0</v>
      </c>
      <c r="O110" s="35">
        <f>INDEX(budget!O:O,MATCH($A:$A,budget!$A:$A,0))</f>
        <v>0</v>
      </c>
      <c r="P110" s="35">
        <f>INDEX(budget!P:P,MATCH($A:$A,budget!$A:$A,0))</f>
        <v>0</v>
      </c>
      <c r="Q110" s="35">
        <f>INDEX(budget!Q:Q,MATCH($A:$A,budget!$A:$A,0))</f>
        <v>0</v>
      </c>
      <c r="R110" s="35">
        <f>INDEX(budget!R:R,MATCH($A:$A,budget!$A:$A,0))</f>
        <v>0</v>
      </c>
      <c r="S110" s="14">
        <f t="shared" si="93"/>
        <v>0</v>
      </c>
      <c r="T110" s="36"/>
      <c r="U110" s="332">
        <f t="shared" si="94"/>
        <v>0</v>
      </c>
      <c r="V110" s="58"/>
      <c r="W110" s="14"/>
      <c r="X110" s="58"/>
      <c r="Y110" s="58"/>
      <c r="Z110" s="58"/>
      <c r="AA110" s="58"/>
      <c r="AB110" s="310"/>
      <c r="AC110" s="319">
        <f t="shared" si="95"/>
        <v>0</v>
      </c>
      <c r="AD110" s="278"/>
      <c r="AE110" s="278"/>
      <c r="AF110" s="278"/>
      <c r="AG110" s="294">
        <f t="shared" si="96"/>
        <v>0</v>
      </c>
      <c r="AH110" s="304">
        <f t="shared" si="97"/>
        <v>0</v>
      </c>
    </row>
    <row r="111" spans="1:35">
      <c r="A111" s="103">
        <v>1107</v>
      </c>
      <c r="B111" s="45" t="s">
        <v>262</v>
      </c>
      <c r="C111" s="236" t="s">
        <v>256</v>
      </c>
      <c r="D111" s="6"/>
      <c r="E111" s="4"/>
      <c r="F111" s="98">
        <v>1</v>
      </c>
      <c r="G111" s="8"/>
      <c r="H111" s="7">
        <f t="shared" si="98"/>
        <v>1</v>
      </c>
      <c r="I111" s="4">
        <v>1</v>
      </c>
      <c r="J111" s="8" t="s">
        <v>231</v>
      </c>
      <c r="K111" s="7">
        <f>SUMIF(exportMMB!D:D,'Voorbeeld Costreport Budget'!A111,exportMMB!G:G)</f>
        <v>0</v>
      </c>
      <c r="L111" s="14">
        <f>INDEX(budget!L:L,MATCH(A:A,budget!A:A,0))</f>
        <v>0</v>
      </c>
      <c r="M111" s="22">
        <f>INDEX(budget!M:M,MATCH($A:$A,budget!$A:$A,0))</f>
        <v>0</v>
      </c>
      <c r="N111" s="14">
        <f>INDEX(budget!N:N,MATCH($A:$A,budget!$A:$A,0))</f>
        <v>0</v>
      </c>
      <c r="O111" s="35">
        <f>INDEX(budget!O:O,MATCH($A:$A,budget!$A:$A,0))</f>
        <v>0</v>
      </c>
      <c r="P111" s="35">
        <f>INDEX(budget!P:P,MATCH($A:$A,budget!$A:$A,0))</f>
        <v>0</v>
      </c>
      <c r="Q111" s="35">
        <f>INDEX(budget!Q:Q,MATCH($A:$A,budget!$A:$A,0))</f>
        <v>0</v>
      </c>
      <c r="R111" s="35">
        <f>INDEX(budget!R:R,MATCH($A:$A,budget!$A:$A,0))</f>
        <v>0</v>
      </c>
      <c r="S111" s="14">
        <f t="shared" si="93"/>
        <v>0</v>
      </c>
      <c r="T111" s="36"/>
      <c r="U111" s="332">
        <f t="shared" si="94"/>
        <v>0</v>
      </c>
      <c r="V111" s="58"/>
      <c r="W111" s="14"/>
      <c r="X111" s="58"/>
      <c r="Y111" s="58"/>
      <c r="Z111" s="58"/>
      <c r="AA111" s="58"/>
      <c r="AB111" s="310"/>
      <c r="AC111" s="319">
        <f t="shared" si="95"/>
        <v>0</v>
      </c>
      <c r="AD111" s="278"/>
      <c r="AE111" s="278"/>
      <c r="AF111" s="278"/>
      <c r="AG111" s="294">
        <f t="shared" si="96"/>
        <v>0</v>
      </c>
      <c r="AH111" s="304">
        <f t="shared" si="97"/>
        <v>0</v>
      </c>
    </row>
    <row r="112" spans="1:35">
      <c r="A112" s="39">
        <v>1109</v>
      </c>
      <c r="B112" s="45" t="s">
        <v>263</v>
      </c>
      <c r="C112" s="236" t="s">
        <v>256</v>
      </c>
      <c r="D112" s="6"/>
      <c r="E112" s="4"/>
      <c r="F112" s="98">
        <v>1</v>
      </c>
      <c r="G112" s="8"/>
      <c r="H112" s="7">
        <f t="shared" si="98"/>
        <v>1</v>
      </c>
      <c r="I112" s="4">
        <v>1</v>
      </c>
      <c r="J112" s="8" t="s">
        <v>231</v>
      </c>
      <c r="K112" s="7">
        <f>SUMIF(exportMMB!D:D,'Voorbeeld Costreport Budget'!A112,exportMMB!G:G)</f>
        <v>0</v>
      </c>
      <c r="L112" s="14">
        <f>INDEX(budget!L:L,MATCH(A:A,budget!A:A,0))</f>
        <v>0</v>
      </c>
      <c r="M112" s="22">
        <f>INDEX(budget!M:M,MATCH($A:$A,budget!$A:$A,0))</f>
        <v>0</v>
      </c>
      <c r="N112" s="14">
        <f>INDEX(budget!N:N,MATCH($A:$A,budget!$A:$A,0))</f>
        <v>0</v>
      </c>
      <c r="O112" s="35">
        <f>INDEX(budget!O:O,MATCH($A:$A,budget!$A:$A,0))</f>
        <v>0</v>
      </c>
      <c r="P112" s="35">
        <f>INDEX(budget!P:P,MATCH($A:$A,budget!$A:$A,0))</f>
        <v>0</v>
      </c>
      <c r="Q112" s="35">
        <f>INDEX(budget!Q:Q,MATCH($A:$A,budget!$A:$A,0))</f>
        <v>0</v>
      </c>
      <c r="R112" s="35">
        <f>INDEX(budget!R:R,MATCH($A:$A,budget!$A:$A,0))</f>
        <v>0</v>
      </c>
      <c r="S112" s="14">
        <f t="shared" si="93"/>
        <v>0</v>
      </c>
      <c r="T112" s="36"/>
      <c r="U112" s="332">
        <f t="shared" si="94"/>
        <v>0</v>
      </c>
      <c r="V112" s="58"/>
      <c r="W112" s="14"/>
      <c r="X112" s="58"/>
      <c r="Y112" s="58"/>
      <c r="Z112" s="58"/>
      <c r="AA112" s="58"/>
      <c r="AB112" s="310"/>
      <c r="AC112" s="319">
        <f t="shared" si="95"/>
        <v>0</v>
      </c>
      <c r="AD112" s="278"/>
      <c r="AE112" s="278"/>
      <c r="AF112" s="278"/>
      <c r="AG112" s="294">
        <f t="shared" si="96"/>
        <v>0</v>
      </c>
      <c r="AH112" s="304">
        <f t="shared" si="97"/>
        <v>0</v>
      </c>
    </row>
    <row r="113" spans="1:35">
      <c r="A113" s="39">
        <v>1110</v>
      </c>
      <c r="B113" s="45" t="s">
        <v>264</v>
      </c>
      <c r="C113" s="236" t="s">
        <v>256</v>
      </c>
      <c r="D113" s="6"/>
      <c r="E113" s="4"/>
      <c r="F113" s="98">
        <v>1</v>
      </c>
      <c r="G113" s="8"/>
      <c r="H113" s="7">
        <f t="shared" si="98"/>
        <v>1</v>
      </c>
      <c r="I113" s="4">
        <v>1</v>
      </c>
      <c r="J113" s="8" t="s">
        <v>231</v>
      </c>
      <c r="K113" s="7">
        <f>SUMIF(exportMMB!D:D,'Voorbeeld Costreport Budget'!A113,exportMMB!G:G)</f>
        <v>0</v>
      </c>
      <c r="L113" s="14">
        <f>INDEX(budget!L:L,MATCH(A:A,budget!A:A,0))</f>
        <v>0</v>
      </c>
      <c r="M113" s="22">
        <f>INDEX(budget!M:M,MATCH($A:$A,budget!$A:$A,0))</f>
        <v>0</v>
      </c>
      <c r="N113" s="14">
        <f>INDEX(budget!N:N,MATCH($A:$A,budget!$A:$A,0))</f>
        <v>0</v>
      </c>
      <c r="O113" s="35">
        <f>INDEX(budget!O:O,MATCH($A:$A,budget!$A:$A,0))</f>
        <v>0</v>
      </c>
      <c r="P113" s="35">
        <f>INDEX(budget!P:P,MATCH($A:$A,budget!$A:$A,0))</f>
        <v>0</v>
      </c>
      <c r="Q113" s="35">
        <f>INDEX(budget!Q:Q,MATCH($A:$A,budget!$A:$A,0))</f>
        <v>0</v>
      </c>
      <c r="R113" s="35">
        <f>INDEX(budget!R:R,MATCH($A:$A,budget!$A:$A,0))</f>
        <v>0</v>
      </c>
      <c r="S113" s="14">
        <f t="shared" si="93"/>
        <v>0</v>
      </c>
      <c r="T113" s="36"/>
      <c r="U113" s="332">
        <f t="shared" si="94"/>
        <v>0</v>
      </c>
      <c r="V113" s="58"/>
      <c r="W113" s="14"/>
      <c r="X113" s="58"/>
      <c r="Y113" s="58"/>
      <c r="Z113" s="58"/>
      <c r="AA113" s="58"/>
      <c r="AB113" s="310"/>
      <c r="AC113" s="319">
        <f t="shared" si="95"/>
        <v>0</v>
      </c>
      <c r="AD113" s="278"/>
      <c r="AE113" s="278"/>
      <c r="AF113" s="278"/>
      <c r="AG113" s="294">
        <f t="shared" si="96"/>
        <v>0</v>
      </c>
      <c r="AH113" s="304">
        <f t="shared" si="97"/>
        <v>0</v>
      </c>
    </row>
    <row r="114" spans="1:35">
      <c r="A114" s="39">
        <v>1111</v>
      </c>
      <c r="B114" s="45" t="s">
        <v>265</v>
      </c>
      <c r="C114" s="236" t="s">
        <v>256</v>
      </c>
      <c r="D114" s="6"/>
      <c r="E114" s="4"/>
      <c r="F114" s="98">
        <v>1</v>
      </c>
      <c r="G114" s="8"/>
      <c r="H114" s="7">
        <f t="shared" si="98"/>
        <v>1</v>
      </c>
      <c r="I114" s="4">
        <v>1</v>
      </c>
      <c r="J114" s="8" t="s">
        <v>231</v>
      </c>
      <c r="K114" s="7">
        <f>SUMIF(exportMMB!D:D,'Voorbeeld Costreport Budget'!A114,exportMMB!G:G)</f>
        <v>0</v>
      </c>
      <c r="L114" s="14">
        <f>INDEX(budget!L:L,MATCH(A:A,budget!A:A,0))</f>
        <v>0</v>
      </c>
      <c r="M114" s="22">
        <f>INDEX(budget!M:M,MATCH($A:$A,budget!$A:$A,0))</f>
        <v>0</v>
      </c>
      <c r="N114" s="14">
        <f>INDEX(budget!N:N,MATCH($A:$A,budget!$A:$A,0))</f>
        <v>0</v>
      </c>
      <c r="O114" s="35">
        <f>INDEX(budget!O:O,MATCH($A:$A,budget!$A:$A,0))</f>
        <v>0</v>
      </c>
      <c r="P114" s="35">
        <f>INDEX(budget!P:P,MATCH($A:$A,budget!$A:$A,0))</f>
        <v>0</v>
      </c>
      <c r="Q114" s="35">
        <f>INDEX(budget!Q:Q,MATCH($A:$A,budget!$A:$A,0))</f>
        <v>0</v>
      </c>
      <c r="R114" s="35">
        <f>INDEX(budget!R:R,MATCH($A:$A,budget!$A:$A,0))</f>
        <v>0</v>
      </c>
      <c r="S114" s="14">
        <f t="shared" si="93"/>
        <v>0</v>
      </c>
      <c r="T114" s="36"/>
      <c r="U114" s="332">
        <f t="shared" si="94"/>
        <v>0</v>
      </c>
      <c r="V114" s="58"/>
      <c r="W114" s="14"/>
      <c r="X114" s="58"/>
      <c r="Y114" s="58"/>
      <c r="Z114" s="58"/>
      <c r="AA114" s="58"/>
      <c r="AB114" s="310"/>
      <c r="AC114" s="319">
        <f t="shared" si="95"/>
        <v>0</v>
      </c>
      <c r="AD114" s="278"/>
      <c r="AE114" s="278"/>
      <c r="AF114" s="278"/>
      <c r="AG114" s="294">
        <f t="shared" si="96"/>
        <v>0</v>
      </c>
      <c r="AH114" s="304">
        <f t="shared" si="97"/>
        <v>0</v>
      </c>
    </row>
    <row r="115" spans="1:35">
      <c r="A115" s="39"/>
      <c r="B115" s="46" t="s">
        <v>152</v>
      </c>
      <c r="C115" s="236"/>
      <c r="D115" s="6"/>
      <c r="E115" s="4"/>
      <c r="F115" s="98"/>
      <c r="G115" s="8"/>
      <c r="H115" s="7"/>
      <c r="I115" s="4"/>
      <c r="J115" s="8"/>
      <c r="K115" s="7"/>
      <c r="L115" s="16">
        <f>SUM(L105:L114)</f>
        <v>0</v>
      </c>
      <c r="M115" s="21">
        <f>SUM(M105:M114)</f>
        <v>0</v>
      </c>
      <c r="N115" s="16">
        <f t="shared" ref="N115:T115" si="99">SUM(N105:N114)</f>
        <v>0</v>
      </c>
      <c r="O115" s="34">
        <f t="shared" si="99"/>
        <v>0</v>
      </c>
      <c r="P115" s="34">
        <f t="shared" si="99"/>
        <v>0</v>
      </c>
      <c r="Q115" s="34">
        <f t="shared" si="99"/>
        <v>0</v>
      </c>
      <c r="R115" s="34">
        <f t="shared" si="99"/>
        <v>0</v>
      </c>
      <c r="S115" s="16">
        <f t="shared" si="99"/>
        <v>0</v>
      </c>
      <c r="T115" s="34">
        <f t="shared" si="99"/>
        <v>0</v>
      </c>
      <c r="U115" s="284">
        <f t="shared" ref="U115:AA115" si="100">SUM(U105:U114)</f>
        <v>0</v>
      </c>
      <c r="V115" s="58">
        <f t="shared" si="100"/>
        <v>0</v>
      </c>
      <c r="W115" s="14">
        <f t="shared" si="100"/>
        <v>0</v>
      </c>
      <c r="X115" s="58">
        <f t="shared" si="100"/>
        <v>0</v>
      </c>
      <c r="Y115" s="58">
        <f t="shared" si="100"/>
        <v>0</v>
      </c>
      <c r="Z115" s="58">
        <f t="shared" si="100"/>
        <v>0</v>
      </c>
      <c r="AA115" s="58">
        <f t="shared" si="100"/>
        <v>0</v>
      </c>
      <c r="AB115" s="59">
        <f t="shared" ref="AB115" si="101">SUM(AB105:AB114)</f>
        <v>0</v>
      </c>
      <c r="AC115" s="320">
        <f>SUM(AC105:AC114)</f>
        <v>0</v>
      </c>
      <c r="AD115" s="279">
        <f>SUM(AD105:AD114)</f>
        <v>0</v>
      </c>
      <c r="AE115" s="279">
        <f>SUM(AE105:AE114)</f>
        <v>0</v>
      </c>
      <c r="AF115" s="279">
        <f>SUM(AF105:AF114)</f>
        <v>0</v>
      </c>
      <c r="AG115" s="295">
        <f t="shared" ref="AG115:AH115" si="102">SUM(AG105:AG114)</f>
        <v>0</v>
      </c>
      <c r="AH115" s="305">
        <f t="shared" si="102"/>
        <v>0</v>
      </c>
      <c r="AI115" s="328"/>
    </row>
    <row r="116" spans="1:35">
      <c r="A116" s="39"/>
      <c r="B116" s="46"/>
      <c r="C116" s="236"/>
      <c r="D116" s="6"/>
      <c r="E116" s="4"/>
      <c r="F116" s="98"/>
      <c r="G116" s="8"/>
      <c r="H116" s="7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  <c r="U116" s="284"/>
      <c r="V116" s="58"/>
      <c r="W116" s="14"/>
      <c r="X116" s="58"/>
      <c r="Y116" s="58"/>
      <c r="Z116" s="58"/>
      <c r="AA116" s="58"/>
      <c r="AB116" s="75"/>
      <c r="AC116" s="320"/>
      <c r="AD116" s="279"/>
      <c r="AE116" s="279"/>
      <c r="AF116" s="279"/>
      <c r="AG116" s="295"/>
      <c r="AH116" s="305"/>
      <c r="AI116" s="328"/>
    </row>
    <row r="117" spans="1:35">
      <c r="A117" s="104">
        <v>1200</v>
      </c>
      <c r="B117" s="31" t="s">
        <v>167</v>
      </c>
      <c r="C117" s="237"/>
      <c r="D117" s="6"/>
      <c r="E117" s="4"/>
      <c r="F117" s="98"/>
      <c r="G117" s="8"/>
      <c r="H117" s="7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  <c r="U117" s="284"/>
      <c r="V117" s="58"/>
      <c r="W117" s="14"/>
      <c r="X117" s="58"/>
      <c r="Y117" s="58"/>
      <c r="Z117" s="58"/>
      <c r="AA117" s="58"/>
      <c r="AB117" s="75"/>
      <c r="AC117" s="319"/>
      <c r="AD117" s="278"/>
      <c r="AE117" s="278"/>
      <c r="AF117" s="278"/>
      <c r="AG117" s="294"/>
      <c r="AH117" s="304"/>
    </row>
    <row r="118" spans="1:35">
      <c r="A118" s="39">
        <v>1202</v>
      </c>
      <c r="B118" s="44" t="s">
        <v>266</v>
      </c>
      <c r="C118" s="236" t="s">
        <v>267</v>
      </c>
      <c r="D118" s="6"/>
      <c r="E118" s="4"/>
      <c r="F118" s="98">
        <v>1</v>
      </c>
      <c r="G118" s="8"/>
      <c r="H118" s="7">
        <f t="shared" ref="H118:H120" si="103">SUM(E118:G118)</f>
        <v>1</v>
      </c>
      <c r="I118" s="4">
        <v>1</v>
      </c>
      <c r="J118" s="8" t="s">
        <v>231</v>
      </c>
      <c r="K118" s="7">
        <f>SUMIF(exportMMB!D:D,'Voorbeeld Costreport Budget'!A118,exportMMB!G:G)</f>
        <v>0</v>
      </c>
      <c r="L118" s="14">
        <f>INDEX(budget!L:L,MATCH(A:A,budget!A:A,0))</f>
        <v>0</v>
      </c>
      <c r="M118" s="22">
        <f>INDEX(budget!M:M,MATCH($A:$A,budget!$A:$A,0))</f>
        <v>0</v>
      </c>
      <c r="N118" s="14">
        <f>INDEX(budget!N:N,MATCH($A:$A,budget!$A:$A,0))</f>
        <v>0</v>
      </c>
      <c r="O118" s="35">
        <f>INDEX(budget!O:O,MATCH($A:$A,budget!$A:$A,0))</f>
        <v>0</v>
      </c>
      <c r="P118" s="35">
        <f>INDEX(budget!P:P,MATCH($A:$A,budget!$A:$A,0))</f>
        <v>0</v>
      </c>
      <c r="Q118" s="35">
        <f>INDEX(budget!Q:Q,MATCH($A:$A,budget!$A:$A,0))</f>
        <v>0</v>
      </c>
      <c r="R118" s="35">
        <f>INDEX(budget!R:R,MATCH($A:$A,budget!$A:$A,0))</f>
        <v>0</v>
      </c>
      <c r="S118" s="14">
        <f t="shared" ref="S118:S127" si="104">L118-SUM(N118:R118)</f>
        <v>0</v>
      </c>
      <c r="T118" s="35">
        <f>INDEX(budget!T:T,MATCH($A:$A,budget!$A:$A,0))</f>
        <v>0</v>
      </c>
      <c r="U118" s="332">
        <f t="shared" ref="U118:U127" si="105">W:W+X:X+Y:Y+Z:Z+AA:AA</f>
        <v>0</v>
      </c>
      <c r="V118" s="58"/>
      <c r="W118" s="14"/>
      <c r="X118" s="58"/>
      <c r="Y118" s="58"/>
      <c r="Z118" s="58"/>
      <c r="AA118" s="58"/>
      <c r="AB118" s="75"/>
      <c r="AC118" s="319">
        <f t="shared" ref="AC118:AC127" si="106">AD:AD+AE:AE</f>
        <v>0</v>
      </c>
      <c r="AD118" s="278"/>
      <c r="AE118" s="278"/>
      <c r="AF118" s="278"/>
      <c r="AG118" s="294">
        <f t="shared" ref="AG118:AG127" si="107">AC:AC+U:U</f>
        <v>0</v>
      </c>
      <c r="AH118" s="304">
        <f t="shared" ref="AH118:AH127" si="108">L:L-AG:AG</f>
        <v>0</v>
      </c>
    </row>
    <row r="119" spans="1:35">
      <c r="A119" s="39">
        <v>1205</v>
      </c>
      <c r="B119" s="44" t="s">
        <v>268</v>
      </c>
      <c r="C119" s="236" t="s">
        <v>267</v>
      </c>
      <c r="D119" s="6"/>
      <c r="E119" s="4"/>
      <c r="F119" s="98">
        <v>1</v>
      </c>
      <c r="G119" s="8"/>
      <c r="H119" s="7">
        <f t="shared" si="103"/>
        <v>1</v>
      </c>
      <c r="I119" s="4">
        <v>1</v>
      </c>
      <c r="J119" s="8" t="s">
        <v>231</v>
      </c>
      <c r="K119" s="7">
        <f>SUMIF(exportMMB!D:D,'Voorbeeld Costreport Budget'!A119,exportMMB!G:G)</f>
        <v>0</v>
      </c>
      <c r="L119" s="14">
        <f>INDEX(budget!L:L,MATCH(A:A,budget!A:A,0))</f>
        <v>0</v>
      </c>
      <c r="M119" s="22">
        <f>INDEX(budget!M:M,MATCH($A:$A,budget!$A:$A,0))</f>
        <v>0</v>
      </c>
      <c r="N119" s="14">
        <f>INDEX(budget!N:N,MATCH($A:$A,budget!$A:$A,0))</f>
        <v>0</v>
      </c>
      <c r="O119" s="35">
        <f>INDEX(budget!O:O,MATCH($A:$A,budget!$A:$A,0))</f>
        <v>0</v>
      </c>
      <c r="P119" s="35">
        <f>INDEX(budget!P:P,MATCH($A:$A,budget!$A:$A,0))</f>
        <v>0</v>
      </c>
      <c r="Q119" s="35">
        <f>INDEX(budget!Q:Q,MATCH($A:$A,budget!$A:$A,0))</f>
        <v>0</v>
      </c>
      <c r="R119" s="35">
        <f>INDEX(budget!R:R,MATCH($A:$A,budget!$A:$A,0))</f>
        <v>0</v>
      </c>
      <c r="S119" s="14">
        <f t="shared" si="104"/>
        <v>0</v>
      </c>
      <c r="T119" s="35">
        <f>INDEX(budget!T:T,MATCH($A:$A,budget!$A:$A,0))</f>
        <v>0</v>
      </c>
      <c r="U119" s="332">
        <f t="shared" si="105"/>
        <v>0</v>
      </c>
      <c r="V119" s="58"/>
      <c r="W119" s="14"/>
      <c r="X119" s="58"/>
      <c r="Y119" s="58"/>
      <c r="Z119" s="58"/>
      <c r="AA119" s="58"/>
      <c r="AB119" s="75"/>
      <c r="AC119" s="319">
        <f t="shared" si="106"/>
        <v>0</v>
      </c>
      <c r="AD119" s="278"/>
      <c r="AE119" s="278"/>
      <c r="AF119" s="278"/>
      <c r="AG119" s="294">
        <f t="shared" si="107"/>
        <v>0</v>
      </c>
      <c r="AH119" s="304">
        <f t="shared" si="108"/>
        <v>0</v>
      </c>
    </row>
    <row r="120" spans="1:35">
      <c r="A120" s="103">
        <v>1206</v>
      </c>
      <c r="B120" s="44" t="s">
        <v>270</v>
      </c>
      <c r="C120" s="236" t="s">
        <v>267</v>
      </c>
      <c r="D120" s="6"/>
      <c r="E120" s="4"/>
      <c r="F120" s="98">
        <v>1</v>
      </c>
      <c r="G120" s="8"/>
      <c r="H120" s="7">
        <f t="shared" si="103"/>
        <v>1</v>
      </c>
      <c r="I120" s="4">
        <v>1</v>
      </c>
      <c r="J120" s="8" t="s">
        <v>231</v>
      </c>
      <c r="K120" s="7">
        <f>SUMIF(exportMMB!D:D,'Voorbeeld Costreport Budget'!A120,exportMMB!G:G)</f>
        <v>0</v>
      </c>
      <c r="L120" s="14">
        <f>INDEX(budget!L:L,MATCH(A:A,budget!A:A,0))</f>
        <v>0</v>
      </c>
      <c r="M120" s="22">
        <f>INDEX(budget!M:M,MATCH($A:$A,budget!$A:$A,0))</f>
        <v>0</v>
      </c>
      <c r="N120" s="14">
        <f>INDEX(budget!N:N,MATCH($A:$A,budget!$A:$A,0))</f>
        <v>0</v>
      </c>
      <c r="O120" s="35">
        <f>INDEX(budget!O:O,MATCH($A:$A,budget!$A:$A,0))</f>
        <v>0</v>
      </c>
      <c r="P120" s="35">
        <f>INDEX(budget!P:P,MATCH($A:$A,budget!$A:$A,0))</f>
        <v>0</v>
      </c>
      <c r="Q120" s="35">
        <f>INDEX(budget!Q:Q,MATCH($A:$A,budget!$A:$A,0))</f>
        <v>0</v>
      </c>
      <c r="R120" s="35">
        <f>INDEX(budget!R:R,MATCH($A:$A,budget!$A:$A,0))</f>
        <v>0</v>
      </c>
      <c r="S120" s="14">
        <f t="shared" si="104"/>
        <v>0</v>
      </c>
      <c r="T120" s="35">
        <f>INDEX(budget!T:T,MATCH($A:$A,budget!$A:$A,0))</f>
        <v>0</v>
      </c>
      <c r="U120" s="332">
        <f t="shared" si="105"/>
        <v>0</v>
      </c>
      <c r="V120" s="58"/>
      <c r="W120" s="14"/>
      <c r="X120" s="58"/>
      <c r="Y120" s="58"/>
      <c r="Z120" s="58"/>
      <c r="AA120" s="58"/>
      <c r="AB120" s="75"/>
      <c r="AC120" s="319">
        <f t="shared" si="106"/>
        <v>0</v>
      </c>
      <c r="AD120" s="278"/>
      <c r="AE120" s="278"/>
      <c r="AF120" s="278"/>
      <c r="AG120" s="294">
        <f t="shared" si="107"/>
        <v>0</v>
      </c>
      <c r="AH120" s="304">
        <f t="shared" si="108"/>
        <v>0</v>
      </c>
    </row>
    <row r="121" spans="1:35">
      <c r="A121" s="103">
        <v>1208</v>
      </c>
      <c r="B121" s="44" t="s">
        <v>271</v>
      </c>
      <c r="C121" s="236" t="s">
        <v>267</v>
      </c>
      <c r="D121" s="6"/>
      <c r="E121" s="4"/>
      <c r="F121" s="98">
        <v>1</v>
      </c>
      <c r="G121" s="8"/>
      <c r="H121" s="7">
        <f t="shared" ref="H121" si="109">SUM(E121:G121)</f>
        <v>1</v>
      </c>
      <c r="I121" s="4">
        <v>1</v>
      </c>
      <c r="J121" s="8" t="s">
        <v>231</v>
      </c>
      <c r="K121" s="7">
        <f>SUMIF(exportMMB!D:D,'Voorbeeld Costreport Budget'!A121,exportMMB!G:G)</f>
        <v>0</v>
      </c>
      <c r="L121" s="14">
        <f>INDEX(budget!L:L,MATCH(A:A,budget!A:A,0))</f>
        <v>0</v>
      </c>
      <c r="M121" s="22">
        <f>INDEX(budget!M:M,MATCH($A:$A,budget!$A:$A,0))</f>
        <v>0</v>
      </c>
      <c r="N121" s="14">
        <f>INDEX(budget!N:N,MATCH($A:$A,budget!$A:$A,0))</f>
        <v>0</v>
      </c>
      <c r="O121" s="35">
        <f>INDEX(budget!O:O,MATCH($A:$A,budget!$A:$A,0))</f>
        <v>0</v>
      </c>
      <c r="P121" s="35">
        <f>INDEX(budget!P:P,MATCH($A:$A,budget!$A:$A,0))</f>
        <v>0</v>
      </c>
      <c r="Q121" s="35">
        <f>INDEX(budget!Q:Q,MATCH($A:$A,budget!$A:$A,0))</f>
        <v>0</v>
      </c>
      <c r="R121" s="35">
        <f>INDEX(budget!R:R,MATCH($A:$A,budget!$A:$A,0))</f>
        <v>0</v>
      </c>
      <c r="S121" s="14">
        <f t="shared" si="104"/>
        <v>0</v>
      </c>
      <c r="T121" s="36"/>
      <c r="U121" s="332">
        <f t="shared" si="105"/>
        <v>0</v>
      </c>
      <c r="V121" s="58"/>
      <c r="W121" s="14"/>
      <c r="X121" s="58"/>
      <c r="Y121" s="58"/>
      <c r="Z121" s="58"/>
      <c r="AA121" s="58"/>
      <c r="AB121" s="310"/>
      <c r="AC121" s="319">
        <f t="shared" si="106"/>
        <v>0</v>
      </c>
      <c r="AD121" s="278"/>
      <c r="AE121" s="278"/>
      <c r="AF121" s="278"/>
      <c r="AG121" s="294">
        <f t="shared" si="107"/>
        <v>0</v>
      </c>
      <c r="AH121" s="304">
        <f t="shared" si="108"/>
        <v>0</v>
      </c>
    </row>
    <row r="122" spans="1:35">
      <c r="A122" s="39">
        <v>1245</v>
      </c>
      <c r="B122" s="44" t="s">
        <v>272</v>
      </c>
      <c r="C122" s="236" t="s">
        <v>230</v>
      </c>
      <c r="D122" s="6"/>
      <c r="E122" s="4"/>
      <c r="F122" s="98">
        <v>1</v>
      </c>
      <c r="G122" s="8"/>
      <c r="H122" s="7">
        <f t="shared" ref="H122:H127" si="110">SUM(E122:G122)</f>
        <v>1</v>
      </c>
      <c r="I122" s="4">
        <v>1</v>
      </c>
      <c r="J122" s="8" t="s">
        <v>231</v>
      </c>
      <c r="K122" s="7">
        <f>SUMIF(exportMMB!D:D,'Voorbeeld Costreport Budget'!A122,exportMMB!G:G)</f>
        <v>0</v>
      </c>
      <c r="L122" s="14">
        <f>INDEX(budget!L:L,MATCH(A:A,budget!A:A,0))</f>
        <v>0</v>
      </c>
      <c r="M122" s="22">
        <f>INDEX(budget!M:M,MATCH($A:$A,budget!$A:$A,0))</f>
        <v>0</v>
      </c>
      <c r="N122" s="14">
        <f>INDEX(budget!N:N,MATCH($A:$A,budget!$A:$A,0))</f>
        <v>0</v>
      </c>
      <c r="O122" s="35">
        <f>INDEX(budget!O:O,MATCH($A:$A,budget!$A:$A,0))</f>
        <v>0</v>
      </c>
      <c r="P122" s="35">
        <f>INDEX(budget!P:P,MATCH($A:$A,budget!$A:$A,0))</f>
        <v>0</v>
      </c>
      <c r="Q122" s="35">
        <f>INDEX(budget!Q:Q,MATCH($A:$A,budget!$A:$A,0))</f>
        <v>0</v>
      </c>
      <c r="R122" s="35">
        <f>INDEX(budget!R:R,MATCH($A:$A,budget!$A:$A,0))</f>
        <v>0</v>
      </c>
      <c r="S122" s="14">
        <f t="shared" si="104"/>
        <v>0</v>
      </c>
      <c r="T122" s="36"/>
      <c r="U122" s="332">
        <f t="shared" si="105"/>
        <v>0</v>
      </c>
      <c r="V122" s="58"/>
      <c r="W122" s="14"/>
      <c r="X122" s="58"/>
      <c r="Y122" s="58"/>
      <c r="Z122" s="58"/>
      <c r="AA122" s="58"/>
      <c r="AB122" s="310"/>
      <c r="AC122" s="319">
        <f t="shared" si="106"/>
        <v>0</v>
      </c>
      <c r="AD122" s="278"/>
      <c r="AE122" s="278"/>
      <c r="AF122" s="278"/>
      <c r="AG122" s="294">
        <f t="shared" si="107"/>
        <v>0</v>
      </c>
      <c r="AH122" s="304">
        <f t="shared" si="108"/>
        <v>0</v>
      </c>
    </row>
    <row r="123" spans="1:35">
      <c r="A123" s="103">
        <v>1250</v>
      </c>
      <c r="B123" s="44" t="s">
        <v>273</v>
      </c>
      <c r="C123" s="236" t="s">
        <v>254</v>
      </c>
      <c r="D123" s="6"/>
      <c r="E123" s="4"/>
      <c r="F123" s="98">
        <v>1</v>
      </c>
      <c r="G123" s="8"/>
      <c r="H123" s="7">
        <f t="shared" si="110"/>
        <v>1</v>
      </c>
      <c r="I123" s="4">
        <v>1</v>
      </c>
      <c r="J123" s="8" t="s">
        <v>231</v>
      </c>
      <c r="K123" s="7">
        <f>SUMIF(exportMMB!D:D,'Voorbeeld Costreport Budget'!A123,exportMMB!G:G)</f>
        <v>0</v>
      </c>
      <c r="L123" s="14">
        <f>INDEX(budget!L:L,MATCH(A:A,budget!A:A,0))</f>
        <v>0</v>
      </c>
      <c r="M123" s="22">
        <f>INDEX(budget!M:M,MATCH($A:$A,budget!$A:$A,0))</f>
        <v>0</v>
      </c>
      <c r="N123" s="14">
        <f>INDEX(budget!N:N,MATCH($A:$A,budget!$A:$A,0))</f>
        <v>0</v>
      </c>
      <c r="O123" s="35">
        <f>INDEX(budget!O:O,MATCH($A:$A,budget!$A:$A,0))</f>
        <v>0</v>
      </c>
      <c r="P123" s="35">
        <f>INDEX(budget!P:P,MATCH($A:$A,budget!$A:$A,0))</f>
        <v>0</v>
      </c>
      <c r="Q123" s="35">
        <f>INDEX(budget!Q:Q,MATCH($A:$A,budget!$A:$A,0))</f>
        <v>0</v>
      </c>
      <c r="R123" s="35">
        <f>INDEX(budget!R:R,MATCH($A:$A,budget!$A:$A,0))</f>
        <v>0</v>
      </c>
      <c r="S123" s="14">
        <f t="shared" si="104"/>
        <v>0</v>
      </c>
      <c r="T123" s="36"/>
      <c r="U123" s="332">
        <f t="shared" si="105"/>
        <v>0</v>
      </c>
      <c r="V123" s="58"/>
      <c r="W123" s="14"/>
      <c r="X123" s="58"/>
      <c r="Y123" s="58"/>
      <c r="Z123" s="58"/>
      <c r="AA123" s="58"/>
      <c r="AB123" s="310"/>
      <c r="AC123" s="319">
        <f t="shared" si="106"/>
        <v>0</v>
      </c>
      <c r="AD123" s="278"/>
      <c r="AE123" s="278"/>
      <c r="AF123" s="278"/>
      <c r="AG123" s="294">
        <f t="shared" si="107"/>
        <v>0</v>
      </c>
      <c r="AH123" s="304">
        <f t="shared" si="108"/>
        <v>0</v>
      </c>
    </row>
    <row r="124" spans="1:35">
      <c r="A124" s="103">
        <v>1251</v>
      </c>
      <c r="B124" s="44" t="s">
        <v>274</v>
      </c>
      <c r="C124" s="236" t="s">
        <v>254</v>
      </c>
      <c r="D124" s="6"/>
      <c r="E124" s="4"/>
      <c r="F124" s="98">
        <v>1</v>
      </c>
      <c r="G124" s="8"/>
      <c r="H124" s="7">
        <f t="shared" si="110"/>
        <v>1</v>
      </c>
      <c r="I124" s="4">
        <v>1</v>
      </c>
      <c r="J124" s="8" t="s">
        <v>231</v>
      </c>
      <c r="K124" s="7">
        <f>SUMIF(exportMMB!D:D,'Voorbeeld Costreport Budget'!A124,exportMMB!G:G)</f>
        <v>0</v>
      </c>
      <c r="L124" s="14">
        <f>INDEX(budget!L:L,MATCH(A:A,budget!A:A,0))</f>
        <v>0</v>
      </c>
      <c r="M124" s="22">
        <f>INDEX(budget!M:M,MATCH($A:$A,budget!$A:$A,0))</f>
        <v>0</v>
      </c>
      <c r="N124" s="14">
        <f>INDEX(budget!N:N,MATCH($A:$A,budget!$A:$A,0))</f>
        <v>0</v>
      </c>
      <c r="O124" s="35">
        <f>INDEX(budget!O:O,MATCH($A:$A,budget!$A:$A,0))</f>
        <v>0</v>
      </c>
      <c r="P124" s="35">
        <f>INDEX(budget!P:P,MATCH($A:$A,budget!$A:$A,0))</f>
        <v>0</v>
      </c>
      <c r="Q124" s="35">
        <f>INDEX(budget!Q:Q,MATCH($A:$A,budget!$A:$A,0))</f>
        <v>0</v>
      </c>
      <c r="R124" s="35">
        <f>INDEX(budget!R:R,MATCH($A:$A,budget!$A:$A,0))</f>
        <v>0</v>
      </c>
      <c r="S124" s="14">
        <f t="shared" si="104"/>
        <v>0</v>
      </c>
      <c r="T124" s="36"/>
      <c r="U124" s="332">
        <f t="shared" si="105"/>
        <v>0</v>
      </c>
      <c r="V124" s="58"/>
      <c r="W124" s="14"/>
      <c r="X124" s="58"/>
      <c r="Y124" s="58"/>
      <c r="Z124" s="58"/>
      <c r="AA124" s="58"/>
      <c r="AB124" s="310"/>
      <c r="AC124" s="319">
        <f t="shared" si="106"/>
        <v>0</v>
      </c>
      <c r="AD124" s="278"/>
      <c r="AE124" s="278"/>
      <c r="AF124" s="278"/>
      <c r="AG124" s="294">
        <f t="shared" si="107"/>
        <v>0</v>
      </c>
      <c r="AH124" s="304">
        <f t="shared" si="108"/>
        <v>0</v>
      </c>
    </row>
    <row r="125" spans="1:35">
      <c r="A125" s="103">
        <v>1252</v>
      </c>
      <c r="B125" s="44" t="s">
        <v>275</v>
      </c>
      <c r="C125" s="236" t="s">
        <v>254</v>
      </c>
      <c r="D125" s="6"/>
      <c r="E125" s="4"/>
      <c r="F125" s="98">
        <v>1</v>
      </c>
      <c r="G125" s="8"/>
      <c r="H125" s="7">
        <f t="shared" si="110"/>
        <v>1</v>
      </c>
      <c r="I125" s="4">
        <v>1</v>
      </c>
      <c r="J125" s="8" t="s">
        <v>231</v>
      </c>
      <c r="K125" s="7">
        <f>SUMIF(exportMMB!D:D,'Voorbeeld Costreport Budget'!A125,exportMMB!G:G)</f>
        <v>0</v>
      </c>
      <c r="L125" s="14">
        <f>INDEX(budget!L:L,MATCH(A:A,budget!A:A,0))</f>
        <v>0</v>
      </c>
      <c r="M125" s="22">
        <f>INDEX(budget!M:M,MATCH($A:$A,budget!$A:$A,0))</f>
        <v>0</v>
      </c>
      <c r="N125" s="14">
        <f>INDEX(budget!N:N,MATCH($A:$A,budget!$A:$A,0))</f>
        <v>0</v>
      </c>
      <c r="O125" s="35">
        <f>INDEX(budget!O:O,MATCH($A:$A,budget!$A:$A,0))</f>
        <v>0</v>
      </c>
      <c r="P125" s="35">
        <f>INDEX(budget!P:P,MATCH($A:$A,budget!$A:$A,0))</f>
        <v>0</v>
      </c>
      <c r="Q125" s="35">
        <f>INDEX(budget!Q:Q,MATCH($A:$A,budget!$A:$A,0))</f>
        <v>0</v>
      </c>
      <c r="R125" s="35">
        <f>INDEX(budget!R:R,MATCH($A:$A,budget!$A:$A,0))</f>
        <v>0</v>
      </c>
      <c r="S125" s="14">
        <f t="shared" si="104"/>
        <v>0</v>
      </c>
      <c r="T125" s="35">
        <f>INDEX(budget!T:T,MATCH($A:$A,budget!$A:$A,0))</f>
        <v>0</v>
      </c>
      <c r="U125" s="332">
        <f t="shared" si="105"/>
        <v>0</v>
      </c>
      <c r="V125" s="58"/>
      <c r="W125" s="14"/>
      <c r="X125" s="58"/>
      <c r="Y125" s="58"/>
      <c r="Z125" s="58"/>
      <c r="AA125" s="58"/>
      <c r="AB125" s="75"/>
      <c r="AC125" s="319">
        <f t="shared" si="106"/>
        <v>0</v>
      </c>
      <c r="AD125" s="278"/>
      <c r="AE125" s="278"/>
      <c r="AF125" s="278"/>
      <c r="AG125" s="294">
        <f t="shared" si="107"/>
        <v>0</v>
      </c>
      <c r="AH125" s="304">
        <f t="shared" si="108"/>
        <v>0</v>
      </c>
    </row>
    <row r="126" spans="1:35">
      <c r="A126" s="103">
        <v>1253</v>
      </c>
      <c r="B126" s="44" t="s">
        <v>276</v>
      </c>
      <c r="C126" s="236" t="s">
        <v>254</v>
      </c>
      <c r="D126" s="6"/>
      <c r="E126" s="4"/>
      <c r="F126" s="98">
        <v>1</v>
      </c>
      <c r="G126" s="8"/>
      <c r="H126" s="7">
        <f t="shared" si="110"/>
        <v>1</v>
      </c>
      <c r="I126" s="4">
        <v>1</v>
      </c>
      <c r="J126" s="8" t="s">
        <v>231</v>
      </c>
      <c r="K126" s="7">
        <f>SUMIF(exportMMB!D:D,'Voorbeeld Costreport Budget'!A126,exportMMB!G:G)</f>
        <v>0</v>
      </c>
      <c r="L126" s="14">
        <f>INDEX(budget!L:L,MATCH(A:A,budget!A:A,0))</f>
        <v>0</v>
      </c>
      <c r="M126" s="22">
        <f>INDEX(budget!M:M,MATCH($A:$A,budget!$A:$A,0))</f>
        <v>0</v>
      </c>
      <c r="N126" s="14">
        <f>INDEX(budget!N:N,MATCH($A:$A,budget!$A:$A,0))</f>
        <v>0</v>
      </c>
      <c r="O126" s="35">
        <f>INDEX(budget!O:O,MATCH($A:$A,budget!$A:$A,0))</f>
        <v>0</v>
      </c>
      <c r="P126" s="35">
        <f>INDEX(budget!P:P,MATCH($A:$A,budget!$A:$A,0))</f>
        <v>0</v>
      </c>
      <c r="Q126" s="35">
        <f>INDEX(budget!Q:Q,MATCH($A:$A,budget!$A:$A,0))</f>
        <v>0</v>
      </c>
      <c r="R126" s="35">
        <f>INDEX(budget!R:R,MATCH($A:$A,budget!$A:$A,0))</f>
        <v>0</v>
      </c>
      <c r="S126" s="14">
        <f t="shared" si="104"/>
        <v>0</v>
      </c>
      <c r="T126" s="36"/>
      <c r="U126" s="332">
        <f t="shared" si="105"/>
        <v>0</v>
      </c>
      <c r="V126" s="58"/>
      <c r="W126" s="14"/>
      <c r="X126" s="58"/>
      <c r="Y126" s="58"/>
      <c r="Z126" s="58"/>
      <c r="AA126" s="58"/>
      <c r="AB126" s="310"/>
      <c r="AC126" s="319">
        <f t="shared" si="106"/>
        <v>0</v>
      </c>
      <c r="AD126" s="278"/>
      <c r="AE126" s="278"/>
      <c r="AF126" s="278"/>
      <c r="AG126" s="294">
        <f t="shared" si="107"/>
        <v>0</v>
      </c>
      <c r="AH126" s="304">
        <f t="shared" si="108"/>
        <v>0</v>
      </c>
    </row>
    <row r="127" spans="1:35">
      <c r="A127" s="39">
        <v>1291</v>
      </c>
      <c r="B127" s="44" t="s">
        <v>277</v>
      </c>
      <c r="C127" s="236" t="s">
        <v>254</v>
      </c>
      <c r="D127" s="6"/>
      <c r="E127" s="4"/>
      <c r="F127" s="98">
        <v>1</v>
      </c>
      <c r="G127" s="8"/>
      <c r="H127" s="7">
        <f t="shared" si="110"/>
        <v>1</v>
      </c>
      <c r="I127" s="4">
        <v>1</v>
      </c>
      <c r="J127" s="8" t="s">
        <v>231</v>
      </c>
      <c r="K127" s="7">
        <f>SUMIF(exportMMB!D:D,'Voorbeeld Costreport Budget'!A127,exportMMB!G:G)</f>
        <v>0</v>
      </c>
      <c r="L127" s="14">
        <f>INDEX(budget!L:L,MATCH(A:A,budget!A:A,0))</f>
        <v>0</v>
      </c>
      <c r="M127" s="22">
        <f>INDEX(budget!M:M,MATCH($A:$A,budget!$A:$A,0))</f>
        <v>0</v>
      </c>
      <c r="N127" s="14">
        <f>INDEX(budget!N:N,MATCH($A:$A,budget!$A:$A,0))</f>
        <v>0</v>
      </c>
      <c r="O127" s="35">
        <f>INDEX(budget!O:O,MATCH($A:$A,budget!$A:$A,0))</f>
        <v>0</v>
      </c>
      <c r="P127" s="35">
        <f>INDEX(budget!P:P,MATCH($A:$A,budget!$A:$A,0))</f>
        <v>0</v>
      </c>
      <c r="Q127" s="35">
        <f>INDEX(budget!Q:Q,MATCH($A:$A,budget!$A:$A,0))</f>
        <v>0</v>
      </c>
      <c r="R127" s="35">
        <f>INDEX(budget!R:R,MATCH($A:$A,budget!$A:$A,0))</f>
        <v>0</v>
      </c>
      <c r="S127" s="14">
        <f t="shared" si="104"/>
        <v>0</v>
      </c>
      <c r="T127" s="36"/>
      <c r="U127" s="332">
        <f t="shared" si="105"/>
        <v>0</v>
      </c>
      <c r="V127" s="58"/>
      <c r="W127" s="14"/>
      <c r="X127" s="58"/>
      <c r="Y127" s="58"/>
      <c r="Z127" s="58"/>
      <c r="AA127" s="58"/>
      <c r="AB127" s="310"/>
      <c r="AC127" s="319">
        <f t="shared" si="106"/>
        <v>0</v>
      </c>
      <c r="AD127" s="278"/>
      <c r="AE127" s="278"/>
      <c r="AF127" s="278"/>
      <c r="AG127" s="294">
        <f t="shared" si="107"/>
        <v>0</v>
      </c>
      <c r="AH127" s="304">
        <f t="shared" si="108"/>
        <v>0</v>
      </c>
    </row>
    <row r="128" spans="1:35">
      <c r="A128" s="39"/>
      <c r="B128" s="46" t="s">
        <v>152</v>
      </c>
      <c r="C128" s="236"/>
      <c r="D128" s="6"/>
      <c r="E128" s="4"/>
      <c r="F128" s="98"/>
      <c r="G128" s="8"/>
      <c r="H128" s="7"/>
      <c r="I128" s="4"/>
      <c r="J128" s="8"/>
      <c r="K128" s="7"/>
      <c r="L128" s="16">
        <f t="shared" ref="L128:T128" si="111">SUM(L118:L127)</f>
        <v>0</v>
      </c>
      <c r="M128" s="21">
        <f>SUM(M118:M127)</f>
        <v>0</v>
      </c>
      <c r="N128" s="16">
        <f t="shared" si="111"/>
        <v>0</v>
      </c>
      <c r="O128" s="34">
        <f t="shared" si="111"/>
        <v>0</v>
      </c>
      <c r="P128" s="34">
        <f t="shared" si="111"/>
        <v>0</v>
      </c>
      <c r="Q128" s="34">
        <f t="shared" si="111"/>
        <v>0</v>
      </c>
      <c r="R128" s="34">
        <f t="shared" si="111"/>
        <v>0</v>
      </c>
      <c r="S128" s="16">
        <f t="shared" si="111"/>
        <v>0</v>
      </c>
      <c r="T128" s="34">
        <f t="shared" si="111"/>
        <v>0</v>
      </c>
      <c r="U128" s="284">
        <f t="shared" ref="U128:AA128" si="112">SUM(U118:U127)</f>
        <v>0</v>
      </c>
      <c r="V128" s="58">
        <f t="shared" si="112"/>
        <v>0</v>
      </c>
      <c r="W128" s="14">
        <f t="shared" si="112"/>
        <v>0</v>
      </c>
      <c r="X128" s="58">
        <f t="shared" si="112"/>
        <v>0</v>
      </c>
      <c r="Y128" s="58">
        <f t="shared" si="112"/>
        <v>0</v>
      </c>
      <c r="Z128" s="58">
        <f t="shared" si="112"/>
        <v>0</v>
      </c>
      <c r="AA128" s="58">
        <f t="shared" si="112"/>
        <v>0</v>
      </c>
      <c r="AB128" s="59">
        <f t="shared" ref="AB128" si="113">SUM(AB118:AB127)</f>
        <v>0</v>
      </c>
      <c r="AC128" s="320">
        <f>SUM(AC118:AC127)</f>
        <v>0</v>
      </c>
      <c r="AD128" s="279">
        <f>SUM(AD118:AD127)</f>
        <v>0</v>
      </c>
      <c r="AE128" s="279">
        <f>SUM(AE118:AE127)</f>
        <v>0</v>
      </c>
      <c r="AF128" s="279">
        <f>SUM(AF118:AF127)</f>
        <v>0</v>
      </c>
      <c r="AG128" s="295">
        <f t="shared" ref="AG128:AH128" si="114">SUM(AG118:AG127)</f>
        <v>0</v>
      </c>
      <c r="AH128" s="305">
        <f t="shared" si="114"/>
        <v>0</v>
      </c>
      <c r="AI128" s="328"/>
    </row>
    <row r="129" spans="1:35">
      <c r="A129" s="39"/>
      <c r="B129" s="46"/>
      <c r="C129" s="236"/>
      <c r="D129" s="6"/>
      <c r="E129" s="4"/>
      <c r="F129" s="98"/>
      <c r="G129" s="8"/>
      <c r="H129" s="7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  <c r="U129" s="284"/>
      <c r="V129" s="58"/>
      <c r="W129" s="14"/>
      <c r="X129" s="58"/>
      <c r="Y129" s="58"/>
      <c r="Z129" s="58"/>
      <c r="AA129" s="58"/>
      <c r="AB129" s="75"/>
      <c r="AC129" s="320"/>
      <c r="AD129" s="279"/>
      <c r="AE129" s="279"/>
      <c r="AF129" s="279"/>
      <c r="AG129" s="295"/>
      <c r="AH129" s="305"/>
      <c r="AI129" s="328"/>
    </row>
    <row r="130" spans="1:35">
      <c r="A130" s="104">
        <v>1300</v>
      </c>
      <c r="B130" s="31" t="s">
        <v>168</v>
      </c>
      <c r="C130" s="237"/>
      <c r="D130" s="6"/>
      <c r="E130" s="4"/>
      <c r="F130" s="98"/>
      <c r="G130" s="8"/>
      <c r="H130" s="7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  <c r="U130" s="284"/>
      <c r="V130" s="58"/>
      <c r="W130" s="14"/>
      <c r="X130" s="58"/>
      <c r="Y130" s="58"/>
      <c r="Z130" s="58"/>
      <c r="AA130" s="58"/>
      <c r="AB130" s="75"/>
      <c r="AC130" s="319"/>
      <c r="AD130" s="278"/>
      <c r="AE130" s="278"/>
      <c r="AF130" s="278"/>
      <c r="AG130" s="294"/>
      <c r="AH130" s="304"/>
    </row>
    <row r="131" spans="1:35">
      <c r="A131" s="39">
        <v>1301</v>
      </c>
      <c r="B131" s="44" t="s">
        <v>168</v>
      </c>
      <c r="C131" s="236" t="s">
        <v>240</v>
      </c>
      <c r="D131" s="6"/>
      <c r="E131" s="4"/>
      <c r="F131" s="98">
        <v>1</v>
      </c>
      <c r="G131" s="8"/>
      <c r="H131" s="7">
        <f t="shared" ref="H131:H136" si="115">SUM(E131:G131)</f>
        <v>1</v>
      </c>
      <c r="I131" s="4">
        <v>1</v>
      </c>
      <c r="J131" s="8" t="s">
        <v>231</v>
      </c>
      <c r="K131" s="7">
        <f>SUMIF(exportMMB!D:D,'Voorbeeld Costreport Budget'!A131,exportMMB!G:G)</f>
        <v>0</v>
      </c>
      <c r="L131" s="14">
        <f>INDEX(budget!L:L,MATCH(A:A,budget!A:A,0))</f>
        <v>0</v>
      </c>
      <c r="M131" s="22">
        <f>INDEX(budget!M:M,MATCH($A:$A,budget!$A:$A,0))</f>
        <v>0</v>
      </c>
      <c r="N131" s="14">
        <f>INDEX(budget!N:N,MATCH($A:$A,budget!$A:$A,0))</f>
        <v>0</v>
      </c>
      <c r="O131" s="35">
        <f>INDEX(budget!O:O,MATCH($A:$A,budget!$A:$A,0))</f>
        <v>0</v>
      </c>
      <c r="P131" s="35">
        <f>INDEX(budget!P:P,MATCH($A:$A,budget!$A:$A,0))</f>
        <v>0</v>
      </c>
      <c r="Q131" s="35">
        <f>INDEX(budget!Q:Q,MATCH($A:$A,budget!$A:$A,0))</f>
        <v>0</v>
      </c>
      <c r="R131" s="35">
        <f>INDEX(budget!R:R,MATCH($A:$A,budget!$A:$A,0))</f>
        <v>0</v>
      </c>
      <c r="S131" s="14">
        <f t="shared" ref="S131:S143" si="116">L131-SUM(N131:R131)</f>
        <v>0</v>
      </c>
      <c r="T131" s="35">
        <f>INDEX(budget!T:T,MATCH($A:$A,budget!$A:$A,0))</f>
        <v>0</v>
      </c>
      <c r="U131" s="332">
        <f t="shared" ref="U131:U143" si="117">W:W+X:X+Y:Y+Z:Z+AA:AA</f>
        <v>0</v>
      </c>
      <c r="V131" s="58"/>
      <c r="W131" s="14"/>
      <c r="X131" s="58"/>
      <c r="Y131" s="58"/>
      <c r="Z131" s="58"/>
      <c r="AA131" s="58"/>
      <c r="AB131" s="75"/>
      <c r="AC131" s="319">
        <f t="shared" ref="AC131:AC143" si="118">AD:AD+AE:AE</f>
        <v>0</v>
      </c>
      <c r="AD131" s="278"/>
      <c r="AE131" s="278"/>
      <c r="AF131" s="278"/>
      <c r="AG131" s="294">
        <f t="shared" ref="AG131:AG143" si="119">AC:AC+U:U</f>
        <v>0</v>
      </c>
      <c r="AH131" s="304">
        <f t="shared" ref="AH131:AH143" si="120">L:L-AG:AG</f>
        <v>0</v>
      </c>
    </row>
    <row r="132" spans="1:35">
      <c r="A132" s="39">
        <v>1302</v>
      </c>
      <c r="B132" s="44" t="s">
        <v>278</v>
      </c>
      <c r="C132" s="236" t="s">
        <v>240</v>
      </c>
      <c r="D132" s="6"/>
      <c r="E132" s="4"/>
      <c r="F132" s="98">
        <v>1</v>
      </c>
      <c r="G132" s="8"/>
      <c r="H132" s="7">
        <f t="shared" si="115"/>
        <v>1</v>
      </c>
      <c r="I132" s="4">
        <v>1</v>
      </c>
      <c r="J132" s="8" t="s">
        <v>231</v>
      </c>
      <c r="K132" s="7">
        <f>SUMIF(exportMMB!D:D,'Voorbeeld Costreport Budget'!A132,exportMMB!G:G)</f>
        <v>0</v>
      </c>
      <c r="L132" s="14">
        <f>INDEX(budget!L:L,MATCH(A:A,budget!A:A,0))</f>
        <v>0</v>
      </c>
      <c r="M132" s="22">
        <f>INDEX(budget!M:M,MATCH($A:$A,budget!$A:$A,0))</f>
        <v>0</v>
      </c>
      <c r="N132" s="14">
        <f>INDEX(budget!N:N,MATCH($A:$A,budget!$A:$A,0))</f>
        <v>0</v>
      </c>
      <c r="O132" s="35">
        <f>INDEX(budget!O:O,MATCH($A:$A,budget!$A:$A,0))</f>
        <v>0</v>
      </c>
      <c r="P132" s="35">
        <f>INDEX(budget!P:P,MATCH($A:$A,budget!$A:$A,0))</f>
        <v>0</v>
      </c>
      <c r="Q132" s="35">
        <f>INDEX(budget!Q:Q,MATCH($A:$A,budget!$A:$A,0))</f>
        <v>0</v>
      </c>
      <c r="R132" s="35">
        <f>INDEX(budget!R:R,MATCH($A:$A,budget!$A:$A,0))</f>
        <v>0</v>
      </c>
      <c r="S132" s="14">
        <f t="shared" si="116"/>
        <v>0</v>
      </c>
      <c r="T132" s="35">
        <f>INDEX(budget!T:T,MATCH($A:$A,budget!$A:$A,0))</f>
        <v>0</v>
      </c>
      <c r="U132" s="332">
        <f t="shared" si="117"/>
        <v>0</v>
      </c>
      <c r="V132" s="58"/>
      <c r="W132" s="14"/>
      <c r="X132" s="58"/>
      <c r="Y132" s="58"/>
      <c r="Z132" s="58"/>
      <c r="AA132" s="58"/>
      <c r="AB132" s="75"/>
      <c r="AC132" s="319">
        <f t="shared" si="118"/>
        <v>0</v>
      </c>
      <c r="AD132" s="278"/>
      <c r="AE132" s="278"/>
      <c r="AF132" s="278"/>
      <c r="AG132" s="294">
        <f t="shared" si="119"/>
        <v>0</v>
      </c>
      <c r="AH132" s="304">
        <f t="shared" si="120"/>
        <v>0</v>
      </c>
    </row>
    <row r="133" spans="1:35">
      <c r="A133" s="103">
        <v>1303</v>
      </c>
      <c r="B133" s="44" t="s">
        <v>279</v>
      </c>
      <c r="C133" s="236" t="s">
        <v>240</v>
      </c>
      <c r="D133" s="6"/>
      <c r="E133" s="4"/>
      <c r="F133" s="98">
        <v>1</v>
      </c>
      <c r="G133" s="8"/>
      <c r="H133" s="7">
        <v>1</v>
      </c>
      <c r="I133" s="4">
        <v>1</v>
      </c>
      <c r="J133" s="8" t="s">
        <v>231</v>
      </c>
      <c r="K133" s="7">
        <f>SUMIF(exportMMB!D:D,'Voorbeeld Costreport Budget'!A133,exportMMB!G:G)</f>
        <v>0</v>
      </c>
      <c r="L133" s="14">
        <f>INDEX(budget!L:L,MATCH(A:A,budget!A:A,0))</f>
        <v>0</v>
      </c>
      <c r="M133" s="22">
        <f>INDEX(budget!M:M,MATCH($A:$A,budget!$A:$A,0))</f>
        <v>0</v>
      </c>
      <c r="N133" s="14">
        <f>INDEX(budget!N:N,MATCH($A:$A,budget!$A:$A,0))</f>
        <v>0</v>
      </c>
      <c r="O133" s="35">
        <f>INDEX(budget!O:O,MATCH($A:$A,budget!$A:$A,0))</f>
        <v>0</v>
      </c>
      <c r="P133" s="35">
        <f>INDEX(budget!P:P,MATCH($A:$A,budget!$A:$A,0))</f>
        <v>0</v>
      </c>
      <c r="Q133" s="35">
        <f>INDEX(budget!Q:Q,MATCH($A:$A,budget!$A:$A,0))</f>
        <v>0</v>
      </c>
      <c r="R133" s="35">
        <f>INDEX(budget!R:R,MATCH($A:$A,budget!$A:$A,0))</f>
        <v>0</v>
      </c>
      <c r="S133" s="14">
        <f t="shared" si="116"/>
        <v>0</v>
      </c>
      <c r="T133" s="35">
        <f>INDEX(budget!T:T,MATCH($A:$A,budget!$A:$A,0))</f>
        <v>0</v>
      </c>
      <c r="U133" s="332">
        <f t="shared" si="117"/>
        <v>0</v>
      </c>
      <c r="V133" s="58"/>
      <c r="W133" s="14"/>
      <c r="X133" s="58"/>
      <c r="Y133" s="58"/>
      <c r="Z133" s="58"/>
      <c r="AA133" s="58"/>
      <c r="AB133" s="75"/>
      <c r="AC133" s="319">
        <f t="shared" si="118"/>
        <v>0</v>
      </c>
      <c r="AD133" s="278"/>
      <c r="AE133" s="278"/>
      <c r="AF133" s="278"/>
      <c r="AG133" s="294">
        <f t="shared" si="119"/>
        <v>0</v>
      </c>
      <c r="AH133" s="304">
        <f t="shared" si="120"/>
        <v>0</v>
      </c>
    </row>
    <row r="134" spans="1:35">
      <c r="A134" s="39">
        <v>1304</v>
      </c>
      <c r="B134" s="44" t="s">
        <v>280</v>
      </c>
      <c r="C134" s="236" t="s">
        <v>242</v>
      </c>
      <c r="D134" s="6"/>
      <c r="E134" s="4"/>
      <c r="F134" s="98">
        <v>1</v>
      </c>
      <c r="G134" s="8"/>
      <c r="H134" s="7">
        <f t="shared" si="115"/>
        <v>1</v>
      </c>
      <c r="I134" s="4">
        <v>1</v>
      </c>
      <c r="J134" s="8" t="s">
        <v>231</v>
      </c>
      <c r="K134" s="7">
        <f>SUMIF(exportMMB!D:D,'Voorbeeld Costreport Budget'!A134,exportMMB!G:G)</f>
        <v>0</v>
      </c>
      <c r="L134" s="14">
        <f>INDEX(budget!L:L,MATCH(A:A,budget!A:A,0))</f>
        <v>0</v>
      </c>
      <c r="M134" s="22">
        <f>INDEX(budget!M:M,MATCH($A:$A,budget!$A:$A,0))</f>
        <v>0</v>
      </c>
      <c r="N134" s="14">
        <f>INDEX(budget!N:N,MATCH($A:$A,budget!$A:$A,0))</f>
        <v>0</v>
      </c>
      <c r="O134" s="35">
        <f>INDEX(budget!O:O,MATCH($A:$A,budget!$A:$A,0))</f>
        <v>0</v>
      </c>
      <c r="P134" s="35">
        <f>INDEX(budget!P:P,MATCH($A:$A,budget!$A:$A,0))</f>
        <v>0</v>
      </c>
      <c r="Q134" s="35">
        <f>INDEX(budget!Q:Q,MATCH($A:$A,budget!$A:$A,0))</f>
        <v>0</v>
      </c>
      <c r="R134" s="35">
        <f>INDEX(budget!R:R,MATCH($A:$A,budget!$A:$A,0))</f>
        <v>0</v>
      </c>
      <c r="S134" s="14">
        <f t="shared" si="116"/>
        <v>0</v>
      </c>
      <c r="T134" s="35">
        <f>INDEX(budget!T:T,MATCH($A:$A,budget!$A:$A,0))</f>
        <v>0</v>
      </c>
      <c r="U134" s="332">
        <f t="shared" si="117"/>
        <v>0</v>
      </c>
      <c r="V134" s="58"/>
      <c r="W134" s="14"/>
      <c r="X134" s="58"/>
      <c r="Y134" s="58"/>
      <c r="Z134" s="58"/>
      <c r="AA134" s="58"/>
      <c r="AB134" s="75"/>
      <c r="AC134" s="319">
        <f t="shared" si="118"/>
        <v>0</v>
      </c>
      <c r="AD134" s="278"/>
      <c r="AE134" s="278"/>
      <c r="AF134" s="278"/>
      <c r="AG134" s="294">
        <f t="shared" si="119"/>
        <v>0</v>
      </c>
      <c r="AH134" s="304">
        <f t="shared" si="120"/>
        <v>0</v>
      </c>
    </row>
    <row r="135" spans="1:35">
      <c r="A135" s="39">
        <v>1306</v>
      </c>
      <c r="B135" s="44" t="s">
        <v>281</v>
      </c>
      <c r="C135" s="236" t="s">
        <v>240</v>
      </c>
      <c r="D135" s="6"/>
      <c r="E135" s="4"/>
      <c r="F135" s="98">
        <v>1</v>
      </c>
      <c r="G135" s="8"/>
      <c r="H135" s="7">
        <f t="shared" si="115"/>
        <v>1</v>
      </c>
      <c r="I135" s="4">
        <v>1</v>
      </c>
      <c r="J135" s="8" t="s">
        <v>231</v>
      </c>
      <c r="K135" s="7">
        <f>SUMIF(exportMMB!D:D,'Voorbeeld Costreport Budget'!A135,exportMMB!G:G)</f>
        <v>0</v>
      </c>
      <c r="L135" s="14">
        <f>INDEX(budget!L:L,MATCH(A:A,budget!A:A,0))</f>
        <v>0</v>
      </c>
      <c r="M135" s="22">
        <f>INDEX(budget!M:M,MATCH($A:$A,budget!$A:$A,0))</f>
        <v>0</v>
      </c>
      <c r="N135" s="14">
        <f>INDEX(budget!N:N,MATCH($A:$A,budget!$A:$A,0))</f>
        <v>0</v>
      </c>
      <c r="O135" s="35">
        <f>INDEX(budget!O:O,MATCH($A:$A,budget!$A:$A,0))</f>
        <v>0</v>
      </c>
      <c r="P135" s="35">
        <f>INDEX(budget!P:P,MATCH($A:$A,budget!$A:$A,0))</f>
        <v>0</v>
      </c>
      <c r="Q135" s="35">
        <f>INDEX(budget!Q:Q,MATCH($A:$A,budget!$A:$A,0))</f>
        <v>0</v>
      </c>
      <c r="R135" s="35">
        <f>INDEX(budget!R:R,MATCH($A:$A,budget!$A:$A,0))</f>
        <v>0</v>
      </c>
      <c r="S135" s="14">
        <f t="shared" si="116"/>
        <v>0</v>
      </c>
      <c r="T135" s="35">
        <f>INDEX(budget!T:T,MATCH($A:$A,budget!$A:$A,0))</f>
        <v>0</v>
      </c>
      <c r="U135" s="332">
        <f t="shared" si="117"/>
        <v>0</v>
      </c>
      <c r="V135" s="58"/>
      <c r="W135" s="14"/>
      <c r="X135" s="58"/>
      <c r="Y135" s="58"/>
      <c r="Z135" s="58"/>
      <c r="AA135" s="58"/>
      <c r="AB135" s="75"/>
      <c r="AC135" s="319">
        <f t="shared" si="118"/>
        <v>0</v>
      </c>
      <c r="AD135" s="278"/>
      <c r="AE135" s="278"/>
      <c r="AF135" s="278"/>
      <c r="AG135" s="294">
        <f t="shared" si="119"/>
        <v>0</v>
      </c>
      <c r="AH135" s="304">
        <f t="shared" si="120"/>
        <v>0</v>
      </c>
    </row>
    <row r="136" spans="1:35">
      <c r="A136" s="39">
        <v>1310</v>
      </c>
      <c r="B136" s="44" t="s">
        <v>233</v>
      </c>
      <c r="C136" s="236" t="s">
        <v>240</v>
      </c>
      <c r="D136" s="6"/>
      <c r="E136" s="4"/>
      <c r="F136" s="98">
        <v>1</v>
      </c>
      <c r="G136" s="8"/>
      <c r="H136" s="7">
        <f t="shared" si="115"/>
        <v>1</v>
      </c>
      <c r="I136" s="4">
        <v>1</v>
      </c>
      <c r="J136" s="8" t="s">
        <v>231</v>
      </c>
      <c r="K136" s="7">
        <f>SUMIF(exportMMB!D:D,'Voorbeeld Costreport Budget'!A136,exportMMB!G:G)</f>
        <v>0</v>
      </c>
      <c r="L136" s="14">
        <f>INDEX(budget!L:L,MATCH(A:A,budget!A:A,0))</f>
        <v>0</v>
      </c>
      <c r="M136" s="22">
        <f>INDEX(budget!M:M,MATCH($A:$A,budget!$A:$A,0))</f>
        <v>0</v>
      </c>
      <c r="N136" s="14">
        <f>INDEX(budget!N:N,MATCH($A:$A,budget!$A:$A,0))</f>
        <v>0</v>
      </c>
      <c r="O136" s="35">
        <f>INDEX(budget!O:O,MATCH($A:$A,budget!$A:$A,0))</f>
        <v>0</v>
      </c>
      <c r="P136" s="35">
        <f>INDEX(budget!P:P,MATCH($A:$A,budget!$A:$A,0))</f>
        <v>0</v>
      </c>
      <c r="Q136" s="35">
        <f>INDEX(budget!Q:Q,MATCH($A:$A,budget!$A:$A,0))</f>
        <v>0</v>
      </c>
      <c r="R136" s="35">
        <f>INDEX(budget!R:R,MATCH($A:$A,budget!$A:$A,0))</f>
        <v>0</v>
      </c>
      <c r="S136" s="14">
        <f t="shared" si="116"/>
        <v>0</v>
      </c>
      <c r="T136" s="35">
        <f>INDEX(budget!T:T,MATCH($A:$A,budget!$A:$A,0))</f>
        <v>0</v>
      </c>
      <c r="U136" s="332">
        <f t="shared" si="117"/>
        <v>0</v>
      </c>
      <c r="V136" s="58"/>
      <c r="W136" s="14"/>
      <c r="X136" s="58"/>
      <c r="Y136" s="58"/>
      <c r="Z136" s="58"/>
      <c r="AA136" s="58"/>
      <c r="AB136" s="75"/>
      <c r="AC136" s="319">
        <f t="shared" si="118"/>
        <v>0</v>
      </c>
      <c r="AD136" s="278"/>
      <c r="AE136" s="278"/>
      <c r="AF136" s="278"/>
      <c r="AG136" s="294">
        <f t="shared" si="119"/>
        <v>0</v>
      </c>
      <c r="AH136" s="304">
        <f t="shared" si="120"/>
        <v>0</v>
      </c>
    </row>
    <row r="137" spans="1:35">
      <c r="A137" s="39">
        <v>1311</v>
      </c>
      <c r="B137" s="44" t="s">
        <v>282</v>
      </c>
      <c r="C137" s="236" t="s">
        <v>248</v>
      </c>
      <c r="D137" s="6"/>
      <c r="E137" s="4"/>
      <c r="F137" s="98">
        <v>1</v>
      </c>
      <c r="G137" s="8"/>
      <c r="H137" s="7">
        <f t="shared" ref="H137:H141" si="121">SUM(E137:G137)</f>
        <v>1</v>
      </c>
      <c r="I137" s="4">
        <v>1</v>
      </c>
      <c r="J137" s="8" t="s">
        <v>231</v>
      </c>
      <c r="K137" s="7">
        <f>SUMIF(exportMMB!D:D,'Voorbeeld Costreport Budget'!A137,exportMMB!G:G)</f>
        <v>0</v>
      </c>
      <c r="L137" s="14">
        <f>INDEX(budget!L:L,MATCH(A:A,budget!A:A,0))</f>
        <v>0</v>
      </c>
      <c r="M137" s="22">
        <f>INDEX(budget!M:M,MATCH($A:$A,budget!$A:$A,0))</f>
        <v>0</v>
      </c>
      <c r="N137" s="14">
        <f>INDEX(budget!N:N,MATCH($A:$A,budget!$A:$A,0))</f>
        <v>0</v>
      </c>
      <c r="O137" s="35">
        <f>INDEX(budget!O:O,MATCH($A:$A,budget!$A:$A,0))</f>
        <v>0</v>
      </c>
      <c r="P137" s="35">
        <f>INDEX(budget!P:P,MATCH($A:$A,budget!$A:$A,0))</f>
        <v>0</v>
      </c>
      <c r="Q137" s="35">
        <f>INDEX(budget!Q:Q,MATCH($A:$A,budget!$A:$A,0))</f>
        <v>0</v>
      </c>
      <c r="R137" s="35">
        <f>INDEX(budget!R:R,MATCH($A:$A,budget!$A:$A,0))</f>
        <v>0</v>
      </c>
      <c r="S137" s="14">
        <f t="shared" si="116"/>
        <v>0</v>
      </c>
      <c r="T137" s="35">
        <f>INDEX(budget!T:T,MATCH($A:$A,budget!$A:$A,0))</f>
        <v>0</v>
      </c>
      <c r="U137" s="332">
        <f t="shared" si="117"/>
        <v>0</v>
      </c>
      <c r="V137" s="58"/>
      <c r="W137" s="14"/>
      <c r="X137" s="58"/>
      <c r="Y137" s="58"/>
      <c r="Z137" s="58"/>
      <c r="AA137" s="58"/>
      <c r="AB137" s="75"/>
      <c r="AC137" s="319">
        <f t="shared" si="118"/>
        <v>0</v>
      </c>
      <c r="AD137" s="278"/>
      <c r="AE137" s="278"/>
      <c r="AF137" s="278"/>
      <c r="AG137" s="294">
        <f t="shared" si="119"/>
        <v>0</v>
      </c>
      <c r="AH137" s="304">
        <f t="shared" si="120"/>
        <v>0</v>
      </c>
    </row>
    <row r="138" spans="1:35">
      <c r="A138" s="39">
        <v>1345</v>
      </c>
      <c r="B138" s="44" t="s">
        <v>272</v>
      </c>
      <c r="C138" s="236" t="s">
        <v>230</v>
      </c>
      <c r="D138" s="6"/>
      <c r="E138" s="4"/>
      <c r="F138" s="98">
        <v>1</v>
      </c>
      <c r="G138" s="8"/>
      <c r="H138" s="7">
        <f t="shared" si="121"/>
        <v>1</v>
      </c>
      <c r="I138" s="4">
        <v>1</v>
      </c>
      <c r="J138" s="8" t="s">
        <v>231</v>
      </c>
      <c r="K138" s="7">
        <f>SUMIF(exportMMB!D:D,'Voorbeeld Costreport Budget'!A138,exportMMB!G:G)</f>
        <v>0</v>
      </c>
      <c r="L138" s="14">
        <f>INDEX(budget!L:L,MATCH(A:A,budget!A:A,0))</f>
        <v>0</v>
      </c>
      <c r="M138" s="22">
        <f>INDEX(budget!M:M,MATCH($A:$A,budget!$A:$A,0))</f>
        <v>0</v>
      </c>
      <c r="N138" s="14">
        <f>INDEX(budget!N:N,MATCH($A:$A,budget!$A:$A,0))</f>
        <v>0</v>
      </c>
      <c r="O138" s="35">
        <f>INDEX(budget!O:O,MATCH($A:$A,budget!$A:$A,0))</f>
        <v>0</v>
      </c>
      <c r="P138" s="35">
        <f>INDEX(budget!P:P,MATCH($A:$A,budget!$A:$A,0))</f>
        <v>0</v>
      </c>
      <c r="Q138" s="35">
        <f>INDEX(budget!Q:Q,MATCH($A:$A,budget!$A:$A,0))</f>
        <v>0</v>
      </c>
      <c r="R138" s="35">
        <f>INDEX(budget!R:R,MATCH($A:$A,budget!$A:$A,0))</f>
        <v>0</v>
      </c>
      <c r="S138" s="14">
        <f t="shared" si="116"/>
        <v>0</v>
      </c>
      <c r="T138" s="36"/>
      <c r="U138" s="332">
        <f t="shared" si="117"/>
        <v>0</v>
      </c>
      <c r="V138" s="58"/>
      <c r="W138" s="14"/>
      <c r="X138" s="58"/>
      <c r="Y138" s="58"/>
      <c r="Z138" s="58"/>
      <c r="AA138" s="58"/>
      <c r="AB138" s="310"/>
      <c r="AC138" s="319">
        <f t="shared" si="118"/>
        <v>0</v>
      </c>
      <c r="AD138" s="278"/>
      <c r="AE138" s="278"/>
      <c r="AF138" s="278"/>
      <c r="AG138" s="294">
        <f t="shared" si="119"/>
        <v>0</v>
      </c>
      <c r="AH138" s="304">
        <f t="shared" si="120"/>
        <v>0</v>
      </c>
    </row>
    <row r="139" spans="1:35">
      <c r="A139" s="103">
        <v>1350</v>
      </c>
      <c r="B139" s="44" t="s">
        <v>273</v>
      </c>
      <c r="C139" s="236" t="s">
        <v>254</v>
      </c>
      <c r="D139" s="6"/>
      <c r="E139" s="4"/>
      <c r="F139" s="98">
        <v>1</v>
      </c>
      <c r="G139" s="8"/>
      <c r="H139" s="7">
        <f t="shared" si="121"/>
        <v>1</v>
      </c>
      <c r="I139" s="4">
        <v>1</v>
      </c>
      <c r="J139" s="8" t="s">
        <v>231</v>
      </c>
      <c r="K139" s="7">
        <f>SUMIF(exportMMB!D:D,'Voorbeeld Costreport Budget'!A139,exportMMB!G:G)</f>
        <v>0</v>
      </c>
      <c r="L139" s="14">
        <f>INDEX(budget!L:L,MATCH(A:A,budget!A:A,0))</f>
        <v>0</v>
      </c>
      <c r="M139" s="22">
        <f>INDEX(budget!M:M,MATCH($A:$A,budget!$A:$A,0))</f>
        <v>0</v>
      </c>
      <c r="N139" s="14">
        <f>INDEX(budget!N:N,MATCH($A:$A,budget!$A:$A,0))</f>
        <v>0</v>
      </c>
      <c r="O139" s="35">
        <f>INDEX(budget!O:O,MATCH($A:$A,budget!$A:$A,0))</f>
        <v>0</v>
      </c>
      <c r="P139" s="35">
        <f>INDEX(budget!P:P,MATCH($A:$A,budget!$A:$A,0))</f>
        <v>0</v>
      </c>
      <c r="Q139" s="35">
        <f>INDEX(budget!Q:Q,MATCH($A:$A,budget!$A:$A,0))</f>
        <v>0</v>
      </c>
      <c r="R139" s="35">
        <f>INDEX(budget!R:R,MATCH($A:$A,budget!$A:$A,0))</f>
        <v>0</v>
      </c>
      <c r="S139" s="14">
        <f t="shared" si="116"/>
        <v>0</v>
      </c>
      <c r="T139" s="36"/>
      <c r="U139" s="332">
        <f t="shared" si="117"/>
        <v>0</v>
      </c>
      <c r="V139" s="58"/>
      <c r="W139" s="14"/>
      <c r="X139" s="58"/>
      <c r="Y139" s="58"/>
      <c r="Z139" s="58"/>
      <c r="AA139" s="58"/>
      <c r="AB139" s="310"/>
      <c r="AC139" s="319">
        <f t="shared" si="118"/>
        <v>0</v>
      </c>
      <c r="AD139" s="278"/>
      <c r="AE139" s="278"/>
      <c r="AF139" s="278"/>
      <c r="AG139" s="294">
        <f t="shared" si="119"/>
        <v>0</v>
      </c>
      <c r="AH139" s="304">
        <f t="shared" si="120"/>
        <v>0</v>
      </c>
    </row>
    <row r="140" spans="1:35">
      <c r="A140" s="103">
        <v>1351</v>
      </c>
      <c r="B140" s="44" t="s">
        <v>274</v>
      </c>
      <c r="C140" s="236" t="s">
        <v>254</v>
      </c>
      <c r="D140" s="6"/>
      <c r="E140" s="4"/>
      <c r="F140" s="98">
        <v>1</v>
      </c>
      <c r="G140" s="8"/>
      <c r="H140" s="7">
        <f t="shared" si="121"/>
        <v>1</v>
      </c>
      <c r="I140" s="4">
        <v>1</v>
      </c>
      <c r="J140" s="8" t="s">
        <v>231</v>
      </c>
      <c r="K140" s="7">
        <f>SUMIF(exportMMB!D:D,'Voorbeeld Costreport Budget'!A140,exportMMB!G:G)</f>
        <v>0</v>
      </c>
      <c r="L140" s="14">
        <f>INDEX(budget!L:L,MATCH(A:A,budget!A:A,0))</f>
        <v>0</v>
      </c>
      <c r="M140" s="22">
        <f>INDEX(budget!M:M,MATCH($A:$A,budget!$A:$A,0))</f>
        <v>0</v>
      </c>
      <c r="N140" s="14">
        <f>INDEX(budget!N:N,MATCH($A:$A,budget!$A:$A,0))</f>
        <v>0</v>
      </c>
      <c r="O140" s="35">
        <f>INDEX(budget!O:O,MATCH($A:$A,budget!$A:$A,0))</f>
        <v>0</v>
      </c>
      <c r="P140" s="35">
        <f>INDEX(budget!P:P,MATCH($A:$A,budget!$A:$A,0))</f>
        <v>0</v>
      </c>
      <c r="Q140" s="35">
        <f>INDEX(budget!Q:Q,MATCH($A:$A,budget!$A:$A,0))</f>
        <v>0</v>
      </c>
      <c r="R140" s="35">
        <f>INDEX(budget!R:R,MATCH($A:$A,budget!$A:$A,0))</f>
        <v>0</v>
      </c>
      <c r="S140" s="14">
        <f t="shared" si="116"/>
        <v>0</v>
      </c>
      <c r="T140" s="36"/>
      <c r="U140" s="332">
        <f t="shared" si="117"/>
        <v>0</v>
      </c>
      <c r="V140" s="58"/>
      <c r="W140" s="14"/>
      <c r="X140" s="58"/>
      <c r="Y140" s="58"/>
      <c r="Z140" s="58"/>
      <c r="AA140" s="58"/>
      <c r="AB140" s="310"/>
      <c r="AC140" s="319">
        <f t="shared" si="118"/>
        <v>0</v>
      </c>
      <c r="AD140" s="278"/>
      <c r="AE140" s="278"/>
      <c r="AF140" s="278"/>
      <c r="AG140" s="294">
        <f t="shared" si="119"/>
        <v>0</v>
      </c>
      <c r="AH140" s="304">
        <f t="shared" si="120"/>
        <v>0</v>
      </c>
    </row>
    <row r="141" spans="1:35">
      <c r="A141" s="103">
        <v>1352</v>
      </c>
      <c r="B141" s="44" t="s">
        <v>275</v>
      </c>
      <c r="C141" s="236" t="s">
        <v>254</v>
      </c>
      <c r="D141" s="6"/>
      <c r="E141" s="4"/>
      <c r="F141" s="98">
        <v>1</v>
      </c>
      <c r="G141" s="8"/>
      <c r="H141" s="7">
        <f t="shared" si="121"/>
        <v>1</v>
      </c>
      <c r="I141" s="4">
        <v>1</v>
      </c>
      <c r="J141" s="8" t="s">
        <v>231</v>
      </c>
      <c r="K141" s="7">
        <f>SUMIF(exportMMB!D:D,'Voorbeeld Costreport Budget'!A141,exportMMB!G:G)</f>
        <v>0</v>
      </c>
      <c r="L141" s="14">
        <f>INDEX(budget!L:L,MATCH(A:A,budget!A:A,0))</f>
        <v>0</v>
      </c>
      <c r="M141" s="22">
        <f>INDEX(budget!M:M,MATCH($A:$A,budget!$A:$A,0))</f>
        <v>0</v>
      </c>
      <c r="N141" s="14">
        <f>INDEX(budget!N:N,MATCH($A:$A,budget!$A:$A,0))</f>
        <v>0</v>
      </c>
      <c r="O141" s="35">
        <f>INDEX(budget!O:O,MATCH($A:$A,budget!$A:$A,0))</f>
        <v>0</v>
      </c>
      <c r="P141" s="35">
        <f>INDEX(budget!P:P,MATCH($A:$A,budget!$A:$A,0))</f>
        <v>0</v>
      </c>
      <c r="Q141" s="35">
        <f>INDEX(budget!Q:Q,MATCH($A:$A,budget!$A:$A,0))</f>
        <v>0</v>
      </c>
      <c r="R141" s="35">
        <f>INDEX(budget!R:R,MATCH($A:$A,budget!$A:$A,0))</f>
        <v>0</v>
      </c>
      <c r="S141" s="14">
        <f t="shared" si="116"/>
        <v>0</v>
      </c>
      <c r="T141" s="35">
        <f>INDEX(budget!T:T,MATCH($A:$A,budget!$A:$A,0))</f>
        <v>0</v>
      </c>
      <c r="U141" s="332">
        <f t="shared" si="117"/>
        <v>0</v>
      </c>
      <c r="V141" s="58"/>
      <c r="W141" s="14"/>
      <c r="X141" s="58"/>
      <c r="Y141" s="58"/>
      <c r="Z141" s="58"/>
      <c r="AA141" s="58"/>
      <c r="AB141" s="75"/>
      <c r="AC141" s="319">
        <f t="shared" si="118"/>
        <v>0</v>
      </c>
      <c r="AD141" s="278"/>
      <c r="AE141" s="278"/>
      <c r="AF141" s="278"/>
      <c r="AG141" s="294">
        <f t="shared" si="119"/>
        <v>0</v>
      </c>
      <c r="AH141" s="304">
        <f t="shared" si="120"/>
        <v>0</v>
      </c>
    </row>
    <row r="142" spans="1:35">
      <c r="A142" s="103">
        <v>1353</v>
      </c>
      <c r="B142" s="44" t="s">
        <v>276</v>
      </c>
      <c r="C142" s="236" t="s">
        <v>254</v>
      </c>
      <c r="D142" s="6"/>
      <c r="E142" s="4"/>
      <c r="F142" s="98">
        <v>1</v>
      </c>
      <c r="G142" s="8"/>
      <c r="H142" s="7">
        <f t="shared" ref="H142" si="122">SUM(E142:G142)</f>
        <v>1</v>
      </c>
      <c r="I142" s="4">
        <v>1</v>
      </c>
      <c r="J142" s="8" t="s">
        <v>231</v>
      </c>
      <c r="K142" s="7">
        <f>SUMIF(exportMMB!D:D,'Voorbeeld Costreport Budget'!A142,exportMMB!G:G)</f>
        <v>0</v>
      </c>
      <c r="L142" s="14">
        <f>INDEX(budget!L:L,MATCH(A:A,budget!A:A,0))</f>
        <v>0</v>
      </c>
      <c r="M142" s="22">
        <f>INDEX(budget!M:M,MATCH($A:$A,budget!$A:$A,0))</f>
        <v>0</v>
      </c>
      <c r="N142" s="14">
        <f>INDEX(budget!N:N,MATCH($A:$A,budget!$A:$A,0))</f>
        <v>0</v>
      </c>
      <c r="O142" s="35">
        <f>INDEX(budget!O:O,MATCH($A:$A,budget!$A:$A,0))</f>
        <v>0</v>
      </c>
      <c r="P142" s="35">
        <f>INDEX(budget!P:P,MATCH($A:$A,budget!$A:$A,0))</f>
        <v>0</v>
      </c>
      <c r="Q142" s="35">
        <f>INDEX(budget!Q:Q,MATCH($A:$A,budget!$A:$A,0))</f>
        <v>0</v>
      </c>
      <c r="R142" s="35">
        <f>INDEX(budget!R:R,MATCH($A:$A,budget!$A:$A,0))</f>
        <v>0</v>
      </c>
      <c r="S142" s="14">
        <f t="shared" si="116"/>
        <v>0</v>
      </c>
      <c r="T142" s="36"/>
      <c r="U142" s="332">
        <f t="shared" si="117"/>
        <v>0</v>
      </c>
      <c r="V142" s="58"/>
      <c r="W142" s="14"/>
      <c r="X142" s="58"/>
      <c r="Y142" s="58"/>
      <c r="Z142" s="58"/>
      <c r="AA142" s="58"/>
      <c r="AB142" s="310"/>
      <c r="AC142" s="319">
        <f t="shared" si="118"/>
        <v>0</v>
      </c>
      <c r="AD142" s="278"/>
      <c r="AE142" s="278"/>
      <c r="AF142" s="278"/>
      <c r="AG142" s="294">
        <f t="shared" si="119"/>
        <v>0</v>
      </c>
      <c r="AH142" s="304">
        <f t="shared" si="120"/>
        <v>0</v>
      </c>
    </row>
    <row r="143" spans="1:35">
      <c r="A143" s="39">
        <v>1391</v>
      </c>
      <c r="B143" s="44" t="s">
        <v>283</v>
      </c>
      <c r="C143" s="236" t="s">
        <v>254</v>
      </c>
      <c r="D143" s="6"/>
      <c r="E143" s="4"/>
      <c r="F143" s="98">
        <v>1</v>
      </c>
      <c r="G143" s="8"/>
      <c r="H143" s="7">
        <f t="shared" ref="H143:H148" si="123">SUM(E143:G143)</f>
        <v>1</v>
      </c>
      <c r="I143" s="4">
        <v>1</v>
      </c>
      <c r="J143" s="8" t="s">
        <v>231</v>
      </c>
      <c r="K143" s="7">
        <f>SUMIF(exportMMB!D:D,'Voorbeeld Costreport Budget'!A143,exportMMB!G:G)</f>
        <v>0</v>
      </c>
      <c r="L143" s="14">
        <f>INDEX(budget!L:L,MATCH(A:A,budget!A:A,0))</f>
        <v>0</v>
      </c>
      <c r="M143" s="22">
        <f>INDEX(budget!M:M,MATCH($A:$A,budget!$A:$A,0))</f>
        <v>0</v>
      </c>
      <c r="N143" s="14">
        <f>INDEX(budget!N:N,MATCH($A:$A,budget!$A:$A,0))</f>
        <v>0</v>
      </c>
      <c r="O143" s="35">
        <f>INDEX(budget!O:O,MATCH($A:$A,budget!$A:$A,0))</f>
        <v>0</v>
      </c>
      <c r="P143" s="35">
        <f>INDEX(budget!P:P,MATCH($A:$A,budget!$A:$A,0))</f>
        <v>0</v>
      </c>
      <c r="Q143" s="35">
        <f>INDEX(budget!Q:Q,MATCH($A:$A,budget!$A:$A,0))</f>
        <v>0</v>
      </c>
      <c r="R143" s="35">
        <f>INDEX(budget!R:R,MATCH($A:$A,budget!$A:$A,0))</f>
        <v>0</v>
      </c>
      <c r="S143" s="14">
        <f t="shared" si="116"/>
        <v>0</v>
      </c>
      <c r="T143" s="36"/>
      <c r="U143" s="332">
        <f t="shared" si="117"/>
        <v>0</v>
      </c>
      <c r="V143" s="58"/>
      <c r="W143" s="14"/>
      <c r="X143" s="58"/>
      <c r="Y143" s="58"/>
      <c r="Z143" s="58"/>
      <c r="AA143" s="58"/>
      <c r="AB143" s="310"/>
      <c r="AC143" s="319">
        <f t="shared" si="118"/>
        <v>0</v>
      </c>
      <c r="AD143" s="278"/>
      <c r="AE143" s="278"/>
      <c r="AF143" s="278"/>
      <c r="AG143" s="294">
        <f t="shared" si="119"/>
        <v>0</v>
      </c>
      <c r="AH143" s="304">
        <f t="shared" si="120"/>
        <v>0</v>
      </c>
    </row>
    <row r="144" spans="1:35">
      <c r="A144" s="39"/>
      <c r="B144" s="46" t="s">
        <v>152</v>
      </c>
      <c r="C144" s="236"/>
      <c r="D144" s="6"/>
      <c r="E144" s="4"/>
      <c r="F144" s="98"/>
      <c r="G144" s="8"/>
      <c r="H144" s="7"/>
      <c r="I144" s="4"/>
      <c r="J144" s="8"/>
      <c r="K144" s="7"/>
      <c r="L144" s="16">
        <f t="shared" ref="L144:T144" si="124">SUM(L131:L143)</f>
        <v>0</v>
      </c>
      <c r="M144" s="21">
        <f>SUM(M131:M143)</f>
        <v>0</v>
      </c>
      <c r="N144" s="16">
        <f t="shared" si="124"/>
        <v>0</v>
      </c>
      <c r="O144" s="34">
        <f t="shared" si="124"/>
        <v>0</v>
      </c>
      <c r="P144" s="34">
        <f t="shared" si="124"/>
        <v>0</v>
      </c>
      <c r="Q144" s="34">
        <f t="shared" si="124"/>
        <v>0</v>
      </c>
      <c r="R144" s="34">
        <f t="shared" si="124"/>
        <v>0</v>
      </c>
      <c r="S144" s="16">
        <f t="shared" si="124"/>
        <v>0</v>
      </c>
      <c r="T144" s="34">
        <f t="shared" si="124"/>
        <v>0</v>
      </c>
      <c r="U144" s="284">
        <f t="shared" ref="U144:AA144" si="125">SUM(U131:U143)</f>
        <v>0</v>
      </c>
      <c r="V144" s="58">
        <f t="shared" si="125"/>
        <v>0</v>
      </c>
      <c r="W144" s="14">
        <f t="shared" si="125"/>
        <v>0</v>
      </c>
      <c r="X144" s="58">
        <f t="shared" si="125"/>
        <v>0</v>
      </c>
      <c r="Y144" s="58">
        <f t="shared" si="125"/>
        <v>0</v>
      </c>
      <c r="Z144" s="58">
        <f t="shared" si="125"/>
        <v>0</v>
      </c>
      <c r="AA144" s="58">
        <f t="shared" si="125"/>
        <v>0</v>
      </c>
      <c r="AB144" s="59">
        <f t="shared" ref="AB144" si="126">SUM(AB131:AB143)</f>
        <v>0</v>
      </c>
      <c r="AC144" s="320">
        <f>SUM(AC131:AC143)</f>
        <v>0</v>
      </c>
      <c r="AD144" s="279">
        <f>SUM(AD131:AD143)</f>
        <v>0</v>
      </c>
      <c r="AE144" s="279">
        <f>SUM(AE131:AE143)</f>
        <v>0</v>
      </c>
      <c r="AF144" s="279">
        <f>SUM(AF131:AF143)</f>
        <v>0</v>
      </c>
      <c r="AG144" s="295">
        <f t="shared" ref="AG144:AH144" si="127">SUM(AG131:AG143)</f>
        <v>0</v>
      </c>
      <c r="AH144" s="305">
        <f t="shared" si="127"/>
        <v>0</v>
      </c>
      <c r="AI144" s="328"/>
    </row>
    <row r="145" spans="1:35">
      <c r="A145" s="39"/>
      <c r="B145" s="44"/>
      <c r="C145" s="236"/>
      <c r="D145" s="6"/>
      <c r="E145" s="4"/>
      <c r="F145" s="98"/>
      <c r="G145" s="8"/>
      <c r="H145" s="7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  <c r="U145" s="284"/>
      <c r="V145" s="58"/>
      <c r="W145" s="14"/>
      <c r="X145" s="58"/>
      <c r="Y145" s="58"/>
      <c r="Z145" s="58"/>
      <c r="AA145" s="58"/>
      <c r="AB145" s="75"/>
      <c r="AC145" s="319"/>
      <c r="AD145" s="278"/>
      <c r="AE145" s="278"/>
      <c r="AF145" s="278"/>
      <c r="AG145" s="294"/>
      <c r="AH145" s="304"/>
    </row>
    <row r="146" spans="1:35">
      <c r="A146" s="104">
        <v>1400</v>
      </c>
      <c r="B146" s="31" t="s">
        <v>169</v>
      </c>
      <c r="C146" s="237"/>
      <c r="D146" s="6"/>
      <c r="E146" s="4"/>
      <c r="F146" s="98"/>
      <c r="G146" s="8"/>
      <c r="H146" s="7"/>
      <c r="I146" s="4"/>
      <c r="J146" s="8"/>
      <c r="K146" s="7"/>
      <c r="L146" s="15" t="s">
        <v>146</v>
      </c>
      <c r="M146" s="26"/>
      <c r="N146" s="15" t="s">
        <v>146</v>
      </c>
      <c r="O146" s="33"/>
      <c r="P146" s="33"/>
      <c r="Q146" s="33"/>
      <c r="R146" s="33"/>
      <c r="S146" s="14"/>
      <c r="T146" s="33"/>
      <c r="U146" s="284" t="s">
        <v>146</v>
      </c>
      <c r="V146" s="58" t="s">
        <v>146</v>
      </c>
      <c r="W146" s="14" t="s">
        <v>146</v>
      </c>
      <c r="X146" s="58" t="s">
        <v>146</v>
      </c>
      <c r="Y146" s="58" t="s">
        <v>146</v>
      </c>
      <c r="Z146" s="58" t="s">
        <v>146</v>
      </c>
      <c r="AA146" s="58" t="s">
        <v>146</v>
      </c>
      <c r="AB146" s="75"/>
      <c r="AC146" s="321" t="s">
        <v>146</v>
      </c>
      <c r="AD146" s="280" t="s">
        <v>146</v>
      </c>
      <c r="AE146" s="280" t="s">
        <v>146</v>
      </c>
      <c r="AF146" s="280" t="s">
        <v>146</v>
      </c>
      <c r="AG146" s="296" t="s">
        <v>146</v>
      </c>
      <c r="AH146" s="306" t="s">
        <v>146</v>
      </c>
      <c r="AI146" s="74"/>
    </row>
    <row r="147" spans="1:35">
      <c r="A147" s="39">
        <v>1401</v>
      </c>
      <c r="B147" s="44" t="s">
        <v>284</v>
      </c>
      <c r="C147" s="236" t="s">
        <v>242</v>
      </c>
      <c r="D147" s="6"/>
      <c r="E147" s="4"/>
      <c r="F147" s="98">
        <v>1</v>
      </c>
      <c r="G147" s="8"/>
      <c r="H147" s="7">
        <f t="shared" si="123"/>
        <v>1</v>
      </c>
      <c r="I147" s="4">
        <v>1</v>
      </c>
      <c r="J147" s="8" t="s">
        <v>231</v>
      </c>
      <c r="K147" s="7">
        <f>SUMIF(exportMMB!D:D,'Voorbeeld Costreport Budget'!A147,exportMMB!G:G)</f>
        <v>0</v>
      </c>
      <c r="L147" s="14">
        <f>INDEX(budget!L:L,MATCH(A:A,budget!A:A,0))</f>
        <v>0</v>
      </c>
      <c r="M147" s="22">
        <f>INDEX(budget!M:M,MATCH($A:$A,budget!$A:$A,0))</f>
        <v>0</v>
      </c>
      <c r="N147" s="14">
        <f>INDEX(budget!N:N,MATCH($A:$A,budget!$A:$A,0))</f>
        <v>0</v>
      </c>
      <c r="O147" s="35">
        <f>INDEX(budget!O:O,MATCH($A:$A,budget!$A:$A,0))</f>
        <v>0</v>
      </c>
      <c r="P147" s="35">
        <f>INDEX(budget!P:P,MATCH($A:$A,budget!$A:$A,0))</f>
        <v>0</v>
      </c>
      <c r="Q147" s="35">
        <f>INDEX(budget!Q:Q,MATCH($A:$A,budget!$A:$A,0))</f>
        <v>0</v>
      </c>
      <c r="R147" s="35">
        <f>INDEX(budget!R:R,MATCH($A:$A,budget!$A:$A,0))</f>
        <v>0</v>
      </c>
      <c r="S147" s="14">
        <f t="shared" ref="S147:S178" si="128">L147-SUM(N147:R147)</f>
        <v>0</v>
      </c>
      <c r="T147" s="35">
        <f>INDEX(budget!T:T,MATCH($A:$A,budget!$A:$A,0))</f>
        <v>0</v>
      </c>
      <c r="U147" s="332">
        <f t="shared" ref="U147:U178" si="129">W:W+X:X+Y:Y+Z:Z+AA:AA</f>
        <v>0</v>
      </c>
      <c r="V147" s="58"/>
      <c r="W147" s="14"/>
      <c r="X147" s="58"/>
      <c r="Y147" s="58"/>
      <c r="Z147" s="58"/>
      <c r="AA147" s="58"/>
      <c r="AB147" s="75"/>
      <c r="AC147" s="319">
        <f t="shared" ref="AC147:AC178" si="130">AD:AD+AE:AE</f>
        <v>0</v>
      </c>
      <c r="AD147" s="278"/>
      <c r="AE147" s="278"/>
      <c r="AF147" s="278"/>
      <c r="AG147" s="294">
        <f t="shared" ref="AG147:AG178" si="131">AC:AC+U:U</f>
        <v>0</v>
      </c>
      <c r="AH147" s="304">
        <f t="shared" ref="AH147:AH178" si="132">L:L-AG:AG</f>
        <v>0</v>
      </c>
    </row>
    <row r="148" spans="1:35">
      <c r="A148" s="39">
        <v>1402</v>
      </c>
      <c r="B148" s="44" t="s">
        <v>286</v>
      </c>
      <c r="C148" s="236" t="s">
        <v>242</v>
      </c>
      <c r="D148" s="6"/>
      <c r="E148" s="4"/>
      <c r="F148" s="98">
        <v>1</v>
      </c>
      <c r="G148" s="8"/>
      <c r="H148" s="7">
        <f t="shared" si="123"/>
        <v>1</v>
      </c>
      <c r="I148" s="4">
        <v>1</v>
      </c>
      <c r="J148" s="8" t="s">
        <v>231</v>
      </c>
      <c r="K148" s="7">
        <f>SUMIF(exportMMB!D:D,'Voorbeeld Costreport Budget'!A148,exportMMB!G:G)</f>
        <v>0</v>
      </c>
      <c r="L148" s="14">
        <f>INDEX(budget!L:L,MATCH(A:A,budget!A:A,0))</f>
        <v>0</v>
      </c>
      <c r="M148" s="22">
        <f>INDEX(budget!M:M,MATCH($A:$A,budget!$A:$A,0))</f>
        <v>0</v>
      </c>
      <c r="N148" s="14">
        <f>INDEX(budget!N:N,MATCH($A:$A,budget!$A:$A,0))</f>
        <v>0</v>
      </c>
      <c r="O148" s="35">
        <f>INDEX(budget!O:O,MATCH($A:$A,budget!$A:$A,0))</f>
        <v>0</v>
      </c>
      <c r="P148" s="35">
        <f>INDEX(budget!P:P,MATCH($A:$A,budget!$A:$A,0))</f>
        <v>0</v>
      </c>
      <c r="Q148" s="35">
        <f>INDEX(budget!Q:Q,MATCH($A:$A,budget!$A:$A,0))</f>
        <v>0</v>
      </c>
      <c r="R148" s="35">
        <f>INDEX(budget!R:R,MATCH($A:$A,budget!$A:$A,0))</f>
        <v>0</v>
      </c>
      <c r="S148" s="14">
        <f t="shared" si="128"/>
        <v>0</v>
      </c>
      <c r="T148" s="35">
        <f>INDEX(budget!T:T,MATCH($A:$A,budget!$A:$A,0))</f>
        <v>0</v>
      </c>
      <c r="U148" s="332">
        <f t="shared" si="129"/>
        <v>0</v>
      </c>
      <c r="V148" s="58"/>
      <c r="W148" s="14"/>
      <c r="X148" s="58"/>
      <c r="Y148" s="58"/>
      <c r="Z148" s="58"/>
      <c r="AA148" s="58"/>
      <c r="AB148" s="75"/>
      <c r="AC148" s="319">
        <f t="shared" si="130"/>
        <v>0</v>
      </c>
      <c r="AD148" s="278"/>
      <c r="AE148" s="278"/>
      <c r="AF148" s="278"/>
      <c r="AG148" s="294">
        <f t="shared" si="131"/>
        <v>0</v>
      </c>
      <c r="AH148" s="304">
        <f t="shared" si="132"/>
        <v>0</v>
      </c>
    </row>
    <row r="149" spans="1:35">
      <c r="A149" s="39">
        <v>1403</v>
      </c>
      <c r="B149" s="44" t="s">
        <v>287</v>
      </c>
      <c r="C149" s="236" t="s">
        <v>242</v>
      </c>
      <c r="D149" s="6"/>
      <c r="E149" s="4"/>
      <c r="F149" s="98">
        <v>1</v>
      </c>
      <c r="G149" s="8"/>
      <c r="H149" s="7">
        <f t="shared" ref="H149:H156" si="133">SUM(E149:G149)</f>
        <v>1</v>
      </c>
      <c r="I149" s="4">
        <v>1</v>
      </c>
      <c r="J149" s="8" t="s">
        <v>231</v>
      </c>
      <c r="K149" s="7">
        <f>SUMIF(exportMMB!D:D,'Voorbeeld Costreport Budget'!A149,exportMMB!G:G)</f>
        <v>0</v>
      </c>
      <c r="L149" s="14">
        <f>INDEX(budget!L:L,MATCH(A:A,budget!A:A,0))</f>
        <v>0</v>
      </c>
      <c r="M149" s="22">
        <f>INDEX(budget!M:M,MATCH($A:$A,budget!$A:$A,0))</f>
        <v>0</v>
      </c>
      <c r="N149" s="14">
        <f>INDEX(budget!N:N,MATCH($A:$A,budget!$A:$A,0))</f>
        <v>0</v>
      </c>
      <c r="O149" s="35">
        <f>INDEX(budget!O:O,MATCH($A:$A,budget!$A:$A,0))</f>
        <v>0</v>
      </c>
      <c r="P149" s="35">
        <f>INDEX(budget!P:P,MATCH($A:$A,budget!$A:$A,0))</f>
        <v>0</v>
      </c>
      <c r="Q149" s="35">
        <f>INDEX(budget!Q:Q,MATCH($A:$A,budget!$A:$A,0))</f>
        <v>0</v>
      </c>
      <c r="R149" s="35">
        <f>INDEX(budget!R:R,MATCH($A:$A,budget!$A:$A,0))</f>
        <v>0</v>
      </c>
      <c r="S149" s="14">
        <f t="shared" si="128"/>
        <v>0</v>
      </c>
      <c r="T149" s="35">
        <f>INDEX(budget!T:T,MATCH($A:$A,budget!$A:$A,0))</f>
        <v>0</v>
      </c>
      <c r="U149" s="332">
        <f t="shared" si="129"/>
        <v>0</v>
      </c>
      <c r="V149" s="58"/>
      <c r="W149" s="14"/>
      <c r="X149" s="58"/>
      <c r="Y149" s="58"/>
      <c r="Z149" s="58"/>
      <c r="AA149" s="58"/>
      <c r="AB149" s="75"/>
      <c r="AC149" s="319">
        <f t="shared" si="130"/>
        <v>0</v>
      </c>
      <c r="AD149" s="278"/>
      <c r="AE149" s="278"/>
      <c r="AF149" s="278"/>
      <c r="AG149" s="294">
        <f t="shared" si="131"/>
        <v>0</v>
      </c>
      <c r="AH149" s="304">
        <f t="shared" si="132"/>
        <v>0</v>
      </c>
    </row>
    <row r="150" spans="1:35">
      <c r="A150" s="39">
        <v>1404</v>
      </c>
      <c r="B150" s="44" t="s">
        <v>288</v>
      </c>
      <c r="C150" s="236" t="s">
        <v>242</v>
      </c>
      <c r="D150" s="6"/>
      <c r="E150" s="4"/>
      <c r="F150" s="98">
        <v>1</v>
      </c>
      <c r="G150" s="8"/>
      <c r="H150" s="7">
        <f t="shared" si="133"/>
        <v>1</v>
      </c>
      <c r="I150" s="4">
        <v>1</v>
      </c>
      <c r="J150" s="8" t="s">
        <v>231</v>
      </c>
      <c r="K150" s="7">
        <f>SUMIF(exportMMB!D:D,'Voorbeeld Costreport Budget'!A150,exportMMB!G:G)</f>
        <v>0</v>
      </c>
      <c r="L150" s="14">
        <f>INDEX(budget!L:L,MATCH(A:A,budget!A:A,0))</f>
        <v>0</v>
      </c>
      <c r="M150" s="22">
        <f>INDEX(budget!M:M,MATCH($A:$A,budget!$A:$A,0))</f>
        <v>0</v>
      </c>
      <c r="N150" s="14">
        <f>INDEX(budget!N:N,MATCH($A:$A,budget!$A:$A,0))</f>
        <v>0</v>
      </c>
      <c r="O150" s="35">
        <f>INDEX(budget!O:O,MATCH($A:$A,budget!$A:$A,0))</f>
        <v>0</v>
      </c>
      <c r="P150" s="35">
        <f>INDEX(budget!P:P,MATCH($A:$A,budget!$A:$A,0))</f>
        <v>0</v>
      </c>
      <c r="Q150" s="35">
        <f>INDEX(budget!Q:Q,MATCH($A:$A,budget!$A:$A,0))</f>
        <v>0</v>
      </c>
      <c r="R150" s="35">
        <f>INDEX(budget!R:R,MATCH($A:$A,budget!$A:$A,0))</f>
        <v>0</v>
      </c>
      <c r="S150" s="14">
        <f t="shared" si="128"/>
        <v>0</v>
      </c>
      <c r="T150" s="35">
        <f>INDEX(budget!T:T,MATCH($A:$A,budget!$A:$A,0))</f>
        <v>0</v>
      </c>
      <c r="U150" s="332">
        <f t="shared" si="129"/>
        <v>0</v>
      </c>
      <c r="V150" s="58"/>
      <c r="W150" s="14"/>
      <c r="X150" s="58"/>
      <c r="Y150" s="58"/>
      <c r="Z150" s="58"/>
      <c r="AA150" s="58"/>
      <c r="AB150" s="75"/>
      <c r="AC150" s="319">
        <f t="shared" si="130"/>
        <v>0</v>
      </c>
      <c r="AD150" s="278"/>
      <c r="AE150" s="278"/>
      <c r="AF150" s="278"/>
      <c r="AG150" s="294">
        <f t="shared" si="131"/>
        <v>0</v>
      </c>
      <c r="AH150" s="304">
        <f t="shared" si="132"/>
        <v>0</v>
      </c>
    </row>
    <row r="151" spans="1:35">
      <c r="A151" s="39">
        <v>1405</v>
      </c>
      <c r="B151" s="44" t="s">
        <v>289</v>
      </c>
      <c r="C151" s="236" t="s">
        <v>242</v>
      </c>
      <c r="D151" s="6"/>
      <c r="E151" s="4"/>
      <c r="F151" s="98">
        <v>1</v>
      </c>
      <c r="G151" s="8"/>
      <c r="H151" s="7">
        <f t="shared" si="133"/>
        <v>1</v>
      </c>
      <c r="I151" s="4">
        <v>1</v>
      </c>
      <c r="J151" s="8" t="s">
        <v>231</v>
      </c>
      <c r="K151" s="7">
        <f>SUMIF(exportMMB!D:D,'Voorbeeld Costreport Budget'!A151,exportMMB!G:G)</f>
        <v>0</v>
      </c>
      <c r="L151" s="14">
        <f>INDEX(budget!L:L,MATCH(A:A,budget!A:A,0))</f>
        <v>0</v>
      </c>
      <c r="M151" s="22">
        <f>INDEX(budget!M:M,MATCH($A:$A,budget!$A:$A,0))</f>
        <v>0</v>
      </c>
      <c r="N151" s="14">
        <f>INDEX(budget!N:N,MATCH($A:$A,budget!$A:$A,0))</f>
        <v>0</v>
      </c>
      <c r="O151" s="35">
        <f>INDEX(budget!O:O,MATCH($A:$A,budget!$A:$A,0))</f>
        <v>0</v>
      </c>
      <c r="P151" s="35">
        <f>INDEX(budget!P:P,MATCH($A:$A,budget!$A:$A,0))</f>
        <v>0</v>
      </c>
      <c r="Q151" s="35">
        <f>INDEX(budget!Q:Q,MATCH($A:$A,budget!$A:$A,0))</f>
        <v>0</v>
      </c>
      <c r="R151" s="35">
        <f>INDEX(budget!R:R,MATCH($A:$A,budget!$A:$A,0))</f>
        <v>0</v>
      </c>
      <c r="S151" s="14">
        <f t="shared" si="128"/>
        <v>0</v>
      </c>
      <c r="T151" s="35">
        <f>INDEX(budget!T:T,MATCH($A:$A,budget!$A:$A,0))</f>
        <v>0</v>
      </c>
      <c r="U151" s="332">
        <f t="shared" si="129"/>
        <v>0</v>
      </c>
      <c r="V151" s="58"/>
      <c r="W151" s="14"/>
      <c r="X151" s="58"/>
      <c r="Y151" s="58"/>
      <c r="Z151" s="58"/>
      <c r="AA151" s="58"/>
      <c r="AB151" s="75"/>
      <c r="AC151" s="319">
        <f t="shared" si="130"/>
        <v>0</v>
      </c>
      <c r="AD151" s="278"/>
      <c r="AE151" s="278"/>
      <c r="AF151" s="278"/>
      <c r="AG151" s="294">
        <f t="shared" si="131"/>
        <v>0</v>
      </c>
      <c r="AH151" s="304">
        <f t="shared" si="132"/>
        <v>0</v>
      </c>
    </row>
    <row r="152" spans="1:35">
      <c r="A152" s="39">
        <v>1406</v>
      </c>
      <c r="B152" s="44" t="s">
        <v>290</v>
      </c>
      <c r="C152" s="236" t="s">
        <v>242</v>
      </c>
      <c r="D152" s="6"/>
      <c r="E152" s="4"/>
      <c r="F152" s="98">
        <v>1</v>
      </c>
      <c r="G152" s="8"/>
      <c r="H152" s="7">
        <f t="shared" si="133"/>
        <v>1</v>
      </c>
      <c r="I152" s="4">
        <v>1</v>
      </c>
      <c r="J152" s="8" t="s">
        <v>231</v>
      </c>
      <c r="K152" s="7">
        <f>SUMIF(exportMMB!D:D,'Voorbeeld Costreport Budget'!A152,exportMMB!G:G)</f>
        <v>0</v>
      </c>
      <c r="L152" s="14">
        <f>INDEX(budget!L:L,MATCH(A:A,budget!A:A,0))</f>
        <v>0</v>
      </c>
      <c r="M152" s="22">
        <f>INDEX(budget!M:M,MATCH($A:$A,budget!$A:$A,0))</f>
        <v>0</v>
      </c>
      <c r="N152" s="14">
        <f>INDEX(budget!N:N,MATCH($A:$A,budget!$A:$A,0))</f>
        <v>0</v>
      </c>
      <c r="O152" s="35">
        <f>INDEX(budget!O:O,MATCH($A:$A,budget!$A:$A,0))</f>
        <v>0</v>
      </c>
      <c r="P152" s="35">
        <f>INDEX(budget!P:P,MATCH($A:$A,budget!$A:$A,0))</f>
        <v>0</v>
      </c>
      <c r="Q152" s="35">
        <f>INDEX(budget!Q:Q,MATCH($A:$A,budget!$A:$A,0))</f>
        <v>0</v>
      </c>
      <c r="R152" s="35">
        <f>INDEX(budget!R:R,MATCH($A:$A,budget!$A:$A,0))</f>
        <v>0</v>
      </c>
      <c r="S152" s="14">
        <f t="shared" si="128"/>
        <v>0</v>
      </c>
      <c r="T152" s="35">
        <f>INDEX(budget!T:T,MATCH($A:$A,budget!$A:$A,0))</f>
        <v>0</v>
      </c>
      <c r="U152" s="332">
        <f t="shared" si="129"/>
        <v>0</v>
      </c>
      <c r="V152" s="58"/>
      <c r="W152" s="14"/>
      <c r="X152" s="58"/>
      <c r="Y152" s="58"/>
      <c r="Z152" s="58"/>
      <c r="AA152" s="58"/>
      <c r="AB152" s="75"/>
      <c r="AC152" s="319">
        <f t="shared" si="130"/>
        <v>0</v>
      </c>
      <c r="AD152" s="278"/>
      <c r="AE152" s="278"/>
      <c r="AF152" s="278"/>
      <c r="AG152" s="294">
        <f t="shared" si="131"/>
        <v>0</v>
      </c>
      <c r="AH152" s="304">
        <f t="shared" si="132"/>
        <v>0</v>
      </c>
    </row>
    <row r="153" spans="1:35">
      <c r="A153" s="39">
        <v>1407</v>
      </c>
      <c r="B153" s="44" t="s">
        <v>291</v>
      </c>
      <c r="C153" s="236" t="s">
        <v>242</v>
      </c>
      <c r="D153" s="6"/>
      <c r="E153" s="4"/>
      <c r="F153" s="98">
        <v>1</v>
      </c>
      <c r="G153" s="8"/>
      <c r="H153" s="7">
        <f t="shared" si="133"/>
        <v>1</v>
      </c>
      <c r="I153" s="4">
        <v>1</v>
      </c>
      <c r="J153" s="8" t="s">
        <v>231</v>
      </c>
      <c r="K153" s="7">
        <f>SUMIF(exportMMB!D:D,'Voorbeeld Costreport Budget'!A153,exportMMB!G:G)</f>
        <v>0</v>
      </c>
      <c r="L153" s="14">
        <f>INDEX(budget!L:L,MATCH(A:A,budget!A:A,0))</f>
        <v>0</v>
      </c>
      <c r="M153" s="22">
        <f>INDEX(budget!M:M,MATCH($A:$A,budget!$A:$A,0))</f>
        <v>0</v>
      </c>
      <c r="N153" s="14">
        <f>INDEX(budget!N:N,MATCH($A:$A,budget!$A:$A,0))</f>
        <v>0</v>
      </c>
      <c r="O153" s="35">
        <f>INDEX(budget!O:O,MATCH($A:$A,budget!$A:$A,0))</f>
        <v>0</v>
      </c>
      <c r="P153" s="35">
        <f>INDEX(budget!P:P,MATCH($A:$A,budget!$A:$A,0))</f>
        <v>0</v>
      </c>
      <c r="Q153" s="35">
        <f>INDEX(budget!Q:Q,MATCH($A:$A,budget!$A:$A,0))</f>
        <v>0</v>
      </c>
      <c r="R153" s="35">
        <f>INDEX(budget!R:R,MATCH($A:$A,budget!$A:$A,0))</f>
        <v>0</v>
      </c>
      <c r="S153" s="14">
        <f t="shared" si="128"/>
        <v>0</v>
      </c>
      <c r="T153" s="35">
        <f>INDEX(budget!T:T,MATCH($A:$A,budget!$A:$A,0))</f>
        <v>0</v>
      </c>
      <c r="U153" s="332">
        <f t="shared" si="129"/>
        <v>0</v>
      </c>
      <c r="V153" s="58"/>
      <c r="W153" s="14"/>
      <c r="X153" s="58"/>
      <c r="Y153" s="58"/>
      <c r="Z153" s="58"/>
      <c r="AA153" s="58"/>
      <c r="AB153" s="75"/>
      <c r="AC153" s="319">
        <f t="shared" si="130"/>
        <v>0</v>
      </c>
      <c r="AD153" s="278"/>
      <c r="AE153" s="278"/>
      <c r="AF153" s="278"/>
      <c r="AG153" s="294">
        <f t="shared" si="131"/>
        <v>0</v>
      </c>
      <c r="AH153" s="304">
        <f t="shared" si="132"/>
        <v>0</v>
      </c>
    </row>
    <row r="154" spans="1:35">
      <c r="A154" s="39">
        <v>1408</v>
      </c>
      <c r="B154" s="44" t="s">
        <v>292</v>
      </c>
      <c r="C154" s="236" t="s">
        <v>242</v>
      </c>
      <c r="D154" s="6"/>
      <c r="E154" s="4"/>
      <c r="F154" s="98">
        <v>1</v>
      </c>
      <c r="G154" s="8"/>
      <c r="H154" s="7">
        <f t="shared" si="133"/>
        <v>1</v>
      </c>
      <c r="I154" s="4">
        <v>1</v>
      </c>
      <c r="J154" s="8" t="s">
        <v>231</v>
      </c>
      <c r="K154" s="7">
        <f>SUMIF(exportMMB!D:D,'Voorbeeld Costreport Budget'!A154,exportMMB!G:G)</f>
        <v>0</v>
      </c>
      <c r="L154" s="14">
        <f>INDEX(budget!L:L,MATCH(A:A,budget!A:A,0))</f>
        <v>0</v>
      </c>
      <c r="M154" s="22">
        <f>INDEX(budget!M:M,MATCH($A:$A,budget!$A:$A,0))</f>
        <v>0</v>
      </c>
      <c r="N154" s="14">
        <f>INDEX(budget!N:N,MATCH($A:$A,budget!$A:$A,0))</f>
        <v>0</v>
      </c>
      <c r="O154" s="35">
        <f>INDEX(budget!O:O,MATCH($A:$A,budget!$A:$A,0))</f>
        <v>0</v>
      </c>
      <c r="P154" s="35">
        <f>INDEX(budget!P:P,MATCH($A:$A,budget!$A:$A,0))</f>
        <v>0</v>
      </c>
      <c r="Q154" s="35">
        <f>INDEX(budget!Q:Q,MATCH($A:$A,budget!$A:$A,0))</f>
        <v>0</v>
      </c>
      <c r="R154" s="35">
        <f>INDEX(budget!R:R,MATCH($A:$A,budget!$A:$A,0))</f>
        <v>0</v>
      </c>
      <c r="S154" s="14">
        <f t="shared" si="128"/>
        <v>0</v>
      </c>
      <c r="T154" s="35">
        <f>INDEX(budget!T:T,MATCH($A:$A,budget!$A:$A,0))</f>
        <v>0</v>
      </c>
      <c r="U154" s="332">
        <f t="shared" si="129"/>
        <v>0</v>
      </c>
      <c r="V154" s="58"/>
      <c r="W154" s="14"/>
      <c r="X154" s="58"/>
      <c r="Y154" s="58"/>
      <c r="Z154" s="58"/>
      <c r="AA154" s="58"/>
      <c r="AB154" s="75"/>
      <c r="AC154" s="319">
        <f t="shared" si="130"/>
        <v>0</v>
      </c>
      <c r="AD154" s="278"/>
      <c r="AE154" s="278"/>
      <c r="AF154" s="278"/>
      <c r="AG154" s="294">
        <f t="shared" si="131"/>
        <v>0</v>
      </c>
      <c r="AH154" s="304">
        <f t="shared" si="132"/>
        <v>0</v>
      </c>
    </row>
    <row r="155" spans="1:35">
      <c r="A155" s="39">
        <v>1409</v>
      </c>
      <c r="B155" s="44" t="s">
        <v>293</v>
      </c>
      <c r="C155" s="236" t="s">
        <v>242</v>
      </c>
      <c r="D155" s="6"/>
      <c r="E155" s="4"/>
      <c r="F155" s="98">
        <v>1</v>
      </c>
      <c r="G155" s="8"/>
      <c r="H155" s="7">
        <f t="shared" si="133"/>
        <v>1</v>
      </c>
      <c r="I155" s="4">
        <v>1</v>
      </c>
      <c r="J155" s="8" t="s">
        <v>231</v>
      </c>
      <c r="K155" s="7">
        <f>SUMIF(exportMMB!D:D,'Voorbeeld Costreport Budget'!A155,exportMMB!G:G)</f>
        <v>0</v>
      </c>
      <c r="L155" s="14">
        <f>INDEX(budget!L:L,MATCH(A:A,budget!A:A,0))</f>
        <v>0</v>
      </c>
      <c r="M155" s="22">
        <f>INDEX(budget!M:M,MATCH($A:$A,budget!$A:$A,0))</f>
        <v>0</v>
      </c>
      <c r="N155" s="14">
        <f>INDEX(budget!N:N,MATCH($A:$A,budget!$A:$A,0))</f>
        <v>0</v>
      </c>
      <c r="O155" s="35">
        <f>INDEX(budget!O:O,MATCH($A:$A,budget!$A:$A,0))</f>
        <v>0</v>
      </c>
      <c r="P155" s="35">
        <f>INDEX(budget!P:P,MATCH($A:$A,budget!$A:$A,0))</f>
        <v>0</v>
      </c>
      <c r="Q155" s="35">
        <f>INDEX(budget!Q:Q,MATCH($A:$A,budget!$A:$A,0))</f>
        <v>0</v>
      </c>
      <c r="R155" s="35">
        <f>INDEX(budget!R:R,MATCH($A:$A,budget!$A:$A,0))</f>
        <v>0</v>
      </c>
      <c r="S155" s="14">
        <f t="shared" si="128"/>
        <v>0</v>
      </c>
      <c r="T155" s="35">
        <f>INDEX(budget!T:T,MATCH($A:$A,budget!$A:$A,0))</f>
        <v>0</v>
      </c>
      <c r="U155" s="332">
        <f t="shared" si="129"/>
        <v>0</v>
      </c>
      <c r="V155" s="58"/>
      <c r="W155" s="14"/>
      <c r="X155" s="58"/>
      <c r="Y155" s="58"/>
      <c r="Z155" s="58"/>
      <c r="AA155" s="58"/>
      <c r="AB155" s="75"/>
      <c r="AC155" s="319">
        <f t="shared" si="130"/>
        <v>0</v>
      </c>
      <c r="AD155" s="278"/>
      <c r="AE155" s="278"/>
      <c r="AF155" s="278"/>
      <c r="AG155" s="294">
        <f t="shared" si="131"/>
        <v>0</v>
      </c>
      <c r="AH155" s="304">
        <f t="shared" si="132"/>
        <v>0</v>
      </c>
    </row>
    <row r="156" spans="1:35">
      <c r="A156" s="39">
        <v>1410</v>
      </c>
      <c r="B156" s="44" t="s">
        <v>294</v>
      </c>
      <c r="C156" s="236" t="s">
        <v>242</v>
      </c>
      <c r="D156" s="6"/>
      <c r="E156" s="4"/>
      <c r="F156" s="98">
        <v>1</v>
      </c>
      <c r="G156" s="8"/>
      <c r="H156" s="7">
        <f t="shared" si="133"/>
        <v>1</v>
      </c>
      <c r="I156" s="4">
        <v>1</v>
      </c>
      <c r="J156" s="8" t="s">
        <v>231</v>
      </c>
      <c r="K156" s="7">
        <f>SUMIF(exportMMB!D:D,'Voorbeeld Costreport Budget'!A156,exportMMB!G:G)</f>
        <v>0</v>
      </c>
      <c r="L156" s="14">
        <f>INDEX(budget!L:L,MATCH(A:A,budget!A:A,0))</f>
        <v>0</v>
      </c>
      <c r="M156" s="22">
        <f>INDEX(budget!M:M,MATCH($A:$A,budget!$A:$A,0))</f>
        <v>0</v>
      </c>
      <c r="N156" s="14">
        <f>INDEX(budget!N:N,MATCH($A:$A,budget!$A:$A,0))</f>
        <v>0</v>
      </c>
      <c r="O156" s="35">
        <f>INDEX(budget!O:O,MATCH($A:$A,budget!$A:$A,0))</f>
        <v>0</v>
      </c>
      <c r="P156" s="35">
        <f>INDEX(budget!P:P,MATCH($A:$A,budget!$A:$A,0))</f>
        <v>0</v>
      </c>
      <c r="Q156" s="35">
        <f>INDEX(budget!Q:Q,MATCH($A:$A,budget!$A:$A,0))</f>
        <v>0</v>
      </c>
      <c r="R156" s="35">
        <f>INDEX(budget!R:R,MATCH($A:$A,budget!$A:$A,0))</f>
        <v>0</v>
      </c>
      <c r="S156" s="14">
        <f t="shared" si="128"/>
        <v>0</v>
      </c>
      <c r="T156" s="35">
        <f>INDEX(budget!T:T,MATCH($A:$A,budget!$A:$A,0))</f>
        <v>0</v>
      </c>
      <c r="U156" s="332">
        <f t="shared" si="129"/>
        <v>0</v>
      </c>
      <c r="V156" s="58"/>
      <c r="W156" s="14"/>
      <c r="X156" s="58"/>
      <c r="Y156" s="58"/>
      <c r="Z156" s="58"/>
      <c r="AA156" s="58"/>
      <c r="AB156" s="75"/>
      <c r="AC156" s="319">
        <f t="shared" si="130"/>
        <v>0</v>
      </c>
      <c r="AD156" s="278"/>
      <c r="AE156" s="278"/>
      <c r="AF156" s="278"/>
      <c r="AG156" s="294">
        <f t="shared" si="131"/>
        <v>0</v>
      </c>
      <c r="AH156" s="304">
        <f t="shared" si="132"/>
        <v>0</v>
      </c>
    </row>
    <row r="157" spans="1:35">
      <c r="A157" s="103">
        <v>1411</v>
      </c>
      <c r="B157" s="44" t="s">
        <v>295</v>
      </c>
      <c r="C157" s="236" t="s">
        <v>242</v>
      </c>
      <c r="D157" s="6"/>
      <c r="E157" s="4"/>
      <c r="F157" s="98">
        <v>1</v>
      </c>
      <c r="G157" s="8"/>
      <c r="H157" s="7">
        <f t="shared" ref="H157:H161" si="134">SUM(E157:G157)</f>
        <v>1</v>
      </c>
      <c r="I157" s="4">
        <v>1</v>
      </c>
      <c r="J157" s="8" t="s">
        <v>231</v>
      </c>
      <c r="K157" s="7">
        <f>SUMIF(exportMMB!D:D,'Voorbeeld Costreport Budget'!A157,exportMMB!G:G)</f>
        <v>0</v>
      </c>
      <c r="L157" s="14">
        <f>INDEX(budget!L:L,MATCH(A:A,budget!A:A,0))</f>
        <v>0</v>
      </c>
      <c r="M157" s="22">
        <f>INDEX(budget!M:M,MATCH($A:$A,budget!$A:$A,0))</f>
        <v>0</v>
      </c>
      <c r="N157" s="14">
        <f>INDEX(budget!N:N,MATCH($A:$A,budget!$A:$A,0))</f>
        <v>0</v>
      </c>
      <c r="O157" s="35">
        <f>INDEX(budget!O:O,MATCH($A:$A,budget!$A:$A,0))</f>
        <v>0</v>
      </c>
      <c r="P157" s="35">
        <f>INDEX(budget!P:P,MATCH($A:$A,budget!$A:$A,0))</f>
        <v>0</v>
      </c>
      <c r="Q157" s="35">
        <f>INDEX(budget!Q:Q,MATCH($A:$A,budget!$A:$A,0))</f>
        <v>0</v>
      </c>
      <c r="R157" s="35">
        <f>INDEX(budget!R:R,MATCH($A:$A,budget!$A:$A,0))</f>
        <v>0</v>
      </c>
      <c r="S157" s="14">
        <f t="shared" si="128"/>
        <v>0</v>
      </c>
      <c r="T157" s="35">
        <f>INDEX(budget!T:T,MATCH($A:$A,budget!$A:$A,0))</f>
        <v>0</v>
      </c>
      <c r="U157" s="332">
        <f t="shared" si="129"/>
        <v>0</v>
      </c>
      <c r="V157" s="58"/>
      <c r="W157" s="14"/>
      <c r="X157" s="58"/>
      <c r="Y157" s="58"/>
      <c r="Z157" s="58"/>
      <c r="AA157" s="58"/>
      <c r="AB157" s="75"/>
      <c r="AC157" s="319">
        <f t="shared" si="130"/>
        <v>0</v>
      </c>
      <c r="AD157" s="278"/>
      <c r="AE157" s="278"/>
      <c r="AF157" s="278"/>
      <c r="AG157" s="294">
        <f t="shared" si="131"/>
        <v>0</v>
      </c>
      <c r="AH157" s="304">
        <f t="shared" si="132"/>
        <v>0</v>
      </c>
    </row>
    <row r="158" spans="1:35">
      <c r="A158" s="103">
        <v>1412</v>
      </c>
      <c r="B158" s="44" t="s">
        <v>296</v>
      </c>
      <c r="C158" s="236" t="s">
        <v>242</v>
      </c>
      <c r="D158" s="6"/>
      <c r="E158" s="4"/>
      <c r="F158" s="98">
        <v>1</v>
      </c>
      <c r="G158" s="8"/>
      <c r="H158" s="7">
        <f t="shared" si="134"/>
        <v>1</v>
      </c>
      <c r="I158" s="4">
        <v>1</v>
      </c>
      <c r="J158" s="8" t="s">
        <v>231</v>
      </c>
      <c r="K158" s="7">
        <f>SUMIF(exportMMB!D:D,'Voorbeeld Costreport Budget'!A158,exportMMB!G:G)</f>
        <v>0</v>
      </c>
      <c r="L158" s="14">
        <f>INDEX(budget!L:L,MATCH(A:A,budget!A:A,0))</f>
        <v>0</v>
      </c>
      <c r="M158" s="22">
        <f>INDEX(budget!M:M,MATCH($A:$A,budget!$A:$A,0))</f>
        <v>0</v>
      </c>
      <c r="N158" s="14">
        <f>INDEX(budget!N:N,MATCH($A:$A,budget!$A:$A,0))</f>
        <v>0</v>
      </c>
      <c r="O158" s="35">
        <f>INDEX(budget!O:O,MATCH($A:$A,budget!$A:$A,0))</f>
        <v>0</v>
      </c>
      <c r="P158" s="35">
        <f>INDEX(budget!P:P,MATCH($A:$A,budget!$A:$A,0))</f>
        <v>0</v>
      </c>
      <c r="Q158" s="35">
        <f>INDEX(budget!Q:Q,MATCH($A:$A,budget!$A:$A,0))</f>
        <v>0</v>
      </c>
      <c r="R158" s="35">
        <f>INDEX(budget!R:R,MATCH($A:$A,budget!$A:$A,0))</f>
        <v>0</v>
      </c>
      <c r="S158" s="14">
        <f t="shared" si="128"/>
        <v>0</v>
      </c>
      <c r="T158" s="35">
        <f>INDEX(budget!T:T,MATCH($A:$A,budget!$A:$A,0))</f>
        <v>0</v>
      </c>
      <c r="U158" s="332">
        <f t="shared" si="129"/>
        <v>0</v>
      </c>
      <c r="V158" s="58"/>
      <c r="W158" s="14"/>
      <c r="X158" s="58"/>
      <c r="Y158" s="58"/>
      <c r="Z158" s="58"/>
      <c r="AA158" s="58"/>
      <c r="AB158" s="75"/>
      <c r="AC158" s="319">
        <f t="shared" si="130"/>
        <v>0</v>
      </c>
      <c r="AD158" s="278"/>
      <c r="AE158" s="278"/>
      <c r="AF158" s="278"/>
      <c r="AG158" s="294">
        <f t="shared" si="131"/>
        <v>0</v>
      </c>
      <c r="AH158" s="304">
        <f t="shared" si="132"/>
        <v>0</v>
      </c>
    </row>
    <row r="159" spans="1:35">
      <c r="A159" s="103">
        <v>1413</v>
      </c>
      <c r="B159" s="44" t="s">
        <v>297</v>
      </c>
      <c r="C159" s="236" t="s">
        <v>242</v>
      </c>
      <c r="D159" s="6"/>
      <c r="E159" s="4"/>
      <c r="F159" s="98">
        <v>1</v>
      </c>
      <c r="G159" s="8"/>
      <c r="H159" s="7">
        <f t="shared" si="134"/>
        <v>1</v>
      </c>
      <c r="I159" s="4">
        <v>1</v>
      </c>
      <c r="J159" s="8" t="s">
        <v>231</v>
      </c>
      <c r="K159" s="7">
        <f>SUMIF(exportMMB!D:D,'Voorbeeld Costreport Budget'!A159,exportMMB!G:G)</f>
        <v>0</v>
      </c>
      <c r="L159" s="14">
        <f>INDEX(budget!L:L,MATCH(A:A,budget!A:A,0))</f>
        <v>0</v>
      </c>
      <c r="M159" s="22">
        <f>INDEX(budget!M:M,MATCH($A:$A,budget!$A:$A,0))</f>
        <v>0</v>
      </c>
      <c r="N159" s="14">
        <f>INDEX(budget!N:N,MATCH($A:$A,budget!$A:$A,0))</f>
        <v>0</v>
      </c>
      <c r="O159" s="35">
        <f>INDEX(budget!O:O,MATCH($A:$A,budget!$A:$A,0))</f>
        <v>0</v>
      </c>
      <c r="P159" s="35">
        <f>INDEX(budget!P:P,MATCH($A:$A,budget!$A:$A,0))</f>
        <v>0</v>
      </c>
      <c r="Q159" s="35">
        <f>INDEX(budget!Q:Q,MATCH($A:$A,budget!$A:$A,0))</f>
        <v>0</v>
      </c>
      <c r="R159" s="35">
        <f>INDEX(budget!R:R,MATCH($A:$A,budget!$A:$A,0))</f>
        <v>0</v>
      </c>
      <c r="S159" s="14">
        <f t="shared" si="128"/>
        <v>0</v>
      </c>
      <c r="T159" s="35">
        <f>INDEX(budget!T:T,MATCH($A:$A,budget!$A:$A,0))</f>
        <v>0</v>
      </c>
      <c r="U159" s="332">
        <f t="shared" si="129"/>
        <v>0</v>
      </c>
      <c r="V159" s="58"/>
      <c r="W159" s="14"/>
      <c r="X159" s="58"/>
      <c r="Y159" s="58"/>
      <c r="Z159" s="58"/>
      <c r="AA159" s="58"/>
      <c r="AB159" s="75"/>
      <c r="AC159" s="319">
        <f t="shared" si="130"/>
        <v>0</v>
      </c>
      <c r="AD159" s="278"/>
      <c r="AE159" s="278"/>
      <c r="AF159" s="278"/>
      <c r="AG159" s="294">
        <f t="shared" si="131"/>
        <v>0</v>
      </c>
      <c r="AH159" s="304">
        <f t="shared" si="132"/>
        <v>0</v>
      </c>
    </row>
    <row r="160" spans="1:35">
      <c r="A160" s="103">
        <v>1414</v>
      </c>
      <c r="B160" s="44" t="s">
        <v>298</v>
      </c>
      <c r="C160" s="236" t="s">
        <v>242</v>
      </c>
      <c r="D160" s="6"/>
      <c r="E160" s="4"/>
      <c r="F160" s="98">
        <v>1</v>
      </c>
      <c r="G160" s="8"/>
      <c r="H160" s="7">
        <f t="shared" si="134"/>
        <v>1</v>
      </c>
      <c r="I160" s="4">
        <v>1</v>
      </c>
      <c r="J160" s="8" t="s">
        <v>231</v>
      </c>
      <c r="K160" s="7">
        <f>SUMIF(exportMMB!D:D,'Voorbeeld Costreport Budget'!A160,exportMMB!G:G)</f>
        <v>0</v>
      </c>
      <c r="L160" s="14">
        <f>INDEX(budget!L:L,MATCH(A:A,budget!A:A,0))</f>
        <v>0</v>
      </c>
      <c r="M160" s="22">
        <f>INDEX(budget!M:M,MATCH($A:$A,budget!$A:$A,0))</f>
        <v>0</v>
      </c>
      <c r="N160" s="14">
        <f>INDEX(budget!N:N,MATCH($A:$A,budget!$A:$A,0))</f>
        <v>0</v>
      </c>
      <c r="O160" s="35">
        <f>INDEX(budget!O:O,MATCH($A:$A,budget!$A:$A,0))</f>
        <v>0</v>
      </c>
      <c r="P160" s="35">
        <f>INDEX(budget!P:P,MATCH($A:$A,budget!$A:$A,0))</f>
        <v>0</v>
      </c>
      <c r="Q160" s="35">
        <f>INDEX(budget!Q:Q,MATCH($A:$A,budget!$A:$A,0))</f>
        <v>0</v>
      </c>
      <c r="R160" s="35">
        <f>INDEX(budget!R:R,MATCH($A:$A,budget!$A:$A,0))</f>
        <v>0</v>
      </c>
      <c r="S160" s="14">
        <f t="shared" si="128"/>
        <v>0</v>
      </c>
      <c r="T160" s="35">
        <f>INDEX(budget!T:T,MATCH($A:$A,budget!$A:$A,0))</f>
        <v>0</v>
      </c>
      <c r="U160" s="332">
        <f t="shared" si="129"/>
        <v>0</v>
      </c>
      <c r="V160" s="58"/>
      <c r="W160" s="14"/>
      <c r="X160" s="58"/>
      <c r="Y160" s="58"/>
      <c r="Z160" s="58"/>
      <c r="AA160" s="58"/>
      <c r="AB160" s="75"/>
      <c r="AC160" s="319">
        <f t="shared" si="130"/>
        <v>0</v>
      </c>
      <c r="AD160" s="278"/>
      <c r="AE160" s="278"/>
      <c r="AF160" s="278"/>
      <c r="AG160" s="294">
        <f t="shared" si="131"/>
        <v>0</v>
      </c>
      <c r="AH160" s="304">
        <f t="shared" si="132"/>
        <v>0</v>
      </c>
    </row>
    <row r="161" spans="1:34">
      <c r="A161" s="103">
        <v>1415</v>
      </c>
      <c r="B161" s="44" t="s">
        <v>299</v>
      </c>
      <c r="C161" s="236" t="s">
        <v>242</v>
      </c>
      <c r="D161" s="6"/>
      <c r="E161" s="4"/>
      <c r="F161" s="98">
        <v>1</v>
      </c>
      <c r="G161" s="8"/>
      <c r="H161" s="7">
        <f t="shared" si="134"/>
        <v>1</v>
      </c>
      <c r="I161" s="4">
        <v>1</v>
      </c>
      <c r="J161" s="8" t="s">
        <v>231</v>
      </c>
      <c r="K161" s="7">
        <f>SUMIF(exportMMB!D:D,'Voorbeeld Costreport Budget'!A161,exportMMB!G:G)</f>
        <v>0</v>
      </c>
      <c r="L161" s="14">
        <f>INDEX(budget!L:L,MATCH(A:A,budget!A:A,0))</f>
        <v>0</v>
      </c>
      <c r="M161" s="22">
        <f>INDEX(budget!M:M,MATCH($A:$A,budget!$A:$A,0))</f>
        <v>0</v>
      </c>
      <c r="N161" s="14">
        <f>INDEX(budget!N:N,MATCH($A:$A,budget!$A:$A,0))</f>
        <v>0</v>
      </c>
      <c r="O161" s="35">
        <f>INDEX(budget!O:O,MATCH($A:$A,budget!$A:$A,0))</f>
        <v>0</v>
      </c>
      <c r="P161" s="35">
        <f>INDEX(budget!P:P,MATCH($A:$A,budget!$A:$A,0))</f>
        <v>0</v>
      </c>
      <c r="Q161" s="35">
        <f>INDEX(budget!Q:Q,MATCH($A:$A,budget!$A:$A,0))</f>
        <v>0</v>
      </c>
      <c r="R161" s="35">
        <f>INDEX(budget!R:R,MATCH($A:$A,budget!$A:$A,0))</f>
        <v>0</v>
      </c>
      <c r="S161" s="14">
        <f t="shared" si="128"/>
        <v>0</v>
      </c>
      <c r="T161" s="35">
        <f>INDEX(budget!T:T,MATCH($A:$A,budget!$A:$A,0))</f>
        <v>0</v>
      </c>
      <c r="U161" s="332">
        <f t="shared" si="129"/>
        <v>0</v>
      </c>
      <c r="V161" s="58"/>
      <c r="W161" s="14"/>
      <c r="X161" s="58"/>
      <c r="Y161" s="58"/>
      <c r="Z161" s="58"/>
      <c r="AA161" s="58"/>
      <c r="AB161" s="75"/>
      <c r="AC161" s="319">
        <f t="shared" si="130"/>
        <v>0</v>
      </c>
      <c r="AD161" s="278"/>
      <c r="AE161" s="278"/>
      <c r="AF161" s="278"/>
      <c r="AG161" s="294">
        <f t="shared" si="131"/>
        <v>0</v>
      </c>
      <c r="AH161" s="304">
        <f t="shared" si="132"/>
        <v>0</v>
      </c>
    </row>
    <row r="162" spans="1:34">
      <c r="A162" s="103">
        <v>1416</v>
      </c>
      <c r="B162" s="44" t="s">
        <v>300</v>
      </c>
      <c r="C162" s="236" t="s">
        <v>242</v>
      </c>
      <c r="D162" s="6"/>
      <c r="E162" s="4"/>
      <c r="F162" s="98">
        <v>1</v>
      </c>
      <c r="G162" s="8"/>
      <c r="H162" s="7">
        <f t="shared" ref="H162" si="135">SUM(E162:G162)</f>
        <v>1</v>
      </c>
      <c r="I162" s="4">
        <v>1</v>
      </c>
      <c r="J162" s="8" t="s">
        <v>231</v>
      </c>
      <c r="K162" s="7">
        <f>SUMIF(exportMMB!D:D,'Voorbeeld Costreport Budget'!A162,exportMMB!G:G)</f>
        <v>0</v>
      </c>
      <c r="L162" s="14">
        <f>INDEX(budget!L:L,MATCH(A:A,budget!A:A,0))</f>
        <v>0</v>
      </c>
      <c r="M162" s="22">
        <f>INDEX(budget!M:M,MATCH($A:$A,budget!$A:$A,0))</f>
        <v>0</v>
      </c>
      <c r="N162" s="14">
        <f>INDEX(budget!N:N,MATCH($A:$A,budget!$A:$A,0))</f>
        <v>0</v>
      </c>
      <c r="O162" s="35">
        <f>INDEX(budget!O:O,MATCH($A:$A,budget!$A:$A,0))</f>
        <v>0</v>
      </c>
      <c r="P162" s="35">
        <f>INDEX(budget!P:P,MATCH($A:$A,budget!$A:$A,0))</f>
        <v>0</v>
      </c>
      <c r="Q162" s="35">
        <f>INDEX(budget!Q:Q,MATCH($A:$A,budget!$A:$A,0))</f>
        <v>0</v>
      </c>
      <c r="R162" s="35">
        <f>INDEX(budget!R:R,MATCH($A:$A,budget!$A:$A,0))</f>
        <v>0</v>
      </c>
      <c r="S162" s="14">
        <f t="shared" si="128"/>
        <v>0</v>
      </c>
      <c r="T162" s="35">
        <f>INDEX(budget!T:T,MATCH($A:$A,budget!$A:$A,0))</f>
        <v>0</v>
      </c>
      <c r="U162" s="332">
        <f t="shared" si="129"/>
        <v>0</v>
      </c>
      <c r="V162" s="58"/>
      <c r="W162" s="14"/>
      <c r="X162" s="58"/>
      <c r="Y162" s="58"/>
      <c r="Z162" s="58"/>
      <c r="AA162" s="58"/>
      <c r="AB162" s="75"/>
      <c r="AC162" s="319">
        <f t="shared" si="130"/>
        <v>0</v>
      </c>
      <c r="AD162" s="278"/>
      <c r="AE162" s="278"/>
      <c r="AF162" s="278"/>
      <c r="AG162" s="294">
        <f t="shared" si="131"/>
        <v>0</v>
      </c>
      <c r="AH162" s="304">
        <f t="shared" si="132"/>
        <v>0</v>
      </c>
    </row>
    <row r="163" spans="1:34">
      <c r="A163" s="103">
        <v>1417</v>
      </c>
      <c r="B163" s="44" t="s">
        <v>301</v>
      </c>
      <c r="C163" s="236" t="s">
        <v>242</v>
      </c>
      <c r="D163" s="6"/>
      <c r="E163" s="4"/>
      <c r="F163" s="98">
        <v>1</v>
      </c>
      <c r="G163" s="8"/>
      <c r="H163" s="7">
        <f t="shared" ref="H163:H168" si="136">SUM(E163:G163)</f>
        <v>1</v>
      </c>
      <c r="I163" s="4">
        <v>1</v>
      </c>
      <c r="J163" s="8" t="s">
        <v>231</v>
      </c>
      <c r="K163" s="7">
        <f>SUMIF(exportMMB!D:D,'Voorbeeld Costreport Budget'!A163,exportMMB!G:G)</f>
        <v>0</v>
      </c>
      <c r="L163" s="14">
        <f>INDEX(budget!L:L,MATCH(A:A,budget!A:A,0))</f>
        <v>0</v>
      </c>
      <c r="M163" s="22">
        <f>INDEX(budget!M:M,MATCH($A:$A,budget!$A:$A,0))</f>
        <v>0</v>
      </c>
      <c r="N163" s="14">
        <f>INDEX(budget!N:N,MATCH($A:$A,budget!$A:$A,0))</f>
        <v>0</v>
      </c>
      <c r="O163" s="35">
        <f>INDEX(budget!O:O,MATCH($A:$A,budget!$A:$A,0))</f>
        <v>0</v>
      </c>
      <c r="P163" s="35">
        <f>INDEX(budget!P:P,MATCH($A:$A,budget!$A:$A,0))</f>
        <v>0</v>
      </c>
      <c r="Q163" s="35">
        <f>INDEX(budget!Q:Q,MATCH($A:$A,budget!$A:$A,0))</f>
        <v>0</v>
      </c>
      <c r="R163" s="35">
        <f>INDEX(budget!R:R,MATCH($A:$A,budget!$A:$A,0))</f>
        <v>0</v>
      </c>
      <c r="S163" s="14">
        <f t="shared" si="128"/>
        <v>0</v>
      </c>
      <c r="T163" s="35">
        <f>INDEX(budget!T:T,MATCH($A:$A,budget!$A:$A,0))</f>
        <v>0</v>
      </c>
      <c r="U163" s="332">
        <f t="shared" si="129"/>
        <v>0</v>
      </c>
      <c r="V163" s="58"/>
      <c r="W163" s="14"/>
      <c r="X163" s="58"/>
      <c r="Y163" s="58"/>
      <c r="Z163" s="58"/>
      <c r="AA163" s="58"/>
      <c r="AB163" s="75"/>
      <c r="AC163" s="319">
        <f t="shared" si="130"/>
        <v>0</v>
      </c>
      <c r="AD163" s="278"/>
      <c r="AE163" s="278"/>
      <c r="AF163" s="278"/>
      <c r="AG163" s="294">
        <f t="shared" si="131"/>
        <v>0</v>
      </c>
      <c r="AH163" s="304">
        <f t="shared" si="132"/>
        <v>0</v>
      </c>
    </row>
    <row r="164" spans="1:34">
      <c r="A164" s="103">
        <v>1418</v>
      </c>
      <c r="B164" s="44" t="s">
        <v>302</v>
      </c>
      <c r="C164" s="236" t="s">
        <v>242</v>
      </c>
      <c r="D164" s="6"/>
      <c r="E164" s="4"/>
      <c r="F164" s="98">
        <v>1</v>
      </c>
      <c r="G164" s="8"/>
      <c r="H164" s="7">
        <f t="shared" si="136"/>
        <v>1</v>
      </c>
      <c r="I164" s="4">
        <v>1</v>
      </c>
      <c r="J164" s="8" t="s">
        <v>231</v>
      </c>
      <c r="K164" s="7">
        <f>SUMIF(exportMMB!D:D,'Voorbeeld Costreport Budget'!A164,exportMMB!G:G)</f>
        <v>0</v>
      </c>
      <c r="L164" s="14">
        <f>INDEX(budget!L:L,MATCH(A:A,budget!A:A,0))</f>
        <v>0</v>
      </c>
      <c r="M164" s="22">
        <f>INDEX(budget!M:M,MATCH($A:$A,budget!$A:$A,0))</f>
        <v>0</v>
      </c>
      <c r="N164" s="14">
        <f>INDEX(budget!N:N,MATCH($A:$A,budget!$A:$A,0))</f>
        <v>0</v>
      </c>
      <c r="O164" s="35">
        <f>INDEX(budget!O:O,MATCH($A:$A,budget!$A:$A,0))</f>
        <v>0</v>
      </c>
      <c r="P164" s="35">
        <f>INDEX(budget!P:P,MATCH($A:$A,budget!$A:$A,0))</f>
        <v>0</v>
      </c>
      <c r="Q164" s="35">
        <f>INDEX(budget!Q:Q,MATCH($A:$A,budget!$A:$A,0))</f>
        <v>0</v>
      </c>
      <c r="R164" s="35">
        <f>INDEX(budget!R:R,MATCH($A:$A,budget!$A:$A,0))</f>
        <v>0</v>
      </c>
      <c r="S164" s="14">
        <f t="shared" si="128"/>
        <v>0</v>
      </c>
      <c r="T164" s="35">
        <f>INDEX(budget!T:T,MATCH($A:$A,budget!$A:$A,0))</f>
        <v>0</v>
      </c>
      <c r="U164" s="332">
        <f t="shared" si="129"/>
        <v>0</v>
      </c>
      <c r="V164" s="58"/>
      <c r="W164" s="14"/>
      <c r="X164" s="58"/>
      <c r="Y164" s="58"/>
      <c r="Z164" s="58"/>
      <c r="AA164" s="58"/>
      <c r="AB164" s="75"/>
      <c r="AC164" s="319">
        <f t="shared" si="130"/>
        <v>0</v>
      </c>
      <c r="AD164" s="278"/>
      <c r="AE164" s="278"/>
      <c r="AF164" s="278"/>
      <c r="AG164" s="294">
        <f t="shared" si="131"/>
        <v>0</v>
      </c>
      <c r="AH164" s="304">
        <f t="shared" si="132"/>
        <v>0</v>
      </c>
    </row>
    <row r="165" spans="1:34">
      <c r="A165" s="103">
        <v>1419</v>
      </c>
      <c r="B165" s="44" t="s">
        <v>303</v>
      </c>
      <c r="C165" s="236" t="s">
        <v>242</v>
      </c>
      <c r="D165" s="6"/>
      <c r="E165" s="4"/>
      <c r="F165" s="98">
        <v>1</v>
      </c>
      <c r="G165" s="8"/>
      <c r="H165" s="7">
        <f t="shared" si="136"/>
        <v>1</v>
      </c>
      <c r="I165" s="4">
        <v>1</v>
      </c>
      <c r="J165" s="8" t="s">
        <v>231</v>
      </c>
      <c r="K165" s="7">
        <f>SUMIF(exportMMB!D:D,'Voorbeeld Costreport Budget'!A165,exportMMB!G:G)</f>
        <v>0</v>
      </c>
      <c r="L165" s="14">
        <f>INDEX(budget!L:L,MATCH(A:A,budget!A:A,0))</f>
        <v>0</v>
      </c>
      <c r="M165" s="22">
        <f>INDEX(budget!M:M,MATCH($A:$A,budget!$A:$A,0))</f>
        <v>0</v>
      </c>
      <c r="N165" s="14">
        <f>INDEX(budget!N:N,MATCH($A:$A,budget!$A:$A,0))</f>
        <v>0</v>
      </c>
      <c r="O165" s="35">
        <f>INDEX(budget!O:O,MATCH($A:$A,budget!$A:$A,0))</f>
        <v>0</v>
      </c>
      <c r="P165" s="35">
        <f>INDEX(budget!P:P,MATCH($A:$A,budget!$A:$A,0))</f>
        <v>0</v>
      </c>
      <c r="Q165" s="35">
        <f>INDEX(budget!Q:Q,MATCH($A:$A,budget!$A:$A,0))</f>
        <v>0</v>
      </c>
      <c r="R165" s="35">
        <f>INDEX(budget!R:R,MATCH($A:$A,budget!$A:$A,0))</f>
        <v>0</v>
      </c>
      <c r="S165" s="14">
        <f t="shared" si="128"/>
        <v>0</v>
      </c>
      <c r="T165" s="35">
        <f>INDEX(budget!T:T,MATCH($A:$A,budget!$A:$A,0))</f>
        <v>0</v>
      </c>
      <c r="U165" s="332">
        <f t="shared" si="129"/>
        <v>0</v>
      </c>
      <c r="V165" s="58"/>
      <c r="W165" s="14"/>
      <c r="X165" s="58"/>
      <c r="Y165" s="58"/>
      <c r="Z165" s="58"/>
      <c r="AA165" s="58"/>
      <c r="AB165" s="75"/>
      <c r="AC165" s="319">
        <f t="shared" si="130"/>
        <v>0</v>
      </c>
      <c r="AD165" s="278"/>
      <c r="AE165" s="278"/>
      <c r="AF165" s="278"/>
      <c r="AG165" s="294">
        <f t="shared" si="131"/>
        <v>0</v>
      </c>
      <c r="AH165" s="304">
        <f t="shared" si="132"/>
        <v>0</v>
      </c>
    </row>
    <row r="166" spans="1:34">
      <c r="A166" s="39">
        <v>1420</v>
      </c>
      <c r="B166" s="44" t="s">
        <v>304</v>
      </c>
      <c r="C166" s="236" t="s">
        <v>242</v>
      </c>
      <c r="D166" s="6"/>
      <c r="E166" s="4"/>
      <c r="F166" s="98">
        <v>1</v>
      </c>
      <c r="G166" s="8"/>
      <c r="H166" s="7">
        <f t="shared" si="136"/>
        <v>1</v>
      </c>
      <c r="I166" s="4">
        <v>1</v>
      </c>
      <c r="J166" s="8" t="s">
        <v>231</v>
      </c>
      <c r="K166" s="7">
        <f>SUMIF(exportMMB!D:D,'Voorbeeld Costreport Budget'!A166,exportMMB!G:G)</f>
        <v>0</v>
      </c>
      <c r="L166" s="14">
        <f>INDEX(budget!L:L,MATCH(A:A,budget!A:A,0))</f>
        <v>0</v>
      </c>
      <c r="M166" s="22">
        <f>INDEX(budget!M:M,MATCH($A:$A,budget!$A:$A,0))</f>
        <v>0</v>
      </c>
      <c r="N166" s="14">
        <f>INDEX(budget!N:N,MATCH($A:$A,budget!$A:$A,0))</f>
        <v>0</v>
      </c>
      <c r="O166" s="35">
        <f>INDEX(budget!O:O,MATCH($A:$A,budget!$A:$A,0))</f>
        <v>0</v>
      </c>
      <c r="P166" s="35">
        <f>INDEX(budget!P:P,MATCH($A:$A,budget!$A:$A,0))</f>
        <v>0</v>
      </c>
      <c r="Q166" s="35">
        <f>INDEX(budget!Q:Q,MATCH($A:$A,budget!$A:$A,0))</f>
        <v>0</v>
      </c>
      <c r="R166" s="35">
        <f>INDEX(budget!R:R,MATCH($A:$A,budget!$A:$A,0))</f>
        <v>0</v>
      </c>
      <c r="S166" s="14">
        <f t="shared" si="128"/>
        <v>0</v>
      </c>
      <c r="T166" s="35">
        <f>INDEX(budget!T:T,MATCH($A:$A,budget!$A:$A,0))</f>
        <v>0</v>
      </c>
      <c r="U166" s="332">
        <f t="shared" si="129"/>
        <v>0</v>
      </c>
      <c r="V166" s="58"/>
      <c r="W166" s="14"/>
      <c r="X166" s="58"/>
      <c r="Y166" s="58"/>
      <c r="Z166" s="58"/>
      <c r="AA166" s="58"/>
      <c r="AB166" s="75"/>
      <c r="AC166" s="319">
        <f t="shared" si="130"/>
        <v>0</v>
      </c>
      <c r="AD166" s="278"/>
      <c r="AE166" s="278"/>
      <c r="AF166" s="278"/>
      <c r="AG166" s="294">
        <f t="shared" si="131"/>
        <v>0</v>
      </c>
      <c r="AH166" s="304">
        <f t="shared" si="132"/>
        <v>0</v>
      </c>
    </row>
    <row r="167" spans="1:34">
      <c r="A167" s="39">
        <v>1421</v>
      </c>
      <c r="B167" s="44" t="s">
        <v>306</v>
      </c>
      <c r="C167" s="236" t="s">
        <v>242</v>
      </c>
      <c r="D167" s="6"/>
      <c r="E167" s="4"/>
      <c r="F167" s="98">
        <v>1</v>
      </c>
      <c r="G167" s="8"/>
      <c r="H167" s="7">
        <f t="shared" si="136"/>
        <v>1</v>
      </c>
      <c r="I167" s="4">
        <v>1</v>
      </c>
      <c r="J167" s="8" t="s">
        <v>231</v>
      </c>
      <c r="K167" s="7">
        <f>SUMIF(exportMMB!D:D,'Voorbeeld Costreport Budget'!A167,exportMMB!G:G)</f>
        <v>0</v>
      </c>
      <c r="L167" s="14">
        <f>INDEX(budget!L:L,MATCH(A:A,budget!A:A,0))</f>
        <v>0</v>
      </c>
      <c r="M167" s="22">
        <f>INDEX(budget!M:M,MATCH($A:$A,budget!$A:$A,0))</f>
        <v>0</v>
      </c>
      <c r="N167" s="14">
        <f>INDEX(budget!N:N,MATCH($A:$A,budget!$A:$A,0))</f>
        <v>0</v>
      </c>
      <c r="O167" s="35">
        <f>INDEX(budget!O:O,MATCH($A:$A,budget!$A:$A,0))</f>
        <v>0</v>
      </c>
      <c r="P167" s="35">
        <f>INDEX(budget!P:P,MATCH($A:$A,budget!$A:$A,0))</f>
        <v>0</v>
      </c>
      <c r="Q167" s="35">
        <f>INDEX(budget!Q:Q,MATCH($A:$A,budget!$A:$A,0))</f>
        <v>0</v>
      </c>
      <c r="R167" s="35">
        <f>INDEX(budget!R:R,MATCH($A:$A,budget!$A:$A,0))</f>
        <v>0</v>
      </c>
      <c r="S167" s="14">
        <f t="shared" si="128"/>
        <v>0</v>
      </c>
      <c r="T167" s="35">
        <f>INDEX(budget!T:T,MATCH($A:$A,budget!$A:$A,0))</f>
        <v>0</v>
      </c>
      <c r="U167" s="332">
        <f t="shared" si="129"/>
        <v>0</v>
      </c>
      <c r="V167" s="58"/>
      <c r="W167" s="14"/>
      <c r="X167" s="58"/>
      <c r="Y167" s="58"/>
      <c r="Z167" s="58"/>
      <c r="AA167" s="58"/>
      <c r="AB167" s="75"/>
      <c r="AC167" s="319">
        <f t="shared" si="130"/>
        <v>0</v>
      </c>
      <c r="AD167" s="278"/>
      <c r="AE167" s="278"/>
      <c r="AF167" s="278"/>
      <c r="AG167" s="294">
        <f t="shared" si="131"/>
        <v>0</v>
      </c>
      <c r="AH167" s="304">
        <f t="shared" si="132"/>
        <v>0</v>
      </c>
    </row>
    <row r="168" spans="1:34">
      <c r="A168" s="39">
        <v>1422</v>
      </c>
      <c r="B168" s="44" t="s">
        <v>308</v>
      </c>
      <c r="C168" s="236" t="s">
        <v>230</v>
      </c>
      <c r="D168" s="6"/>
      <c r="E168" s="4"/>
      <c r="F168" s="98">
        <v>1</v>
      </c>
      <c r="G168" s="8"/>
      <c r="H168" s="7">
        <f t="shared" si="136"/>
        <v>1</v>
      </c>
      <c r="I168" s="4">
        <v>1</v>
      </c>
      <c r="J168" s="8" t="s">
        <v>231</v>
      </c>
      <c r="K168" s="7">
        <f>SUMIF(exportMMB!D:D,'Voorbeeld Costreport Budget'!A168,exportMMB!G:G)</f>
        <v>0</v>
      </c>
      <c r="L168" s="14">
        <f>INDEX(budget!L:L,MATCH(A:A,budget!A:A,0))</f>
        <v>0</v>
      </c>
      <c r="M168" s="22">
        <f>INDEX(budget!M:M,MATCH($A:$A,budget!$A:$A,0))</f>
        <v>0</v>
      </c>
      <c r="N168" s="14">
        <f>INDEX(budget!N:N,MATCH($A:$A,budget!$A:$A,0))</f>
        <v>0</v>
      </c>
      <c r="O168" s="35">
        <f>INDEX(budget!O:O,MATCH($A:$A,budget!$A:$A,0))</f>
        <v>0</v>
      </c>
      <c r="P168" s="35">
        <f>INDEX(budget!P:P,MATCH($A:$A,budget!$A:$A,0))</f>
        <v>0</v>
      </c>
      <c r="Q168" s="35">
        <f>INDEX(budget!Q:Q,MATCH($A:$A,budget!$A:$A,0))</f>
        <v>0</v>
      </c>
      <c r="R168" s="35">
        <f>INDEX(budget!R:R,MATCH($A:$A,budget!$A:$A,0))</f>
        <v>0</v>
      </c>
      <c r="S168" s="14">
        <f t="shared" si="128"/>
        <v>0</v>
      </c>
      <c r="T168" s="35">
        <f>INDEX(budget!T:T,MATCH($A:$A,budget!$A:$A,0))</f>
        <v>0</v>
      </c>
      <c r="U168" s="332">
        <f t="shared" si="129"/>
        <v>0</v>
      </c>
      <c r="V168" s="58"/>
      <c r="W168" s="14"/>
      <c r="X168" s="58"/>
      <c r="Y168" s="58"/>
      <c r="Z168" s="58"/>
      <c r="AA168" s="58"/>
      <c r="AB168" s="75"/>
      <c r="AC168" s="319">
        <f t="shared" si="130"/>
        <v>0</v>
      </c>
      <c r="AD168" s="278"/>
      <c r="AE168" s="278"/>
      <c r="AF168" s="278"/>
      <c r="AG168" s="294">
        <f t="shared" si="131"/>
        <v>0</v>
      </c>
      <c r="AH168" s="304">
        <f t="shared" si="132"/>
        <v>0</v>
      </c>
    </row>
    <row r="169" spans="1:34">
      <c r="A169" s="39">
        <v>1425</v>
      </c>
      <c r="B169" s="44" t="s">
        <v>309</v>
      </c>
      <c r="C169" s="236" t="s">
        <v>242</v>
      </c>
      <c r="D169" s="6"/>
      <c r="E169" s="4"/>
      <c r="F169" s="98">
        <v>1</v>
      </c>
      <c r="G169" s="8"/>
      <c r="H169" s="7">
        <f t="shared" ref="H169:H176" si="137">SUM(E169:G169)</f>
        <v>1</v>
      </c>
      <c r="I169" s="4">
        <v>1</v>
      </c>
      <c r="J169" s="8" t="s">
        <v>231</v>
      </c>
      <c r="K169" s="7">
        <f>SUMIF(exportMMB!D:D,'Voorbeeld Costreport Budget'!A169,exportMMB!G:G)</f>
        <v>0</v>
      </c>
      <c r="L169" s="14">
        <f>INDEX(budget!L:L,MATCH(A:A,budget!A:A,0))</f>
        <v>0</v>
      </c>
      <c r="M169" s="22">
        <f>INDEX(budget!M:M,MATCH($A:$A,budget!$A:$A,0))</f>
        <v>0</v>
      </c>
      <c r="N169" s="14">
        <f>INDEX(budget!N:N,MATCH($A:$A,budget!$A:$A,0))</f>
        <v>0</v>
      </c>
      <c r="O169" s="35">
        <f>INDEX(budget!O:O,MATCH($A:$A,budget!$A:$A,0))</f>
        <v>0</v>
      </c>
      <c r="P169" s="35">
        <f>INDEX(budget!P:P,MATCH($A:$A,budget!$A:$A,0))</f>
        <v>0</v>
      </c>
      <c r="Q169" s="35">
        <f>INDEX(budget!Q:Q,MATCH($A:$A,budget!$A:$A,0))</f>
        <v>0</v>
      </c>
      <c r="R169" s="35">
        <f>INDEX(budget!R:R,MATCH($A:$A,budget!$A:$A,0))</f>
        <v>0</v>
      </c>
      <c r="S169" s="14">
        <f t="shared" si="128"/>
        <v>0</v>
      </c>
      <c r="T169" s="35">
        <f>INDEX(budget!T:T,MATCH($A:$A,budget!$A:$A,0))</f>
        <v>0</v>
      </c>
      <c r="U169" s="332">
        <f t="shared" si="129"/>
        <v>0</v>
      </c>
      <c r="V169" s="58"/>
      <c r="W169" s="14"/>
      <c r="X169" s="58"/>
      <c r="Y169" s="58"/>
      <c r="Z169" s="58"/>
      <c r="AA169" s="58"/>
      <c r="AB169" s="75"/>
      <c r="AC169" s="319">
        <f t="shared" si="130"/>
        <v>0</v>
      </c>
      <c r="AD169" s="278"/>
      <c r="AE169" s="278"/>
      <c r="AF169" s="278"/>
      <c r="AG169" s="294">
        <f t="shared" si="131"/>
        <v>0</v>
      </c>
      <c r="AH169" s="304">
        <f t="shared" si="132"/>
        <v>0</v>
      </c>
    </row>
    <row r="170" spans="1:34">
      <c r="A170" s="39">
        <v>1426</v>
      </c>
      <c r="B170" s="44" t="s">
        <v>310</v>
      </c>
      <c r="C170" s="236" t="s">
        <v>242</v>
      </c>
      <c r="D170" s="6"/>
      <c r="E170" s="4"/>
      <c r="F170" s="98">
        <v>1</v>
      </c>
      <c r="G170" s="8"/>
      <c r="H170" s="7">
        <f t="shared" si="137"/>
        <v>1</v>
      </c>
      <c r="I170" s="4">
        <v>1</v>
      </c>
      <c r="J170" s="8" t="s">
        <v>231</v>
      </c>
      <c r="K170" s="7">
        <f>SUMIF(exportMMB!D:D,'Voorbeeld Costreport Budget'!A170,exportMMB!G:G)</f>
        <v>0</v>
      </c>
      <c r="L170" s="14">
        <f>INDEX(budget!L:L,MATCH(A:A,budget!A:A,0))</f>
        <v>0</v>
      </c>
      <c r="M170" s="22">
        <f>INDEX(budget!M:M,MATCH($A:$A,budget!$A:$A,0))</f>
        <v>0</v>
      </c>
      <c r="N170" s="14">
        <f>INDEX(budget!N:N,MATCH($A:$A,budget!$A:$A,0))</f>
        <v>0</v>
      </c>
      <c r="O170" s="35">
        <f>INDEX(budget!O:O,MATCH($A:$A,budget!$A:$A,0))</f>
        <v>0</v>
      </c>
      <c r="P170" s="35">
        <f>INDEX(budget!P:P,MATCH($A:$A,budget!$A:$A,0))</f>
        <v>0</v>
      </c>
      <c r="Q170" s="35">
        <f>INDEX(budget!Q:Q,MATCH($A:$A,budget!$A:$A,0))</f>
        <v>0</v>
      </c>
      <c r="R170" s="35">
        <f>INDEX(budget!R:R,MATCH($A:$A,budget!$A:$A,0))</f>
        <v>0</v>
      </c>
      <c r="S170" s="14">
        <f t="shared" si="128"/>
        <v>0</v>
      </c>
      <c r="T170" s="35">
        <f>INDEX(budget!T:T,MATCH($A:$A,budget!$A:$A,0))</f>
        <v>0</v>
      </c>
      <c r="U170" s="332">
        <f t="shared" si="129"/>
        <v>0</v>
      </c>
      <c r="V170" s="58"/>
      <c r="W170" s="14"/>
      <c r="X170" s="58"/>
      <c r="Y170" s="58"/>
      <c r="Z170" s="58"/>
      <c r="AA170" s="58"/>
      <c r="AB170" s="75"/>
      <c r="AC170" s="319">
        <f t="shared" si="130"/>
        <v>0</v>
      </c>
      <c r="AD170" s="278"/>
      <c r="AE170" s="278"/>
      <c r="AF170" s="278"/>
      <c r="AG170" s="294">
        <f t="shared" si="131"/>
        <v>0</v>
      </c>
      <c r="AH170" s="304">
        <f t="shared" si="132"/>
        <v>0</v>
      </c>
    </row>
    <row r="171" spans="1:34">
      <c r="A171" s="39">
        <v>1427</v>
      </c>
      <c r="B171" s="44" t="s">
        <v>311</v>
      </c>
      <c r="C171" s="236" t="s">
        <v>242</v>
      </c>
      <c r="D171" s="6"/>
      <c r="E171" s="4"/>
      <c r="F171" s="98">
        <v>1</v>
      </c>
      <c r="G171" s="8"/>
      <c r="H171" s="7">
        <f t="shared" si="137"/>
        <v>1</v>
      </c>
      <c r="I171" s="4">
        <v>1</v>
      </c>
      <c r="J171" s="8" t="s">
        <v>231</v>
      </c>
      <c r="K171" s="7">
        <f>SUMIF(exportMMB!D:D,'Voorbeeld Costreport Budget'!A171,exportMMB!G:G)</f>
        <v>0</v>
      </c>
      <c r="L171" s="14">
        <f>INDEX(budget!L:L,MATCH(A:A,budget!A:A,0))</f>
        <v>0</v>
      </c>
      <c r="M171" s="22">
        <f>INDEX(budget!M:M,MATCH($A:$A,budget!$A:$A,0))</f>
        <v>0</v>
      </c>
      <c r="N171" s="14">
        <f>INDEX(budget!N:N,MATCH($A:$A,budget!$A:$A,0))</f>
        <v>0</v>
      </c>
      <c r="O171" s="35">
        <f>INDEX(budget!O:O,MATCH($A:$A,budget!$A:$A,0))</f>
        <v>0</v>
      </c>
      <c r="P171" s="35">
        <f>INDEX(budget!P:P,MATCH($A:$A,budget!$A:$A,0))</f>
        <v>0</v>
      </c>
      <c r="Q171" s="35">
        <f>INDEX(budget!Q:Q,MATCH($A:$A,budget!$A:$A,0))</f>
        <v>0</v>
      </c>
      <c r="R171" s="35">
        <f>INDEX(budget!R:R,MATCH($A:$A,budget!$A:$A,0))</f>
        <v>0</v>
      </c>
      <c r="S171" s="14">
        <f t="shared" si="128"/>
        <v>0</v>
      </c>
      <c r="T171" s="35">
        <f>INDEX(budget!T:T,MATCH($A:$A,budget!$A:$A,0))</f>
        <v>0</v>
      </c>
      <c r="U171" s="332">
        <f t="shared" si="129"/>
        <v>0</v>
      </c>
      <c r="V171" s="58"/>
      <c r="W171" s="14"/>
      <c r="X171" s="58"/>
      <c r="Y171" s="58"/>
      <c r="Z171" s="58"/>
      <c r="AA171" s="58"/>
      <c r="AB171" s="75"/>
      <c r="AC171" s="319">
        <f t="shared" si="130"/>
        <v>0</v>
      </c>
      <c r="AD171" s="278"/>
      <c r="AE171" s="278"/>
      <c r="AF171" s="278"/>
      <c r="AG171" s="294">
        <f t="shared" si="131"/>
        <v>0</v>
      </c>
      <c r="AH171" s="304">
        <f t="shared" si="132"/>
        <v>0</v>
      </c>
    </row>
    <row r="172" spans="1:34">
      <c r="A172" s="39">
        <v>1431</v>
      </c>
      <c r="B172" s="44" t="s">
        <v>312</v>
      </c>
      <c r="C172" s="236" t="s">
        <v>242</v>
      </c>
      <c r="D172" s="6"/>
      <c r="E172" s="4"/>
      <c r="F172" s="98">
        <v>1</v>
      </c>
      <c r="G172" s="8"/>
      <c r="H172" s="7">
        <f t="shared" si="137"/>
        <v>1</v>
      </c>
      <c r="I172" s="4">
        <v>1</v>
      </c>
      <c r="J172" s="8" t="s">
        <v>231</v>
      </c>
      <c r="K172" s="7">
        <f>SUMIF(exportMMB!D:D,'Voorbeeld Costreport Budget'!A172,exportMMB!G:G)</f>
        <v>0</v>
      </c>
      <c r="L172" s="14">
        <f>INDEX(budget!L:L,MATCH(A:A,budget!A:A,0))</f>
        <v>0</v>
      </c>
      <c r="M172" s="22">
        <f>INDEX(budget!M:M,MATCH($A:$A,budget!$A:$A,0))</f>
        <v>0</v>
      </c>
      <c r="N172" s="14">
        <f>INDEX(budget!N:N,MATCH($A:$A,budget!$A:$A,0))</f>
        <v>0</v>
      </c>
      <c r="O172" s="35">
        <f>INDEX(budget!O:O,MATCH($A:$A,budget!$A:$A,0))</f>
        <v>0</v>
      </c>
      <c r="P172" s="35">
        <f>INDEX(budget!P:P,MATCH($A:$A,budget!$A:$A,0))</f>
        <v>0</v>
      </c>
      <c r="Q172" s="35">
        <f>INDEX(budget!Q:Q,MATCH($A:$A,budget!$A:$A,0))</f>
        <v>0</v>
      </c>
      <c r="R172" s="35">
        <f>INDEX(budget!R:R,MATCH($A:$A,budget!$A:$A,0))</f>
        <v>0</v>
      </c>
      <c r="S172" s="14">
        <f t="shared" si="128"/>
        <v>0</v>
      </c>
      <c r="T172" s="35">
        <f>INDEX(budget!T:T,MATCH($A:$A,budget!$A:$A,0))</f>
        <v>0</v>
      </c>
      <c r="U172" s="332">
        <f t="shared" si="129"/>
        <v>0</v>
      </c>
      <c r="V172" s="58"/>
      <c r="W172" s="14"/>
      <c r="X172" s="58"/>
      <c r="Y172" s="58"/>
      <c r="Z172" s="58"/>
      <c r="AA172" s="58"/>
      <c r="AB172" s="75"/>
      <c r="AC172" s="319">
        <f t="shared" si="130"/>
        <v>0</v>
      </c>
      <c r="AD172" s="278"/>
      <c r="AE172" s="278"/>
      <c r="AF172" s="278"/>
      <c r="AG172" s="294">
        <f t="shared" si="131"/>
        <v>0</v>
      </c>
      <c r="AH172" s="304">
        <f t="shared" si="132"/>
        <v>0</v>
      </c>
    </row>
    <row r="173" spans="1:34">
      <c r="A173" s="103">
        <v>1432</v>
      </c>
      <c r="B173" s="44" t="s">
        <v>313</v>
      </c>
      <c r="C173" s="236" t="s">
        <v>242</v>
      </c>
      <c r="D173" s="6"/>
      <c r="E173" s="4"/>
      <c r="F173" s="98">
        <v>1</v>
      </c>
      <c r="G173" s="8"/>
      <c r="H173" s="7">
        <f t="shared" si="137"/>
        <v>1</v>
      </c>
      <c r="I173" s="4">
        <v>1</v>
      </c>
      <c r="J173" s="8" t="s">
        <v>231</v>
      </c>
      <c r="K173" s="7">
        <f>SUMIF(exportMMB!D:D,'Voorbeeld Costreport Budget'!A173,exportMMB!G:G)</f>
        <v>0</v>
      </c>
      <c r="L173" s="14">
        <f>INDEX(budget!L:L,MATCH(A:A,budget!A:A,0))</f>
        <v>0</v>
      </c>
      <c r="M173" s="22">
        <f>INDEX(budget!M:M,MATCH($A:$A,budget!$A:$A,0))</f>
        <v>0</v>
      </c>
      <c r="N173" s="14">
        <f>INDEX(budget!N:N,MATCH($A:$A,budget!$A:$A,0))</f>
        <v>0</v>
      </c>
      <c r="O173" s="35">
        <f>INDEX(budget!O:O,MATCH($A:$A,budget!$A:$A,0))</f>
        <v>0</v>
      </c>
      <c r="P173" s="35">
        <f>INDEX(budget!P:P,MATCH($A:$A,budget!$A:$A,0))</f>
        <v>0</v>
      </c>
      <c r="Q173" s="35">
        <f>INDEX(budget!Q:Q,MATCH($A:$A,budget!$A:$A,0))</f>
        <v>0</v>
      </c>
      <c r="R173" s="35">
        <f>INDEX(budget!R:R,MATCH($A:$A,budget!$A:$A,0))</f>
        <v>0</v>
      </c>
      <c r="S173" s="14">
        <f t="shared" si="128"/>
        <v>0</v>
      </c>
      <c r="T173" s="35">
        <f>INDEX(budget!T:T,MATCH($A:$A,budget!$A:$A,0))</f>
        <v>0</v>
      </c>
      <c r="U173" s="332">
        <f t="shared" si="129"/>
        <v>0</v>
      </c>
      <c r="V173" s="58"/>
      <c r="W173" s="14"/>
      <c r="X173" s="58"/>
      <c r="Y173" s="58"/>
      <c r="Z173" s="58"/>
      <c r="AA173" s="58"/>
      <c r="AB173" s="75"/>
      <c r="AC173" s="319">
        <f t="shared" si="130"/>
        <v>0</v>
      </c>
      <c r="AD173" s="278"/>
      <c r="AE173" s="278"/>
      <c r="AF173" s="278"/>
      <c r="AG173" s="294">
        <f t="shared" si="131"/>
        <v>0</v>
      </c>
      <c r="AH173" s="304">
        <f t="shared" si="132"/>
        <v>0</v>
      </c>
    </row>
    <row r="174" spans="1:34">
      <c r="A174" s="103">
        <v>1440</v>
      </c>
      <c r="B174" s="44" t="s">
        <v>314</v>
      </c>
      <c r="C174" s="236" t="s">
        <v>242</v>
      </c>
      <c r="D174" s="6"/>
      <c r="E174" s="4"/>
      <c r="F174" s="98">
        <v>1</v>
      </c>
      <c r="G174" s="8"/>
      <c r="H174" s="7">
        <f t="shared" si="137"/>
        <v>1</v>
      </c>
      <c r="I174" s="4">
        <v>1</v>
      </c>
      <c r="J174" s="8" t="s">
        <v>231</v>
      </c>
      <c r="K174" s="7">
        <f>SUMIF(exportMMB!D:D,'Voorbeeld Costreport Budget'!A174,exportMMB!G:G)</f>
        <v>0</v>
      </c>
      <c r="L174" s="14">
        <f>INDEX(budget!L:L,MATCH(A:A,budget!A:A,0))</f>
        <v>0</v>
      </c>
      <c r="M174" s="22">
        <f>INDEX(budget!M:M,MATCH($A:$A,budget!$A:$A,0))</f>
        <v>0</v>
      </c>
      <c r="N174" s="14">
        <f>INDEX(budget!N:N,MATCH($A:$A,budget!$A:$A,0))</f>
        <v>0</v>
      </c>
      <c r="O174" s="35">
        <f>INDEX(budget!O:O,MATCH($A:$A,budget!$A:$A,0))</f>
        <v>0</v>
      </c>
      <c r="P174" s="35">
        <f>INDEX(budget!P:P,MATCH($A:$A,budget!$A:$A,0))</f>
        <v>0</v>
      </c>
      <c r="Q174" s="35">
        <f>INDEX(budget!Q:Q,MATCH($A:$A,budget!$A:$A,0))</f>
        <v>0</v>
      </c>
      <c r="R174" s="35">
        <f>INDEX(budget!R:R,MATCH($A:$A,budget!$A:$A,0))</f>
        <v>0</v>
      </c>
      <c r="S174" s="14">
        <f t="shared" si="128"/>
        <v>0</v>
      </c>
      <c r="T174" s="35">
        <f>INDEX(budget!T:T,MATCH($A:$A,budget!$A:$A,0))</f>
        <v>0</v>
      </c>
      <c r="U174" s="332">
        <f t="shared" si="129"/>
        <v>0</v>
      </c>
      <c r="V174" s="58"/>
      <c r="W174" s="14"/>
      <c r="X174" s="58"/>
      <c r="Y174" s="58"/>
      <c r="Z174" s="58"/>
      <c r="AA174" s="58"/>
      <c r="AB174" s="75"/>
      <c r="AC174" s="319">
        <f t="shared" si="130"/>
        <v>0</v>
      </c>
      <c r="AD174" s="278"/>
      <c r="AE174" s="278"/>
      <c r="AF174" s="278"/>
      <c r="AG174" s="294">
        <f t="shared" si="131"/>
        <v>0</v>
      </c>
      <c r="AH174" s="304">
        <f t="shared" si="132"/>
        <v>0</v>
      </c>
    </row>
    <row r="175" spans="1:34">
      <c r="A175" s="103">
        <v>1450</v>
      </c>
      <c r="B175" s="44" t="s">
        <v>273</v>
      </c>
      <c r="C175" s="236" t="s">
        <v>254</v>
      </c>
      <c r="D175" s="6"/>
      <c r="E175" s="4"/>
      <c r="F175" s="98">
        <v>1</v>
      </c>
      <c r="G175" s="8"/>
      <c r="H175" s="7">
        <f t="shared" si="137"/>
        <v>1</v>
      </c>
      <c r="I175" s="4">
        <v>1</v>
      </c>
      <c r="J175" s="8" t="s">
        <v>231</v>
      </c>
      <c r="K175" s="7">
        <f>SUMIF(exportMMB!D:D,'Voorbeeld Costreport Budget'!A175,exportMMB!G:G)</f>
        <v>0</v>
      </c>
      <c r="L175" s="14">
        <f>INDEX(budget!L:L,MATCH(A:A,budget!A:A,0))</f>
        <v>0</v>
      </c>
      <c r="M175" s="22">
        <f>INDEX(budget!M:M,MATCH($A:$A,budget!$A:$A,0))</f>
        <v>0</v>
      </c>
      <c r="N175" s="14">
        <f>INDEX(budget!N:N,MATCH($A:$A,budget!$A:$A,0))</f>
        <v>0</v>
      </c>
      <c r="O175" s="35">
        <f>INDEX(budget!O:O,MATCH($A:$A,budget!$A:$A,0))</f>
        <v>0</v>
      </c>
      <c r="P175" s="35">
        <f>INDEX(budget!P:P,MATCH($A:$A,budget!$A:$A,0))</f>
        <v>0</v>
      </c>
      <c r="Q175" s="35">
        <f>INDEX(budget!Q:Q,MATCH($A:$A,budget!$A:$A,0))</f>
        <v>0</v>
      </c>
      <c r="R175" s="35">
        <f>INDEX(budget!R:R,MATCH($A:$A,budget!$A:$A,0))</f>
        <v>0</v>
      </c>
      <c r="S175" s="14">
        <f t="shared" si="128"/>
        <v>0</v>
      </c>
      <c r="T175" s="36"/>
      <c r="U175" s="332">
        <f t="shared" si="129"/>
        <v>0</v>
      </c>
      <c r="V175" s="58"/>
      <c r="W175" s="14"/>
      <c r="X175" s="58"/>
      <c r="Y175" s="58"/>
      <c r="Z175" s="58"/>
      <c r="AA175" s="58"/>
      <c r="AB175" s="310"/>
      <c r="AC175" s="319">
        <f t="shared" si="130"/>
        <v>0</v>
      </c>
      <c r="AD175" s="278"/>
      <c r="AE175" s="278"/>
      <c r="AF175" s="278"/>
      <c r="AG175" s="294">
        <f t="shared" si="131"/>
        <v>0</v>
      </c>
      <c r="AH175" s="304">
        <f t="shared" si="132"/>
        <v>0</v>
      </c>
    </row>
    <row r="176" spans="1:34">
      <c r="A176" s="103">
        <v>1451</v>
      </c>
      <c r="B176" s="44" t="s">
        <v>274</v>
      </c>
      <c r="C176" s="236" t="s">
        <v>254</v>
      </c>
      <c r="D176" s="6"/>
      <c r="E176" s="4"/>
      <c r="F176" s="98">
        <v>1</v>
      </c>
      <c r="G176" s="8"/>
      <c r="H176" s="7">
        <f t="shared" si="137"/>
        <v>1</v>
      </c>
      <c r="I176" s="4">
        <v>1</v>
      </c>
      <c r="J176" s="8" t="s">
        <v>231</v>
      </c>
      <c r="K176" s="7">
        <f>SUMIF(exportMMB!D:D,'Voorbeeld Costreport Budget'!A176,exportMMB!G:G)</f>
        <v>0</v>
      </c>
      <c r="L176" s="14">
        <f>INDEX(budget!L:L,MATCH(A:A,budget!A:A,0))</f>
        <v>0</v>
      </c>
      <c r="M176" s="22">
        <f>INDEX(budget!M:M,MATCH($A:$A,budget!$A:$A,0))</f>
        <v>0</v>
      </c>
      <c r="N176" s="14">
        <f>INDEX(budget!N:N,MATCH($A:$A,budget!$A:$A,0))</f>
        <v>0</v>
      </c>
      <c r="O176" s="35">
        <f>INDEX(budget!O:O,MATCH($A:$A,budget!$A:$A,0))</f>
        <v>0</v>
      </c>
      <c r="P176" s="35">
        <f>INDEX(budget!P:P,MATCH($A:$A,budget!$A:$A,0))</f>
        <v>0</v>
      </c>
      <c r="Q176" s="35">
        <f>INDEX(budget!Q:Q,MATCH($A:$A,budget!$A:$A,0))</f>
        <v>0</v>
      </c>
      <c r="R176" s="35">
        <f>INDEX(budget!R:R,MATCH($A:$A,budget!$A:$A,0))</f>
        <v>0</v>
      </c>
      <c r="S176" s="14">
        <f t="shared" si="128"/>
        <v>0</v>
      </c>
      <c r="T176" s="36"/>
      <c r="U176" s="332">
        <f t="shared" si="129"/>
        <v>0</v>
      </c>
      <c r="V176" s="58"/>
      <c r="W176" s="14"/>
      <c r="X176" s="58"/>
      <c r="Y176" s="58"/>
      <c r="Z176" s="58"/>
      <c r="AA176" s="58"/>
      <c r="AB176" s="310"/>
      <c r="AC176" s="319">
        <f t="shared" si="130"/>
        <v>0</v>
      </c>
      <c r="AD176" s="278"/>
      <c r="AE176" s="278"/>
      <c r="AF176" s="278"/>
      <c r="AG176" s="294">
        <f t="shared" si="131"/>
        <v>0</v>
      </c>
      <c r="AH176" s="304">
        <f t="shared" si="132"/>
        <v>0</v>
      </c>
    </row>
    <row r="177" spans="1:35">
      <c r="A177" s="103">
        <v>1452</v>
      </c>
      <c r="B177" s="44" t="s">
        <v>275</v>
      </c>
      <c r="C177" s="236" t="s">
        <v>254</v>
      </c>
      <c r="D177" s="6"/>
      <c r="E177" s="4"/>
      <c r="F177" s="98">
        <v>1</v>
      </c>
      <c r="G177" s="8"/>
      <c r="H177" s="7">
        <f t="shared" ref="H177:H178" si="138">SUM(E177:G177)</f>
        <v>1</v>
      </c>
      <c r="I177" s="4">
        <v>1</v>
      </c>
      <c r="J177" s="8" t="s">
        <v>231</v>
      </c>
      <c r="K177" s="7">
        <f>SUMIF(exportMMB!D:D,'Voorbeeld Costreport Budget'!A177,exportMMB!G:G)</f>
        <v>0</v>
      </c>
      <c r="L177" s="14">
        <f>INDEX(budget!L:L,MATCH(A:A,budget!A:A,0))</f>
        <v>0</v>
      </c>
      <c r="M177" s="22">
        <f>INDEX(budget!M:M,MATCH($A:$A,budget!$A:$A,0))</f>
        <v>0</v>
      </c>
      <c r="N177" s="14">
        <f>INDEX(budget!N:N,MATCH($A:$A,budget!$A:$A,0))</f>
        <v>0</v>
      </c>
      <c r="O177" s="35">
        <f>INDEX(budget!O:O,MATCH($A:$A,budget!$A:$A,0))</f>
        <v>0</v>
      </c>
      <c r="P177" s="35">
        <f>INDEX(budget!P:P,MATCH($A:$A,budget!$A:$A,0))</f>
        <v>0</v>
      </c>
      <c r="Q177" s="35">
        <f>INDEX(budget!Q:Q,MATCH($A:$A,budget!$A:$A,0))</f>
        <v>0</v>
      </c>
      <c r="R177" s="35">
        <f>INDEX(budget!R:R,MATCH($A:$A,budget!$A:$A,0))</f>
        <v>0</v>
      </c>
      <c r="S177" s="14">
        <f t="shared" si="128"/>
        <v>0</v>
      </c>
      <c r="T177" s="35">
        <f>INDEX(budget!T:T,MATCH($A:$A,budget!$A:$A,0))</f>
        <v>0</v>
      </c>
      <c r="U177" s="332">
        <f t="shared" si="129"/>
        <v>0</v>
      </c>
      <c r="V177" s="58"/>
      <c r="W177" s="14"/>
      <c r="X177" s="58"/>
      <c r="Y177" s="58"/>
      <c r="Z177" s="58"/>
      <c r="AA177" s="58"/>
      <c r="AB177" s="75"/>
      <c r="AC177" s="319">
        <f t="shared" si="130"/>
        <v>0</v>
      </c>
      <c r="AD177" s="278"/>
      <c r="AE177" s="278"/>
      <c r="AF177" s="278"/>
      <c r="AG177" s="294">
        <f t="shared" si="131"/>
        <v>0</v>
      </c>
      <c r="AH177" s="304">
        <f t="shared" si="132"/>
        <v>0</v>
      </c>
    </row>
    <row r="178" spans="1:35">
      <c r="A178" s="103">
        <v>1453</v>
      </c>
      <c r="B178" s="44" t="s">
        <v>276</v>
      </c>
      <c r="C178" s="236" t="s">
        <v>254</v>
      </c>
      <c r="D178" s="6"/>
      <c r="E178" s="4"/>
      <c r="F178" s="98">
        <v>1</v>
      </c>
      <c r="G178" s="8"/>
      <c r="H178" s="7">
        <f t="shared" si="138"/>
        <v>1</v>
      </c>
      <c r="I178" s="4">
        <v>1</v>
      </c>
      <c r="J178" s="8" t="s">
        <v>231</v>
      </c>
      <c r="K178" s="7">
        <f>SUMIF(exportMMB!D:D,'Voorbeeld Costreport Budget'!A178,exportMMB!G:G)</f>
        <v>0</v>
      </c>
      <c r="L178" s="14">
        <f>INDEX(budget!L:L,MATCH(A:A,budget!A:A,0))</f>
        <v>0</v>
      </c>
      <c r="M178" s="22">
        <f>INDEX(budget!M:M,MATCH($A:$A,budget!$A:$A,0))</f>
        <v>0</v>
      </c>
      <c r="N178" s="14">
        <f>INDEX(budget!N:N,MATCH($A:$A,budget!$A:$A,0))</f>
        <v>0</v>
      </c>
      <c r="O178" s="35">
        <f>INDEX(budget!O:O,MATCH($A:$A,budget!$A:$A,0))</f>
        <v>0</v>
      </c>
      <c r="P178" s="35">
        <f>INDEX(budget!P:P,MATCH($A:$A,budget!$A:$A,0))</f>
        <v>0</v>
      </c>
      <c r="Q178" s="35">
        <f>INDEX(budget!Q:Q,MATCH($A:$A,budget!$A:$A,0))</f>
        <v>0</v>
      </c>
      <c r="R178" s="35">
        <f>INDEX(budget!R:R,MATCH($A:$A,budget!$A:$A,0))</f>
        <v>0</v>
      </c>
      <c r="S178" s="14">
        <f t="shared" si="128"/>
        <v>0</v>
      </c>
      <c r="T178" s="36"/>
      <c r="U178" s="332">
        <f t="shared" si="129"/>
        <v>0</v>
      </c>
      <c r="V178" s="58"/>
      <c r="W178" s="14"/>
      <c r="X178" s="58"/>
      <c r="Y178" s="58"/>
      <c r="Z178" s="58"/>
      <c r="AA178" s="58"/>
      <c r="AB178" s="310"/>
      <c r="AC178" s="319">
        <f t="shared" si="130"/>
        <v>0</v>
      </c>
      <c r="AD178" s="278"/>
      <c r="AE178" s="278"/>
      <c r="AF178" s="278"/>
      <c r="AG178" s="294">
        <f t="shared" si="131"/>
        <v>0</v>
      </c>
      <c r="AH178" s="304">
        <f t="shared" si="132"/>
        <v>0</v>
      </c>
    </row>
    <row r="179" spans="1:35">
      <c r="A179" s="1"/>
      <c r="B179" s="46" t="s">
        <v>152</v>
      </c>
      <c r="C179" s="239"/>
      <c r="D179" s="6"/>
      <c r="E179" s="4"/>
      <c r="F179" s="98"/>
      <c r="G179" s="8"/>
      <c r="H179" s="7"/>
      <c r="I179" s="4"/>
      <c r="J179" s="8"/>
      <c r="K179" s="7"/>
      <c r="L179" s="16">
        <f>SUM(L147:L178)</f>
        <v>0</v>
      </c>
      <c r="M179" s="21">
        <f>SUM(M147:M178)</f>
        <v>0</v>
      </c>
      <c r="N179" s="16">
        <f t="shared" ref="N179:T179" si="139">SUM(N147:N178)</f>
        <v>0</v>
      </c>
      <c r="O179" s="34">
        <f t="shared" si="139"/>
        <v>0</v>
      </c>
      <c r="P179" s="34">
        <f t="shared" si="139"/>
        <v>0</v>
      </c>
      <c r="Q179" s="34">
        <f t="shared" si="139"/>
        <v>0</v>
      </c>
      <c r="R179" s="34">
        <f t="shared" si="139"/>
        <v>0</v>
      </c>
      <c r="S179" s="16">
        <f t="shared" si="139"/>
        <v>0</v>
      </c>
      <c r="T179" s="34">
        <f t="shared" si="139"/>
        <v>0</v>
      </c>
      <c r="U179" s="284">
        <f t="shared" ref="U179:AA179" si="140">SUM(U147:U178)</f>
        <v>0</v>
      </c>
      <c r="V179" s="58">
        <f t="shared" si="140"/>
        <v>0</v>
      </c>
      <c r="W179" s="14">
        <f t="shared" si="140"/>
        <v>0</v>
      </c>
      <c r="X179" s="58">
        <f t="shared" si="140"/>
        <v>0</v>
      </c>
      <c r="Y179" s="58">
        <f t="shared" si="140"/>
        <v>0</v>
      </c>
      <c r="Z179" s="58">
        <f t="shared" si="140"/>
        <v>0</v>
      </c>
      <c r="AA179" s="58">
        <f t="shared" si="140"/>
        <v>0</v>
      </c>
      <c r="AB179" s="59">
        <f t="shared" ref="AB179" si="141">SUM(AB147:AB178)</f>
        <v>0</v>
      </c>
      <c r="AC179" s="320">
        <f>SUM(AC147:AC178)</f>
        <v>0</v>
      </c>
      <c r="AD179" s="279">
        <f>SUM(AD147:AD178)</f>
        <v>0</v>
      </c>
      <c r="AE179" s="279">
        <f>SUM(AE147:AE178)</f>
        <v>0</v>
      </c>
      <c r="AF179" s="279">
        <f>SUM(AF147:AF178)</f>
        <v>0</v>
      </c>
      <c r="AG179" s="295">
        <f t="shared" ref="AG179:AH179" si="142">SUM(AG147:AG178)</f>
        <v>0</v>
      </c>
      <c r="AH179" s="305">
        <f t="shared" si="142"/>
        <v>0</v>
      </c>
      <c r="AI179" s="328"/>
    </row>
    <row r="180" spans="1:35">
      <c r="A180" s="39"/>
      <c r="B180" s="44"/>
      <c r="C180" s="236"/>
      <c r="D180" s="6"/>
      <c r="E180" s="4"/>
      <c r="F180" s="98"/>
      <c r="G180" s="8"/>
      <c r="H180" s="7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  <c r="U180" s="284"/>
      <c r="V180" s="58"/>
      <c r="W180" s="14"/>
      <c r="X180" s="58"/>
      <c r="Y180" s="58"/>
      <c r="Z180" s="58"/>
      <c r="AA180" s="58"/>
      <c r="AB180" s="75"/>
      <c r="AC180" s="319"/>
      <c r="AD180" s="278"/>
      <c r="AE180" s="278"/>
      <c r="AF180" s="278"/>
      <c r="AG180" s="294"/>
      <c r="AH180" s="304"/>
    </row>
    <row r="181" spans="1:35">
      <c r="A181" s="104">
        <v>1500</v>
      </c>
      <c r="B181" s="31" t="s">
        <v>170</v>
      </c>
      <c r="C181" s="237"/>
      <c r="D181" s="6"/>
      <c r="E181" s="4"/>
      <c r="F181" s="98"/>
      <c r="G181" s="8"/>
      <c r="H181" s="7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  <c r="U181" s="284"/>
      <c r="V181" s="58"/>
      <c r="W181" s="14"/>
      <c r="X181" s="58"/>
      <c r="Y181" s="58"/>
      <c r="Z181" s="58"/>
      <c r="AA181" s="58"/>
      <c r="AB181" s="75"/>
      <c r="AC181" s="319"/>
      <c r="AD181" s="278"/>
      <c r="AE181" s="278"/>
      <c r="AF181" s="278"/>
      <c r="AG181" s="294"/>
      <c r="AH181" s="304"/>
    </row>
    <row r="182" spans="1:35">
      <c r="A182" s="39">
        <v>1501</v>
      </c>
      <c r="B182" s="44" t="s">
        <v>315</v>
      </c>
      <c r="C182" s="236" t="s">
        <v>244</v>
      </c>
      <c r="D182" s="6"/>
      <c r="E182" s="4"/>
      <c r="F182" s="98">
        <v>1</v>
      </c>
      <c r="G182" s="8"/>
      <c r="H182" s="7">
        <f t="shared" ref="H182:H188" si="143">SUM(E182:G182)</f>
        <v>1</v>
      </c>
      <c r="I182" s="4">
        <v>1</v>
      </c>
      <c r="J182" s="8" t="s">
        <v>231</v>
      </c>
      <c r="K182" s="7">
        <f>SUMIF(exportMMB!D:D,'Voorbeeld Costreport Budget'!A182,exportMMB!G:G)</f>
        <v>0</v>
      </c>
      <c r="L182" s="14">
        <f>INDEX(budget!L:L,MATCH(A:A,budget!A:A,0))</f>
        <v>0</v>
      </c>
      <c r="M182" s="22">
        <f>INDEX(budget!M:M,MATCH($A:$A,budget!$A:$A,0))</f>
        <v>0</v>
      </c>
      <c r="N182" s="14">
        <f>INDEX(budget!N:N,MATCH($A:$A,budget!$A:$A,0))</f>
        <v>0</v>
      </c>
      <c r="O182" s="35">
        <f>INDEX(budget!O:O,MATCH($A:$A,budget!$A:$A,0))</f>
        <v>0</v>
      </c>
      <c r="P182" s="35">
        <f>INDEX(budget!P:P,MATCH($A:$A,budget!$A:$A,0))</f>
        <v>0</v>
      </c>
      <c r="Q182" s="35">
        <f>INDEX(budget!Q:Q,MATCH($A:$A,budget!$A:$A,0))</f>
        <v>0</v>
      </c>
      <c r="R182" s="35">
        <f>INDEX(budget!R:R,MATCH($A:$A,budget!$A:$A,0))</f>
        <v>0</v>
      </c>
      <c r="S182" s="14">
        <f t="shared" ref="S182:S188" si="144">L182-SUM(N182:R182)</f>
        <v>0</v>
      </c>
      <c r="T182" s="35">
        <f>INDEX(budget!T:T,MATCH($A:$A,budget!$A:$A,0))</f>
        <v>0</v>
      </c>
      <c r="U182" s="332">
        <f t="shared" ref="U182:U188" si="145">W:W+X:X+Y:Y+Z:Z+AA:AA</f>
        <v>0</v>
      </c>
      <c r="V182" s="58"/>
      <c r="W182" s="14"/>
      <c r="X182" s="58"/>
      <c r="Y182" s="58"/>
      <c r="Z182" s="58"/>
      <c r="AA182" s="58"/>
      <c r="AB182" s="75"/>
      <c r="AC182" s="319">
        <f t="shared" ref="AC182:AC188" si="146">AD:AD+AE:AE</f>
        <v>0</v>
      </c>
      <c r="AD182" s="278"/>
      <c r="AE182" s="278"/>
      <c r="AF182" s="278"/>
      <c r="AG182" s="294">
        <f t="shared" ref="AG182:AG188" si="147">AC:AC+U:U</f>
        <v>0</v>
      </c>
      <c r="AH182" s="304">
        <f t="shared" ref="AH182:AH188" si="148">L:L-AG:AG</f>
        <v>0</v>
      </c>
    </row>
    <row r="183" spans="1:35">
      <c r="A183" s="103">
        <v>1502</v>
      </c>
      <c r="B183" s="44" t="s">
        <v>316</v>
      </c>
      <c r="C183" s="236" t="s">
        <v>244</v>
      </c>
      <c r="D183" s="6"/>
      <c r="E183" s="4"/>
      <c r="F183" s="98">
        <v>1</v>
      </c>
      <c r="G183" s="8"/>
      <c r="H183" s="7">
        <f t="shared" si="143"/>
        <v>1</v>
      </c>
      <c r="I183" s="4">
        <v>1</v>
      </c>
      <c r="J183" s="8" t="s">
        <v>231</v>
      </c>
      <c r="K183" s="7">
        <f>SUMIF(exportMMB!D:D,'Voorbeeld Costreport Budget'!A183,exportMMB!G:G)</f>
        <v>0</v>
      </c>
      <c r="L183" s="14">
        <f>INDEX(budget!L:L,MATCH(A:A,budget!A:A,0))</f>
        <v>0</v>
      </c>
      <c r="M183" s="22">
        <f>INDEX(budget!M:M,MATCH($A:$A,budget!$A:$A,0))</f>
        <v>0</v>
      </c>
      <c r="N183" s="14">
        <f>INDEX(budget!N:N,MATCH($A:$A,budget!$A:$A,0))</f>
        <v>0</v>
      </c>
      <c r="O183" s="35">
        <f>INDEX(budget!O:O,MATCH($A:$A,budget!$A:$A,0))</f>
        <v>0</v>
      </c>
      <c r="P183" s="35">
        <f>INDEX(budget!P:P,MATCH($A:$A,budget!$A:$A,0))</f>
        <v>0</v>
      </c>
      <c r="Q183" s="35">
        <f>INDEX(budget!Q:Q,MATCH($A:$A,budget!$A:$A,0))</f>
        <v>0</v>
      </c>
      <c r="R183" s="35">
        <f>INDEX(budget!R:R,MATCH($A:$A,budget!$A:$A,0))</f>
        <v>0</v>
      </c>
      <c r="S183" s="14">
        <f t="shared" si="144"/>
        <v>0</v>
      </c>
      <c r="T183" s="35">
        <f>INDEX(budget!T:T,MATCH($A:$A,budget!$A:$A,0))</f>
        <v>0</v>
      </c>
      <c r="U183" s="332">
        <f t="shared" si="145"/>
        <v>0</v>
      </c>
      <c r="V183" s="58"/>
      <c r="W183" s="14"/>
      <c r="X183" s="58"/>
      <c r="Y183" s="58"/>
      <c r="Z183" s="58"/>
      <c r="AA183" s="58"/>
      <c r="AB183" s="75"/>
      <c r="AC183" s="319">
        <f t="shared" si="146"/>
        <v>0</v>
      </c>
      <c r="AD183" s="278"/>
      <c r="AE183" s="278"/>
      <c r="AF183" s="278"/>
      <c r="AG183" s="294">
        <f t="shared" si="147"/>
        <v>0</v>
      </c>
      <c r="AH183" s="304">
        <f t="shared" si="148"/>
        <v>0</v>
      </c>
    </row>
    <row r="184" spans="1:35">
      <c r="A184" s="103">
        <v>1503</v>
      </c>
      <c r="B184" s="44" t="s">
        <v>317</v>
      </c>
      <c r="C184" s="236" t="s">
        <v>244</v>
      </c>
      <c r="D184" s="6"/>
      <c r="E184" s="4"/>
      <c r="F184" s="98">
        <v>1</v>
      </c>
      <c r="G184" s="8"/>
      <c r="H184" s="7">
        <f t="shared" si="143"/>
        <v>1</v>
      </c>
      <c r="I184" s="4">
        <v>1</v>
      </c>
      <c r="J184" s="8" t="s">
        <v>231</v>
      </c>
      <c r="K184" s="7">
        <f>SUMIF(exportMMB!D:D,'Voorbeeld Costreport Budget'!A184,exportMMB!G:G)</f>
        <v>0</v>
      </c>
      <c r="L184" s="14">
        <f>INDEX(budget!L:L,MATCH(A:A,budget!A:A,0))</f>
        <v>0</v>
      </c>
      <c r="M184" s="22">
        <f>INDEX(budget!M:M,MATCH($A:$A,budget!$A:$A,0))</f>
        <v>0</v>
      </c>
      <c r="N184" s="14">
        <f>INDEX(budget!N:N,MATCH($A:$A,budget!$A:$A,0))</f>
        <v>0</v>
      </c>
      <c r="O184" s="35">
        <f>INDEX(budget!O:O,MATCH($A:$A,budget!$A:$A,0))</f>
        <v>0</v>
      </c>
      <c r="P184" s="35">
        <f>INDEX(budget!P:P,MATCH($A:$A,budget!$A:$A,0))</f>
        <v>0</v>
      </c>
      <c r="Q184" s="35">
        <f>INDEX(budget!Q:Q,MATCH($A:$A,budget!$A:$A,0))</f>
        <v>0</v>
      </c>
      <c r="R184" s="35">
        <f>INDEX(budget!R:R,MATCH($A:$A,budget!$A:$A,0))</f>
        <v>0</v>
      </c>
      <c r="S184" s="14">
        <f t="shared" si="144"/>
        <v>0</v>
      </c>
      <c r="T184" s="35">
        <f>INDEX(budget!T:T,MATCH($A:$A,budget!$A:$A,0))</f>
        <v>0</v>
      </c>
      <c r="U184" s="332">
        <f t="shared" si="145"/>
        <v>0</v>
      </c>
      <c r="V184" s="58"/>
      <c r="W184" s="14"/>
      <c r="X184" s="58"/>
      <c r="Y184" s="58"/>
      <c r="Z184" s="58"/>
      <c r="AA184" s="58"/>
      <c r="AB184" s="75"/>
      <c r="AC184" s="319">
        <f t="shared" si="146"/>
        <v>0</v>
      </c>
      <c r="AD184" s="278"/>
      <c r="AE184" s="278"/>
      <c r="AF184" s="278"/>
      <c r="AG184" s="294">
        <f t="shared" si="147"/>
        <v>0</v>
      </c>
      <c r="AH184" s="304">
        <f t="shared" si="148"/>
        <v>0</v>
      </c>
    </row>
    <row r="185" spans="1:35">
      <c r="A185" s="103">
        <v>1505</v>
      </c>
      <c r="B185" s="44" t="s">
        <v>318</v>
      </c>
      <c r="C185" s="236" t="s">
        <v>244</v>
      </c>
      <c r="D185" s="6"/>
      <c r="E185" s="4"/>
      <c r="F185" s="98">
        <v>1</v>
      </c>
      <c r="G185" s="8"/>
      <c r="H185" s="7">
        <f t="shared" si="143"/>
        <v>1</v>
      </c>
      <c r="I185" s="4">
        <v>1</v>
      </c>
      <c r="J185" s="8" t="s">
        <v>231</v>
      </c>
      <c r="K185" s="7">
        <f>SUMIF(exportMMB!D:D,'Voorbeeld Costreport Budget'!A185,exportMMB!G:G)</f>
        <v>0</v>
      </c>
      <c r="L185" s="14">
        <f>INDEX(budget!L:L,MATCH(A:A,budget!A:A,0))</f>
        <v>0</v>
      </c>
      <c r="M185" s="22">
        <f>INDEX(budget!M:M,MATCH($A:$A,budget!$A:$A,0))</f>
        <v>0</v>
      </c>
      <c r="N185" s="14">
        <f>INDEX(budget!N:N,MATCH($A:$A,budget!$A:$A,0))</f>
        <v>0</v>
      </c>
      <c r="O185" s="35">
        <f>INDEX(budget!O:O,MATCH($A:$A,budget!$A:$A,0))</f>
        <v>0</v>
      </c>
      <c r="P185" s="35">
        <f>INDEX(budget!P:P,MATCH($A:$A,budget!$A:$A,0))</f>
        <v>0</v>
      </c>
      <c r="Q185" s="35">
        <f>INDEX(budget!Q:Q,MATCH($A:$A,budget!$A:$A,0))</f>
        <v>0</v>
      </c>
      <c r="R185" s="35">
        <f>INDEX(budget!R:R,MATCH($A:$A,budget!$A:$A,0))</f>
        <v>0</v>
      </c>
      <c r="S185" s="14">
        <f t="shared" si="144"/>
        <v>0</v>
      </c>
      <c r="T185" s="35">
        <f>INDEX(budget!T:T,MATCH($A:$A,budget!$A:$A,0))</f>
        <v>0</v>
      </c>
      <c r="U185" s="332">
        <f t="shared" si="145"/>
        <v>0</v>
      </c>
      <c r="V185" s="58"/>
      <c r="W185" s="14"/>
      <c r="X185" s="58"/>
      <c r="Y185" s="58"/>
      <c r="Z185" s="58"/>
      <c r="AA185" s="58"/>
      <c r="AB185" s="75"/>
      <c r="AC185" s="319">
        <f t="shared" si="146"/>
        <v>0</v>
      </c>
      <c r="AD185" s="278"/>
      <c r="AE185" s="278"/>
      <c r="AF185" s="278"/>
      <c r="AG185" s="294">
        <f t="shared" si="147"/>
        <v>0</v>
      </c>
      <c r="AH185" s="304">
        <f t="shared" si="148"/>
        <v>0</v>
      </c>
    </row>
    <row r="186" spans="1:35">
      <c r="A186" s="103">
        <v>1540</v>
      </c>
      <c r="B186" s="44" t="s">
        <v>319</v>
      </c>
      <c r="C186" s="236" t="s">
        <v>244</v>
      </c>
      <c r="D186" s="6"/>
      <c r="E186" s="4"/>
      <c r="F186" s="98">
        <v>1</v>
      </c>
      <c r="G186" s="8"/>
      <c r="H186" s="7">
        <f t="shared" si="143"/>
        <v>1</v>
      </c>
      <c r="I186" s="4">
        <v>1</v>
      </c>
      <c r="J186" s="8" t="s">
        <v>231</v>
      </c>
      <c r="K186" s="7">
        <f>SUMIF(exportMMB!D:D,'Voorbeeld Costreport Budget'!A186,exportMMB!G:G)</f>
        <v>0</v>
      </c>
      <c r="L186" s="14">
        <f>INDEX(budget!L:L,MATCH(A:A,budget!A:A,0))</f>
        <v>0</v>
      </c>
      <c r="M186" s="22">
        <f>INDEX(budget!M:M,MATCH($A:$A,budget!$A:$A,0))</f>
        <v>0</v>
      </c>
      <c r="N186" s="14">
        <f>INDEX(budget!N:N,MATCH($A:$A,budget!$A:$A,0))</f>
        <v>0</v>
      </c>
      <c r="O186" s="35">
        <f>INDEX(budget!O:O,MATCH($A:$A,budget!$A:$A,0))</f>
        <v>0</v>
      </c>
      <c r="P186" s="35">
        <f>INDEX(budget!P:P,MATCH($A:$A,budget!$A:$A,0))</f>
        <v>0</v>
      </c>
      <c r="Q186" s="35">
        <f>INDEX(budget!Q:Q,MATCH($A:$A,budget!$A:$A,0))</f>
        <v>0</v>
      </c>
      <c r="R186" s="35">
        <f>INDEX(budget!R:R,MATCH($A:$A,budget!$A:$A,0))</f>
        <v>0</v>
      </c>
      <c r="S186" s="14">
        <f t="shared" si="144"/>
        <v>0</v>
      </c>
      <c r="T186" s="35">
        <f>INDEX(budget!T:T,MATCH($A:$A,budget!$A:$A,0))</f>
        <v>0</v>
      </c>
      <c r="U186" s="332">
        <f t="shared" si="145"/>
        <v>0</v>
      </c>
      <c r="V186" s="58"/>
      <c r="W186" s="14"/>
      <c r="X186" s="58"/>
      <c r="Y186" s="58"/>
      <c r="Z186" s="58"/>
      <c r="AA186" s="58"/>
      <c r="AB186" s="75"/>
      <c r="AC186" s="319">
        <f t="shared" si="146"/>
        <v>0</v>
      </c>
      <c r="AD186" s="278"/>
      <c r="AE186" s="278"/>
      <c r="AF186" s="278"/>
      <c r="AG186" s="294">
        <f t="shared" si="147"/>
        <v>0</v>
      </c>
      <c r="AH186" s="304">
        <f t="shared" si="148"/>
        <v>0</v>
      </c>
    </row>
    <row r="187" spans="1:35">
      <c r="A187" s="39">
        <v>1541</v>
      </c>
      <c r="B187" s="44" t="s">
        <v>320</v>
      </c>
      <c r="C187" s="236" t="s">
        <v>244</v>
      </c>
      <c r="D187" s="6"/>
      <c r="E187" s="4"/>
      <c r="F187" s="98">
        <v>1</v>
      </c>
      <c r="G187" s="8"/>
      <c r="H187" s="7">
        <f t="shared" si="143"/>
        <v>1</v>
      </c>
      <c r="I187" s="4">
        <v>1</v>
      </c>
      <c r="J187" s="8" t="s">
        <v>231</v>
      </c>
      <c r="K187" s="7">
        <f>SUMIF(exportMMB!D:D,'Voorbeeld Costreport Budget'!A187,exportMMB!G:G)</f>
        <v>0</v>
      </c>
      <c r="L187" s="14">
        <f>INDEX(budget!L:L,MATCH(A:A,budget!A:A,0))</f>
        <v>0</v>
      </c>
      <c r="M187" s="22">
        <f>INDEX(budget!M:M,MATCH($A:$A,budget!$A:$A,0))</f>
        <v>0</v>
      </c>
      <c r="N187" s="14">
        <f>INDEX(budget!N:N,MATCH($A:$A,budget!$A:$A,0))</f>
        <v>0</v>
      </c>
      <c r="O187" s="35">
        <f>INDEX(budget!O:O,MATCH($A:$A,budget!$A:$A,0))</f>
        <v>0</v>
      </c>
      <c r="P187" s="35">
        <f>INDEX(budget!P:P,MATCH($A:$A,budget!$A:$A,0))</f>
        <v>0</v>
      </c>
      <c r="Q187" s="35">
        <f>INDEX(budget!Q:Q,MATCH($A:$A,budget!$A:$A,0))</f>
        <v>0</v>
      </c>
      <c r="R187" s="35">
        <f>INDEX(budget!R:R,MATCH($A:$A,budget!$A:$A,0))</f>
        <v>0</v>
      </c>
      <c r="S187" s="14">
        <f t="shared" si="144"/>
        <v>0</v>
      </c>
      <c r="T187" s="35">
        <f>INDEX(budget!T:T,MATCH($A:$A,budget!$A:$A,0))</f>
        <v>0</v>
      </c>
      <c r="U187" s="332">
        <f t="shared" si="145"/>
        <v>0</v>
      </c>
      <c r="V187" s="58"/>
      <c r="W187" s="14"/>
      <c r="X187" s="58"/>
      <c r="Y187" s="58"/>
      <c r="Z187" s="58"/>
      <c r="AA187" s="58"/>
      <c r="AB187" s="75"/>
      <c r="AC187" s="319">
        <f t="shared" si="146"/>
        <v>0</v>
      </c>
      <c r="AD187" s="278"/>
      <c r="AE187" s="278"/>
      <c r="AF187" s="278"/>
      <c r="AG187" s="294">
        <f t="shared" si="147"/>
        <v>0</v>
      </c>
      <c r="AH187" s="304">
        <f t="shared" si="148"/>
        <v>0</v>
      </c>
    </row>
    <row r="188" spans="1:35">
      <c r="A188" s="39">
        <v>1542</v>
      </c>
      <c r="B188" s="44" t="s">
        <v>321</v>
      </c>
      <c r="C188" s="236" t="s">
        <v>244</v>
      </c>
      <c r="D188" s="6"/>
      <c r="E188" s="4"/>
      <c r="F188" s="98">
        <v>1</v>
      </c>
      <c r="G188" s="8"/>
      <c r="H188" s="7">
        <f t="shared" si="143"/>
        <v>1</v>
      </c>
      <c r="I188" s="4">
        <v>1</v>
      </c>
      <c r="J188" s="8" t="s">
        <v>231</v>
      </c>
      <c r="K188" s="7">
        <f>SUMIF(exportMMB!D:D,'Voorbeeld Costreport Budget'!A188,exportMMB!G:G)</f>
        <v>0</v>
      </c>
      <c r="L188" s="14">
        <f>INDEX(budget!L:L,MATCH(A:A,budget!A:A,0))</f>
        <v>0</v>
      </c>
      <c r="M188" s="22">
        <f>INDEX(budget!M:M,MATCH($A:$A,budget!$A:$A,0))</f>
        <v>0</v>
      </c>
      <c r="N188" s="14">
        <f>INDEX(budget!N:N,MATCH($A:$A,budget!$A:$A,0))</f>
        <v>0</v>
      </c>
      <c r="O188" s="35">
        <f>INDEX(budget!O:O,MATCH($A:$A,budget!$A:$A,0))</f>
        <v>0</v>
      </c>
      <c r="P188" s="35">
        <f>INDEX(budget!P:P,MATCH($A:$A,budget!$A:$A,0))</f>
        <v>0</v>
      </c>
      <c r="Q188" s="35">
        <f>INDEX(budget!Q:Q,MATCH($A:$A,budget!$A:$A,0))</f>
        <v>0</v>
      </c>
      <c r="R188" s="35">
        <f>INDEX(budget!R:R,MATCH($A:$A,budget!$A:$A,0))</f>
        <v>0</v>
      </c>
      <c r="S188" s="14">
        <f t="shared" si="144"/>
        <v>0</v>
      </c>
      <c r="T188" s="35">
        <f>INDEX(budget!T:T,MATCH($A:$A,budget!$A:$A,0))</f>
        <v>0</v>
      </c>
      <c r="U188" s="332">
        <f t="shared" si="145"/>
        <v>0</v>
      </c>
      <c r="V188" s="58"/>
      <c r="W188" s="14"/>
      <c r="X188" s="58"/>
      <c r="Y188" s="58"/>
      <c r="Z188" s="58"/>
      <c r="AA188" s="58"/>
      <c r="AB188" s="75"/>
      <c r="AC188" s="319">
        <f t="shared" si="146"/>
        <v>0</v>
      </c>
      <c r="AD188" s="278"/>
      <c r="AE188" s="278"/>
      <c r="AF188" s="278"/>
      <c r="AG188" s="294">
        <f t="shared" si="147"/>
        <v>0</v>
      </c>
      <c r="AH188" s="304">
        <f t="shared" si="148"/>
        <v>0</v>
      </c>
    </row>
    <row r="189" spans="1:35">
      <c r="A189" s="39"/>
      <c r="B189" s="46" t="s">
        <v>152</v>
      </c>
      <c r="C189" s="236"/>
      <c r="D189" s="6"/>
      <c r="E189" s="4"/>
      <c r="F189" s="98"/>
      <c r="G189" s="8"/>
      <c r="H189" s="7"/>
      <c r="I189" s="4"/>
      <c r="J189" s="4"/>
      <c r="K189" s="7"/>
      <c r="L189" s="16">
        <f>SUM(L182:L188)</f>
        <v>0</v>
      </c>
      <c r="M189" s="21">
        <f>SUM(M182:M188)</f>
        <v>0</v>
      </c>
      <c r="N189" s="16">
        <f t="shared" ref="N189:T189" si="149">SUM(N182:N188)</f>
        <v>0</v>
      </c>
      <c r="O189" s="34">
        <f t="shared" si="149"/>
        <v>0</v>
      </c>
      <c r="P189" s="34">
        <f t="shared" si="149"/>
        <v>0</v>
      </c>
      <c r="Q189" s="34">
        <f t="shared" si="149"/>
        <v>0</v>
      </c>
      <c r="R189" s="34">
        <f t="shared" si="149"/>
        <v>0</v>
      </c>
      <c r="S189" s="16">
        <f t="shared" si="149"/>
        <v>0</v>
      </c>
      <c r="T189" s="34">
        <f t="shared" si="149"/>
        <v>0</v>
      </c>
      <c r="U189" s="284">
        <f t="shared" ref="U189:AA189" si="150">SUM(U182:U188)</f>
        <v>0</v>
      </c>
      <c r="V189" s="58">
        <f t="shared" si="150"/>
        <v>0</v>
      </c>
      <c r="W189" s="14">
        <f t="shared" si="150"/>
        <v>0</v>
      </c>
      <c r="X189" s="58">
        <f t="shared" si="150"/>
        <v>0</v>
      </c>
      <c r="Y189" s="58">
        <f t="shared" si="150"/>
        <v>0</v>
      </c>
      <c r="Z189" s="58">
        <f t="shared" si="150"/>
        <v>0</v>
      </c>
      <c r="AA189" s="58">
        <f t="shared" si="150"/>
        <v>0</v>
      </c>
      <c r="AB189" s="59">
        <f t="shared" ref="AB189" si="151">SUM(AB182:AB188)</f>
        <v>0</v>
      </c>
      <c r="AC189" s="320">
        <f>SUM(AC182:AC188)</f>
        <v>0</v>
      </c>
      <c r="AD189" s="279">
        <f>SUM(AD182:AD188)</f>
        <v>0</v>
      </c>
      <c r="AE189" s="279">
        <f>SUM(AE182:AE188)</f>
        <v>0</v>
      </c>
      <c r="AF189" s="279">
        <f>SUM(AF182:AF188)</f>
        <v>0</v>
      </c>
      <c r="AG189" s="295">
        <f t="shared" ref="AG189:AH189" si="152">SUM(AG182:AG188)</f>
        <v>0</v>
      </c>
      <c r="AH189" s="305">
        <f t="shared" si="152"/>
        <v>0</v>
      </c>
      <c r="AI189" s="328"/>
    </row>
    <row r="190" spans="1:35">
      <c r="A190" s="39"/>
      <c r="B190" s="44"/>
      <c r="C190" s="236"/>
      <c r="D190" s="6"/>
      <c r="E190" s="4"/>
      <c r="F190" s="98"/>
      <c r="G190" s="8"/>
      <c r="H190" s="7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  <c r="U190" s="284"/>
      <c r="V190" s="58"/>
      <c r="W190" s="14"/>
      <c r="X190" s="58"/>
      <c r="Y190" s="58"/>
      <c r="Z190" s="58"/>
      <c r="AA190" s="58"/>
      <c r="AB190" s="75"/>
      <c r="AC190" s="319"/>
      <c r="AD190" s="278"/>
      <c r="AE190" s="278"/>
      <c r="AF190" s="278"/>
      <c r="AG190" s="294"/>
      <c r="AH190" s="304"/>
    </row>
    <row r="191" spans="1:35">
      <c r="A191" s="104">
        <v>2000</v>
      </c>
      <c r="B191" s="31" t="s">
        <v>172</v>
      </c>
      <c r="C191" s="237"/>
      <c r="D191" s="6"/>
      <c r="E191" s="4"/>
      <c r="F191" s="98"/>
      <c r="G191" s="8"/>
      <c r="H191" s="7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  <c r="U191" s="284"/>
      <c r="V191" s="58"/>
      <c r="W191" s="14"/>
      <c r="X191" s="58"/>
      <c r="Y191" s="58"/>
      <c r="Z191" s="58"/>
      <c r="AA191" s="58"/>
      <c r="AB191" s="75"/>
      <c r="AC191" s="319"/>
      <c r="AD191" s="278"/>
      <c r="AE191" s="278"/>
      <c r="AF191" s="278"/>
      <c r="AG191" s="294"/>
      <c r="AH191" s="304"/>
    </row>
    <row r="192" spans="1:35">
      <c r="A192" s="39">
        <v>2001</v>
      </c>
      <c r="B192" s="44" t="s">
        <v>322</v>
      </c>
      <c r="C192" s="236" t="s">
        <v>267</v>
      </c>
      <c r="D192" s="6"/>
      <c r="E192" s="4"/>
      <c r="F192" s="98">
        <v>1</v>
      </c>
      <c r="G192" s="8"/>
      <c r="H192" s="7">
        <f t="shared" ref="H192:H196" si="153">SUM(E192:G192)</f>
        <v>1</v>
      </c>
      <c r="I192" s="4">
        <v>1</v>
      </c>
      <c r="J192" s="8" t="s">
        <v>231</v>
      </c>
      <c r="K192" s="7">
        <f>SUMIF(exportMMB!D:D,'Voorbeeld Costreport Budget'!A192,exportMMB!G:G)</f>
        <v>0</v>
      </c>
      <c r="L192" s="14">
        <f>INDEX(budget!L:L,MATCH(A:A,budget!A:A,0))</f>
        <v>0</v>
      </c>
      <c r="M192" s="22">
        <f>INDEX(budget!M:M,MATCH($A:$A,budget!$A:$A,0))</f>
        <v>0</v>
      </c>
      <c r="N192" s="14">
        <f>INDEX(budget!N:N,MATCH($A:$A,budget!$A:$A,0))</f>
        <v>0</v>
      </c>
      <c r="O192" s="35">
        <f>INDEX(budget!O:O,MATCH($A:$A,budget!$A:$A,0))</f>
        <v>0</v>
      </c>
      <c r="P192" s="35">
        <f>INDEX(budget!P:P,MATCH($A:$A,budget!$A:$A,0))</f>
        <v>0</v>
      </c>
      <c r="Q192" s="35">
        <f>INDEX(budget!Q:Q,MATCH($A:$A,budget!$A:$A,0))</f>
        <v>0</v>
      </c>
      <c r="R192" s="35">
        <f>INDEX(budget!R:R,MATCH($A:$A,budget!$A:$A,0))</f>
        <v>0</v>
      </c>
      <c r="S192" s="14">
        <f t="shared" ref="S192:S217" si="154">L192-SUM(N192:R192)</f>
        <v>0</v>
      </c>
      <c r="T192" s="35">
        <f>INDEX(budget!T:T,MATCH($A:$A,budget!$A:$A,0))</f>
        <v>0</v>
      </c>
      <c r="U192" s="332">
        <f t="shared" ref="U192:U218" si="155">W:W+X:X+Y:Y+Z:Z+AA:AA</f>
        <v>0</v>
      </c>
      <c r="V192" s="58"/>
      <c r="W192" s="14"/>
      <c r="X192" s="58"/>
      <c r="Y192" s="58"/>
      <c r="Z192" s="58"/>
      <c r="AA192" s="58"/>
      <c r="AB192" s="75"/>
      <c r="AC192" s="319">
        <f t="shared" ref="AC192:AC218" si="156">AD:AD+AE:AE</f>
        <v>0</v>
      </c>
      <c r="AD192" s="278"/>
      <c r="AE192" s="278"/>
      <c r="AF192" s="278"/>
      <c r="AG192" s="294">
        <f t="shared" ref="AG192:AG218" si="157">AC:AC+U:U</f>
        <v>0</v>
      </c>
      <c r="AH192" s="304">
        <f t="shared" ref="AH192:AH218" si="158">L:L-AG:AG</f>
        <v>0</v>
      </c>
    </row>
    <row r="193" spans="1:34">
      <c r="A193" s="39">
        <v>2002</v>
      </c>
      <c r="B193" s="44" t="s">
        <v>324</v>
      </c>
      <c r="C193" s="236" t="s">
        <v>267</v>
      </c>
      <c r="D193" s="6"/>
      <c r="E193" s="4"/>
      <c r="F193" s="98">
        <v>1</v>
      </c>
      <c r="G193" s="8"/>
      <c r="H193" s="7">
        <f t="shared" si="153"/>
        <v>1</v>
      </c>
      <c r="I193" s="4">
        <v>1</v>
      </c>
      <c r="J193" s="8" t="s">
        <v>231</v>
      </c>
      <c r="K193" s="7">
        <f>SUMIF(exportMMB!D:D,'Voorbeeld Costreport Budget'!A193,exportMMB!G:G)</f>
        <v>0</v>
      </c>
      <c r="L193" s="14">
        <f>INDEX(budget!L:L,MATCH(A:A,budget!A:A,0))</f>
        <v>0</v>
      </c>
      <c r="M193" s="22">
        <f>INDEX(budget!M:M,MATCH($A:$A,budget!$A:$A,0))</f>
        <v>0</v>
      </c>
      <c r="N193" s="14">
        <f>INDEX(budget!N:N,MATCH($A:$A,budget!$A:$A,0))</f>
        <v>0</v>
      </c>
      <c r="O193" s="35">
        <f>INDEX(budget!O:O,MATCH($A:$A,budget!$A:$A,0))</f>
        <v>0</v>
      </c>
      <c r="P193" s="35">
        <f>INDEX(budget!P:P,MATCH($A:$A,budget!$A:$A,0))</f>
        <v>0</v>
      </c>
      <c r="Q193" s="35">
        <f>INDEX(budget!Q:Q,MATCH($A:$A,budget!$A:$A,0))</f>
        <v>0</v>
      </c>
      <c r="R193" s="35">
        <f>INDEX(budget!R:R,MATCH($A:$A,budget!$A:$A,0))</f>
        <v>0</v>
      </c>
      <c r="S193" s="14">
        <f t="shared" si="154"/>
        <v>0</v>
      </c>
      <c r="T193" s="35">
        <f>INDEX(budget!T:T,MATCH($A:$A,budget!$A:$A,0))</f>
        <v>0</v>
      </c>
      <c r="U193" s="332">
        <f t="shared" si="155"/>
        <v>0</v>
      </c>
      <c r="V193" s="58"/>
      <c r="W193" s="14"/>
      <c r="X193" s="58"/>
      <c r="Y193" s="58"/>
      <c r="Z193" s="58"/>
      <c r="AA193" s="58"/>
      <c r="AB193" s="75"/>
      <c r="AC193" s="319">
        <f t="shared" si="156"/>
        <v>0</v>
      </c>
      <c r="AD193" s="278"/>
      <c r="AE193" s="278"/>
      <c r="AF193" s="278"/>
      <c r="AG193" s="294">
        <f t="shared" si="157"/>
        <v>0</v>
      </c>
      <c r="AH193" s="304">
        <f t="shared" si="158"/>
        <v>0</v>
      </c>
    </row>
    <row r="194" spans="1:34">
      <c r="A194" s="39">
        <v>2004</v>
      </c>
      <c r="B194" s="44" t="s">
        <v>325</v>
      </c>
      <c r="C194" s="236" t="s">
        <v>267</v>
      </c>
      <c r="D194" s="6"/>
      <c r="E194" s="4"/>
      <c r="F194" s="98">
        <v>1</v>
      </c>
      <c r="G194" s="8"/>
      <c r="H194" s="7">
        <f t="shared" si="153"/>
        <v>1</v>
      </c>
      <c r="I194" s="4">
        <v>1</v>
      </c>
      <c r="J194" s="8" t="s">
        <v>231</v>
      </c>
      <c r="K194" s="7">
        <f>SUMIF(exportMMB!D:D,'Voorbeeld Costreport Budget'!A194,exportMMB!G:G)</f>
        <v>0</v>
      </c>
      <c r="L194" s="14">
        <f>INDEX(budget!L:L,MATCH(A:A,budget!A:A,0))</f>
        <v>0</v>
      </c>
      <c r="M194" s="22">
        <f>INDEX(budget!M:M,MATCH($A:$A,budget!$A:$A,0))</f>
        <v>0</v>
      </c>
      <c r="N194" s="14">
        <f>INDEX(budget!N:N,MATCH($A:$A,budget!$A:$A,0))</f>
        <v>0</v>
      </c>
      <c r="O194" s="35">
        <f>INDEX(budget!O:O,MATCH($A:$A,budget!$A:$A,0))</f>
        <v>0</v>
      </c>
      <c r="P194" s="35">
        <f>INDEX(budget!P:P,MATCH($A:$A,budget!$A:$A,0))</f>
        <v>0</v>
      </c>
      <c r="Q194" s="35">
        <f>INDEX(budget!Q:Q,MATCH($A:$A,budget!$A:$A,0))</f>
        <v>0</v>
      </c>
      <c r="R194" s="35">
        <f>INDEX(budget!R:R,MATCH($A:$A,budget!$A:$A,0))</f>
        <v>0</v>
      </c>
      <c r="S194" s="14">
        <f t="shared" si="154"/>
        <v>0</v>
      </c>
      <c r="T194" s="35">
        <f>INDEX(budget!T:T,MATCH($A:$A,budget!$A:$A,0))</f>
        <v>0</v>
      </c>
      <c r="U194" s="332">
        <f t="shared" si="155"/>
        <v>0</v>
      </c>
      <c r="V194" s="58"/>
      <c r="W194" s="14"/>
      <c r="X194" s="58"/>
      <c r="Y194" s="58"/>
      <c r="Z194" s="58"/>
      <c r="AA194" s="58"/>
      <c r="AB194" s="75"/>
      <c r="AC194" s="319">
        <f t="shared" si="156"/>
        <v>0</v>
      </c>
      <c r="AD194" s="278"/>
      <c r="AE194" s="278"/>
      <c r="AF194" s="278"/>
      <c r="AG194" s="294">
        <f t="shared" si="157"/>
        <v>0</v>
      </c>
      <c r="AH194" s="304">
        <f t="shared" si="158"/>
        <v>0</v>
      </c>
    </row>
    <row r="195" spans="1:34">
      <c r="A195" s="103">
        <v>2005</v>
      </c>
      <c r="B195" s="44" t="s">
        <v>326</v>
      </c>
      <c r="C195" s="236" t="s">
        <v>267</v>
      </c>
      <c r="D195" s="6"/>
      <c r="E195" s="4"/>
      <c r="F195" s="98">
        <v>1</v>
      </c>
      <c r="G195" s="8"/>
      <c r="H195" s="7">
        <f t="shared" si="153"/>
        <v>1</v>
      </c>
      <c r="I195" s="4">
        <v>1</v>
      </c>
      <c r="J195" s="8" t="s">
        <v>231</v>
      </c>
      <c r="K195" s="7">
        <f>SUMIF(exportMMB!D:D,'Voorbeeld Costreport Budget'!A195,exportMMB!G:G)</f>
        <v>0</v>
      </c>
      <c r="L195" s="14">
        <f>INDEX(budget!L:L,MATCH(A:A,budget!A:A,0))</f>
        <v>0</v>
      </c>
      <c r="M195" s="22">
        <f>INDEX(budget!M:M,MATCH($A:$A,budget!$A:$A,0))</f>
        <v>0</v>
      </c>
      <c r="N195" s="14">
        <f>INDEX(budget!N:N,MATCH($A:$A,budget!$A:$A,0))</f>
        <v>0</v>
      </c>
      <c r="O195" s="35">
        <f>INDEX(budget!O:O,MATCH($A:$A,budget!$A:$A,0))</f>
        <v>0</v>
      </c>
      <c r="P195" s="35">
        <f>INDEX(budget!P:P,MATCH($A:$A,budget!$A:$A,0))</f>
        <v>0</v>
      </c>
      <c r="Q195" s="35">
        <f>INDEX(budget!Q:Q,MATCH($A:$A,budget!$A:$A,0))</f>
        <v>0</v>
      </c>
      <c r="R195" s="35">
        <f>INDEX(budget!R:R,MATCH($A:$A,budget!$A:$A,0))</f>
        <v>0</v>
      </c>
      <c r="S195" s="14">
        <f t="shared" si="154"/>
        <v>0</v>
      </c>
      <c r="T195" s="35">
        <f>INDEX(budget!T:T,MATCH($A:$A,budget!$A:$A,0))</f>
        <v>0</v>
      </c>
      <c r="U195" s="332">
        <f t="shared" si="155"/>
        <v>0</v>
      </c>
      <c r="V195" s="58"/>
      <c r="W195" s="14"/>
      <c r="X195" s="58"/>
      <c r="Y195" s="58"/>
      <c r="Z195" s="58"/>
      <c r="AA195" s="58"/>
      <c r="AB195" s="75"/>
      <c r="AC195" s="319">
        <f t="shared" si="156"/>
        <v>0</v>
      </c>
      <c r="AD195" s="278"/>
      <c r="AE195" s="278"/>
      <c r="AF195" s="278"/>
      <c r="AG195" s="294">
        <f t="shared" si="157"/>
        <v>0</v>
      </c>
      <c r="AH195" s="304">
        <f t="shared" si="158"/>
        <v>0</v>
      </c>
    </row>
    <row r="196" spans="1:34">
      <c r="A196" s="103">
        <v>2006</v>
      </c>
      <c r="B196" s="44" t="s">
        <v>327</v>
      </c>
      <c r="C196" s="236" t="s">
        <v>267</v>
      </c>
      <c r="D196" s="6"/>
      <c r="E196" s="4"/>
      <c r="F196" s="98">
        <v>1</v>
      </c>
      <c r="G196" s="8"/>
      <c r="H196" s="7">
        <f t="shared" si="153"/>
        <v>1</v>
      </c>
      <c r="I196" s="4">
        <v>1</v>
      </c>
      <c r="J196" s="8" t="s">
        <v>231</v>
      </c>
      <c r="K196" s="7">
        <f>SUMIF(exportMMB!D:D,'Voorbeeld Costreport Budget'!A196,exportMMB!G:G)</f>
        <v>0</v>
      </c>
      <c r="L196" s="14">
        <f>INDEX(budget!L:L,MATCH(A:A,budget!A:A,0))</f>
        <v>0</v>
      </c>
      <c r="M196" s="22">
        <f>INDEX(budget!M:M,MATCH($A:$A,budget!$A:$A,0))</f>
        <v>0</v>
      </c>
      <c r="N196" s="14">
        <f>INDEX(budget!N:N,MATCH($A:$A,budget!$A:$A,0))</f>
        <v>0</v>
      </c>
      <c r="O196" s="35">
        <f>INDEX(budget!O:O,MATCH($A:$A,budget!$A:$A,0))</f>
        <v>0</v>
      </c>
      <c r="P196" s="35">
        <f>INDEX(budget!P:P,MATCH($A:$A,budget!$A:$A,0))</f>
        <v>0</v>
      </c>
      <c r="Q196" s="35">
        <f>INDEX(budget!Q:Q,MATCH($A:$A,budget!$A:$A,0))</f>
        <v>0</v>
      </c>
      <c r="R196" s="35">
        <f>INDEX(budget!R:R,MATCH($A:$A,budget!$A:$A,0))</f>
        <v>0</v>
      </c>
      <c r="S196" s="14">
        <f t="shared" si="154"/>
        <v>0</v>
      </c>
      <c r="T196" s="35">
        <f>INDEX(budget!T:T,MATCH($A:$A,budget!$A:$A,0))</f>
        <v>0</v>
      </c>
      <c r="U196" s="332">
        <f t="shared" si="155"/>
        <v>0</v>
      </c>
      <c r="V196" s="58"/>
      <c r="W196" s="14"/>
      <c r="X196" s="58"/>
      <c r="Y196" s="58"/>
      <c r="Z196" s="58"/>
      <c r="AA196" s="58"/>
      <c r="AB196" s="75"/>
      <c r="AC196" s="319">
        <f t="shared" si="156"/>
        <v>0</v>
      </c>
      <c r="AD196" s="278"/>
      <c r="AE196" s="278"/>
      <c r="AF196" s="278"/>
      <c r="AG196" s="294">
        <f t="shared" si="157"/>
        <v>0</v>
      </c>
      <c r="AH196" s="304">
        <f t="shared" si="158"/>
        <v>0</v>
      </c>
    </row>
    <row r="197" spans="1:34">
      <c r="A197" s="39">
        <v>2008</v>
      </c>
      <c r="B197" s="44" t="s">
        <v>328</v>
      </c>
      <c r="C197" s="236" t="s">
        <v>267</v>
      </c>
      <c r="D197" s="6"/>
      <c r="E197" s="4"/>
      <c r="F197" s="98">
        <v>1</v>
      </c>
      <c r="G197" s="8"/>
      <c r="H197" s="7">
        <f t="shared" ref="H197:H201" si="159">SUM(E197:G197)</f>
        <v>1</v>
      </c>
      <c r="I197" s="4">
        <v>1</v>
      </c>
      <c r="J197" s="8" t="s">
        <v>231</v>
      </c>
      <c r="K197" s="7">
        <f>SUMIF(exportMMB!D:D,'Voorbeeld Costreport Budget'!A197,exportMMB!G:G)</f>
        <v>0</v>
      </c>
      <c r="L197" s="14">
        <f>INDEX(budget!L:L,MATCH(A:A,budget!A:A,0))</f>
        <v>0</v>
      </c>
      <c r="M197" s="22">
        <f>INDEX(budget!M:M,MATCH($A:$A,budget!$A:$A,0))</f>
        <v>0</v>
      </c>
      <c r="N197" s="14">
        <f>INDEX(budget!N:N,MATCH($A:$A,budget!$A:$A,0))</f>
        <v>0</v>
      </c>
      <c r="O197" s="35">
        <f>INDEX(budget!O:O,MATCH($A:$A,budget!$A:$A,0))</f>
        <v>0</v>
      </c>
      <c r="P197" s="35">
        <f>INDEX(budget!P:P,MATCH($A:$A,budget!$A:$A,0))</f>
        <v>0</v>
      </c>
      <c r="Q197" s="35">
        <f>INDEX(budget!Q:Q,MATCH($A:$A,budget!$A:$A,0))</f>
        <v>0</v>
      </c>
      <c r="R197" s="35">
        <f>INDEX(budget!R:R,MATCH($A:$A,budget!$A:$A,0))</f>
        <v>0</v>
      </c>
      <c r="S197" s="14">
        <f t="shared" si="154"/>
        <v>0</v>
      </c>
      <c r="T197" s="35">
        <f>INDEX(budget!T:T,MATCH($A:$A,budget!$A:$A,0))</f>
        <v>0</v>
      </c>
      <c r="U197" s="332">
        <f t="shared" si="155"/>
        <v>0</v>
      </c>
      <c r="V197" s="58"/>
      <c r="W197" s="14"/>
      <c r="X197" s="58"/>
      <c r="Y197" s="58"/>
      <c r="Z197" s="58"/>
      <c r="AA197" s="58"/>
      <c r="AB197" s="75"/>
      <c r="AC197" s="319">
        <f t="shared" si="156"/>
        <v>0</v>
      </c>
      <c r="AD197" s="278"/>
      <c r="AE197" s="278"/>
      <c r="AF197" s="278"/>
      <c r="AG197" s="294">
        <f t="shared" si="157"/>
        <v>0</v>
      </c>
      <c r="AH197" s="304">
        <f t="shared" si="158"/>
        <v>0</v>
      </c>
    </row>
    <row r="198" spans="1:34">
      <c r="A198" s="39">
        <v>2009</v>
      </c>
      <c r="B198" s="44" t="s">
        <v>329</v>
      </c>
      <c r="C198" s="236" t="s">
        <v>267</v>
      </c>
      <c r="D198" s="6"/>
      <c r="E198" s="112"/>
      <c r="F198" s="98">
        <v>1</v>
      </c>
      <c r="G198" s="8"/>
      <c r="H198" s="7">
        <f t="shared" si="159"/>
        <v>1</v>
      </c>
      <c r="I198" s="4">
        <v>1</v>
      </c>
      <c r="J198" s="8" t="s">
        <v>231</v>
      </c>
      <c r="K198" s="7">
        <f>SUMIF(exportMMB!D:D,'Voorbeeld Costreport Budget'!A198,exportMMB!G:G)</f>
        <v>0</v>
      </c>
      <c r="L198" s="14">
        <f>INDEX(budget!L:L,MATCH(A:A,budget!A:A,0))</f>
        <v>0</v>
      </c>
      <c r="M198" s="22">
        <f>INDEX(budget!M:M,MATCH($A:$A,budget!$A:$A,0))</f>
        <v>0</v>
      </c>
      <c r="N198" s="14">
        <f>INDEX(budget!N:N,MATCH($A:$A,budget!$A:$A,0))</f>
        <v>0</v>
      </c>
      <c r="O198" s="35">
        <f>INDEX(budget!O:O,MATCH($A:$A,budget!$A:$A,0))</f>
        <v>0</v>
      </c>
      <c r="P198" s="35">
        <f>INDEX(budget!P:P,MATCH($A:$A,budget!$A:$A,0))</f>
        <v>0</v>
      </c>
      <c r="Q198" s="35">
        <f>INDEX(budget!Q:Q,MATCH($A:$A,budget!$A:$A,0))</f>
        <v>0</v>
      </c>
      <c r="R198" s="35">
        <f>INDEX(budget!R:R,MATCH($A:$A,budget!$A:$A,0))</f>
        <v>0</v>
      </c>
      <c r="S198" s="14">
        <f t="shared" si="154"/>
        <v>0</v>
      </c>
      <c r="T198" s="35">
        <f>INDEX(budget!T:T,MATCH($A:$A,budget!$A:$A,0))</f>
        <v>0</v>
      </c>
      <c r="U198" s="332">
        <f t="shared" si="155"/>
        <v>0</v>
      </c>
      <c r="V198" s="58"/>
      <c r="W198" s="14"/>
      <c r="X198" s="58"/>
      <c r="Y198" s="58"/>
      <c r="Z198" s="58"/>
      <c r="AA198" s="58"/>
      <c r="AB198" s="75"/>
      <c r="AC198" s="319">
        <f t="shared" si="156"/>
        <v>0</v>
      </c>
      <c r="AD198" s="278"/>
      <c r="AE198" s="278"/>
      <c r="AF198" s="278"/>
      <c r="AG198" s="294">
        <f t="shared" si="157"/>
        <v>0</v>
      </c>
      <c r="AH198" s="304">
        <f t="shared" si="158"/>
        <v>0</v>
      </c>
    </row>
    <row r="199" spans="1:34">
      <c r="A199" s="39">
        <v>2010</v>
      </c>
      <c r="B199" s="44" t="s">
        <v>330</v>
      </c>
      <c r="C199" s="236" t="s">
        <v>267</v>
      </c>
      <c r="D199" s="6"/>
      <c r="E199" s="4"/>
      <c r="F199" s="98">
        <v>1</v>
      </c>
      <c r="G199" s="8"/>
      <c r="H199" s="7">
        <f t="shared" si="159"/>
        <v>1</v>
      </c>
      <c r="I199" s="4">
        <v>1</v>
      </c>
      <c r="J199" s="8" t="s">
        <v>231</v>
      </c>
      <c r="K199" s="7">
        <f>SUMIF(exportMMB!D:D,'Voorbeeld Costreport Budget'!A199,exportMMB!G:G)</f>
        <v>0</v>
      </c>
      <c r="L199" s="14">
        <f>INDEX(budget!L:L,MATCH(A:A,budget!A:A,0))</f>
        <v>0</v>
      </c>
      <c r="M199" s="22">
        <f>INDEX(budget!M:M,MATCH($A:$A,budget!$A:$A,0))</f>
        <v>0</v>
      </c>
      <c r="N199" s="14">
        <f>INDEX(budget!N:N,MATCH($A:$A,budget!$A:$A,0))</f>
        <v>0</v>
      </c>
      <c r="O199" s="35">
        <f>INDEX(budget!O:O,MATCH($A:$A,budget!$A:$A,0))</f>
        <v>0</v>
      </c>
      <c r="P199" s="35">
        <f>INDEX(budget!P:P,MATCH($A:$A,budget!$A:$A,0))</f>
        <v>0</v>
      </c>
      <c r="Q199" s="35">
        <f>INDEX(budget!Q:Q,MATCH($A:$A,budget!$A:$A,0))</f>
        <v>0</v>
      </c>
      <c r="R199" s="35">
        <f>INDEX(budget!R:R,MATCH($A:$A,budget!$A:$A,0))</f>
        <v>0</v>
      </c>
      <c r="S199" s="14">
        <f t="shared" si="154"/>
        <v>0</v>
      </c>
      <c r="T199" s="35">
        <f>INDEX(budget!T:T,MATCH($A:$A,budget!$A:$A,0))</f>
        <v>0</v>
      </c>
      <c r="U199" s="332">
        <f t="shared" si="155"/>
        <v>0</v>
      </c>
      <c r="V199" s="58"/>
      <c r="W199" s="14"/>
      <c r="X199" s="58"/>
      <c r="Y199" s="58"/>
      <c r="Z199" s="58"/>
      <c r="AA199" s="58"/>
      <c r="AB199" s="75"/>
      <c r="AC199" s="319">
        <f t="shared" si="156"/>
        <v>0</v>
      </c>
      <c r="AD199" s="278"/>
      <c r="AE199" s="278"/>
      <c r="AF199" s="278"/>
      <c r="AG199" s="294">
        <f t="shared" si="157"/>
        <v>0</v>
      </c>
      <c r="AH199" s="304">
        <f t="shared" si="158"/>
        <v>0</v>
      </c>
    </row>
    <row r="200" spans="1:34">
      <c r="A200" s="39">
        <v>2011</v>
      </c>
      <c r="B200" s="44" t="s">
        <v>331</v>
      </c>
      <c r="C200" s="236" t="s">
        <v>267</v>
      </c>
      <c r="D200" s="6"/>
      <c r="E200" s="4"/>
      <c r="F200" s="98">
        <v>1</v>
      </c>
      <c r="G200" s="8"/>
      <c r="H200" s="7">
        <f t="shared" si="159"/>
        <v>1</v>
      </c>
      <c r="I200" s="4">
        <v>1</v>
      </c>
      <c r="J200" s="8" t="s">
        <v>231</v>
      </c>
      <c r="K200" s="7">
        <f>SUMIF(exportMMB!D:D,'Voorbeeld Costreport Budget'!A200,exportMMB!G:G)</f>
        <v>0</v>
      </c>
      <c r="L200" s="14">
        <f>INDEX(budget!L:L,MATCH(A:A,budget!A:A,0))</f>
        <v>0</v>
      </c>
      <c r="M200" s="22">
        <f>INDEX(budget!M:M,MATCH($A:$A,budget!$A:$A,0))</f>
        <v>0</v>
      </c>
      <c r="N200" s="14">
        <f>INDEX(budget!N:N,MATCH($A:$A,budget!$A:$A,0))</f>
        <v>0</v>
      </c>
      <c r="O200" s="35">
        <f>INDEX(budget!O:O,MATCH($A:$A,budget!$A:$A,0))</f>
        <v>0</v>
      </c>
      <c r="P200" s="35">
        <f>INDEX(budget!P:P,MATCH($A:$A,budget!$A:$A,0))</f>
        <v>0</v>
      </c>
      <c r="Q200" s="35">
        <f>INDEX(budget!Q:Q,MATCH($A:$A,budget!$A:$A,0))</f>
        <v>0</v>
      </c>
      <c r="R200" s="35">
        <f>INDEX(budget!R:R,MATCH($A:$A,budget!$A:$A,0))</f>
        <v>0</v>
      </c>
      <c r="S200" s="14">
        <f t="shared" si="154"/>
        <v>0</v>
      </c>
      <c r="T200" s="35">
        <f>INDEX(budget!T:T,MATCH($A:$A,budget!$A:$A,0))</f>
        <v>0</v>
      </c>
      <c r="U200" s="332">
        <f t="shared" si="155"/>
        <v>0</v>
      </c>
      <c r="V200" s="58"/>
      <c r="W200" s="14"/>
      <c r="X200" s="58"/>
      <c r="Y200" s="58"/>
      <c r="Z200" s="58"/>
      <c r="AA200" s="58"/>
      <c r="AB200" s="75"/>
      <c r="AC200" s="319">
        <f t="shared" si="156"/>
        <v>0</v>
      </c>
      <c r="AD200" s="278"/>
      <c r="AE200" s="278"/>
      <c r="AF200" s="278"/>
      <c r="AG200" s="294">
        <f t="shared" si="157"/>
        <v>0</v>
      </c>
      <c r="AH200" s="304">
        <f t="shared" si="158"/>
        <v>0</v>
      </c>
    </row>
    <row r="201" spans="1:34">
      <c r="A201" s="39">
        <v>2012</v>
      </c>
      <c r="B201" s="44" t="s">
        <v>332</v>
      </c>
      <c r="C201" s="236" t="s">
        <v>267</v>
      </c>
      <c r="D201" s="6"/>
      <c r="E201" s="4"/>
      <c r="F201" s="98">
        <v>1</v>
      </c>
      <c r="G201" s="8"/>
      <c r="H201" s="7">
        <f t="shared" si="159"/>
        <v>1</v>
      </c>
      <c r="I201" s="4">
        <v>1</v>
      </c>
      <c r="J201" s="8" t="s">
        <v>231</v>
      </c>
      <c r="K201" s="7">
        <f>SUMIF(exportMMB!D:D,'Voorbeeld Costreport Budget'!A201,exportMMB!G:G)</f>
        <v>0</v>
      </c>
      <c r="L201" s="14">
        <f>INDEX(budget!L:L,MATCH(A:A,budget!A:A,0))</f>
        <v>0</v>
      </c>
      <c r="M201" s="22">
        <f>INDEX(budget!M:M,MATCH($A:$A,budget!$A:$A,0))</f>
        <v>0</v>
      </c>
      <c r="N201" s="14">
        <f>INDEX(budget!N:N,MATCH($A:$A,budget!$A:$A,0))</f>
        <v>0</v>
      </c>
      <c r="O201" s="35">
        <f>INDEX(budget!O:O,MATCH($A:$A,budget!$A:$A,0))</f>
        <v>0</v>
      </c>
      <c r="P201" s="35">
        <f>INDEX(budget!P:P,MATCH($A:$A,budget!$A:$A,0))</f>
        <v>0</v>
      </c>
      <c r="Q201" s="35">
        <f>INDEX(budget!Q:Q,MATCH($A:$A,budget!$A:$A,0))</f>
        <v>0</v>
      </c>
      <c r="R201" s="35">
        <f>INDEX(budget!R:R,MATCH($A:$A,budget!$A:$A,0))</f>
        <v>0</v>
      </c>
      <c r="S201" s="14">
        <f t="shared" si="154"/>
        <v>0</v>
      </c>
      <c r="T201" s="35">
        <f>INDEX(budget!T:T,MATCH($A:$A,budget!$A:$A,0))</f>
        <v>0</v>
      </c>
      <c r="U201" s="332">
        <f t="shared" si="155"/>
        <v>0</v>
      </c>
      <c r="V201" s="58"/>
      <c r="W201" s="14"/>
      <c r="X201" s="58"/>
      <c r="Y201" s="58"/>
      <c r="Z201" s="58"/>
      <c r="AA201" s="58"/>
      <c r="AB201" s="75"/>
      <c r="AC201" s="319">
        <f t="shared" si="156"/>
        <v>0</v>
      </c>
      <c r="AD201" s="278"/>
      <c r="AE201" s="278"/>
      <c r="AF201" s="278"/>
      <c r="AG201" s="294">
        <f t="shared" si="157"/>
        <v>0</v>
      </c>
      <c r="AH201" s="304">
        <f t="shared" si="158"/>
        <v>0</v>
      </c>
    </row>
    <row r="202" spans="1:34">
      <c r="A202" s="39">
        <v>2013</v>
      </c>
      <c r="B202" s="44" t="s">
        <v>333</v>
      </c>
      <c r="C202" s="236" t="s">
        <v>267</v>
      </c>
      <c r="D202" s="6"/>
      <c r="E202" s="4"/>
      <c r="F202" s="98">
        <v>1</v>
      </c>
      <c r="G202" s="8"/>
      <c r="H202" s="7">
        <f t="shared" ref="H202" si="160">SUM(E202:G202)</f>
        <v>1</v>
      </c>
      <c r="I202" s="4">
        <v>1</v>
      </c>
      <c r="J202" s="8" t="s">
        <v>231</v>
      </c>
      <c r="K202" s="7">
        <f>SUMIF(exportMMB!D:D,'Voorbeeld Costreport Budget'!A202,exportMMB!G:G)</f>
        <v>0</v>
      </c>
      <c r="L202" s="14">
        <f>INDEX(budget!L:L,MATCH(A:A,budget!A:A,0))</f>
        <v>0</v>
      </c>
      <c r="M202" s="22">
        <f>INDEX(budget!M:M,MATCH($A:$A,budget!$A:$A,0))</f>
        <v>0</v>
      </c>
      <c r="N202" s="14">
        <f>INDEX(budget!N:N,MATCH($A:$A,budget!$A:$A,0))</f>
        <v>0</v>
      </c>
      <c r="O202" s="35">
        <f>INDEX(budget!O:O,MATCH($A:$A,budget!$A:$A,0))</f>
        <v>0</v>
      </c>
      <c r="P202" s="35">
        <f>INDEX(budget!P:P,MATCH($A:$A,budget!$A:$A,0))</f>
        <v>0</v>
      </c>
      <c r="Q202" s="35">
        <f>INDEX(budget!Q:Q,MATCH($A:$A,budget!$A:$A,0))</f>
        <v>0</v>
      </c>
      <c r="R202" s="35">
        <f>INDEX(budget!R:R,MATCH($A:$A,budget!$A:$A,0))</f>
        <v>0</v>
      </c>
      <c r="S202" s="14">
        <f t="shared" si="154"/>
        <v>0</v>
      </c>
      <c r="T202" s="35">
        <f>INDEX(budget!T:T,MATCH($A:$A,budget!$A:$A,0))</f>
        <v>0</v>
      </c>
      <c r="U202" s="332">
        <f t="shared" si="155"/>
        <v>0</v>
      </c>
      <c r="V202" s="58"/>
      <c r="W202" s="14"/>
      <c r="X202" s="58"/>
      <c r="Y202" s="58"/>
      <c r="Z202" s="58"/>
      <c r="AA202" s="58"/>
      <c r="AB202" s="75"/>
      <c r="AC202" s="319">
        <f t="shared" si="156"/>
        <v>0</v>
      </c>
      <c r="AD202" s="278"/>
      <c r="AE202" s="278"/>
      <c r="AF202" s="278"/>
      <c r="AG202" s="294">
        <f t="shared" si="157"/>
        <v>0</v>
      </c>
      <c r="AH202" s="304">
        <f t="shared" si="158"/>
        <v>0</v>
      </c>
    </row>
    <row r="203" spans="1:34">
      <c r="A203" s="39">
        <v>2014</v>
      </c>
      <c r="B203" s="44" t="s">
        <v>334</v>
      </c>
      <c r="C203" s="236" t="s">
        <v>267</v>
      </c>
      <c r="D203" s="6"/>
      <c r="E203" s="4"/>
      <c r="F203" s="98">
        <v>1</v>
      </c>
      <c r="G203" s="8"/>
      <c r="H203" s="7">
        <f t="shared" ref="H203:H210" si="161">SUM(E203:G203)</f>
        <v>1</v>
      </c>
      <c r="I203" s="4">
        <v>1</v>
      </c>
      <c r="J203" s="8" t="s">
        <v>231</v>
      </c>
      <c r="K203" s="7">
        <f>SUMIF(exportMMB!D:D,'Voorbeeld Costreport Budget'!A203,exportMMB!G:G)</f>
        <v>0</v>
      </c>
      <c r="L203" s="14">
        <f>INDEX(budget!L:L,MATCH(A:A,budget!A:A,0))</f>
        <v>0</v>
      </c>
      <c r="M203" s="22">
        <f>INDEX(budget!M:M,MATCH($A:$A,budget!$A:$A,0))</f>
        <v>0</v>
      </c>
      <c r="N203" s="14">
        <f>INDEX(budget!N:N,MATCH($A:$A,budget!$A:$A,0))</f>
        <v>0</v>
      </c>
      <c r="O203" s="35">
        <f>INDEX(budget!O:O,MATCH($A:$A,budget!$A:$A,0))</f>
        <v>0</v>
      </c>
      <c r="P203" s="35">
        <f>INDEX(budget!P:P,MATCH($A:$A,budget!$A:$A,0))</f>
        <v>0</v>
      </c>
      <c r="Q203" s="35">
        <f>INDEX(budget!Q:Q,MATCH($A:$A,budget!$A:$A,0))</f>
        <v>0</v>
      </c>
      <c r="R203" s="35">
        <f>INDEX(budget!R:R,MATCH($A:$A,budget!$A:$A,0))</f>
        <v>0</v>
      </c>
      <c r="S203" s="14">
        <f t="shared" si="154"/>
        <v>0</v>
      </c>
      <c r="T203" s="35">
        <f>INDEX(budget!T:T,MATCH($A:$A,budget!$A:$A,0))</f>
        <v>0</v>
      </c>
      <c r="U203" s="332">
        <f t="shared" si="155"/>
        <v>0</v>
      </c>
      <c r="V203" s="58"/>
      <c r="W203" s="14"/>
      <c r="X203" s="58"/>
      <c r="Y203" s="58"/>
      <c r="Z203" s="58"/>
      <c r="AA203" s="58"/>
      <c r="AB203" s="75"/>
      <c r="AC203" s="319">
        <f t="shared" si="156"/>
        <v>0</v>
      </c>
      <c r="AD203" s="278"/>
      <c r="AE203" s="278"/>
      <c r="AF203" s="278"/>
      <c r="AG203" s="294">
        <f t="shared" si="157"/>
        <v>0</v>
      </c>
      <c r="AH203" s="304">
        <f t="shared" si="158"/>
        <v>0</v>
      </c>
    </row>
    <row r="204" spans="1:34">
      <c r="A204" s="103">
        <v>2015</v>
      </c>
      <c r="B204" s="44" t="s">
        <v>335</v>
      </c>
      <c r="C204" s="236" t="s">
        <v>267</v>
      </c>
      <c r="D204" s="6"/>
      <c r="E204" s="4"/>
      <c r="F204" s="98">
        <v>1</v>
      </c>
      <c r="G204" s="8"/>
      <c r="H204" s="7">
        <f t="shared" si="161"/>
        <v>1</v>
      </c>
      <c r="I204" s="4">
        <v>1</v>
      </c>
      <c r="J204" s="8" t="s">
        <v>231</v>
      </c>
      <c r="K204" s="7">
        <f>SUMIF(exportMMB!D:D,'Voorbeeld Costreport Budget'!A204,exportMMB!G:G)</f>
        <v>0</v>
      </c>
      <c r="L204" s="14">
        <f>INDEX(budget!L:L,MATCH(A:A,budget!A:A,0))</f>
        <v>0</v>
      </c>
      <c r="M204" s="22">
        <f>INDEX(budget!M:M,MATCH($A:$A,budget!$A:$A,0))</f>
        <v>0</v>
      </c>
      <c r="N204" s="14">
        <f>INDEX(budget!N:N,MATCH($A:$A,budget!$A:$A,0))</f>
        <v>0</v>
      </c>
      <c r="O204" s="35">
        <f>INDEX(budget!O:O,MATCH($A:$A,budget!$A:$A,0))</f>
        <v>0</v>
      </c>
      <c r="P204" s="35">
        <f>INDEX(budget!P:P,MATCH($A:$A,budget!$A:$A,0))</f>
        <v>0</v>
      </c>
      <c r="Q204" s="35">
        <f>INDEX(budget!Q:Q,MATCH($A:$A,budget!$A:$A,0))</f>
        <v>0</v>
      </c>
      <c r="R204" s="35">
        <f>INDEX(budget!R:R,MATCH($A:$A,budget!$A:$A,0))</f>
        <v>0</v>
      </c>
      <c r="S204" s="14">
        <f t="shared" si="154"/>
        <v>0</v>
      </c>
      <c r="T204" s="35">
        <f>INDEX(budget!T:T,MATCH($A:$A,budget!$A:$A,0))</f>
        <v>0</v>
      </c>
      <c r="U204" s="332">
        <f t="shared" si="155"/>
        <v>0</v>
      </c>
      <c r="V204" s="58"/>
      <c r="W204" s="14"/>
      <c r="X204" s="58"/>
      <c r="Y204" s="58"/>
      <c r="Z204" s="58"/>
      <c r="AA204" s="58"/>
      <c r="AB204" s="75"/>
      <c r="AC204" s="319">
        <f t="shared" si="156"/>
        <v>0</v>
      </c>
      <c r="AD204" s="278"/>
      <c r="AE204" s="278"/>
      <c r="AF204" s="278"/>
      <c r="AG204" s="294">
        <f t="shared" si="157"/>
        <v>0</v>
      </c>
      <c r="AH204" s="304">
        <f t="shared" si="158"/>
        <v>0</v>
      </c>
    </row>
    <row r="205" spans="1:34">
      <c r="A205" s="103">
        <v>2016</v>
      </c>
      <c r="B205" s="44" t="s">
        <v>336</v>
      </c>
      <c r="C205" s="236" t="s">
        <v>267</v>
      </c>
      <c r="D205" s="6"/>
      <c r="E205" s="4"/>
      <c r="F205" s="98">
        <v>1</v>
      </c>
      <c r="G205" s="8"/>
      <c r="H205" s="7">
        <f t="shared" ref="H205:H206" si="162">SUM(E205:G205)</f>
        <v>1</v>
      </c>
      <c r="I205" s="4">
        <v>1</v>
      </c>
      <c r="J205" s="8" t="s">
        <v>231</v>
      </c>
      <c r="K205" s="7">
        <f>SUMIF(exportMMB!D:D,'Voorbeeld Costreport Budget'!A205,exportMMB!G:G)</f>
        <v>0</v>
      </c>
      <c r="L205" s="14">
        <f>INDEX(budget!L:L,MATCH(A:A,budget!A:A,0))</f>
        <v>0</v>
      </c>
      <c r="M205" s="22">
        <f>INDEX(budget!M:M,MATCH($A:$A,budget!$A:$A,0))</f>
        <v>0</v>
      </c>
      <c r="N205" s="14">
        <f>INDEX(budget!N:N,MATCH($A:$A,budget!$A:$A,0))</f>
        <v>0</v>
      </c>
      <c r="O205" s="35">
        <f>INDEX(budget!O:O,MATCH($A:$A,budget!$A:$A,0))</f>
        <v>0</v>
      </c>
      <c r="P205" s="35">
        <f>INDEX(budget!P:P,MATCH($A:$A,budget!$A:$A,0))</f>
        <v>0</v>
      </c>
      <c r="Q205" s="35">
        <f>INDEX(budget!Q:Q,MATCH($A:$A,budget!$A:$A,0))</f>
        <v>0</v>
      </c>
      <c r="R205" s="35">
        <f>INDEX(budget!R:R,MATCH($A:$A,budget!$A:$A,0))</f>
        <v>0</v>
      </c>
      <c r="S205" s="14">
        <f t="shared" si="154"/>
        <v>0</v>
      </c>
      <c r="T205" s="35">
        <f>INDEX(budget!T:T,MATCH($A:$A,budget!$A:$A,0))</f>
        <v>0</v>
      </c>
      <c r="U205" s="332">
        <f t="shared" si="155"/>
        <v>0</v>
      </c>
      <c r="V205" s="58"/>
      <c r="W205" s="14"/>
      <c r="X205" s="58"/>
      <c r="Y205" s="58"/>
      <c r="Z205" s="58"/>
      <c r="AA205" s="58"/>
      <c r="AB205" s="75"/>
      <c r="AC205" s="319">
        <f t="shared" si="156"/>
        <v>0</v>
      </c>
      <c r="AD205" s="278"/>
      <c r="AE205" s="278"/>
      <c r="AF205" s="278"/>
      <c r="AG205" s="294">
        <f t="shared" si="157"/>
        <v>0</v>
      </c>
      <c r="AH205" s="304">
        <f t="shared" si="158"/>
        <v>0</v>
      </c>
    </row>
    <row r="206" spans="1:34">
      <c r="A206" s="103">
        <v>2017</v>
      </c>
      <c r="B206" s="44" t="s">
        <v>337</v>
      </c>
      <c r="C206" s="236" t="s">
        <v>267</v>
      </c>
      <c r="D206" s="6"/>
      <c r="E206" s="4"/>
      <c r="F206" s="98">
        <v>1</v>
      </c>
      <c r="G206" s="8"/>
      <c r="H206" s="7">
        <f t="shared" si="162"/>
        <v>1</v>
      </c>
      <c r="I206" s="4">
        <v>1</v>
      </c>
      <c r="J206" s="8" t="s">
        <v>231</v>
      </c>
      <c r="K206" s="7">
        <f>SUMIF(exportMMB!D:D,'Voorbeeld Costreport Budget'!A206,exportMMB!G:G)</f>
        <v>0</v>
      </c>
      <c r="L206" s="14">
        <f>INDEX(budget!L:L,MATCH(A:A,budget!A:A,0))</f>
        <v>0</v>
      </c>
      <c r="M206" s="22">
        <f>INDEX(budget!M:M,MATCH($A:$A,budget!$A:$A,0))</f>
        <v>0</v>
      </c>
      <c r="N206" s="14">
        <f>INDEX(budget!N:N,MATCH($A:$A,budget!$A:$A,0))</f>
        <v>0</v>
      </c>
      <c r="O206" s="35">
        <f>INDEX(budget!O:O,MATCH($A:$A,budget!$A:$A,0))</f>
        <v>0</v>
      </c>
      <c r="P206" s="35">
        <f>INDEX(budget!P:P,MATCH($A:$A,budget!$A:$A,0))</f>
        <v>0</v>
      </c>
      <c r="Q206" s="35">
        <f>INDEX(budget!Q:Q,MATCH($A:$A,budget!$A:$A,0))</f>
        <v>0</v>
      </c>
      <c r="R206" s="35">
        <f>INDEX(budget!R:R,MATCH($A:$A,budget!$A:$A,0))</f>
        <v>0</v>
      </c>
      <c r="S206" s="14">
        <f t="shared" si="154"/>
        <v>0</v>
      </c>
      <c r="T206" s="35">
        <f>INDEX(budget!T:T,MATCH($A:$A,budget!$A:$A,0))</f>
        <v>0</v>
      </c>
      <c r="U206" s="332">
        <f t="shared" si="155"/>
        <v>0</v>
      </c>
      <c r="V206" s="58"/>
      <c r="W206" s="14"/>
      <c r="X206" s="58"/>
      <c r="Y206" s="58"/>
      <c r="Z206" s="58"/>
      <c r="AA206" s="58"/>
      <c r="AB206" s="75"/>
      <c r="AC206" s="319">
        <f t="shared" si="156"/>
        <v>0</v>
      </c>
      <c r="AD206" s="278"/>
      <c r="AE206" s="278"/>
      <c r="AF206" s="278"/>
      <c r="AG206" s="294">
        <f t="shared" si="157"/>
        <v>0</v>
      </c>
      <c r="AH206" s="304">
        <f t="shared" si="158"/>
        <v>0</v>
      </c>
    </row>
    <row r="207" spans="1:34">
      <c r="A207" s="39">
        <v>2020</v>
      </c>
      <c r="B207" s="44" t="s">
        <v>338</v>
      </c>
      <c r="C207" s="236" t="s">
        <v>339</v>
      </c>
      <c r="D207" s="6"/>
      <c r="E207" s="4"/>
      <c r="F207" s="98">
        <v>1</v>
      </c>
      <c r="G207" s="8"/>
      <c r="H207" s="7">
        <f t="shared" si="161"/>
        <v>1</v>
      </c>
      <c r="I207" s="4">
        <v>1</v>
      </c>
      <c r="J207" s="8" t="s">
        <v>231</v>
      </c>
      <c r="K207" s="7">
        <f>SUMIF(exportMMB!D:D,'Voorbeeld Costreport Budget'!A207,exportMMB!G:G)</f>
        <v>0</v>
      </c>
      <c r="L207" s="14">
        <f>INDEX(budget!L:L,MATCH(A:A,budget!A:A,0))</f>
        <v>0</v>
      </c>
      <c r="M207" s="22">
        <f>INDEX(budget!M:M,MATCH($A:$A,budget!$A:$A,0))</f>
        <v>0</v>
      </c>
      <c r="N207" s="14">
        <f>INDEX(budget!N:N,MATCH($A:$A,budget!$A:$A,0))</f>
        <v>0</v>
      </c>
      <c r="O207" s="35">
        <f>INDEX(budget!O:O,MATCH($A:$A,budget!$A:$A,0))</f>
        <v>0</v>
      </c>
      <c r="P207" s="35">
        <f>INDEX(budget!P:P,MATCH($A:$A,budget!$A:$A,0))</f>
        <v>0</v>
      </c>
      <c r="Q207" s="35">
        <f>INDEX(budget!Q:Q,MATCH($A:$A,budget!$A:$A,0))</f>
        <v>0</v>
      </c>
      <c r="R207" s="35">
        <f>INDEX(budget!R:R,MATCH($A:$A,budget!$A:$A,0))</f>
        <v>0</v>
      </c>
      <c r="S207" s="14">
        <f t="shared" si="154"/>
        <v>0</v>
      </c>
      <c r="T207" s="35">
        <f>INDEX(budget!T:T,MATCH($A:$A,budget!$A:$A,0))</f>
        <v>0</v>
      </c>
      <c r="U207" s="332">
        <f t="shared" si="155"/>
        <v>0</v>
      </c>
      <c r="V207" s="58"/>
      <c r="W207" s="14"/>
      <c r="X207" s="58"/>
      <c r="Y207" s="58"/>
      <c r="Z207" s="58"/>
      <c r="AA207" s="58"/>
      <c r="AB207" s="75"/>
      <c r="AC207" s="319">
        <f t="shared" si="156"/>
        <v>0</v>
      </c>
      <c r="AD207" s="278"/>
      <c r="AE207" s="278"/>
      <c r="AF207" s="278"/>
      <c r="AG207" s="294">
        <f t="shared" si="157"/>
        <v>0</v>
      </c>
      <c r="AH207" s="304">
        <f t="shared" si="158"/>
        <v>0</v>
      </c>
    </row>
    <row r="208" spans="1:34">
      <c r="A208" s="39">
        <v>2021</v>
      </c>
      <c r="B208" s="44" t="s">
        <v>340</v>
      </c>
      <c r="C208" s="236" t="s">
        <v>339</v>
      </c>
      <c r="D208" s="6"/>
      <c r="E208" s="4"/>
      <c r="F208" s="98">
        <v>1</v>
      </c>
      <c r="G208" s="8"/>
      <c r="H208" s="7">
        <f t="shared" si="161"/>
        <v>1</v>
      </c>
      <c r="I208" s="4">
        <v>1</v>
      </c>
      <c r="J208" s="8" t="s">
        <v>231</v>
      </c>
      <c r="K208" s="7">
        <f>SUMIF(exportMMB!D:D,'Voorbeeld Costreport Budget'!A208,exportMMB!G:G)</f>
        <v>0</v>
      </c>
      <c r="L208" s="14">
        <f>INDEX(budget!L:L,MATCH(A:A,budget!A:A,0))</f>
        <v>0</v>
      </c>
      <c r="M208" s="22">
        <f>INDEX(budget!M:M,MATCH($A:$A,budget!$A:$A,0))</f>
        <v>0</v>
      </c>
      <c r="N208" s="14">
        <f>INDEX(budget!N:N,MATCH($A:$A,budget!$A:$A,0))</f>
        <v>0</v>
      </c>
      <c r="O208" s="35">
        <f>INDEX(budget!O:O,MATCH($A:$A,budget!$A:$A,0))</f>
        <v>0</v>
      </c>
      <c r="P208" s="35">
        <f>INDEX(budget!P:P,MATCH($A:$A,budget!$A:$A,0))</f>
        <v>0</v>
      </c>
      <c r="Q208" s="35">
        <f>INDEX(budget!Q:Q,MATCH($A:$A,budget!$A:$A,0))</f>
        <v>0</v>
      </c>
      <c r="R208" s="35">
        <f>INDEX(budget!R:R,MATCH($A:$A,budget!$A:$A,0))</f>
        <v>0</v>
      </c>
      <c r="S208" s="14">
        <f t="shared" si="154"/>
        <v>0</v>
      </c>
      <c r="T208" s="35">
        <f>INDEX(budget!T:T,MATCH($A:$A,budget!$A:$A,0))</f>
        <v>0</v>
      </c>
      <c r="U208" s="332">
        <f t="shared" si="155"/>
        <v>0</v>
      </c>
      <c r="V208" s="58"/>
      <c r="W208" s="14"/>
      <c r="X208" s="58"/>
      <c r="Y208" s="58"/>
      <c r="Z208" s="58"/>
      <c r="AA208" s="58"/>
      <c r="AB208" s="75"/>
      <c r="AC208" s="319">
        <f t="shared" si="156"/>
        <v>0</v>
      </c>
      <c r="AD208" s="278"/>
      <c r="AE208" s="278"/>
      <c r="AF208" s="278"/>
      <c r="AG208" s="294">
        <f t="shared" si="157"/>
        <v>0</v>
      </c>
      <c r="AH208" s="304">
        <f t="shared" si="158"/>
        <v>0</v>
      </c>
    </row>
    <row r="209" spans="1:35">
      <c r="A209" s="39">
        <v>2023</v>
      </c>
      <c r="B209" s="44" t="s">
        <v>341</v>
      </c>
      <c r="C209" s="236" t="s">
        <v>339</v>
      </c>
      <c r="D209" s="6"/>
      <c r="E209" s="4"/>
      <c r="F209" s="98">
        <v>1</v>
      </c>
      <c r="G209" s="8"/>
      <c r="H209" s="7">
        <f t="shared" si="161"/>
        <v>1</v>
      </c>
      <c r="I209" s="4">
        <v>1</v>
      </c>
      <c r="J209" s="8" t="s">
        <v>231</v>
      </c>
      <c r="K209" s="7">
        <f>SUMIF(exportMMB!D:D,'Voorbeeld Costreport Budget'!A209,exportMMB!G:G)</f>
        <v>0</v>
      </c>
      <c r="L209" s="14">
        <f>INDEX(budget!L:L,MATCH(A:A,budget!A:A,0))</f>
        <v>0</v>
      </c>
      <c r="M209" s="22">
        <f>INDEX(budget!M:M,MATCH($A:$A,budget!$A:$A,0))</f>
        <v>0</v>
      </c>
      <c r="N209" s="14">
        <f>INDEX(budget!N:N,MATCH($A:$A,budget!$A:$A,0))</f>
        <v>0</v>
      </c>
      <c r="O209" s="35">
        <f>INDEX(budget!O:O,MATCH($A:$A,budget!$A:$A,0))</f>
        <v>0</v>
      </c>
      <c r="P209" s="35">
        <f>INDEX(budget!P:P,MATCH($A:$A,budget!$A:$A,0))</f>
        <v>0</v>
      </c>
      <c r="Q209" s="35">
        <f>INDEX(budget!Q:Q,MATCH($A:$A,budget!$A:$A,0))</f>
        <v>0</v>
      </c>
      <c r="R209" s="35">
        <f>INDEX(budget!R:R,MATCH($A:$A,budget!$A:$A,0))</f>
        <v>0</v>
      </c>
      <c r="S209" s="14">
        <f t="shared" si="154"/>
        <v>0</v>
      </c>
      <c r="T209" s="35">
        <f>INDEX(budget!T:T,MATCH($A:$A,budget!$A:$A,0))</f>
        <v>0</v>
      </c>
      <c r="U209" s="332">
        <f t="shared" si="155"/>
        <v>0</v>
      </c>
      <c r="V209" s="58"/>
      <c r="W209" s="14"/>
      <c r="X209" s="58"/>
      <c r="Y209" s="58"/>
      <c r="Z209" s="58"/>
      <c r="AA209" s="58"/>
      <c r="AB209" s="75"/>
      <c r="AC209" s="319">
        <f t="shared" si="156"/>
        <v>0</v>
      </c>
      <c r="AD209" s="278"/>
      <c r="AE209" s="278"/>
      <c r="AF209" s="278"/>
      <c r="AG209" s="294">
        <f t="shared" si="157"/>
        <v>0</v>
      </c>
      <c r="AH209" s="304">
        <f t="shared" si="158"/>
        <v>0</v>
      </c>
    </row>
    <row r="210" spans="1:35">
      <c r="A210" s="39">
        <v>2024</v>
      </c>
      <c r="B210" s="44" t="s">
        <v>342</v>
      </c>
      <c r="C210" s="236" t="s">
        <v>339</v>
      </c>
      <c r="D210" s="6"/>
      <c r="E210" s="4"/>
      <c r="F210" s="98">
        <v>1</v>
      </c>
      <c r="G210" s="8"/>
      <c r="H210" s="7">
        <f t="shared" si="161"/>
        <v>1</v>
      </c>
      <c r="I210" s="4">
        <v>1</v>
      </c>
      <c r="J210" s="8" t="s">
        <v>231</v>
      </c>
      <c r="K210" s="7">
        <f>SUMIF(exportMMB!D:D,'Voorbeeld Costreport Budget'!A210,exportMMB!G:G)</f>
        <v>0</v>
      </c>
      <c r="L210" s="14">
        <f>INDEX(budget!L:L,MATCH(A:A,budget!A:A,0))</f>
        <v>0</v>
      </c>
      <c r="M210" s="22">
        <f>INDEX(budget!M:M,MATCH($A:$A,budget!$A:$A,0))</f>
        <v>0</v>
      </c>
      <c r="N210" s="14">
        <f>INDEX(budget!N:N,MATCH($A:$A,budget!$A:$A,0))</f>
        <v>0</v>
      </c>
      <c r="O210" s="35">
        <f>INDEX(budget!O:O,MATCH($A:$A,budget!$A:$A,0))</f>
        <v>0</v>
      </c>
      <c r="P210" s="35">
        <f>INDEX(budget!P:P,MATCH($A:$A,budget!$A:$A,0))</f>
        <v>0</v>
      </c>
      <c r="Q210" s="35">
        <f>INDEX(budget!Q:Q,MATCH($A:$A,budget!$A:$A,0))</f>
        <v>0</v>
      </c>
      <c r="R210" s="35">
        <f>INDEX(budget!R:R,MATCH($A:$A,budget!$A:$A,0))</f>
        <v>0</v>
      </c>
      <c r="S210" s="14">
        <f t="shared" si="154"/>
        <v>0</v>
      </c>
      <c r="T210" s="35">
        <f>INDEX(budget!T:T,MATCH($A:$A,budget!$A:$A,0))</f>
        <v>0</v>
      </c>
      <c r="U210" s="332">
        <f t="shared" si="155"/>
        <v>0</v>
      </c>
      <c r="V210" s="58"/>
      <c r="W210" s="14"/>
      <c r="X210" s="58"/>
      <c r="Y210" s="58"/>
      <c r="Z210" s="58"/>
      <c r="AA210" s="58"/>
      <c r="AB210" s="75"/>
      <c r="AC210" s="319">
        <f t="shared" si="156"/>
        <v>0</v>
      </c>
      <c r="AD210" s="278"/>
      <c r="AE210" s="278"/>
      <c r="AF210" s="278"/>
      <c r="AG210" s="294">
        <f t="shared" si="157"/>
        <v>0</v>
      </c>
      <c r="AH210" s="304">
        <f t="shared" si="158"/>
        <v>0</v>
      </c>
    </row>
    <row r="211" spans="1:35">
      <c r="A211" s="39">
        <v>2025</v>
      </c>
      <c r="B211" s="44" t="s">
        <v>343</v>
      </c>
      <c r="C211" s="236" t="s">
        <v>339</v>
      </c>
      <c r="D211" s="6"/>
      <c r="E211" s="4"/>
      <c r="F211" s="98">
        <v>1</v>
      </c>
      <c r="G211" s="8"/>
      <c r="H211" s="7">
        <f t="shared" ref="H211:H217" si="163">SUM(E211:G211)</f>
        <v>1</v>
      </c>
      <c r="I211" s="4">
        <v>1</v>
      </c>
      <c r="J211" s="8" t="s">
        <v>231</v>
      </c>
      <c r="K211" s="7">
        <f>SUMIF(exportMMB!D:D,'Voorbeeld Costreport Budget'!A211,exportMMB!G:G)</f>
        <v>0</v>
      </c>
      <c r="L211" s="14">
        <f>INDEX(budget!L:L,MATCH(A:A,budget!A:A,0))</f>
        <v>0</v>
      </c>
      <c r="M211" s="22">
        <f>INDEX(budget!M:M,MATCH($A:$A,budget!$A:$A,0))</f>
        <v>0</v>
      </c>
      <c r="N211" s="14">
        <f>INDEX(budget!N:N,MATCH($A:$A,budget!$A:$A,0))</f>
        <v>0</v>
      </c>
      <c r="O211" s="35">
        <f>INDEX(budget!O:O,MATCH($A:$A,budget!$A:$A,0))</f>
        <v>0</v>
      </c>
      <c r="P211" s="35">
        <f>INDEX(budget!P:P,MATCH($A:$A,budget!$A:$A,0))</f>
        <v>0</v>
      </c>
      <c r="Q211" s="35">
        <f>INDEX(budget!Q:Q,MATCH($A:$A,budget!$A:$A,0))</f>
        <v>0</v>
      </c>
      <c r="R211" s="35">
        <f>INDEX(budget!R:R,MATCH($A:$A,budget!$A:$A,0))</f>
        <v>0</v>
      </c>
      <c r="S211" s="14">
        <f t="shared" si="154"/>
        <v>0</v>
      </c>
      <c r="T211" s="35">
        <f>INDEX(budget!T:T,MATCH($A:$A,budget!$A:$A,0))</f>
        <v>0</v>
      </c>
      <c r="U211" s="332">
        <f t="shared" si="155"/>
        <v>0</v>
      </c>
      <c r="V211" s="58"/>
      <c r="W211" s="14"/>
      <c r="X211" s="58"/>
      <c r="Y211" s="58"/>
      <c r="Z211" s="58"/>
      <c r="AA211" s="58"/>
      <c r="AB211" s="75"/>
      <c r="AC211" s="319">
        <f t="shared" si="156"/>
        <v>0</v>
      </c>
      <c r="AD211" s="278"/>
      <c r="AE211" s="278"/>
      <c r="AF211" s="278"/>
      <c r="AG211" s="294">
        <f t="shared" si="157"/>
        <v>0</v>
      </c>
      <c r="AH211" s="304">
        <f t="shared" si="158"/>
        <v>0</v>
      </c>
    </row>
    <row r="212" spans="1:35">
      <c r="A212" s="39">
        <v>2026</v>
      </c>
      <c r="B212" s="44" t="s">
        <v>344</v>
      </c>
      <c r="C212" s="236" t="s">
        <v>339</v>
      </c>
      <c r="D212" s="6"/>
      <c r="E212" s="4"/>
      <c r="F212" s="98">
        <v>1</v>
      </c>
      <c r="G212" s="8"/>
      <c r="H212" s="7">
        <f t="shared" si="163"/>
        <v>1</v>
      </c>
      <c r="I212" s="4">
        <v>1</v>
      </c>
      <c r="J212" s="8" t="s">
        <v>231</v>
      </c>
      <c r="K212" s="7">
        <f>SUMIF(exportMMB!D:D,'Voorbeeld Costreport Budget'!A212,exportMMB!G:G)</f>
        <v>0</v>
      </c>
      <c r="L212" s="14">
        <f>INDEX(budget!L:L,MATCH(A:A,budget!A:A,0))</f>
        <v>0</v>
      </c>
      <c r="M212" s="22">
        <f>INDEX(budget!M:M,MATCH($A:$A,budget!$A:$A,0))</f>
        <v>0</v>
      </c>
      <c r="N212" s="14">
        <f>INDEX(budget!N:N,MATCH($A:$A,budget!$A:$A,0))</f>
        <v>0</v>
      </c>
      <c r="O212" s="35">
        <f>INDEX(budget!O:O,MATCH($A:$A,budget!$A:$A,0))</f>
        <v>0</v>
      </c>
      <c r="P212" s="35">
        <f>INDEX(budget!P:P,MATCH($A:$A,budget!$A:$A,0))</f>
        <v>0</v>
      </c>
      <c r="Q212" s="35">
        <f>INDEX(budget!Q:Q,MATCH($A:$A,budget!$A:$A,0))</f>
        <v>0</v>
      </c>
      <c r="R212" s="35">
        <f>INDEX(budget!R:R,MATCH($A:$A,budget!$A:$A,0))</f>
        <v>0</v>
      </c>
      <c r="S212" s="14">
        <f t="shared" si="154"/>
        <v>0</v>
      </c>
      <c r="T212" s="35">
        <f>INDEX(budget!T:T,MATCH($A:$A,budget!$A:$A,0))</f>
        <v>0</v>
      </c>
      <c r="U212" s="332">
        <f t="shared" si="155"/>
        <v>0</v>
      </c>
      <c r="V212" s="58"/>
      <c r="W212" s="14"/>
      <c r="X212" s="58"/>
      <c r="Y212" s="58"/>
      <c r="Z212" s="58"/>
      <c r="AA212" s="58"/>
      <c r="AB212" s="75"/>
      <c r="AC212" s="319">
        <f t="shared" si="156"/>
        <v>0</v>
      </c>
      <c r="AD212" s="278"/>
      <c r="AE212" s="278"/>
      <c r="AF212" s="278"/>
      <c r="AG212" s="294">
        <f t="shared" si="157"/>
        <v>0</v>
      </c>
      <c r="AH212" s="304">
        <f t="shared" si="158"/>
        <v>0</v>
      </c>
    </row>
    <row r="213" spans="1:35">
      <c r="A213" s="103">
        <v>2027</v>
      </c>
      <c r="B213" s="44" t="s">
        <v>345</v>
      </c>
      <c r="C213" s="236" t="s">
        <v>339</v>
      </c>
      <c r="D213" s="6"/>
      <c r="E213" s="4"/>
      <c r="F213" s="98">
        <v>1</v>
      </c>
      <c r="G213" s="8"/>
      <c r="H213" s="7">
        <f t="shared" si="163"/>
        <v>1</v>
      </c>
      <c r="I213" s="4">
        <v>1</v>
      </c>
      <c r="J213" s="8" t="s">
        <v>231</v>
      </c>
      <c r="K213" s="7">
        <f>SUMIF(exportMMB!D:D,'Voorbeeld Costreport Budget'!A213,exportMMB!G:G)</f>
        <v>0</v>
      </c>
      <c r="L213" s="14">
        <f>INDEX(budget!L:L,MATCH(A:A,budget!A:A,0))</f>
        <v>0</v>
      </c>
      <c r="M213" s="22">
        <f>INDEX(budget!M:M,MATCH($A:$A,budget!$A:$A,0))</f>
        <v>0</v>
      </c>
      <c r="N213" s="14">
        <f>INDEX(budget!N:N,MATCH($A:$A,budget!$A:$A,0))</f>
        <v>0</v>
      </c>
      <c r="O213" s="35">
        <f>INDEX(budget!O:O,MATCH($A:$A,budget!$A:$A,0))</f>
        <v>0</v>
      </c>
      <c r="P213" s="35">
        <f>INDEX(budget!P:P,MATCH($A:$A,budget!$A:$A,0))</f>
        <v>0</v>
      </c>
      <c r="Q213" s="35">
        <f>INDEX(budget!Q:Q,MATCH($A:$A,budget!$A:$A,0))</f>
        <v>0</v>
      </c>
      <c r="R213" s="35">
        <f>INDEX(budget!R:R,MATCH($A:$A,budget!$A:$A,0))</f>
        <v>0</v>
      </c>
      <c r="S213" s="14">
        <f t="shared" si="154"/>
        <v>0</v>
      </c>
      <c r="T213" s="35">
        <f>INDEX(budget!T:T,MATCH($A:$A,budget!$A:$A,0))</f>
        <v>0</v>
      </c>
      <c r="U213" s="332">
        <f t="shared" si="155"/>
        <v>0</v>
      </c>
      <c r="V213" s="58"/>
      <c r="W213" s="14"/>
      <c r="X213" s="58"/>
      <c r="Y213" s="58"/>
      <c r="Z213" s="58"/>
      <c r="AA213" s="58"/>
      <c r="AB213" s="75"/>
      <c r="AC213" s="319">
        <f t="shared" si="156"/>
        <v>0</v>
      </c>
      <c r="AD213" s="278"/>
      <c r="AE213" s="278"/>
      <c r="AF213" s="278"/>
      <c r="AG213" s="294">
        <f t="shared" si="157"/>
        <v>0</v>
      </c>
      <c r="AH213" s="304">
        <f t="shared" si="158"/>
        <v>0</v>
      </c>
    </row>
    <row r="214" spans="1:35">
      <c r="A214" s="39">
        <v>2035</v>
      </c>
      <c r="B214" s="44" t="s">
        <v>346</v>
      </c>
      <c r="C214" s="236" t="s">
        <v>267</v>
      </c>
      <c r="D214" s="6"/>
      <c r="E214" s="4"/>
      <c r="F214" s="98">
        <v>1</v>
      </c>
      <c r="G214" s="8"/>
      <c r="H214" s="7">
        <f t="shared" si="163"/>
        <v>1</v>
      </c>
      <c r="I214" s="4">
        <v>1</v>
      </c>
      <c r="J214" s="8" t="s">
        <v>231</v>
      </c>
      <c r="K214" s="7">
        <f>SUMIF(exportMMB!D:D,'Voorbeeld Costreport Budget'!A214,exportMMB!G:G)</f>
        <v>0</v>
      </c>
      <c r="L214" s="14">
        <f>INDEX(budget!L:L,MATCH(A:A,budget!A:A,0))</f>
        <v>0</v>
      </c>
      <c r="M214" s="22">
        <f>INDEX(budget!M:M,MATCH($A:$A,budget!$A:$A,0))</f>
        <v>0</v>
      </c>
      <c r="N214" s="14">
        <f>INDEX(budget!N:N,MATCH($A:$A,budget!$A:$A,0))</f>
        <v>0</v>
      </c>
      <c r="O214" s="35">
        <f>INDEX(budget!O:O,MATCH($A:$A,budget!$A:$A,0))</f>
        <v>0</v>
      </c>
      <c r="P214" s="35">
        <f>INDEX(budget!P:P,MATCH($A:$A,budget!$A:$A,0))</f>
        <v>0</v>
      </c>
      <c r="Q214" s="35">
        <f>INDEX(budget!Q:Q,MATCH($A:$A,budget!$A:$A,0))</f>
        <v>0</v>
      </c>
      <c r="R214" s="35">
        <f>INDEX(budget!R:R,MATCH($A:$A,budget!$A:$A,0))</f>
        <v>0</v>
      </c>
      <c r="S214" s="14">
        <f t="shared" si="154"/>
        <v>0</v>
      </c>
      <c r="T214" s="35">
        <f>INDEX(budget!T:T,MATCH($A:$A,budget!$A:$A,0))</f>
        <v>0</v>
      </c>
      <c r="U214" s="332">
        <f t="shared" si="155"/>
        <v>0</v>
      </c>
      <c r="V214" s="58"/>
      <c r="W214" s="14"/>
      <c r="X214" s="58"/>
      <c r="Y214" s="58"/>
      <c r="Z214" s="58"/>
      <c r="AA214" s="58"/>
      <c r="AB214" s="75"/>
      <c r="AC214" s="319">
        <f t="shared" si="156"/>
        <v>0</v>
      </c>
      <c r="AD214" s="278"/>
      <c r="AE214" s="278"/>
      <c r="AF214" s="278"/>
      <c r="AG214" s="294">
        <f t="shared" si="157"/>
        <v>0</v>
      </c>
      <c r="AH214" s="304">
        <f t="shared" si="158"/>
        <v>0</v>
      </c>
    </row>
    <row r="215" spans="1:35">
      <c r="A215" s="39">
        <v>2036</v>
      </c>
      <c r="B215" s="44" t="s">
        <v>347</v>
      </c>
      <c r="C215" s="236" t="s">
        <v>267</v>
      </c>
      <c r="D215" s="6"/>
      <c r="E215" s="4"/>
      <c r="F215" s="98">
        <v>1</v>
      </c>
      <c r="G215" s="8"/>
      <c r="H215" s="7">
        <f t="shared" si="163"/>
        <v>1</v>
      </c>
      <c r="I215" s="4">
        <v>1</v>
      </c>
      <c r="J215" s="8" t="s">
        <v>231</v>
      </c>
      <c r="K215" s="7">
        <f>SUMIF(exportMMB!D:D,'Voorbeeld Costreport Budget'!A215,exportMMB!G:G)</f>
        <v>0</v>
      </c>
      <c r="L215" s="14">
        <f>INDEX(budget!L:L,MATCH(A:A,budget!A:A,0))</f>
        <v>0</v>
      </c>
      <c r="M215" s="22">
        <f>INDEX(budget!M:M,MATCH($A:$A,budget!$A:$A,0))</f>
        <v>0</v>
      </c>
      <c r="N215" s="14">
        <f>INDEX(budget!N:N,MATCH($A:$A,budget!$A:$A,0))</f>
        <v>0</v>
      </c>
      <c r="O215" s="35">
        <f>INDEX(budget!O:O,MATCH($A:$A,budget!$A:$A,0))</f>
        <v>0</v>
      </c>
      <c r="P215" s="35">
        <f>INDEX(budget!P:P,MATCH($A:$A,budget!$A:$A,0))</f>
        <v>0</v>
      </c>
      <c r="Q215" s="35">
        <f>INDEX(budget!Q:Q,MATCH($A:$A,budget!$A:$A,0))</f>
        <v>0</v>
      </c>
      <c r="R215" s="35">
        <f>INDEX(budget!R:R,MATCH($A:$A,budget!$A:$A,0))</f>
        <v>0</v>
      </c>
      <c r="S215" s="14">
        <f t="shared" si="154"/>
        <v>0</v>
      </c>
      <c r="T215" s="35">
        <f>INDEX(budget!T:T,MATCH($A:$A,budget!$A:$A,0))</f>
        <v>0</v>
      </c>
      <c r="U215" s="332">
        <f t="shared" si="155"/>
        <v>0</v>
      </c>
      <c r="V215" s="58"/>
      <c r="W215" s="14"/>
      <c r="X215" s="58"/>
      <c r="Y215" s="58"/>
      <c r="Z215" s="58"/>
      <c r="AA215" s="58"/>
      <c r="AB215" s="75"/>
      <c r="AC215" s="319">
        <f t="shared" si="156"/>
        <v>0</v>
      </c>
      <c r="AD215" s="278"/>
      <c r="AE215" s="278"/>
      <c r="AF215" s="278"/>
      <c r="AG215" s="294">
        <f t="shared" si="157"/>
        <v>0</v>
      </c>
      <c r="AH215" s="304">
        <f t="shared" si="158"/>
        <v>0</v>
      </c>
    </row>
    <row r="216" spans="1:35">
      <c r="A216" s="103">
        <v>2037</v>
      </c>
      <c r="B216" s="44" t="s">
        <v>348</v>
      </c>
      <c r="C216" s="236" t="s">
        <v>267</v>
      </c>
      <c r="D216" s="6"/>
      <c r="E216" s="4"/>
      <c r="F216" s="98">
        <v>1</v>
      </c>
      <c r="G216" s="8"/>
      <c r="H216" s="7">
        <f t="shared" si="163"/>
        <v>1</v>
      </c>
      <c r="I216" s="4">
        <v>1</v>
      </c>
      <c r="J216" s="8" t="s">
        <v>231</v>
      </c>
      <c r="K216" s="7">
        <f>SUMIF(exportMMB!D:D,'Voorbeeld Costreport Budget'!A216,exportMMB!G:G)</f>
        <v>0</v>
      </c>
      <c r="L216" s="14">
        <f>INDEX(budget!L:L,MATCH(A:A,budget!A:A,0))</f>
        <v>0</v>
      </c>
      <c r="M216" s="22">
        <f>INDEX(budget!M:M,MATCH($A:$A,budget!$A:$A,0))</f>
        <v>0</v>
      </c>
      <c r="N216" s="14">
        <f>INDEX(budget!N:N,MATCH($A:$A,budget!$A:$A,0))</f>
        <v>0</v>
      </c>
      <c r="O216" s="35">
        <f>INDEX(budget!O:O,MATCH($A:$A,budget!$A:$A,0))</f>
        <v>0</v>
      </c>
      <c r="P216" s="35">
        <f>INDEX(budget!P:P,MATCH($A:$A,budget!$A:$A,0))</f>
        <v>0</v>
      </c>
      <c r="Q216" s="35">
        <f>INDEX(budget!Q:Q,MATCH($A:$A,budget!$A:$A,0))</f>
        <v>0</v>
      </c>
      <c r="R216" s="35">
        <f>INDEX(budget!R:R,MATCH($A:$A,budget!$A:$A,0))</f>
        <v>0</v>
      </c>
      <c r="S216" s="14">
        <f t="shared" si="154"/>
        <v>0</v>
      </c>
      <c r="T216" s="36"/>
      <c r="U216" s="332">
        <f t="shared" si="155"/>
        <v>0</v>
      </c>
      <c r="V216" s="58"/>
      <c r="W216" s="14"/>
      <c r="X216" s="58"/>
      <c r="Y216" s="58"/>
      <c r="Z216" s="58"/>
      <c r="AA216" s="58"/>
      <c r="AB216" s="310"/>
      <c r="AC216" s="319">
        <f t="shared" si="156"/>
        <v>0</v>
      </c>
      <c r="AD216" s="278"/>
      <c r="AE216" s="278"/>
      <c r="AF216" s="278"/>
      <c r="AG216" s="294">
        <f t="shared" si="157"/>
        <v>0</v>
      </c>
      <c r="AH216" s="304">
        <f t="shared" si="158"/>
        <v>0</v>
      </c>
    </row>
    <row r="217" spans="1:35">
      <c r="A217" s="39">
        <v>2038</v>
      </c>
      <c r="B217" s="44" t="s">
        <v>349</v>
      </c>
      <c r="C217" s="236" t="s">
        <v>267</v>
      </c>
      <c r="D217" s="6"/>
      <c r="E217" s="4"/>
      <c r="F217" s="98">
        <v>1</v>
      </c>
      <c r="G217" s="8"/>
      <c r="H217" s="7">
        <f t="shared" si="163"/>
        <v>1</v>
      </c>
      <c r="I217" s="4">
        <v>1</v>
      </c>
      <c r="J217" s="8" t="s">
        <v>231</v>
      </c>
      <c r="K217" s="7">
        <f>SUMIF(exportMMB!D:D,'Voorbeeld Costreport Budget'!A217,exportMMB!G:G)</f>
        <v>0</v>
      </c>
      <c r="L217" s="14">
        <f>INDEX(budget!L:L,MATCH(A:A,budget!A:A,0))</f>
        <v>0</v>
      </c>
      <c r="M217" s="22">
        <f>INDEX(budget!M:M,MATCH($A:$A,budget!$A:$A,0))</f>
        <v>0</v>
      </c>
      <c r="N217" s="14">
        <f>INDEX(budget!N:N,MATCH($A:$A,budget!$A:$A,0))</f>
        <v>0</v>
      </c>
      <c r="O217" s="35">
        <f>INDEX(budget!O:O,MATCH($A:$A,budget!$A:$A,0))</f>
        <v>0</v>
      </c>
      <c r="P217" s="35">
        <f>INDEX(budget!P:P,MATCH($A:$A,budget!$A:$A,0))</f>
        <v>0</v>
      </c>
      <c r="Q217" s="35">
        <f>INDEX(budget!Q:Q,MATCH($A:$A,budget!$A:$A,0))</f>
        <v>0</v>
      </c>
      <c r="R217" s="35">
        <f>INDEX(budget!R:R,MATCH($A:$A,budget!$A:$A,0))</f>
        <v>0</v>
      </c>
      <c r="S217" s="14">
        <f t="shared" si="154"/>
        <v>0</v>
      </c>
      <c r="T217" s="36"/>
      <c r="U217" s="332">
        <f t="shared" si="155"/>
        <v>0</v>
      </c>
      <c r="V217" s="58"/>
      <c r="W217" s="14"/>
      <c r="X217" s="58"/>
      <c r="Y217" s="58"/>
      <c r="Z217" s="58"/>
      <c r="AA217" s="58"/>
      <c r="AB217" s="310"/>
      <c r="AC217" s="319">
        <f t="shared" si="156"/>
        <v>0</v>
      </c>
      <c r="AD217" s="278"/>
      <c r="AE217" s="278"/>
      <c r="AF217" s="278"/>
      <c r="AG217" s="294">
        <f t="shared" si="157"/>
        <v>0</v>
      </c>
      <c r="AH217" s="304">
        <f t="shared" si="158"/>
        <v>0</v>
      </c>
    </row>
    <row r="218" spans="1:35">
      <c r="A218" s="103">
        <v>2040</v>
      </c>
      <c r="B218" s="44" t="s">
        <v>350</v>
      </c>
      <c r="C218" s="236" t="s">
        <v>267</v>
      </c>
      <c r="D218" s="6"/>
      <c r="E218" s="4"/>
      <c r="F218" s="98"/>
      <c r="G218" s="8"/>
      <c r="H218" s="7"/>
      <c r="I218" s="4"/>
      <c r="J218" s="8"/>
      <c r="K218" s="7"/>
      <c r="L218" s="14">
        <f>INDEX(budget!L:L,MATCH(A:A,budget!A:A,0))</f>
        <v>0</v>
      </c>
      <c r="M218" s="22">
        <f>INDEX(budget!M:M,MATCH($A:$A,budget!$A:$A,0))</f>
        <v>0</v>
      </c>
      <c r="N218" s="14">
        <f>INDEX(budget!N:N,MATCH($A:$A,budget!$A:$A,0))</f>
        <v>0</v>
      </c>
      <c r="O218" s="35">
        <f>INDEX(budget!O:O,MATCH($A:$A,budget!$A:$A,0))</f>
        <v>0</v>
      </c>
      <c r="P218" s="35">
        <f>INDEX(budget!P:P,MATCH($A:$A,budget!$A:$A,0))</f>
        <v>0</v>
      </c>
      <c r="Q218" s="35">
        <f>INDEX(budget!Q:Q,MATCH($A:$A,budget!$A:$A,0))</f>
        <v>0</v>
      </c>
      <c r="R218" s="35">
        <f>INDEX(budget!R:R,MATCH($A:$A,budget!$A:$A,0))</f>
        <v>0</v>
      </c>
      <c r="S218" s="14">
        <f t="shared" ref="S218" si="164">L218-SUM(N218:R218)</f>
        <v>0</v>
      </c>
      <c r="T218" s="35">
        <f>INDEX(budget!T:T,MATCH($A:$A,budget!$A:$A,0))</f>
        <v>0</v>
      </c>
      <c r="U218" s="332">
        <f t="shared" si="155"/>
        <v>0</v>
      </c>
      <c r="V218" s="58"/>
      <c r="W218" s="14"/>
      <c r="X218" s="58"/>
      <c r="Y218" s="58"/>
      <c r="Z218" s="58"/>
      <c r="AA218" s="58"/>
      <c r="AB218" s="75"/>
      <c r="AC218" s="319">
        <f t="shared" si="156"/>
        <v>0</v>
      </c>
      <c r="AD218" s="278"/>
      <c r="AE218" s="278"/>
      <c r="AF218" s="278"/>
      <c r="AG218" s="294">
        <f t="shared" si="157"/>
        <v>0</v>
      </c>
      <c r="AH218" s="304">
        <f t="shared" si="158"/>
        <v>0</v>
      </c>
    </row>
    <row r="219" spans="1:35">
      <c r="A219" s="1"/>
      <c r="B219" s="46" t="s">
        <v>152</v>
      </c>
      <c r="C219" s="239"/>
      <c r="D219" s="6"/>
      <c r="E219" s="4"/>
      <c r="F219" s="98"/>
      <c r="G219" s="8"/>
      <c r="H219" s="7"/>
      <c r="I219" s="4"/>
      <c r="J219" s="8"/>
      <c r="K219" s="7"/>
      <c r="L219" s="16">
        <f t="shared" ref="L219:AH219" si="165">SUM(L192:L218)</f>
        <v>0</v>
      </c>
      <c r="M219" s="21">
        <f t="shared" si="165"/>
        <v>0</v>
      </c>
      <c r="N219" s="16">
        <f t="shared" si="165"/>
        <v>0</v>
      </c>
      <c r="O219" s="34">
        <f t="shared" si="165"/>
        <v>0</v>
      </c>
      <c r="P219" s="34">
        <f t="shared" si="165"/>
        <v>0</v>
      </c>
      <c r="Q219" s="34">
        <f t="shared" si="165"/>
        <v>0</v>
      </c>
      <c r="R219" s="34">
        <f t="shared" si="165"/>
        <v>0</v>
      </c>
      <c r="S219" s="16">
        <f t="shared" si="165"/>
        <v>0</v>
      </c>
      <c r="T219" s="34">
        <f t="shared" si="165"/>
        <v>0</v>
      </c>
      <c r="U219" s="284">
        <f t="shared" si="165"/>
        <v>0</v>
      </c>
      <c r="V219" s="58">
        <f t="shared" si="165"/>
        <v>0</v>
      </c>
      <c r="W219" s="14">
        <f t="shared" si="165"/>
        <v>0</v>
      </c>
      <c r="X219" s="58">
        <f t="shared" si="165"/>
        <v>0</v>
      </c>
      <c r="Y219" s="58">
        <f t="shared" si="165"/>
        <v>0</v>
      </c>
      <c r="Z219" s="58">
        <f t="shared" si="165"/>
        <v>0</v>
      </c>
      <c r="AA219" s="58">
        <f t="shared" si="165"/>
        <v>0</v>
      </c>
      <c r="AB219" s="59">
        <f t="shared" si="165"/>
        <v>0</v>
      </c>
      <c r="AC219" s="320">
        <f t="shared" si="165"/>
        <v>0</v>
      </c>
      <c r="AD219" s="279">
        <f t="shared" si="165"/>
        <v>0</v>
      </c>
      <c r="AE219" s="279">
        <f t="shared" si="165"/>
        <v>0</v>
      </c>
      <c r="AF219" s="279">
        <f t="shared" si="165"/>
        <v>0</v>
      </c>
      <c r="AG219" s="295">
        <f t="shared" si="165"/>
        <v>0</v>
      </c>
      <c r="AH219" s="305">
        <f t="shared" si="165"/>
        <v>0</v>
      </c>
      <c r="AI219" s="328"/>
    </row>
    <row r="220" spans="1:35">
      <c r="A220" s="39"/>
      <c r="B220" s="44"/>
      <c r="C220" s="236"/>
      <c r="D220" s="6"/>
      <c r="E220" s="4"/>
      <c r="F220" s="98"/>
      <c r="G220" s="8"/>
      <c r="H220" s="7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  <c r="U220" s="284"/>
      <c r="V220" s="58"/>
      <c r="W220" s="14"/>
      <c r="X220" s="58"/>
      <c r="Y220" s="58"/>
      <c r="Z220" s="58"/>
      <c r="AA220" s="58"/>
      <c r="AB220" s="75"/>
      <c r="AC220" s="322"/>
      <c r="AD220" s="281"/>
      <c r="AE220" s="281"/>
      <c r="AF220" s="281"/>
      <c r="AG220" s="297"/>
      <c r="AH220" s="307"/>
      <c r="AI220" s="329"/>
    </row>
    <row r="221" spans="1:35">
      <c r="A221" s="104">
        <v>2200</v>
      </c>
      <c r="B221" s="31" t="s">
        <v>173</v>
      </c>
      <c r="C221" s="237"/>
      <c r="D221" s="6"/>
      <c r="E221" s="4"/>
      <c r="F221" s="98"/>
      <c r="G221" s="8"/>
      <c r="H221" s="7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  <c r="U221" s="284"/>
      <c r="V221" s="58"/>
      <c r="W221" s="14"/>
      <c r="X221" s="58"/>
      <c r="Y221" s="58"/>
      <c r="Z221" s="58"/>
      <c r="AA221" s="58"/>
      <c r="AB221" s="75"/>
      <c r="AC221" s="319"/>
      <c r="AD221" s="278"/>
      <c r="AE221" s="278"/>
      <c r="AF221" s="278"/>
      <c r="AG221" s="294"/>
      <c r="AH221" s="304"/>
    </row>
    <row r="222" spans="1:35">
      <c r="A222" s="39">
        <v>2201</v>
      </c>
      <c r="B222" s="44" t="s">
        <v>351</v>
      </c>
      <c r="C222" s="236" t="s">
        <v>242</v>
      </c>
      <c r="D222" s="6"/>
      <c r="E222" s="4"/>
      <c r="F222" s="98">
        <v>1</v>
      </c>
      <c r="G222" s="8"/>
      <c r="H222" s="7">
        <f t="shared" ref="H222:H224" si="166">SUM(E222:G222)</f>
        <v>1</v>
      </c>
      <c r="I222" s="4">
        <v>1</v>
      </c>
      <c r="J222" s="8" t="s">
        <v>231</v>
      </c>
      <c r="K222" s="7">
        <f>SUMIF(exportMMB!D:D,'Voorbeeld Costreport Budget'!A222,exportMMB!G:G)</f>
        <v>0</v>
      </c>
      <c r="L222" s="14">
        <f>INDEX(budget!L:L,MATCH(A:A,budget!A:A,0))</f>
        <v>0</v>
      </c>
      <c r="M222" s="22">
        <f>INDEX(budget!M:M,MATCH($A:$A,budget!$A:$A,0))</f>
        <v>0</v>
      </c>
      <c r="N222" s="14">
        <f>INDEX(budget!N:N,MATCH($A:$A,budget!$A:$A,0))</f>
        <v>0</v>
      </c>
      <c r="O222" s="35">
        <f>INDEX(budget!O:O,MATCH($A:$A,budget!$A:$A,0))</f>
        <v>0</v>
      </c>
      <c r="P222" s="35">
        <f>INDEX(budget!P:P,MATCH($A:$A,budget!$A:$A,0))</f>
        <v>0</v>
      </c>
      <c r="Q222" s="35">
        <f>INDEX(budget!Q:Q,MATCH($A:$A,budget!$A:$A,0))</f>
        <v>0</v>
      </c>
      <c r="R222" s="35">
        <f>INDEX(budget!R:R,MATCH($A:$A,budget!$A:$A,0))</f>
        <v>0</v>
      </c>
      <c r="S222" s="14">
        <f t="shared" ref="S222:S231" si="167">L222-SUM(N222:R222)</f>
        <v>0</v>
      </c>
      <c r="T222" s="35">
        <f>INDEX(budget!T:T,MATCH($A:$A,budget!$A:$A,0))</f>
        <v>0</v>
      </c>
      <c r="U222" s="332">
        <f t="shared" ref="U222:U231" si="168">W:W+X:X+Y:Y+Z:Z+AA:AA</f>
        <v>0</v>
      </c>
      <c r="V222" s="58"/>
      <c r="W222" s="14"/>
      <c r="X222" s="58"/>
      <c r="Y222" s="58"/>
      <c r="Z222" s="58"/>
      <c r="AA222" s="58"/>
      <c r="AB222" s="75"/>
      <c r="AC222" s="319">
        <f t="shared" ref="AC222:AC231" si="169">AD:AD+AE:AE</f>
        <v>0</v>
      </c>
      <c r="AD222" s="278"/>
      <c r="AE222" s="278"/>
      <c r="AF222" s="278"/>
      <c r="AG222" s="294">
        <f t="shared" ref="AG222:AG231" si="170">AC:AC+U:U</f>
        <v>0</v>
      </c>
      <c r="AH222" s="304">
        <f t="shared" ref="AH222:AH231" si="171">L:L-AG:AG</f>
        <v>0</v>
      </c>
    </row>
    <row r="223" spans="1:35">
      <c r="A223" s="39">
        <v>2202</v>
      </c>
      <c r="B223" s="44" t="s">
        <v>352</v>
      </c>
      <c r="C223" s="236" t="s">
        <v>242</v>
      </c>
      <c r="D223" s="6"/>
      <c r="E223" s="4"/>
      <c r="F223" s="98">
        <v>1</v>
      </c>
      <c r="G223" s="8"/>
      <c r="H223" s="7">
        <f t="shared" si="166"/>
        <v>1</v>
      </c>
      <c r="I223" s="4">
        <v>1</v>
      </c>
      <c r="J223" s="8" t="s">
        <v>231</v>
      </c>
      <c r="K223" s="7">
        <f>SUMIF(exportMMB!D:D,'Voorbeeld Costreport Budget'!A223,exportMMB!G:G)</f>
        <v>0</v>
      </c>
      <c r="L223" s="14">
        <f>INDEX(budget!L:L,MATCH(A:A,budget!A:A,0))</f>
        <v>0</v>
      </c>
      <c r="M223" s="22">
        <f>INDEX(budget!M:M,MATCH($A:$A,budget!$A:$A,0))</f>
        <v>0</v>
      </c>
      <c r="N223" s="14">
        <f>INDEX(budget!N:N,MATCH($A:$A,budget!$A:$A,0))</f>
        <v>0</v>
      </c>
      <c r="O223" s="35">
        <f>INDEX(budget!O:O,MATCH($A:$A,budget!$A:$A,0))</f>
        <v>0</v>
      </c>
      <c r="P223" s="35">
        <f>INDEX(budget!P:P,MATCH($A:$A,budget!$A:$A,0))</f>
        <v>0</v>
      </c>
      <c r="Q223" s="35">
        <f>INDEX(budget!Q:Q,MATCH($A:$A,budget!$A:$A,0))</f>
        <v>0</v>
      </c>
      <c r="R223" s="35">
        <f>INDEX(budget!R:R,MATCH($A:$A,budget!$A:$A,0))</f>
        <v>0</v>
      </c>
      <c r="S223" s="14">
        <f t="shared" si="167"/>
        <v>0</v>
      </c>
      <c r="T223" s="35">
        <f>INDEX(budget!T:T,MATCH($A:$A,budget!$A:$A,0))</f>
        <v>0</v>
      </c>
      <c r="U223" s="332">
        <f t="shared" si="168"/>
        <v>0</v>
      </c>
      <c r="V223" s="58"/>
      <c r="W223" s="14"/>
      <c r="X223" s="58"/>
      <c r="Y223" s="58"/>
      <c r="Z223" s="58"/>
      <c r="AA223" s="58"/>
      <c r="AB223" s="75"/>
      <c r="AC223" s="319">
        <f t="shared" si="169"/>
        <v>0</v>
      </c>
      <c r="AD223" s="278"/>
      <c r="AE223" s="278"/>
      <c r="AF223" s="278"/>
      <c r="AG223" s="294">
        <f t="shared" si="170"/>
        <v>0</v>
      </c>
      <c r="AH223" s="304">
        <f t="shared" si="171"/>
        <v>0</v>
      </c>
    </row>
    <row r="224" spans="1:35">
      <c r="A224" s="39">
        <v>2203</v>
      </c>
      <c r="B224" s="44" t="s">
        <v>353</v>
      </c>
      <c r="C224" s="236" t="s">
        <v>242</v>
      </c>
      <c r="D224" s="6"/>
      <c r="E224" s="4"/>
      <c r="F224" s="98">
        <v>1</v>
      </c>
      <c r="G224" s="8"/>
      <c r="H224" s="7">
        <f t="shared" si="166"/>
        <v>1</v>
      </c>
      <c r="I224" s="4">
        <v>1</v>
      </c>
      <c r="J224" s="8" t="s">
        <v>231</v>
      </c>
      <c r="K224" s="7">
        <f>SUMIF(exportMMB!D:D,'Voorbeeld Costreport Budget'!A224,exportMMB!G:G)</f>
        <v>0</v>
      </c>
      <c r="L224" s="14">
        <f>INDEX(budget!L:L,MATCH(A:A,budget!A:A,0))</f>
        <v>0</v>
      </c>
      <c r="M224" s="22">
        <f>INDEX(budget!M:M,MATCH($A:$A,budget!$A:$A,0))</f>
        <v>0</v>
      </c>
      <c r="N224" s="14">
        <f>INDEX(budget!N:N,MATCH($A:$A,budget!$A:$A,0))</f>
        <v>0</v>
      </c>
      <c r="O224" s="35">
        <f>INDEX(budget!O:O,MATCH($A:$A,budget!$A:$A,0))</f>
        <v>0</v>
      </c>
      <c r="P224" s="35">
        <f>INDEX(budget!P:P,MATCH($A:$A,budget!$A:$A,0))</f>
        <v>0</v>
      </c>
      <c r="Q224" s="35">
        <f>INDEX(budget!Q:Q,MATCH($A:$A,budget!$A:$A,0))</f>
        <v>0</v>
      </c>
      <c r="R224" s="35">
        <f>INDEX(budget!R:R,MATCH($A:$A,budget!$A:$A,0))</f>
        <v>0</v>
      </c>
      <c r="S224" s="14">
        <f t="shared" si="167"/>
        <v>0</v>
      </c>
      <c r="T224" s="35">
        <f>INDEX(budget!T:T,MATCH($A:$A,budget!$A:$A,0))</f>
        <v>0</v>
      </c>
      <c r="U224" s="332">
        <f t="shared" si="168"/>
        <v>0</v>
      </c>
      <c r="V224" s="58"/>
      <c r="W224" s="14"/>
      <c r="X224" s="58"/>
      <c r="Y224" s="58"/>
      <c r="Z224" s="58"/>
      <c r="AA224" s="58"/>
      <c r="AB224" s="75"/>
      <c r="AC224" s="319">
        <f t="shared" si="169"/>
        <v>0</v>
      </c>
      <c r="AD224" s="278"/>
      <c r="AE224" s="278"/>
      <c r="AF224" s="278"/>
      <c r="AG224" s="294">
        <f t="shared" si="170"/>
        <v>0</v>
      </c>
      <c r="AH224" s="304">
        <f t="shared" si="171"/>
        <v>0</v>
      </c>
    </row>
    <row r="225" spans="1:35">
      <c r="A225" s="103">
        <v>2204</v>
      </c>
      <c r="B225" s="44" t="s">
        <v>354</v>
      </c>
      <c r="C225" s="236" t="s">
        <v>242</v>
      </c>
      <c r="D225" s="6"/>
      <c r="E225" s="4"/>
      <c r="F225" s="98">
        <v>1</v>
      </c>
      <c r="G225" s="8"/>
      <c r="H225" s="7">
        <f t="shared" ref="H225" si="172">SUM(E225:G225)</f>
        <v>1</v>
      </c>
      <c r="I225" s="4">
        <v>1</v>
      </c>
      <c r="J225" s="8" t="s">
        <v>231</v>
      </c>
      <c r="K225" s="7">
        <f>SUMIF(exportMMB!D:D,'Voorbeeld Costreport Budget'!A225,exportMMB!G:G)</f>
        <v>0</v>
      </c>
      <c r="L225" s="14">
        <f>INDEX(budget!L:L,MATCH(A:A,budget!A:A,0))</f>
        <v>0</v>
      </c>
      <c r="M225" s="22">
        <f>INDEX(budget!M:M,MATCH($A:$A,budget!$A:$A,0))</f>
        <v>0</v>
      </c>
      <c r="N225" s="14">
        <f>INDEX(budget!N:N,MATCH($A:$A,budget!$A:$A,0))</f>
        <v>0</v>
      </c>
      <c r="O225" s="35">
        <f>INDEX(budget!O:O,MATCH($A:$A,budget!$A:$A,0))</f>
        <v>0</v>
      </c>
      <c r="P225" s="35">
        <f>INDEX(budget!P:P,MATCH($A:$A,budget!$A:$A,0))</f>
        <v>0</v>
      </c>
      <c r="Q225" s="35">
        <f>INDEX(budget!Q:Q,MATCH($A:$A,budget!$A:$A,0))</f>
        <v>0</v>
      </c>
      <c r="R225" s="35">
        <f>INDEX(budget!R:R,MATCH($A:$A,budget!$A:$A,0))</f>
        <v>0</v>
      </c>
      <c r="S225" s="14">
        <f t="shared" si="167"/>
        <v>0</v>
      </c>
      <c r="T225" s="35">
        <f>INDEX(budget!T:T,MATCH($A:$A,budget!$A:$A,0))</f>
        <v>0</v>
      </c>
      <c r="U225" s="332">
        <f t="shared" si="168"/>
        <v>0</v>
      </c>
      <c r="V225" s="58"/>
      <c r="W225" s="14"/>
      <c r="X225" s="58"/>
      <c r="Y225" s="58"/>
      <c r="Z225" s="58"/>
      <c r="AA225" s="58"/>
      <c r="AB225" s="75"/>
      <c r="AC225" s="319">
        <f t="shared" si="169"/>
        <v>0</v>
      </c>
      <c r="AD225" s="278"/>
      <c r="AE225" s="278"/>
      <c r="AF225" s="278"/>
      <c r="AG225" s="294">
        <f t="shared" si="170"/>
        <v>0</v>
      </c>
      <c r="AH225" s="304">
        <f t="shared" si="171"/>
        <v>0</v>
      </c>
    </row>
    <row r="226" spans="1:35">
      <c r="A226" s="39">
        <v>2205</v>
      </c>
      <c r="B226" s="44" t="s">
        <v>355</v>
      </c>
      <c r="C226" s="236" t="s">
        <v>242</v>
      </c>
      <c r="D226" s="6"/>
      <c r="E226" s="4"/>
      <c r="F226" s="98">
        <v>1</v>
      </c>
      <c r="G226" s="8"/>
      <c r="H226" s="7">
        <f t="shared" ref="H226:H231" si="173">SUM(E226:G226)</f>
        <v>1</v>
      </c>
      <c r="I226" s="4">
        <v>1</v>
      </c>
      <c r="J226" s="8" t="s">
        <v>231</v>
      </c>
      <c r="K226" s="7">
        <f>SUMIF(exportMMB!D:D,'Voorbeeld Costreport Budget'!A226,exportMMB!G:G)</f>
        <v>0</v>
      </c>
      <c r="L226" s="14">
        <f>INDEX(budget!L:L,MATCH(A:A,budget!A:A,0))</f>
        <v>0</v>
      </c>
      <c r="M226" s="22">
        <f>INDEX(budget!M:M,MATCH($A:$A,budget!$A:$A,0))</f>
        <v>0</v>
      </c>
      <c r="N226" s="14">
        <f>INDEX(budget!N:N,MATCH($A:$A,budget!$A:$A,0))</f>
        <v>0</v>
      </c>
      <c r="O226" s="35">
        <f>INDEX(budget!O:O,MATCH($A:$A,budget!$A:$A,0))</f>
        <v>0</v>
      </c>
      <c r="P226" s="35">
        <f>INDEX(budget!P:P,MATCH($A:$A,budget!$A:$A,0))</f>
        <v>0</v>
      </c>
      <c r="Q226" s="35">
        <f>INDEX(budget!Q:Q,MATCH($A:$A,budget!$A:$A,0))</f>
        <v>0</v>
      </c>
      <c r="R226" s="35">
        <f>INDEX(budget!R:R,MATCH($A:$A,budget!$A:$A,0))</f>
        <v>0</v>
      </c>
      <c r="S226" s="14">
        <f t="shared" si="167"/>
        <v>0</v>
      </c>
      <c r="T226" s="35">
        <f>INDEX(budget!T:T,MATCH($A:$A,budget!$A:$A,0))</f>
        <v>0</v>
      </c>
      <c r="U226" s="332">
        <f t="shared" si="168"/>
        <v>0</v>
      </c>
      <c r="V226" s="58"/>
      <c r="W226" s="14"/>
      <c r="X226" s="58"/>
      <c r="Y226" s="58"/>
      <c r="Z226" s="58"/>
      <c r="AA226" s="58"/>
      <c r="AB226" s="75"/>
      <c r="AC226" s="319">
        <f t="shared" si="169"/>
        <v>0</v>
      </c>
      <c r="AD226" s="278"/>
      <c r="AE226" s="278"/>
      <c r="AF226" s="278"/>
      <c r="AG226" s="294">
        <f t="shared" si="170"/>
        <v>0</v>
      </c>
      <c r="AH226" s="304">
        <f t="shared" si="171"/>
        <v>0</v>
      </c>
    </row>
    <row r="227" spans="1:35">
      <c r="A227" s="39">
        <v>2206</v>
      </c>
      <c r="B227" s="44" t="s">
        <v>356</v>
      </c>
      <c r="C227" s="236" t="s">
        <v>242</v>
      </c>
      <c r="D227" s="6"/>
      <c r="E227" s="4"/>
      <c r="F227" s="98">
        <v>1</v>
      </c>
      <c r="G227" s="8"/>
      <c r="H227" s="7">
        <f t="shared" si="173"/>
        <v>1</v>
      </c>
      <c r="I227" s="4">
        <v>1</v>
      </c>
      <c r="J227" s="8" t="s">
        <v>231</v>
      </c>
      <c r="K227" s="7">
        <f>SUMIF(exportMMB!D:D,'Voorbeeld Costreport Budget'!A227,exportMMB!G:G)</f>
        <v>0</v>
      </c>
      <c r="L227" s="14">
        <f>INDEX(budget!L:L,MATCH(A:A,budget!A:A,0))</f>
        <v>0</v>
      </c>
      <c r="M227" s="22">
        <f>INDEX(budget!M:M,MATCH($A:$A,budget!$A:$A,0))</f>
        <v>0</v>
      </c>
      <c r="N227" s="14">
        <f>INDEX(budget!N:N,MATCH($A:$A,budget!$A:$A,0))</f>
        <v>0</v>
      </c>
      <c r="O227" s="35">
        <f>INDEX(budget!O:O,MATCH($A:$A,budget!$A:$A,0))</f>
        <v>0</v>
      </c>
      <c r="P227" s="35">
        <f>INDEX(budget!P:P,MATCH($A:$A,budget!$A:$A,0))</f>
        <v>0</v>
      </c>
      <c r="Q227" s="35">
        <f>INDEX(budget!Q:Q,MATCH($A:$A,budget!$A:$A,0))</f>
        <v>0</v>
      </c>
      <c r="R227" s="35">
        <f>INDEX(budget!R:R,MATCH($A:$A,budget!$A:$A,0))</f>
        <v>0</v>
      </c>
      <c r="S227" s="14">
        <f t="shared" si="167"/>
        <v>0</v>
      </c>
      <c r="T227" s="35">
        <f>INDEX(budget!T:T,MATCH($A:$A,budget!$A:$A,0))</f>
        <v>0</v>
      </c>
      <c r="U227" s="332">
        <f t="shared" si="168"/>
        <v>0</v>
      </c>
      <c r="V227" s="58"/>
      <c r="W227" s="14"/>
      <c r="X227" s="58"/>
      <c r="Y227" s="58"/>
      <c r="Z227" s="58"/>
      <c r="AA227" s="58"/>
      <c r="AB227" s="75"/>
      <c r="AC227" s="319">
        <f t="shared" si="169"/>
        <v>0</v>
      </c>
      <c r="AD227" s="278"/>
      <c r="AE227" s="278"/>
      <c r="AF227" s="278"/>
      <c r="AG227" s="294">
        <f t="shared" si="170"/>
        <v>0</v>
      </c>
      <c r="AH227" s="304">
        <f t="shared" si="171"/>
        <v>0</v>
      </c>
    </row>
    <row r="228" spans="1:35">
      <c r="A228" s="39">
        <v>2212</v>
      </c>
      <c r="B228" s="44" t="s">
        <v>357</v>
      </c>
      <c r="C228" s="236" t="s">
        <v>242</v>
      </c>
      <c r="D228" s="6"/>
      <c r="E228" s="4"/>
      <c r="F228" s="98">
        <v>1</v>
      </c>
      <c r="G228" s="8"/>
      <c r="H228" s="7">
        <f t="shared" si="173"/>
        <v>1</v>
      </c>
      <c r="I228" s="4">
        <v>1</v>
      </c>
      <c r="J228" s="8" t="s">
        <v>231</v>
      </c>
      <c r="K228" s="7">
        <f>SUMIF(exportMMB!D:D,'Voorbeeld Costreport Budget'!A228,exportMMB!G:G)</f>
        <v>0</v>
      </c>
      <c r="L228" s="14">
        <f>INDEX(budget!L:L,MATCH(A:A,budget!A:A,0))</f>
        <v>0</v>
      </c>
      <c r="M228" s="22">
        <f>INDEX(budget!M:M,MATCH($A:$A,budget!$A:$A,0))</f>
        <v>0</v>
      </c>
      <c r="N228" s="14">
        <f>INDEX(budget!N:N,MATCH($A:$A,budget!$A:$A,0))</f>
        <v>0</v>
      </c>
      <c r="O228" s="35">
        <f>INDEX(budget!O:O,MATCH($A:$A,budget!$A:$A,0))</f>
        <v>0</v>
      </c>
      <c r="P228" s="35">
        <f>INDEX(budget!P:P,MATCH($A:$A,budget!$A:$A,0))</f>
        <v>0</v>
      </c>
      <c r="Q228" s="35">
        <f>INDEX(budget!Q:Q,MATCH($A:$A,budget!$A:$A,0))</f>
        <v>0</v>
      </c>
      <c r="R228" s="35">
        <f>INDEX(budget!R:R,MATCH($A:$A,budget!$A:$A,0))</f>
        <v>0</v>
      </c>
      <c r="S228" s="14">
        <f t="shared" si="167"/>
        <v>0</v>
      </c>
      <c r="T228" s="35">
        <f>INDEX(budget!T:T,MATCH($A:$A,budget!$A:$A,0))</f>
        <v>0</v>
      </c>
      <c r="U228" s="332">
        <f t="shared" si="168"/>
        <v>0</v>
      </c>
      <c r="V228" s="58"/>
      <c r="W228" s="14"/>
      <c r="X228" s="58"/>
      <c r="Y228" s="58"/>
      <c r="Z228" s="58"/>
      <c r="AA228" s="58"/>
      <c r="AB228" s="75"/>
      <c r="AC228" s="319">
        <f t="shared" si="169"/>
        <v>0</v>
      </c>
      <c r="AD228" s="278"/>
      <c r="AE228" s="278"/>
      <c r="AF228" s="278"/>
      <c r="AG228" s="294">
        <f t="shared" si="170"/>
        <v>0</v>
      </c>
      <c r="AH228" s="304">
        <f t="shared" si="171"/>
        <v>0</v>
      </c>
    </row>
    <row r="229" spans="1:35">
      <c r="A229" s="39">
        <v>2220</v>
      </c>
      <c r="B229" s="44" t="s">
        <v>358</v>
      </c>
      <c r="C229" s="236" t="s">
        <v>242</v>
      </c>
      <c r="D229" s="6"/>
      <c r="E229" s="4"/>
      <c r="F229" s="98">
        <v>1</v>
      </c>
      <c r="G229" s="8"/>
      <c r="H229" s="7">
        <f t="shared" si="173"/>
        <v>1</v>
      </c>
      <c r="I229" s="4">
        <v>1</v>
      </c>
      <c r="J229" s="8" t="s">
        <v>231</v>
      </c>
      <c r="K229" s="7">
        <f>SUMIF(exportMMB!D:D,'Voorbeeld Costreport Budget'!A229,exportMMB!G:G)</f>
        <v>0</v>
      </c>
      <c r="L229" s="14">
        <f>INDEX(budget!L:L,MATCH(A:A,budget!A:A,0))</f>
        <v>0</v>
      </c>
      <c r="M229" s="22">
        <f>INDEX(budget!M:M,MATCH($A:$A,budget!$A:$A,0))</f>
        <v>0</v>
      </c>
      <c r="N229" s="14">
        <f>INDEX(budget!N:N,MATCH($A:$A,budget!$A:$A,0))</f>
        <v>0</v>
      </c>
      <c r="O229" s="35">
        <f>INDEX(budget!O:O,MATCH($A:$A,budget!$A:$A,0))</f>
        <v>0</v>
      </c>
      <c r="P229" s="35">
        <f>INDEX(budget!P:P,MATCH($A:$A,budget!$A:$A,0))</f>
        <v>0</v>
      </c>
      <c r="Q229" s="35">
        <f>INDEX(budget!Q:Q,MATCH($A:$A,budget!$A:$A,0))</f>
        <v>0</v>
      </c>
      <c r="R229" s="35">
        <f>INDEX(budget!R:R,MATCH($A:$A,budget!$A:$A,0))</f>
        <v>0</v>
      </c>
      <c r="S229" s="14">
        <f t="shared" si="167"/>
        <v>0</v>
      </c>
      <c r="T229" s="35">
        <f>INDEX(budget!T:T,MATCH($A:$A,budget!$A:$A,0))</f>
        <v>0</v>
      </c>
      <c r="U229" s="332">
        <f t="shared" si="168"/>
        <v>0</v>
      </c>
      <c r="V229" s="58"/>
      <c r="W229" s="14"/>
      <c r="X229" s="58"/>
      <c r="Y229" s="58"/>
      <c r="Z229" s="58"/>
      <c r="AA229" s="58"/>
      <c r="AB229" s="75"/>
      <c r="AC229" s="319">
        <f t="shared" si="169"/>
        <v>0</v>
      </c>
      <c r="AD229" s="278"/>
      <c r="AE229" s="278"/>
      <c r="AF229" s="278"/>
      <c r="AG229" s="294">
        <f t="shared" si="170"/>
        <v>0</v>
      </c>
      <c r="AH229" s="304">
        <f t="shared" si="171"/>
        <v>0</v>
      </c>
    </row>
    <row r="230" spans="1:35">
      <c r="A230" s="39">
        <v>2222</v>
      </c>
      <c r="B230" s="44" t="s">
        <v>359</v>
      </c>
      <c r="C230" s="236" t="s">
        <v>242</v>
      </c>
      <c r="D230" s="6"/>
      <c r="E230" s="4"/>
      <c r="F230" s="98">
        <v>1</v>
      </c>
      <c r="G230" s="8"/>
      <c r="H230" s="7">
        <f t="shared" si="173"/>
        <v>1</v>
      </c>
      <c r="I230" s="4">
        <v>1</v>
      </c>
      <c r="J230" s="8" t="s">
        <v>231</v>
      </c>
      <c r="K230" s="7">
        <f>SUMIF(exportMMB!D:D,'Voorbeeld Costreport Budget'!A230,exportMMB!G:G)</f>
        <v>0</v>
      </c>
      <c r="L230" s="14">
        <f>INDEX(budget!L:L,MATCH(A:A,budget!A:A,0))</f>
        <v>0</v>
      </c>
      <c r="M230" s="22">
        <f>INDEX(budget!M:M,MATCH($A:$A,budget!$A:$A,0))</f>
        <v>0</v>
      </c>
      <c r="N230" s="14">
        <f>INDEX(budget!N:N,MATCH($A:$A,budget!$A:$A,0))</f>
        <v>0</v>
      </c>
      <c r="O230" s="35">
        <f>INDEX(budget!O:O,MATCH($A:$A,budget!$A:$A,0))</f>
        <v>0</v>
      </c>
      <c r="P230" s="35">
        <f>INDEX(budget!P:P,MATCH($A:$A,budget!$A:$A,0))</f>
        <v>0</v>
      </c>
      <c r="Q230" s="35">
        <f>INDEX(budget!Q:Q,MATCH($A:$A,budget!$A:$A,0))</f>
        <v>0</v>
      </c>
      <c r="R230" s="35">
        <f>INDEX(budget!R:R,MATCH($A:$A,budget!$A:$A,0))</f>
        <v>0</v>
      </c>
      <c r="S230" s="14">
        <f t="shared" si="167"/>
        <v>0</v>
      </c>
      <c r="T230" s="35">
        <f>INDEX(budget!T:T,MATCH($A:$A,budget!$A:$A,0))</f>
        <v>0</v>
      </c>
      <c r="U230" s="332">
        <f t="shared" si="168"/>
        <v>0</v>
      </c>
      <c r="V230" s="58"/>
      <c r="W230" s="14"/>
      <c r="X230" s="58"/>
      <c r="Y230" s="58"/>
      <c r="Z230" s="58"/>
      <c r="AA230" s="58"/>
      <c r="AB230" s="75"/>
      <c r="AC230" s="319">
        <f t="shared" si="169"/>
        <v>0</v>
      </c>
      <c r="AD230" s="278"/>
      <c r="AE230" s="278"/>
      <c r="AF230" s="278"/>
      <c r="AG230" s="294">
        <f t="shared" si="170"/>
        <v>0</v>
      </c>
      <c r="AH230" s="304">
        <f t="shared" si="171"/>
        <v>0</v>
      </c>
    </row>
    <row r="231" spans="1:35">
      <c r="A231" s="39">
        <v>2223</v>
      </c>
      <c r="B231" s="44" t="s">
        <v>360</v>
      </c>
      <c r="C231" s="236" t="s">
        <v>242</v>
      </c>
      <c r="D231" s="6"/>
      <c r="E231" s="4"/>
      <c r="F231" s="98">
        <v>1</v>
      </c>
      <c r="G231" s="8"/>
      <c r="H231" s="7">
        <f t="shared" si="173"/>
        <v>1</v>
      </c>
      <c r="I231" s="4">
        <v>1</v>
      </c>
      <c r="J231" s="8" t="s">
        <v>231</v>
      </c>
      <c r="K231" s="7">
        <f>SUMIF(exportMMB!D:D,'Voorbeeld Costreport Budget'!A231,exportMMB!G:G)</f>
        <v>0</v>
      </c>
      <c r="L231" s="14">
        <f>INDEX(budget!L:L,MATCH(A:A,budget!A:A,0))</f>
        <v>0</v>
      </c>
      <c r="M231" s="22">
        <f>INDEX(budget!M:M,MATCH($A:$A,budget!$A:$A,0))</f>
        <v>0</v>
      </c>
      <c r="N231" s="14">
        <f>INDEX(budget!N:N,MATCH($A:$A,budget!$A:$A,0))</f>
        <v>0</v>
      </c>
      <c r="O231" s="35">
        <f>INDEX(budget!O:O,MATCH($A:$A,budget!$A:$A,0))</f>
        <v>0</v>
      </c>
      <c r="P231" s="35">
        <f>INDEX(budget!P:P,MATCH($A:$A,budget!$A:$A,0))</f>
        <v>0</v>
      </c>
      <c r="Q231" s="35">
        <f>INDEX(budget!Q:Q,MATCH($A:$A,budget!$A:$A,0))</f>
        <v>0</v>
      </c>
      <c r="R231" s="35">
        <f>INDEX(budget!R:R,MATCH($A:$A,budget!$A:$A,0))</f>
        <v>0</v>
      </c>
      <c r="S231" s="14">
        <f t="shared" si="167"/>
        <v>0</v>
      </c>
      <c r="T231" s="35">
        <f>INDEX(budget!T:T,MATCH($A:$A,budget!$A:$A,0))</f>
        <v>0</v>
      </c>
      <c r="U231" s="332">
        <f t="shared" si="168"/>
        <v>0</v>
      </c>
      <c r="V231" s="58"/>
      <c r="W231" s="14"/>
      <c r="X231" s="58"/>
      <c r="Y231" s="58"/>
      <c r="Z231" s="58"/>
      <c r="AA231" s="58"/>
      <c r="AB231" s="75"/>
      <c r="AC231" s="319">
        <f t="shared" si="169"/>
        <v>0</v>
      </c>
      <c r="AD231" s="278"/>
      <c r="AE231" s="278"/>
      <c r="AF231" s="278"/>
      <c r="AG231" s="294">
        <f t="shared" si="170"/>
        <v>0</v>
      </c>
      <c r="AH231" s="304">
        <f t="shared" si="171"/>
        <v>0</v>
      </c>
    </row>
    <row r="232" spans="1:35">
      <c r="A232" s="1"/>
      <c r="B232" s="46" t="s">
        <v>152</v>
      </c>
      <c r="C232" s="239"/>
      <c r="D232" s="6"/>
      <c r="E232" s="4"/>
      <c r="F232" s="98"/>
      <c r="G232" s="8"/>
      <c r="H232" s="7"/>
      <c r="I232" s="4"/>
      <c r="J232" s="8"/>
      <c r="K232" s="7"/>
      <c r="L232" s="16">
        <f>SUM(L221:L231)</f>
        <v>0</v>
      </c>
      <c r="M232" s="21">
        <f>SUM(M222:M231)</f>
        <v>0</v>
      </c>
      <c r="N232" s="16">
        <f t="shared" ref="N232:T232" si="174">SUM(N222:N231)</f>
        <v>0</v>
      </c>
      <c r="O232" s="34">
        <f t="shared" si="174"/>
        <v>0</v>
      </c>
      <c r="P232" s="34">
        <f t="shared" si="174"/>
        <v>0</v>
      </c>
      <c r="Q232" s="34">
        <f t="shared" si="174"/>
        <v>0</v>
      </c>
      <c r="R232" s="34">
        <f t="shared" si="174"/>
        <v>0</v>
      </c>
      <c r="S232" s="16">
        <f t="shared" si="174"/>
        <v>0</v>
      </c>
      <c r="T232" s="34">
        <f t="shared" si="174"/>
        <v>0</v>
      </c>
      <c r="U232" s="284">
        <f t="shared" ref="U232:AA232" si="175">SUM(U222:U231)</f>
        <v>0</v>
      </c>
      <c r="V232" s="58">
        <f t="shared" si="175"/>
        <v>0</v>
      </c>
      <c r="W232" s="14">
        <f t="shared" si="175"/>
        <v>0</v>
      </c>
      <c r="X232" s="58">
        <f t="shared" si="175"/>
        <v>0</v>
      </c>
      <c r="Y232" s="58">
        <f t="shared" si="175"/>
        <v>0</v>
      </c>
      <c r="Z232" s="58">
        <f t="shared" si="175"/>
        <v>0</v>
      </c>
      <c r="AA232" s="58">
        <f t="shared" si="175"/>
        <v>0</v>
      </c>
      <c r="AB232" s="59">
        <f t="shared" ref="AB232" si="176">SUM(AB222:AB231)</f>
        <v>0</v>
      </c>
      <c r="AC232" s="320">
        <f>SUM(AC222:AC231)</f>
        <v>0</v>
      </c>
      <c r="AD232" s="279">
        <f>SUM(AD222:AD231)</f>
        <v>0</v>
      </c>
      <c r="AE232" s="279">
        <f>SUM(AE222:AE231)</f>
        <v>0</v>
      </c>
      <c r="AF232" s="279">
        <f>SUM(AF222:AF231)</f>
        <v>0</v>
      </c>
      <c r="AG232" s="295">
        <f t="shared" ref="AG232:AH232" si="177">SUM(AG222:AG231)</f>
        <v>0</v>
      </c>
      <c r="AH232" s="305">
        <f t="shared" si="177"/>
        <v>0</v>
      </c>
      <c r="AI232" s="328"/>
    </row>
    <row r="233" spans="1:35">
      <c r="A233" s="39"/>
      <c r="B233" s="44"/>
      <c r="C233" s="236"/>
      <c r="D233" s="6"/>
      <c r="E233" s="4"/>
      <c r="F233" s="98"/>
      <c r="G233" s="8"/>
      <c r="H233" s="7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  <c r="U233" s="284"/>
      <c r="V233" s="58"/>
      <c r="W233" s="14"/>
      <c r="X233" s="58"/>
      <c r="Y233" s="58"/>
      <c r="Z233" s="58"/>
      <c r="AA233" s="58"/>
      <c r="AB233" s="75"/>
      <c r="AC233" s="319"/>
      <c r="AD233" s="278"/>
      <c r="AE233" s="278"/>
      <c r="AF233" s="278"/>
      <c r="AG233" s="294"/>
      <c r="AH233" s="304"/>
    </row>
    <row r="234" spans="1:35">
      <c r="A234" s="104">
        <v>2300</v>
      </c>
      <c r="B234" s="31" t="s">
        <v>174</v>
      </c>
      <c r="C234" s="237"/>
      <c r="D234" s="6"/>
      <c r="E234" s="4"/>
      <c r="F234" s="98"/>
      <c r="G234" s="8"/>
      <c r="H234" s="7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  <c r="U234" s="284"/>
      <c r="V234" s="58"/>
      <c r="W234" s="14"/>
      <c r="X234" s="58"/>
      <c r="Y234" s="58"/>
      <c r="Z234" s="58"/>
      <c r="AA234" s="58"/>
      <c r="AB234" s="75"/>
      <c r="AC234" s="321"/>
      <c r="AD234" s="280"/>
      <c r="AE234" s="280"/>
      <c r="AF234" s="280"/>
      <c r="AG234" s="296"/>
      <c r="AH234" s="306"/>
      <c r="AI234" s="74"/>
    </row>
    <row r="235" spans="1:35">
      <c r="A235" s="103">
        <v>2301</v>
      </c>
      <c r="B235" s="44" t="s">
        <v>361</v>
      </c>
      <c r="C235" s="236" t="s">
        <v>248</v>
      </c>
      <c r="D235" s="6"/>
      <c r="E235" s="4"/>
      <c r="F235" s="98">
        <v>1</v>
      </c>
      <c r="G235" s="8"/>
      <c r="H235" s="7">
        <f t="shared" ref="H235:H239" si="178">SUM(E235:G235)</f>
        <v>1</v>
      </c>
      <c r="I235" s="4">
        <v>1</v>
      </c>
      <c r="J235" s="8" t="s">
        <v>231</v>
      </c>
      <c r="K235" s="7">
        <f>SUMIF(exportMMB!D:D,'Voorbeeld Costreport Budget'!A235,exportMMB!G:G)</f>
        <v>0</v>
      </c>
      <c r="L235" s="14">
        <f>INDEX(budget!L:L,MATCH(A:A,budget!A:A,0))</f>
        <v>0</v>
      </c>
      <c r="M235" s="22">
        <f>INDEX(budget!M:M,MATCH($A:$A,budget!$A:$A,0))</f>
        <v>0</v>
      </c>
      <c r="N235" s="14">
        <f>INDEX(budget!N:N,MATCH($A:$A,budget!$A:$A,0))</f>
        <v>0</v>
      </c>
      <c r="O235" s="35">
        <f>INDEX(budget!O:O,MATCH($A:$A,budget!$A:$A,0))</f>
        <v>0</v>
      </c>
      <c r="P235" s="35">
        <f>INDEX(budget!P:P,MATCH($A:$A,budget!$A:$A,0))</f>
        <v>0</v>
      </c>
      <c r="Q235" s="35">
        <f>INDEX(budget!Q:Q,MATCH($A:$A,budget!$A:$A,0))</f>
        <v>0</v>
      </c>
      <c r="R235" s="35">
        <f>INDEX(budget!R:R,MATCH($A:$A,budget!$A:$A,0))</f>
        <v>0</v>
      </c>
      <c r="S235" s="14">
        <f t="shared" ref="S235:S247" si="179">L235-SUM(N235:R235)</f>
        <v>0</v>
      </c>
      <c r="T235" s="35">
        <f>INDEX(budget!T:T,MATCH($A:$A,budget!$A:$A,0))</f>
        <v>0</v>
      </c>
      <c r="U235" s="332">
        <f t="shared" ref="U235:U247" si="180">W:W+X:X+Y:Y+Z:Z+AA:AA</f>
        <v>0</v>
      </c>
      <c r="V235" s="58"/>
      <c r="W235" s="14"/>
      <c r="X235" s="58"/>
      <c r="Y235" s="58"/>
      <c r="Z235" s="58"/>
      <c r="AA235" s="58"/>
      <c r="AB235" s="75"/>
      <c r="AC235" s="319">
        <f t="shared" ref="AC235:AC247" si="181">AD:AD+AE:AE</f>
        <v>0</v>
      </c>
      <c r="AD235" s="278"/>
      <c r="AE235" s="278"/>
      <c r="AF235" s="278"/>
      <c r="AG235" s="294">
        <f t="shared" ref="AG235:AG247" si="182">AC:AC+U:U</f>
        <v>0</v>
      </c>
      <c r="AH235" s="304">
        <f t="shared" ref="AH235:AH247" si="183">L:L-AG:AG</f>
        <v>0</v>
      </c>
    </row>
    <row r="236" spans="1:35">
      <c r="A236" s="103">
        <v>2302</v>
      </c>
      <c r="B236" s="44" t="s">
        <v>362</v>
      </c>
      <c r="C236" s="236" t="s">
        <v>248</v>
      </c>
      <c r="D236" s="6"/>
      <c r="E236" s="4"/>
      <c r="F236" s="98">
        <v>1</v>
      </c>
      <c r="G236" s="8"/>
      <c r="H236" s="7">
        <f t="shared" si="178"/>
        <v>1</v>
      </c>
      <c r="I236" s="4">
        <v>1</v>
      </c>
      <c r="J236" s="8" t="s">
        <v>231</v>
      </c>
      <c r="K236" s="7">
        <f>SUMIF(exportMMB!D:D,'Voorbeeld Costreport Budget'!A236,exportMMB!G:G)</f>
        <v>0</v>
      </c>
      <c r="L236" s="14">
        <f>INDEX(budget!L:L,MATCH(A:A,budget!A:A,0))</f>
        <v>0</v>
      </c>
      <c r="M236" s="22">
        <f>INDEX(budget!M:M,MATCH($A:$A,budget!$A:$A,0))</f>
        <v>0</v>
      </c>
      <c r="N236" s="14">
        <f>INDEX(budget!N:N,MATCH($A:$A,budget!$A:$A,0))</f>
        <v>0</v>
      </c>
      <c r="O236" s="35">
        <f>INDEX(budget!O:O,MATCH($A:$A,budget!$A:$A,0))</f>
        <v>0</v>
      </c>
      <c r="P236" s="35">
        <f>INDEX(budget!P:P,MATCH($A:$A,budget!$A:$A,0))</f>
        <v>0</v>
      </c>
      <c r="Q236" s="35">
        <f>INDEX(budget!Q:Q,MATCH($A:$A,budget!$A:$A,0))</f>
        <v>0</v>
      </c>
      <c r="R236" s="35">
        <f>INDEX(budget!R:R,MATCH($A:$A,budget!$A:$A,0))</f>
        <v>0</v>
      </c>
      <c r="S236" s="14">
        <f t="shared" si="179"/>
        <v>0</v>
      </c>
      <c r="T236" s="35">
        <f>INDEX(budget!T:T,MATCH($A:$A,budget!$A:$A,0))</f>
        <v>0</v>
      </c>
      <c r="U236" s="332">
        <f t="shared" si="180"/>
        <v>0</v>
      </c>
      <c r="V236" s="58"/>
      <c r="W236" s="14"/>
      <c r="X236" s="58"/>
      <c r="Y236" s="58"/>
      <c r="Z236" s="58"/>
      <c r="AA236" s="58"/>
      <c r="AB236" s="75"/>
      <c r="AC236" s="319">
        <f t="shared" si="181"/>
        <v>0</v>
      </c>
      <c r="AD236" s="278"/>
      <c r="AE236" s="278"/>
      <c r="AF236" s="278"/>
      <c r="AG236" s="294">
        <f t="shared" si="182"/>
        <v>0</v>
      </c>
      <c r="AH236" s="304">
        <f t="shared" si="183"/>
        <v>0</v>
      </c>
    </row>
    <row r="237" spans="1:35">
      <c r="A237" s="103">
        <v>2303</v>
      </c>
      <c r="B237" s="44" t="s">
        <v>363</v>
      </c>
      <c r="C237" s="236" t="s">
        <v>248</v>
      </c>
      <c r="D237" s="6"/>
      <c r="E237" s="4"/>
      <c r="F237" s="98">
        <v>1</v>
      </c>
      <c r="G237" s="8"/>
      <c r="H237" s="7">
        <f t="shared" si="178"/>
        <v>1</v>
      </c>
      <c r="I237" s="4">
        <v>1</v>
      </c>
      <c r="J237" s="8" t="s">
        <v>231</v>
      </c>
      <c r="K237" s="7">
        <f>SUMIF(exportMMB!D:D,'Voorbeeld Costreport Budget'!A237,exportMMB!G:G)</f>
        <v>0</v>
      </c>
      <c r="L237" s="14">
        <f>INDEX(budget!L:L,MATCH(A:A,budget!A:A,0))</f>
        <v>0</v>
      </c>
      <c r="M237" s="22">
        <f>INDEX(budget!M:M,MATCH($A:$A,budget!$A:$A,0))</f>
        <v>0</v>
      </c>
      <c r="N237" s="14">
        <f>INDEX(budget!N:N,MATCH($A:$A,budget!$A:$A,0))</f>
        <v>0</v>
      </c>
      <c r="O237" s="35">
        <f>INDEX(budget!O:O,MATCH($A:$A,budget!$A:$A,0))</f>
        <v>0</v>
      </c>
      <c r="P237" s="35">
        <f>INDEX(budget!P:P,MATCH($A:$A,budget!$A:$A,0))</f>
        <v>0</v>
      </c>
      <c r="Q237" s="35">
        <f>INDEX(budget!Q:Q,MATCH($A:$A,budget!$A:$A,0))</f>
        <v>0</v>
      </c>
      <c r="R237" s="35">
        <f>INDEX(budget!R:R,MATCH($A:$A,budget!$A:$A,0))</f>
        <v>0</v>
      </c>
      <c r="S237" s="14">
        <f t="shared" si="179"/>
        <v>0</v>
      </c>
      <c r="T237" s="35">
        <f>INDEX(budget!T:T,MATCH($A:$A,budget!$A:$A,0))</f>
        <v>0</v>
      </c>
      <c r="U237" s="332">
        <f t="shared" si="180"/>
        <v>0</v>
      </c>
      <c r="V237" s="58"/>
      <c r="W237" s="14"/>
      <c r="X237" s="58"/>
      <c r="Y237" s="58"/>
      <c r="Z237" s="58"/>
      <c r="AA237" s="58"/>
      <c r="AB237" s="75"/>
      <c r="AC237" s="319">
        <f t="shared" si="181"/>
        <v>0</v>
      </c>
      <c r="AD237" s="278"/>
      <c r="AE237" s="278"/>
      <c r="AF237" s="278"/>
      <c r="AG237" s="294">
        <f t="shared" si="182"/>
        <v>0</v>
      </c>
      <c r="AH237" s="304">
        <f t="shared" si="183"/>
        <v>0</v>
      </c>
    </row>
    <row r="238" spans="1:35">
      <c r="A238" s="39">
        <v>2305</v>
      </c>
      <c r="B238" s="44" t="s">
        <v>364</v>
      </c>
      <c r="C238" s="236" t="s">
        <v>248</v>
      </c>
      <c r="D238" s="6"/>
      <c r="E238" s="4"/>
      <c r="F238" s="98">
        <v>1</v>
      </c>
      <c r="G238" s="8"/>
      <c r="H238" s="7">
        <f t="shared" si="178"/>
        <v>1</v>
      </c>
      <c r="I238" s="4">
        <v>1</v>
      </c>
      <c r="J238" s="8" t="s">
        <v>231</v>
      </c>
      <c r="K238" s="7">
        <f>SUMIF(exportMMB!D:D,'Voorbeeld Costreport Budget'!A238,exportMMB!G:G)</f>
        <v>0</v>
      </c>
      <c r="L238" s="14">
        <f>INDEX(budget!L:L,MATCH(A:A,budget!A:A,0))</f>
        <v>0</v>
      </c>
      <c r="M238" s="22">
        <f>INDEX(budget!M:M,MATCH($A:$A,budget!$A:$A,0))</f>
        <v>0</v>
      </c>
      <c r="N238" s="14">
        <f>INDEX(budget!N:N,MATCH($A:$A,budget!$A:$A,0))</f>
        <v>0</v>
      </c>
      <c r="O238" s="35">
        <f>INDEX(budget!O:O,MATCH($A:$A,budget!$A:$A,0))</f>
        <v>0</v>
      </c>
      <c r="P238" s="35">
        <f>INDEX(budget!P:P,MATCH($A:$A,budget!$A:$A,0))</f>
        <v>0</v>
      </c>
      <c r="Q238" s="35">
        <f>INDEX(budget!Q:Q,MATCH($A:$A,budget!$A:$A,0))</f>
        <v>0</v>
      </c>
      <c r="R238" s="35">
        <f>INDEX(budget!R:R,MATCH($A:$A,budget!$A:$A,0))</f>
        <v>0</v>
      </c>
      <c r="S238" s="14">
        <f t="shared" si="179"/>
        <v>0</v>
      </c>
      <c r="T238" s="35">
        <f>INDEX(budget!T:T,MATCH($A:$A,budget!$A:$A,0))</f>
        <v>0</v>
      </c>
      <c r="U238" s="332">
        <f t="shared" si="180"/>
        <v>0</v>
      </c>
      <c r="V238" s="58"/>
      <c r="W238" s="14"/>
      <c r="X238" s="58"/>
      <c r="Y238" s="58"/>
      <c r="Z238" s="58"/>
      <c r="AA238" s="58"/>
      <c r="AB238" s="75"/>
      <c r="AC238" s="319">
        <f t="shared" si="181"/>
        <v>0</v>
      </c>
      <c r="AD238" s="278"/>
      <c r="AE238" s="278"/>
      <c r="AF238" s="278"/>
      <c r="AG238" s="294">
        <f t="shared" si="182"/>
        <v>0</v>
      </c>
      <c r="AH238" s="304">
        <f t="shared" si="183"/>
        <v>0</v>
      </c>
    </row>
    <row r="239" spans="1:35">
      <c r="A239" s="39">
        <v>2307</v>
      </c>
      <c r="B239" s="44" t="s">
        <v>365</v>
      </c>
      <c r="C239" s="236" t="s">
        <v>248</v>
      </c>
      <c r="D239" s="6"/>
      <c r="E239" s="4"/>
      <c r="F239" s="98">
        <v>1</v>
      </c>
      <c r="G239" s="8"/>
      <c r="H239" s="7">
        <f t="shared" si="178"/>
        <v>1</v>
      </c>
      <c r="I239" s="4">
        <v>1</v>
      </c>
      <c r="J239" s="8" t="s">
        <v>231</v>
      </c>
      <c r="K239" s="7">
        <f>SUMIF(exportMMB!D:D,'Voorbeeld Costreport Budget'!A239,exportMMB!G:G)</f>
        <v>0</v>
      </c>
      <c r="L239" s="14">
        <f>INDEX(budget!L:L,MATCH(A:A,budget!A:A,0))</f>
        <v>0</v>
      </c>
      <c r="M239" s="22">
        <f>INDEX(budget!M:M,MATCH($A:$A,budget!$A:$A,0))</f>
        <v>0</v>
      </c>
      <c r="N239" s="14">
        <f>INDEX(budget!N:N,MATCH($A:$A,budget!$A:$A,0))</f>
        <v>0</v>
      </c>
      <c r="O239" s="35">
        <f>INDEX(budget!O:O,MATCH($A:$A,budget!$A:$A,0))</f>
        <v>0</v>
      </c>
      <c r="P239" s="35">
        <f>INDEX(budget!P:P,MATCH($A:$A,budget!$A:$A,0))</f>
        <v>0</v>
      </c>
      <c r="Q239" s="35">
        <f>INDEX(budget!Q:Q,MATCH($A:$A,budget!$A:$A,0))</f>
        <v>0</v>
      </c>
      <c r="R239" s="35">
        <f>INDEX(budget!R:R,MATCH($A:$A,budget!$A:$A,0))</f>
        <v>0</v>
      </c>
      <c r="S239" s="14">
        <f t="shared" si="179"/>
        <v>0</v>
      </c>
      <c r="T239" s="35">
        <f>INDEX(budget!T:T,MATCH($A:$A,budget!$A:$A,0))</f>
        <v>0</v>
      </c>
      <c r="U239" s="332">
        <f t="shared" si="180"/>
        <v>0</v>
      </c>
      <c r="V239" s="58"/>
      <c r="W239" s="14"/>
      <c r="X239" s="58"/>
      <c r="Y239" s="58"/>
      <c r="Z239" s="58"/>
      <c r="AA239" s="58"/>
      <c r="AB239" s="75"/>
      <c r="AC239" s="319">
        <f t="shared" si="181"/>
        <v>0</v>
      </c>
      <c r="AD239" s="278"/>
      <c r="AE239" s="278"/>
      <c r="AF239" s="278"/>
      <c r="AG239" s="294">
        <f t="shared" si="182"/>
        <v>0</v>
      </c>
      <c r="AH239" s="304">
        <f t="shared" si="183"/>
        <v>0</v>
      </c>
    </row>
    <row r="240" spans="1:35">
      <c r="A240" s="39">
        <v>2308</v>
      </c>
      <c r="B240" s="44" t="s">
        <v>366</v>
      </c>
      <c r="C240" s="236" t="s">
        <v>248</v>
      </c>
      <c r="D240" s="6"/>
      <c r="E240" s="4"/>
      <c r="F240" s="98">
        <v>1</v>
      </c>
      <c r="G240" s="8"/>
      <c r="H240" s="7">
        <f t="shared" ref="H240:H244" si="184">SUM(E240:G240)</f>
        <v>1</v>
      </c>
      <c r="I240" s="4">
        <v>1</v>
      </c>
      <c r="J240" s="8" t="s">
        <v>231</v>
      </c>
      <c r="K240" s="7">
        <f>SUMIF(exportMMB!D:D,'Voorbeeld Costreport Budget'!A240,exportMMB!G:G)</f>
        <v>0</v>
      </c>
      <c r="L240" s="14">
        <f>INDEX(budget!L:L,MATCH(A:A,budget!A:A,0))</f>
        <v>0</v>
      </c>
      <c r="M240" s="22">
        <f>INDEX(budget!M:M,MATCH($A:$A,budget!$A:$A,0))</f>
        <v>0</v>
      </c>
      <c r="N240" s="14">
        <f>INDEX(budget!N:N,MATCH($A:$A,budget!$A:$A,0))</f>
        <v>0</v>
      </c>
      <c r="O240" s="35">
        <f>INDEX(budget!O:O,MATCH($A:$A,budget!$A:$A,0))</f>
        <v>0</v>
      </c>
      <c r="P240" s="35">
        <f>INDEX(budget!P:P,MATCH($A:$A,budget!$A:$A,0))</f>
        <v>0</v>
      </c>
      <c r="Q240" s="35">
        <f>INDEX(budget!Q:Q,MATCH($A:$A,budget!$A:$A,0))</f>
        <v>0</v>
      </c>
      <c r="R240" s="35">
        <f>INDEX(budget!R:R,MATCH($A:$A,budget!$A:$A,0))</f>
        <v>0</v>
      </c>
      <c r="S240" s="14">
        <f t="shared" si="179"/>
        <v>0</v>
      </c>
      <c r="T240" s="35">
        <f>INDEX(budget!T:T,MATCH($A:$A,budget!$A:$A,0))</f>
        <v>0</v>
      </c>
      <c r="U240" s="332">
        <f t="shared" si="180"/>
        <v>0</v>
      </c>
      <c r="V240" s="58"/>
      <c r="W240" s="14"/>
      <c r="X240" s="58"/>
      <c r="Y240" s="58"/>
      <c r="Z240" s="58"/>
      <c r="AA240" s="58"/>
      <c r="AB240" s="75"/>
      <c r="AC240" s="319">
        <f t="shared" si="181"/>
        <v>0</v>
      </c>
      <c r="AD240" s="278"/>
      <c r="AE240" s="278"/>
      <c r="AF240" s="278"/>
      <c r="AG240" s="294">
        <f t="shared" si="182"/>
        <v>0</v>
      </c>
      <c r="AH240" s="304">
        <f t="shared" si="183"/>
        <v>0</v>
      </c>
    </row>
    <row r="241" spans="1:35">
      <c r="A241" s="39">
        <v>2309</v>
      </c>
      <c r="B241" s="44" t="s">
        <v>367</v>
      </c>
      <c r="C241" s="236" t="s">
        <v>248</v>
      </c>
      <c r="D241" s="6"/>
      <c r="E241" s="4"/>
      <c r="F241" s="98">
        <v>1</v>
      </c>
      <c r="G241" s="8"/>
      <c r="H241" s="7">
        <f t="shared" si="184"/>
        <v>1</v>
      </c>
      <c r="I241" s="4">
        <v>1</v>
      </c>
      <c r="J241" s="8" t="s">
        <v>231</v>
      </c>
      <c r="K241" s="7">
        <f>SUMIF(exportMMB!D:D,'Voorbeeld Costreport Budget'!A241,exportMMB!G:G)</f>
        <v>0</v>
      </c>
      <c r="L241" s="14">
        <f>INDEX(budget!L:L,MATCH(A:A,budget!A:A,0))</f>
        <v>0</v>
      </c>
      <c r="M241" s="22">
        <f>INDEX(budget!M:M,MATCH($A:$A,budget!$A:$A,0))</f>
        <v>0</v>
      </c>
      <c r="N241" s="14">
        <f>INDEX(budget!N:N,MATCH($A:$A,budget!$A:$A,0))</f>
        <v>0</v>
      </c>
      <c r="O241" s="35">
        <f>INDEX(budget!O:O,MATCH($A:$A,budget!$A:$A,0))</f>
        <v>0</v>
      </c>
      <c r="P241" s="35">
        <f>INDEX(budget!P:P,MATCH($A:$A,budget!$A:$A,0))</f>
        <v>0</v>
      </c>
      <c r="Q241" s="35">
        <f>INDEX(budget!Q:Q,MATCH($A:$A,budget!$A:$A,0))</f>
        <v>0</v>
      </c>
      <c r="R241" s="35">
        <f>INDEX(budget!R:R,MATCH($A:$A,budget!$A:$A,0))</f>
        <v>0</v>
      </c>
      <c r="S241" s="14">
        <f t="shared" si="179"/>
        <v>0</v>
      </c>
      <c r="T241" s="35">
        <f>INDEX(budget!T:T,MATCH($A:$A,budget!$A:$A,0))</f>
        <v>0</v>
      </c>
      <c r="U241" s="332">
        <f t="shared" si="180"/>
        <v>0</v>
      </c>
      <c r="V241" s="58"/>
      <c r="W241" s="14"/>
      <c r="X241" s="58"/>
      <c r="Y241" s="58"/>
      <c r="Z241" s="58"/>
      <c r="AA241" s="58"/>
      <c r="AB241" s="75"/>
      <c r="AC241" s="319">
        <f t="shared" si="181"/>
        <v>0</v>
      </c>
      <c r="AD241" s="278"/>
      <c r="AE241" s="278"/>
      <c r="AF241" s="278"/>
      <c r="AG241" s="294">
        <f t="shared" si="182"/>
        <v>0</v>
      </c>
      <c r="AH241" s="304">
        <f t="shared" si="183"/>
        <v>0</v>
      </c>
    </row>
    <row r="242" spans="1:35">
      <c r="A242" s="39">
        <v>2310</v>
      </c>
      <c r="B242" s="44" t="s">
        <v>368</v>
      </c>
      <c r="C242" s="236" t="s">
        <v>248</v>
      </c>
      <c r="D242" s="6"/>
      <c r="E242" s="4"/>
      <c r="F242" s="98">
        <v>1</v>
      </c>
      <c r="G242" s="8"/>
      <c r="H242" s="7">
        <f t="shared" si="184"/>
        <v>1</v>
      </c>
      <c r="I242" s="4">
        <v>1</v>
      </c>
      <c r="J242" s="8" t="s">
        <v>231</v>
      </c>
      <c r="K242" s="7">
        <f>SUMIF(exportMMB!D:D,'Voorbeeld Costreport Budget'!A242,exportMMB!G:G)</f>
        <v>0</v>
      </c>
      <c r="L242" s="14">
        <f>INDEX(budget!L:L,MATCH(A:A,budget!A:A,0))</f>
        <v>0</v>
      </c>
      <c r="M242" s="22">
        <f>INDEX(budget!M:M,MATCH($A:$A,budget!$A:$A,0))</f>
        <v>0</v>
      </c>
      <c r="N242" s="14">
        <f>INDEX(budget!N:N,MATCH($A:$A,budget!$A:$A,0))</f>
        <v>0</v>
      </c>
      <c r="O242" s="35">
        <f>INDEX(budget!O:O,MATCH($A:$A,budget!$A:$A,0))</f>
        <v>0</v>
      </c>
      <c r="P242" s="35">
        <f>INDEX(budget!P:P,MATCH($A:$A,budget!$A:$A,0))</f>
        <v>0</v>
      </c>
      <c r="Q242" s="35">
        <f>INDEX(budget!Q:Q,MATCH($A:$A,budget!$A:$A,0))</f>
        <v>0</v>
      </c>
      <c r="R242" s="35">
        <f>INDEX(budget!R:R,MATCH($A:$A,budget!$A:$A,0))</f>
        <v>0</v>
      </c>
      <c r="S242" s="14">
        <f t="shared" si="179"/>
        <v>0</v>
      </c>
      <c r="T242" s="35">
        <f>INDEX(budget!T:T,MATCH($A:$A,budget!$A:$A,0))</f>
        <v>0</v>
      </c>
      <c r="U242" s="332">
        <f t="shared" si="180"/>
        <v>0</v>
      </c>
      <c r="V242" s="58"/>
      <c r="W242" s="14"/>
      <c r="X242" s="58"/>
      <c r="Y242" s="58"/>
      <c r="Z242" s="58"/>
      <c r="AA242" s="58"/>
      <c r="AB242" s="75"/>
      <c r="AC242" s="319">
        <f t="shared" si="181"/>
        <v>0</v>
      </c>
      <c r="AD242" s="278"/>
      <c r="AE242" s="278"/>
      <c r="AF242" s="278"/>
      <c r="AG242" s="294">
        <f t="shared" si="182"/>
        <v>0</v>
      </c>
      <c r="AH242" s="304">
        <f t="shared" si="183"/>
        <v>0</v>
      </c>
    </row>
    <row r="243" spans="1:35">
      <c r="A243" s="103">
        <v>2312</v>
      </c>
      <c r="B243" s="44" t="s">
        <v>369</v>
      </c>
      <c r="C243" s="236" t="s">
        <v>248</v>
      </c>
      <c r="D243" s="6"/>
      <c r="E243" s="4"/>
      <c r="F243" s="98">
        <v>1</v>
      </c>
      <c r="G243" s="8"/>
      <c r="H243" s="7">
        <f t="shared" si="184"/>
        <v>1</v>
      </c>
      <c r="I243" s="4">
        <v>1</v>
      </c>
      <c r="J243" s="8" t="s">
        <v>231</v>
      </c>
      <c r="K243" s="7">
        <f>SUMIF(exportMMB!D:D,'Voorbeeld Costreport Budget'!A243,exportMMB!G:G)</f>
        <v>0</v>
      </c>
      <c r="L243" s="14">
        <f>INDEX(budget!L:L,MATCH(A:A,budget!A:A,0))</f>
        <v>0</v>
      </c>
      <c r="M243" s="22">
        <f>INDEX(budget!M:M,MATCH($A:$A,budget!$A:$A,0))</f>
        <v>0</v>
      </c>
      <c r="N243" s="14">
        <f>INDEX(budget!N:N,MATCH($A:$A,budget!$A:$A,0))</f>
        <v>0</v>
      </c>
      <c r="O243" s="35">
        <f>INDEX(budget!O:O,MATCH($A:$A,budget!$A:$A,0))</f>
        <v>0</v>
      </c>
      <c r="P243" s="35">
        <f>INDEX(budget!P:P,MATCH($A:$A,budget!$A:$A,0))</f>
        <v>0</v>
      </c>
      <c r="Q243" s="35">
        <f>INDEX(budget!Q:Q,MATCH($A:$A,budget!$A:$A,0))</f>
        <v>0</v>
      </c>
      <c r="R243" s="35">
        <f>INDEX(budget!R:R,MATCH($A:$A,budget!$A:$A,0))</f>
        <v>0</v>
      </c>
      <c r="S243" s="14">
        <f t="shared" si="179"/>
        <v>0</v>
      </c>
      <c r="T243" s="35">
        <f>INDEX(budget!T:T,MATCH($A:$A,budget!$A:$A,0))</f>
        <v>0</v>
      </c>
      <c r="U243" s="332">
        <f t="shared" si="180"/>
        <v>0</v>
      </c>
      <c r="V243" s="58"/>
      <c r="W243" s="14"/>
      <c r="X243" s="58"/>
      <c r="Y243" s="58"/>
      <c r="Z243" s="58"/>
      <c r="AA243" s="58"/>
      <c r="AB243" s="75"/>
      <c r="AC243" s="319">
        <f t="shared" si="181"/>
        <v>0</v>
      </c>
      <c r="AD243" s="278"/>
      <c r="AE243" s="278"/>
      <c r="AF243" s="278"/>
      <c r="AG243" s="294">
        <f t="shared" si="182"/>
        <v>0</v>
      </c>
      <c r="AH243" s="304">
        <f t="shared" si="183"/>
        <v>0</v>
      </c>
    </row>
    <row r="244" spans="1:35">
      <c r="A244" s="39">
        <v>2313</v>
      </c>
      <c r="B244" s="44" t="s">
        <v>370</v>
      </c>
      <c r="C244" s="236" t="s">
        <v>248</v>
      </c>
      <c r="D244" s="6"/>
      <c r="E244" s="4"/>
      <c r="F244" s="98">
        <v>1</v>
      </c>
      <c r="G244" s="8"/>
      <c r="H244" s="7">
        <f t="shared" si="184"/>
        <v>1</v>
      </c>
      <c r="I244" s="4">
        <v>1</v>
      </c>
      <c r="J244" s="8" t="s">
        <v>231</v>
      </c>
      <c r="K244" s="7">
        <f>SUMIF(exportMMB!D:D,'Voorbeeld Costreport Budget'!A244,exportMMB!G:G)</f>
        <v>0</v>
      </c>
      <c r="L244" s="14">
        <f>INDEX(budget!L:L,MATCH(A:A,budget!A:A,0))</f>
        <v>0</v>
      </c>
      <c r="M244" s="22">
        <f>INDEX(budget!M:M,MATCH($A:$A,budget!$A:$A,0))</f>
        <v>0</v>
      </c>
      <c r="N244" s="14">
        <f>INDEX(budget!N:N,MATCH($A:$A,budget!$A:$A,0))</f>
        <v>0</v>
      </c>
      <c r="O244" s="35">
        <f>INDEX(budget!O:O,MATCH($A:$A,budget!$A:$A,0))</f>
        <v>0</v>
      </c>
      <c r="P244" s="35">
        <f>INDEX(budget!P:P,MATCH($A:$A,budget!$A:$A,0))</f>
        <v>0</v>
      </c>
      <c r="Q244" s="35">
        <f>INDEX(budget!Q:Q,MATCH($A:$A,budget!$A:$A,0))</f>
        <v>0</v>
      </c>
      <c r="R244" s="35">
        <f>INDEX(budget!R:R,MATCH($A:$A,budget!$A:$A,0))</f>
        <v>0</v>
      </c>
      <c r="S244" s="14">
        <f t="shared" si="179"/>
        <v>0</v>
      </c>
      <c r="T244" s="35">
        <f>INDEX(budget!T:T,MATCH($A:$A,budget!$A:$A,0))</f>
        <v>0</v>
      </c>
      <c r="U244" s="332">
        <f t="shared" si="180"/>
        <v>0</v>
      </c>
      <c r="V244" s="58"/>
      <c r="W244" s="14"/>
      <c r="X244" s="58"/>
      <c r="Y244" s="58"/>
      <c r="Z244" s="58"/>
      <c r="AA244" s="58"/>
      <c r="AB244" s="75"/>
      <c r="AC244" s="319">
        <f t="shared" si="181"/>
        <v>0</v>
      </c>
      <c r="AD244" s="278"/>
      <c r="AE244" s="278"/>
      <c r="AF244" s="278"/>
      <c r="AG244" s="294">
        <f t="shared" si="182"/>
        <v>0</v>
      </c>
      <c r="AH244" s="304">
        <f t="shared" si="183"/>
        <v>0</v>
      </c>
    </row>
    <row r="245" spans="1:35">
      <c r="A245" s="103">
        <v>2343</v>
      </c>
      <c r="B245" s="44" t="s">
        <v>371</v>
      </c>
      <c r="C245" s="236" t="s">
        <v>230</v>
      </c>
      <c r="D245" s="6"/>
      <c r="E245" s="4"/>
      <c r="F245" s="98">
        <v>1</v>
      </c>
      <c r="G245" s="8"/>
      <c r="H245" s="7">
        <f t="shared" ref="H245" si="185">SUM(E245:G245)</f>
        <v>1</v>
      </c>
      <c r="I245" s="4">
        <v>1</v>
      </c>
      <c r="J245" s="8" t="s">
        <v>231</v>
      </c>
      <c r="K245" s="7">
        <f>SUMIF(exportMMB!D:D,'Voorbeeld Costreport Budget'!A245,exportMMB!G:G)</f>
        <v>0</v>
      </c>
      <c r="L245" s="14">
        <f>INDEX(budget!L:L,MATCH(A:A,budget!A:A,0))</f>
        <v>0</v>
      </c>
      <c r="M245" s="22">
        <f>INDEX(budget!M:M,MATCH($A:$A,budget!$A:$A,0))</f>
        <v>0</v>
      </c>
      <c r="N245" s="14">
        <f>INDEX(budget!N:N,MATCH($A:$A,budget!$A:$A,0))</f>
        <v>0</v>
      </c>
      <c r="O245" s="35">
        <f>INDEX(budget!O:O,MATCH($A:$A,budget!$A:$A,0))</f>
        <v>0</v>
      </c>
      <c r="P245" s="35">
        <f>INDEX(budget!P:P,MATCH($A:$A,budget!$A:$A,0))</f>
        <v>0</v>
      </c>
      <c r="Q245" s="35">
        <f>INDEX(budget!Q:Q,MATCH($A:$A,budget!$A:$A,0))</f>
        <v>0</v>
      </c>
      <c r="R245" s="35">
        <f>INDEX(budget!R:R,MATCH($A:$A,budget!$A:$A,0))</f>
        <v>0</v>
      </c>
      <c r="S245" s="14">
        <f t="shared" si="179"/>
        <v>0</v>
      </c>
      <c r="T245" s="35">
        <f>INDEX(budget!T:T,MATCH($A:$A,budget!$A:$A,0))</f>
        <v>0</v>
      </c>
      <c r="U245" s="332">
        <f t="shared" si="180"/>
        <v>0</v>
      </c>
      <c r="V245" s="58"/>
      <c r="W245" s="14"/>
      <c r="X245" s="58"/>
      <c r="Y245" s="58"/>
      <c r="Z245" s="58"/>
      <c r="AA245" s="58"/>
      <c r="AB245" s="75"/>
      <c r="AC245" s="319">
        <f t="shared" si="181"/>
        <v>0</v>
      </c>
      <c r="AD245" s="278"/>
      <c r="AE245" s="278"/>
      <c r="AF245" s="278"/>
      <c r="AG245" s="294">
        <f t="shared" si="182"/>
        <v>0</v>
      </c>
      <c r="AH245" s="304">
        <f t="shared" si="183"/>
        <v>0</v>
      </c>
    </row>
    <row r="246" spans="1:35">
      <c r="A246" s="39">
        <v>2345</v>
      </c>
      <c r="B246" s="44" t="s">
        <v>372</v>
      </c>
      <c r="C246" s="236" t="s">
        <v>230</v>
      </c>
      <c r="D246" s="6"/>
      <c r="E246" s="4"/>
      <c r="F246" s="98">
        <v>1</v>
      </c>
      <c r="G246" s="8"/>
      <c r="H246" s="7">
        <f t="shared" ref="H246:H251" si="186">SUM(E246:G246)</f>
        <v>1</v>
      </c>
      <c r="I246" s="4">
        <v>1</v>
      </c>
      <c r="J246" s="8" t="s">
        <v>231</v>
      </c>
      <c r="K246" s="7">
        <f>SUMIF(exportMMB!D:D,'Voorbeeld Costreport Budget'!A246,exportMMB!G:G)</f>
        <v>0</v>
      </c>
      <c r="L246" s="14">
        <f>INDEX(budget!L:L,MATCH(A:A,budget!A:A,0))</f>
        <v>0</v>
      </c>
      <c r="M246" s="22">
        <f>INDEX(budget!M:M,MATCH($A:$A,budget!$A:$A,0))</f>
        <v>0</v>
      </c>
      <c r="N246" s="14">
        <f>INDEX(budget!N:N,MATCH($A:$A,budget!$A:$A,0))</f>
        <v>0</v>
      </c>
      <c r="O246" s="35">
        <f>INDEX(budget!O:O,MATCH($A:$A,budget!$A:$A,0))</f>
        <v>0</v>
      </c>
      <c r="P246" s="35">
        <f>INDEX(budget!P:P,MATCH($A:$A,budget!$A:$A,0))</f>
        <v>0</v>
      </c>
      <c r="Q246" s="35">
        <f>INDEX(budget!Q:Q,MATCH($A:$A,budget!$A:$A,0))</f>
        <v>0</v>
      </c>
      <c r="R246" s="35">
        <f>INDEX(budget!R:R,MATCH($A:$A,budget!$A:$A,0))</f>
        <v>0</v>
      </c>
      <c r="S246" s="14">
        <f t="shared" si="179"/>
        <v>0</v>
      </c>
      <c r="T246" s="36"/>
      <c r="U246" s="332">
        <f t="shared" si="180"/>
        <v>0</v>
      </c>
      <c r="V246" s="58"/>
      <c r="W246" s="14"/>
      <c r="X246" s="58"/>
      <c r="Y246" s="58"/>
      <c r="Z246" s="58"/>
      <c r="AA246" s="58"/>
      <c r="AB246" s="310"/>
      <c r="AC246" s="319">
        <f t="shared" si="181"/>
        <v>0</v>
      </c>
      <c r="AD246" s="278"/>
      <c r="AE246" s="278"/>
      <c r="AF246" s="278"/>
      <c r="AG246" s="294">
        <f t="shared" si="182"/>
        <v>0</v>
      </c>
      <c r="AH246" s="304">
        <f t="shared" si="183"/>
        <v>0</v>
      </c>
    </row>
    <row r="247" spans="1:35">
      <c r="A247" s="39">
        <v>2392</v>
      </c>
      <c r="B247" s="44" t="s">
        <v>373</v>
      </c>
      <c r="C247" s="236" t="s">
        <v>230</v>
      </c>
      <c r="D247" s="6"/>
      <c r="E247" s="4"/>
      <c r="F247" s="98">
        <v>1</v>
      </c>
      <c r="G247" s="8"/>
      <c r="H247" s="7">
        <f t="shared" si="186"/>
        <v>1</v>
      </c>
      <c r="I247" s="4">
        <v>1</v>
      </c>
      <c r="J247" s="8" t="s">
        <v>231</v>
      </c>
      <c r="K247" s="7">
        <f>SUMIF(exportMMB!D:D,'Voorbeeld Costreport Budget'!A247,exportMMB!G:G)</f>
        <v>0</v>
      </c>
      <c r="L247" s="14">
        <f>INDEX(budget!L:L,MATCH(A:A,budget!A:A,0))</f>
        <v>0</v>
      </c>
      <c r="M247" s="22">
        <f>INDEX(budget!M:M,MATCH($A:$A,budget!$A:$A,0))</f>
        <v>0</v>
      </c>
      <c r="N247" s="14">
        <f>INDEX(budget!N:N,MATCH($A:$A,budget!$A:$A,0))</f>
        <v>0</v>
      </c>
      <c r="O247" s="35">
        <f>INDEX(budget!O:O,MATCH($A:$A,budget!$A:$A,0))</f>
        <v>0</v>
      </c>
      <c r="P247" s="35">
        <f>INDEX(budget!P:P,MATCH($A:$A,budget!$A:$A,0))</f>
        <v>0</v>
      </c>
      <c r="Q247" s="35">
        <f>INDEX(budget!Q:Q,MATCH($A:$A,budget!$A:$A,0))</f>
        <v>0</v>
      </c>
      <c r="R247" s="35">
        <f>INDEX(budget!R:R,MATCH($A:$A,budget!$A:$A,0))</f>
        <v>0</v>
      </c>
      <c r="S247" s="14">
        <f t="shared" si="179"/>
        <v>0</v>
      </c>
      <c r="T247" s="35">
        <f>INDEX(budget!T:T,MATCH($A:$A,budget!$A:$A,0))</f>
        <v>0</v>
      </c>
      <c r="U247" s="332">
        <f t="shared" si="180"/>
        <v>0</v>
      </c>
      <c r="V247" s="58"/>
      <c r="W247" s="14"/>
      <c r="X247" s="58"/>
      <c r="Y247" s="58"/>
      <c r="Z247" s="58"/>
      <c r="AA247" s="58"/>
      <c r="AB247" s="75"/>
      <c r="AC247" s="319">
        <f t="shared" si="181"/>
        <v>0</v>
      </c>
      <c r="AD247" s="278"/>
      <c r="AE247" s="278"/>
      <c r="AF247" s="278"/>
      <c r="AG247" s="294">
        <f t="shared" si="182"/>
        <v>0</v>
      </c>
      <c r="AH247" s="304">
        <f t="shared" si="183"/>
        <v>0</v>
      </c>
    </row>
    <row r="248" spans="1:35">
      <c r="A248" s="1"/>
      <c r="B248" s="46" t="s">
        <v>152</v>
      </c>
      <c r="C248" s="239"/>
      <c r="D248" s="6"/>
      <c r="E248" s="4"/>
      <c r="F248" s="98"/>
      <c r="G248" s="8"/>
      <c r="H248" s="7"/>
      <c r="I248" s="4"/>
      <c r="J248" s="8"/>
      <c r="K248" s="7"/>
      <c r="L248" s="16">
        <f>SUM(L234:L247)</f>
        <v>0</v>
      </c>
      <c r="M248" s="21">
        <f>SUM(M235:M247)</f>
        <v>0</v>
      </c>
      <c r="N248" s="16">
        <f t="shared" ref="N248:T248" si="187">SUM(N235:N247)</f>
        <v>0</v>
      </c>
      <c r="O248" s="34">
        <f t="shared" si="187"/>
        <v>0</v>
      </c>
      <c r="P248" s="34">
        <f t="shared" si="187"/>
        <v>0</v>
      </c>
      <c r="Q248" s="34">
        <f t="shared" si="187"/>
        <v>0</v>
      </c>
      <c r="R248" s="34">
        <f t="shared" si="187"/>
        <v>0</v>
      </c>
      <c r="S248" s="16">
        <f t="shared" si="187"/>
        <v>0</v>
      </c>
      <c r="T248" s="34">
        <f t="shared" si="187"/>
        <v>0</v>
      </c>
      <c r="U248" s="284">
        <f t="shared" ref="U248:AA248" si="188">SUM(U235:U247)</f>
        <v>0</v>
      </c>
      <c r="V248" s="58">
        <f t="shared" si="188"/>
        <v>0</v>
      </c>
      <c r="W248" s="14">
        <f t="shared" si="188"/>
        <v>0</v>
      </c>
      <c r="X248" s="58">
        <f t="shared" si="188"/>
        <v>0</v>
      </c>
      <c r="Y248" s="58">
        <f t="shared" si="188"/>
        <v>0</v>
      </c>
      <c r="Z248" s="58">
        <f t="shared" si="188"/>
        <v>0</v>
      </c>
      <c r="AA248" s="58">
        <f t="shared" si="188"/>
        <v>0</v>
      </c>
      <c r="AB248" s="59">
        <f t="shared" ref="AB248" si="189">SUM(AB235:AB247)</f>
        <v>0</v>
      </c>
      <c r="AC248" s="279">
        <f>SUM(AC235:AC247)</f>
        <v>0</v>
      </c>
      <c r="AD248" s="279">
        <f>SUM(AD235:AD247)</f>
        <v>0</v>
      </c>
      <c r="AE248" s="279">
        <f>SUM(AE235:AE247)</f>
        <v>0</v>
      </c>
      <c r="AF248" s="279">
        <f>SUM(AF235:AF247)</f>
        <v>0</v>
      </c>
      <c r="AG248" s="295">
        <f t="shared" ref="AG248:AH248" si="190">SUM(AG235:AG247)</f>
        <v>0</v>
      </c>
      <c r="AH248" s="305">
        <f t="shared" si="190"/>
        <v>0</v>
      </c>
      <c r="AI248" s="328"/>
    </row>
    <row r="249" spans="1:35">
      <c r="A249" s="39"/>
      <c r="B249" s="46"/>
      <c r="C249" s="236"/>
      <c r="D249" s="6"/>
      <c r="E249" s="4"/>
      <c r="F249" s="98"/>
      <c r="G249" s="8"/>
      <c r="H249" s="7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  <c r="U249" s="284"/>
      <c r="V249" s="58"/>
      <c r="W249" s="14"/>
      <c r="X249" s="58"/>
      <c r="Y249" s="58"/>
      <c r="Z249" s="58"/>
      <c r="AA249" s="58"/>
      <c r="AB249" s="75"/>
      <c r="AC249" s="323"/>
      <c r="AD249" s="282"/>
      <c r="AE249" s="282"/>
      <c r="AF249" s="282"/>
      <c r="AG249" s="298"/>
      <c r="AH249" s="308"/>
      <c r="AI249" s="330"/>
    </row>
    <row r="250" spans="1:35">
      <c r="A250" s="104">
        <v>2400</v>
      </c>
      <c r="B250" s="31" t="s">
        <v>175</v>
      </c>
      <c r="C250" s="237"/>
      <c r="D250" s="6"/>
      <c r="E250" s="4"/>
      <c r="F250" s="98"/>
      <c r="G250" s="8"/>
      <c r="H250" s="7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  <c r="U250" s="284"/>
      <c r="V250" s="58"/>
      <c r="W250" s="14"/>
      <c r="X250" s="58"/>
      <c r="Y250" s="58"/>
      <c r="Z250" s="58"/>
      <c r="AA250" s="58"/>
      <c r="AB250" s="75"/>
      <c r="AC250" s="319"/>
      <c r="AD250" s="278"/>
      <c r="AE250" s="278"/>
      <c r="AF250" s="278"/>
      <c r="AG250" s="294"/>
      <c r="AH250" s="304"/>
    </row>
    <row r="251" spans="1:35">
      <c r="A251" s="39">
        <v>2401</v>
      </c>
      <c r="B251" s="44" t="s">
        <v>374</v>
      </c>
      <c r="C251" s="236" t="s">
        <v>339</v>
      </c>
      <c r="D251" s="6"/>
      <c r="E251" s="4"/>
      <c r="F251" s="98">
        <v>1</v>
      </c>
      <c r="G251" s="8"/>
      <c r="H251" s="7">
        <f t="shared" si="186"/>
        <v>1</v>
      </c>
      <c r="I251" s="4">
        <v>1</v>
      </c>
      <c r="J251" s="8" t="s">
        <v>231</v>
      </c>
      <c r="K251" s="7">
        <f>SUMIF(exportMMB!D:D,'Voorbeeld Costreport Budget'!A251,exportMMB!G:G)</f>
        <v>0</v>
      </c>
      <c r="L251" s="14">
        <f>INDEX(budget!L:L,MATCH(A:A,budget!A:A,0))</f>
        <v>0</v>
      </c>
      <c r="M251" s="22">
        <f>INDEX(budget!M:M,MATCH($A:$A,budget!$A:$A,0))</f>
        <v>0</v>
      </c>
      <c r="N251" s="14">
        <f>INDEX(budget!N:N,MATCH($A:$A,budget!$A:$A,0))</f>
        <v>0</v>
      </c>
      <c r="O251" s="35">
        <f>INDEX(budget!O:O,MATCH($A:$A,budget!$A:$A,0))</f>
        <v>0</v>
      </c>
      <c r="P251" s="35">
        <f>INDEX(budget!P:P,MATCH($A:$A,budget!$A:$A,0))</f>
        <v>0</v>
      </c>
      <c r="Q251" s="35">
        <f>INDEX(budget!Q:Q,MATCH($A:$A,budget!$A:$A,0))</f>
        <v>0</v>
      </c>
      <c r="R251" s="35">
        <f>INDEX(budget!R:R,MATCH($A:$A,budget!$A:$A,0))</f>
        <v>0</v>
      </c>
      <c r="S251" s="14">
        <f t="shared" ref="S251:S267" si="191">L251-SUM(N251:R251)</f>
        <v>0</v>
      </c>
      <c r="T251" s="35">
        <f>INDEX(budget!T:T,MATCH($A:$A,budget!$A:$A,0))</f>
        <v>0</v>
      </c>
      <c r="U251" s="332">
        <f t="shared" ref="U251:U267" si="192">W:W+X:X+Y:Y+Z:Z+AA:AA</f>
        <v>0</v>
      </c>
      <c r="V251" s="58"/>
      <c r="W251" s="14"/>
      <c r="X251" s="58"/>
      <c r="Y251" s="58"/>
      <c r="Z251" s="58"/>
      <c r="AA251" s="58"/>
      <c r="AB251" s="75"/>
      <c r="AC251" s="319">
        <f t="shared" ref="AC251:AC267" si="193">AD:AD+AE:AE</f>
        <v>0</v>
      </c>
      <c r="AD251" s="278"/>
      <c r="AE251" s="278"/>
      <c r="AF251" s="278"/>
      <c r="AG251" s="294">
        <f t="shared" ref="AG251:AG267" si="194">AC:AC+U:U</f>
        <v>0</v>
      </c>
      <c r="AH251" s="304">
        <f t="shared" ref="AH251:AH267" si="195">L:L-AG:AG</f>
        <v>0</v>
      </c>
    </row>
    <row r="252" spans="1:35">
      <c r="A252" s="103">
        <v>2402</v>
      </c>
      <c r="B252" s="44" t="s">
        <v>375</v>
      </c>
      <c r="C252" s="236" t="s">
        <v>339</v>
      </c>
      <c r="D252" s="6"/>
      <c r="E252" s="4"/>
      <c r="F252" s="98">
        <v>1</v>
      </c>
      <c r="G252" s="8"/>
      <c r="H252" s="7">
        <f t="shared" ref="H252:H259" si="196">SUM(E252:G252)</f>
        <v>1</v>
      </c>
      <c r="I252" s="4">
        <v>1</v>
      </c>
      <c r="J252" s="8" t="s">
        <v>231</v>
      </c>
      <c r="K252" s="7">
        <f>SUMIF(exportMMB!D:D,'Voorbeeld Costreport Budget'!A252,exportMMB!G:G)</f>
        <v>0</v>
      </c>
      <c r="L252" s="14">
        <f>INDEX(budget!L:L,MATCH(A:A,budget!A:A,0))</f>
        <v>0</v>
      </c>
      <c r="M252" s="22">
        <f>INDEX(budget!M:M,MATCH($A:$A,budget!$A:$A,0))</f>
        <v>0</v>
      </c>
      <c r="N252" s="14">
        <f>INDEX(budget!N:N,MATCH($A:$A,budget!$A:$A,0))</f>
        <v>0</v>
      </c>
      <c r="O252" s="35">
        <f>INDEX(budget!O:O,MATCH($A:$A,budget!$A:$A,0))</f>
        <v>0</v>
      </c>
      <c r="P252" s="35">
        <f>INDEX(budget!P:P,MATCH($A:$A,budget!$A:$A,0))</f>
        <v>0</v>
      </c>
      <c r="Q252" s="35">
        <f>INDEX(budget!Q:Q,MATCH($A:$A,budget!$A:$A,0))</f>
        <v>0</v>
      </c>
      <c r="R252" s="35">
        <f>INDEX(budget!R:R,MATCH($A:$A,budget!$A:$A,0))</f>
        <v>0</v>
      </c>
      <c r="S252" s="14">
        <f t="shared" si="191"/>
        <v>0</v>
      </c>
      <c r="T252" s="35">
        <f>INDEX(budget!T:T,MATCH($A:$A,budget!$A:$A,0))</f>
        <v>0</v>
      </c>
      <c r="U252" s="332">
        <f t="shared" si="192"/>
        <v>0</v>
      </c>
      <c r="V252" s="58"/>
      <c r="W252" s="14"/>
      <c r="X252" s="58"/>
      <c r="Y252" s="58"/>
      <c r="Z252" s="58"/>
      <c r="AA252" s="58"/>
      <c r="AB252" s="75"/>
      <c r="AC252" s="319">
        <f t="shared" si="193"/>
        <v>0</v>
      </c>
      <c r="AD252" s="278"/>
      <c r="AE252" s="278"/>
      <c r="AF252" s="278"/>
      <c r="AG252" s="294">
        <f t="shared" si="194"/>
        <v>0</v>
      </c>
      <c r="AH252" s="304">
        <f t="shared" si="195"/>
        <v>0</v>
      </c>
    </row>
    <row r="253" spans="1:35">
      <c r="A253" s="39">
        <v>2403</v>
      </c>
      <c r="B253" s="44" t="s">
        <v>376</v>
      </c>
      <c r="C253" s="236" t="s">
        <v>339</v>
      </c>
      <c r="D253" s="6"/>
      <c r="E253" s="4"/>
      <c r="F253" s="98">
        <v>1</v>
      </c>
      <c r="G253" s="8"/>
      <c r="H253" s="7">
        <f t="shared" si="196"/>
        <v>1</v>
      </c>
      <c r="I253" s="4">
        <v>1</v>
      </c>
      <c r="J253" s="8" t="s">
        <v>231</v>
      </c>
      <c r="K253" s="7">
        <f>SUMIF(exportMMB!D:D,'Voorbeeld Costreport Budget'!A253,exportMMB!G:G)</f>
        <v>0</v>
      </c>
      <c r="L253" s="14">
        <f>INDEX(budget!L:L,MATCH(A:A,budget!A:A,0))</f>
        <v>0</v>
      </c>
      <c r="M253" s="22">
        <f>INDEX(budget!M:M,MATCH($A:$A,budget!$A:$A,0))</f>
        <v>0</v>
      </c>
      <c r="N253" s="14">
        <f>INDEX(budget!N:N,MATCH($A:$A,budget!$A:$A,0))</f>
        <v>0</v>
      </c>
      <c r="O253" s="35">
        <f>INDEX(budget!O:O,MATCH($A:$A,budget!$A:$A,0))</f>
        <v>0</v>
      </c>
      <c r="P253" s="35">
        <f>INDEX(budget!P:P,MATCH($A:$A,budget!$A:$A,0))</f>
        <v>0</v>
      </c>
      <c r="Q253" s="35">
        <f>INDEX(budget!Q:Q,MATCH($A:$A,budget!$A:$A,0))</f>
        <v>0</v>
      </c>
      <c r="R253" s="35">
        <f>INDEX(budget!R:R,MATCH($A:$A,budget!$A:$A,0))</f>
        <v>0</v>
      </c>
      <c r="S253" s="14">
        <f t="shared" si="191"/>
        <v>0</v>
      </c>
      <c r="T253" s="35">
        <f>INDEX(budget!T:T,MATCH($A:$A,budget!$A:$A,0))</f>
        <v>0</v>
      </c>
      <c r="U253" s="332">
        <f t="shared" si="192"/>
        <v>0</v>
      </c>
      <c r="V253" s="58"/>
      <c r="W253" s="14"/>
      <c r="X253" s="58"/>
      <c r="Y253" s="58"/>
      <c r="Z253" s="58"/>
      <c r="AA253" s="58"/>
      <c r="AB253" s="75"/>
      <c r="AC253" s="319">
        <f t="shared" si="193"/>
        <v>0</v>
      </c>
      <c r="AD253" s="278"/>
      <c r="AE253" s="278"/>
      <c r="AF253" s="278"/>
      <c r="AG253" s="294">
        <f t="shared" si="194"/>
        <v>0</v>
      </c>
      <c r="AH253" s="304">
        <f t="shared" si="195"/>
        <v>0</v>
      </c>
    </row>
    <row r="254" spans="1:35">
      <c r="A254" s="39">
        <v>2406</v>
      </c>
      <c r="B254" s="44" t="s">
        <v>377</v>
      </c>
      <c r="C254" s="236" t="s">
        <v>339</v>
      </c>
      <c r="D254" s="6"/>
      <c r="E254" s="4"/>
      <c r="F254" s="98">
        <v>1</v>
      </c>
      <c r="G254" s="8"/>
      <c r="H254" s="7">
        <f t="shared" si="196"/>
        <v>1</v>
      </c>
      <c r="I254" s="4">
        <v>1</v>
      </c>
      <c r="J254" s="8" t="s">
        <v>231</v>
      </c>
      <c r="K254" s="7">
        <f>SUMIF(exportMMB!D:D,'Voorbeeld Costreport Budget'!A254,exportMMB!G:G)</f>
        <v>0</v>
      </c>
      <c r="L254" s="14">
        <f>INDEX(budget!L:L,MATCH(A:A,budget!A:A,0))</f>
        <v>0</v>
      </c>
      <c r="M254" s="22">
        <f>INDEX(budget!M:M,MATCH($A:$A,budget!$A:$A,0))</f>
        <v>0</v>
      </c>
      <c r="N254" s="14">
        <f>INDEX(budget!N:N,MATCH($A:$A,budget!$A:$A,0))</f>
        <v>0</v>
      </c>
      <c r="O254" s="35">
        <f>INDEX(budget!O:O,MATCH($A:$A,budget!$A:$A,0))</f>
        <v>0</v>
      </c>
      <c r="P254" s="35">
        <f>INDEX(budget!P:P,MATCH($A:$A,budget!$A:$A,0))</f>
        <v>0</v>
      </c>
      <c r="Q254" s="35">
        <f>INDEX(budget!Q:Q,MATCH($A:$A,budget!$A:$A,0))</f>
        <v>0</v>
      </c>
      <c r="R254" s="35">
        <f>INDEX(budget!R:R,MATCH($A:$A,budget!$A:$A,0))</f>
        <v>0</v>
      </c>
      <c r="S254" s="14">
        <f t="shared" si="191"/>
        <v>0</v>
      </c>
      <c r="T254" s="35">
        <f>INDEX(budget!T:T,MATCH($A:$A,budget!$A:$A,0))</f>
        <v>0</v>
      </c>
      <c r="U254" s="332">
        <f t="shared" si="192"/>
        <v>0</v>
      </c>
      <c r="V254" s="58"/>
      <c r="W254" s="14"/>
      <c r="X254" s="58"/>
      <c r="Y254" s="58"/>
      <c r="Z254" s="58"/>
      <c r="AA254" s="58"/>
      <c r="AB254" s="75"/>
      <c r="AC254" s="319">
        <f t="shared" si="193"/>
        <v>0</v>
      </c>
      <c r="AD254" s="278"/>
      <c r="AE254" s="278"/>
      <c r="AF254" s="278"/>
      <c r="AG254" s="294">
        <f t="shared" si="194"/>
        <v>0</v>
      </c>
      <c r="AH254" s="304">
        <f t="shared" si="195"/>
        <v>0</v>
      </c>
    </row>
    <row r="255" spans="1:35">
      <c r="A255" s="39">
        <v>2407</v>
      </c>
      <c r="B255" s="44" t="s">
        <v>378</v>
      </c>
      <c r="C255" s="236" t="s">
        <v>339</v>
      </c>
      <c r="D255" s="6"/>
      <c r="E255" s="4"/>
      <c r="F255" s="98">
        <v>1</v>
      </c>
      <c r="G255" s="8"/>
      <c r="H255" s="7">
        <f t="shared" si="196"/>
        <v>1</v>
      </c>
      <c r="I255" s="4">
        <v>1</v>
      </c>
      <c r="J255" s="8" t="s">
        <v>231</v>
      </c>
      <c r="K255" s="7">
        <f>SUMIF(exportMMB!D:D,'Voorbeeld Costreport Budget'!A255,exportMMB!G:G)</f>
        <v>0</v>
      </c>
      <c r="L255" s="14">
        <f>INDEX(budget!L:L,MATCH(A:A,budget!A:A,0))</f>
        <v>0</v>
      </c>
      <c r="M255" s="22">
        <f>INDEX(budget!M:M,MATCH($A:$A,budget!$A:$A,0))</f>
        <v>0</v>
      </c>
      <c r="N255" s="14">
        <f>INDEX(budget!N:N,MATCH($A:$A,budget!$A:$A,0))</f>
        <v>0</v>
      </c>
      <c r="O255" s="35">
        <f>INDEX(budget!O:O,MATCH($A:$A,budget!$A:$A,0))</f>
        <v>0</v>
      </c>
      <c r="P255" s="35">
        <f>INDEX(budget!P:P,MATCH($A:$A,budget!$A:$A,0))</f>
        <v>0</v>
      </c>
      <c r="Q255" s="35">
        <f>INDEX(budget!Q:Q,MATCH($A:$A,budget!$A:$A,0))</f>
        <v>0</v>
      </c>
      <c r="R255" s="35">
        <f>INDEX(budget!R:R,MATCH($A:$A,budget!$A:$A,0))</f>
        <v>0</v>
      </c>
      <c r="S255" s="14">
        <f t="shared" si="191"/>
        <v>0</v>
      </c>
      <c r="T255" s="35">
        <f>INDEX(budget!T:T,MATCH($A:$A,budget!$A:$A,0))</f>
        <v>0</v>
      </c>
      <c r="U255" s="332">
        <f t="shared" si="192"/>
        <v>0</v>
      </c>
      <c r="V255" s="58"/>
      <c r="W255" s="14"/>
      <c r="X255" s="58"/>
      <c r="Y255" s="58"/>
      <c r="Z255" s="58"/>
      <c r="AA255" s="58"/>
      <c r="AB255" s="75"/>
      <c r="AC255" s="319">
        <f t="shared" si="193"/>
        <v>0</v>
      </c>
      <c r="AD255" s="278"/>
      <c r="AE255" s="278"/>
      <c r="AF255" s="278"/>
      <c r="AG255" s="294">
        <f t="shared" si="194"/>
        <v>0</v>
      </c>
      <c r="AH255" s="304">
        <f t="shared" si="195"/>
        <v>0</v>
      </c>
    </row>
    <row r="256" spans="1:35">
      <c r="A256" s="39">
        <v>2408</v>
      </c>
      <c r="B256" s="44" t="s">
        <v>379</v>
      </c>
      <c r="C256" s="236" t="s">
        <v>339</v>
      </c>
      <c r="D256" s="6"/>
      <c r="E256" s="4"/>
      <c r="F256" s="98">
        <v>1</v>
      </c>
      <c r="G256" s="8"/>
      <c r="H256" s="7">
        <f t="shared" si="196"/>
        <v>1</v>
      </c>
      <c r="I256" s="4">
        <v>1</v>
      </c>
      <c r="J256" s="8" t="s">
        <v>231</v>
      </c>
      <c r="K256" s="7">
        <f>SUMIF(exportMMB!D:D,'Voorbeeld Costreport Budget'!A256,exportMMB!G:G)</f>
        <v>0</v>
      </c>
      <c r="L256" s="14">
        <f>INDEX(budget!L:L,MATCH(A:A,budget!A:A,0))</f>
        <v>0</v>
      </c>
      <c r="M256" s="22">
        <f>INDEX(budget!M:M,MATCH($A:$A,budget!$A:$A,0))</f>
        <v>0</v>
      </c>
      <c r="N256" s="14">
        <f>INDEX(budget!N:N,MATCH($A:$A,budget!$A:$A,0))</f>
        <v>0</v>
      </c>
      <c r="O256" s="35">
        <f>INDEX(budget!O:O,MATCH($A:$A,budget!$A:$A,0))</f>
        <v>0</v>
      </c>
      <c r="P256" s="35">
        <f>INDEX(budget!P:P,MATCH($A:$A,budget!$A:$A,0))</f>
        <v>0</v>
      </c>
      <c r="Q256" s="35">
        <f>INDEX(budget!Q:Q,MATCH($A:$A,budget!$A:$A,0))</f>
        <v>0</v>
      </c>
      <c r="R256" s="35">
        <f>INDEX(budget!R:R,MATCH($A:$A,budget!$A:$A,0))</f>
        <v>0</v>
      </c>
      <c r="S256" s="14">
        <f t="shared" si="191"/>
        <v>0</v>
      </c>
      <c r="T256" s="35">
        <f>INDEX(budget!T:T,MATCH($A:$A,budget!$A:$A,0))</f>
        <v>0</v>
      </c>
      <c r="U256" s="332">
        <f t="shared" si="192"/>
        <v>0</v>
      </c>
      <c r="V256" s="58"/>
      <c r="W256" s="14"/>
      <c r="X256" s="58"/>
      <c r="Y256" s="58"/>
      <c r="Z256" s="58"/>
      <c r="AA256" s="58"/>
      <c r="AB256" s="75"/>
      <c r="AC256" s="319">
        <f t="shared" si="193"/>
        <v>0</v>
      </c>
      <c r="AD256" s="278"/>
      <c r="AE256" s="278"/>
      <c r="AF256" s="278"/>
      <c r="AG256" s="294">
        <f t="shared" si="194"/>
        <v>0</v>
      </c>
      <c r="AH256" s="304">
        <f t="shared" si="195"/>
        <v>0</v>
      </c>
    </row>
    <row r="257" spans="1:35">
      <c r="A257" s="103">
        <v>2409</v>
      </c>
      <c r="B257" s="44" t="s">
        <v>380</v>
      </c>
      <c r="C257" s="236" t="s">
        <v>339</v>
      </c>
      <c r="D257" s="6"/>
      <c r="E257" s="4"/>
      <c r="F257" s="98">
        <v>1</v>
      </c>
      <c r="G257" s="8"/>
      <c r="H257" s="7">
        <f t="shared" si="196"/>
        <v>1</v>
      </c>
      <c r="I257" s="4">
        <v>1</v>
      </c>
      <c r="J257" s="8" t="s">
        <v>231</v>
      </c>
      <c r="K257" s="7">
        <f>SUMIF(exportMMB!D:D,'Voorbeeld Costreport Budget'!A257,exportMMB!G:G)</f>
        <v>0</v>
      </c>
      <c r="L257" s="14">
        <f>INDEX(budget!L:L,MATCH(A:A,budget!A:A,0))</f>
        <v>0</v>
      </c>
      <c r="M257" s="22">
        <f>INDEX(budget!M:M,MATCH($A:$A,budget!$A:$A,0))</f>
        <v>0</v>
      </c>
      <c r="N257" s="14">
        <f>INDEX(budget!N:N,MATCH($A:$A,budget!$A:$A,0))</f>
        <v>0</v>
      </c>
      <c r="O257" s="35">
        <f>INDEX(budget!O:O,MATCH($A:$A,budget!$A:$A,0))</f>
        <v>0</v>
      </c>
      <c r="P257" s="35">
        <f>INDEX(budget!P:P,MATCH($A:$A,budget!$A:$A,0))</f>
        <v>0</v>
      </c>
      <c r="Q257" s="35">
        <f>INDEX(budget!Q:Q,MATCH($A:$A,budget!$A:$A,0))</f>
        <v>0</v>
      </c>
      <c r="R257" s="35">
        <f>INDEX(budget!R:R,MATCH($A:$A,budget!$A:$A,0))</f>
        <v>0</v>
      </c>
      <c r="S257" s="14">
        <f t="shared" si="191"/>
        <v>0</v>
      </c>
      <c r="T257" s="35">
        <f>INDEX(budget!T:T,MATCH($A:$A,budget!$A:$A,0))</f>
        <v>0</v>
      </c>
      <c r="U257" s="332">
        <f t="shared" si="192"/>
        <v>0</v>
      </c>
      <c r="V257" s="58"/>
      <c r="W257" s="14"/>
      <c r="X257" s="58"/>
      <c r="Y257" s="58"/>
      <c r="Z257" s="58"/>
      <c r="AA257" s="58"/>
      <c r="AB257" s="75"/>
      <c r="AC257" s="319">
        <f t="shared" si="193"/>
        <v>0</v>
      </c>
      <c r="AD257" s="278"/>
      <c r="AE257" s="278"/>
      <c r="AF257" s="278"/>
      <c r="AG257" s="294">
        <f t="shared" si="194"/>
        <v>0</v>
      </c>
      <c r="AH257" s="304">
        <f t="shared" si="195"/>
        <v>0</v>
      </c>
    </row>
    <row r="258" spans="1:35">
      <c r="A258" s="39">
        <v>2440</v>
      </c>
      <c r="B258" s="44" t="s">
        <v>381</v>
      </c>
      <c r="C258" s="236" t="s">
        <v>339</v>
      </c>
      <c r="D258" s="6"/>
      <c r="E258" s="4"/>
      <c r="F258" s="98">
        <v>1</v>
      </c>
      <c r="G258" s="8"/>
      <c r="H258" s="7">
        <f t="shared" si="196"/>
        <v>1</v>
      </c>
      <c r="I258" s="4">
        <v>1</v>
      </c>
      <c r="J258" s="8" t="s">
        <v>231</v>
      </c>
      <c r="K258" s="7">
        <f>SUMIF(exportMMB!D:D,'Voorbeeld Costreport Budget'!A258,exportMMB!G:G)</f>
        <v>0</v>
      </c>
      <c r="L258" s="14">
        <f>INDEX(budget!L:L,MATCH(A:A,budget!A:A,0))</f>
        <v>0</v>
      </c>
      <c r="M258" s="22">
        <f>INDEX(budget!M:M,MATCH($A:$A,budget!$A:$A,0))</f>
        <v>0</v>
      </c>
      <c r="N258" s="14">
        <f>INDEX(budget!N:N,MATCH($A:$A,budget!$A:$A,0))</f>
        <v>0</v>
      </c>
      <c r="O258" s="35">
        <f>INDEX(budget!O:O,MATCH($A:$A,budget!$A:$A,0))</f>
        <v>0</v>
      </c>
      <c r="P258" s="35">
        <f>INDEX(budget!P:P,MATCH($A:$A,budget!$A:$A,0))</f>
        <v>0</v>
      </c>
      <c r="Q258" s="35">
        <f>INDEX(budget!Q:Q,MATCH($A:$A,budget!$A:$A,0))</f>
        <v>0</v>
      </c>
      <c r="R258" s="35">
        <f>INDEX(budget!R:R,MATCH($A:$A,budget!$A:$A,0))</f>
        <v>0</v>
      </c>
      <c r="S258" s="14">
        <f t="shared" si="191"/>
        <v>0</v>
      </c>
      <c r="T258" s="35">
        <f>INDEX(budget!T:T,MATCH($A:$A,budget!$A:$A,0))</f>
        <v>0</v>
      </c>
      <c r="U258" s="332">
        <f t="shared" si="192"/>
        <v>0</v>
      </c>
      <c r="V258" s="58"/>
      <c r="W258" s="14"/>
      <c r="X258" s="58"/>
      <c r="Y258" s="58"/>
      <c r="Z258" s="58"/>
      <c r="AA258" s="58"/>
      <c r="AB258" s="75"/>
      <c r="AC258" s="319">
        <f t="shared" si="193"/>
        <v>0</v>
      </c>
      <c r="AD258" s="278"/>
      <c r="AE258" s="278"/>
      <c r="AF258" s="278"/>
      <c r="AG258" s="294">
        <f t="shared" si="194"/>
        <v>0</v>
      </c>
      <c r="AH258" s="304">
        <f t="shared" si="195"/>
        <v>0</v>
      </c>
    </row>
    <row r="259" spans="1:35">
      <c r="A259" s="39">
        <v>2441</v>
      </c>
      <c r="B259" s="44" t="s">
        <v>320</v>
      </c>
      <c r="C259" s="236" t="s">
        <v>339</v>
      </c>
      <c r="D259" s="6"/>
      <c r="E259" s="4"/>
      <c r="F259" s="98">
        <v>1</v>
      </c>
      <c r="G259" s="8"/>
      <c r="H259" s="7">
        <f t="shared" si="196"/>
        <v>1</v>
      </c>
      <c r="I259" s="4">
        <v>1</v>
      </c>
      <c r="J259" s="8" t="s">
        <v>231</v>
      </c>
      <c r="K259" s="7">
        <f>SUMIF(exportMMB!D:D,'Voorbeeld Costreport Budget'!A259,exportMMB!G:G)</f>
        <v>0</v>
      </c>
      <c r="L259" s="14">
        <f>INDEX(budget!L:L,MATCH(A:A,budget!A:A,0))</f>
        <v>0</v>
      </c>
      <c r="M259" s="22">
        <f>INDEX(budget!M:M,MATCH($A:$A,budget!$A:$A,0))</f>
        <v>0</v>
      </c>
      <c r="N259" s="14">
        <f>INDEX(budget!N:N,MATCH($A:$A,budget!$A:$A,0))</f>
        <v>0</v>
      </c>
      <c r="O259" s="35">
        <f>INDEX(budget!O:O,MATCH($A:$A,budget!$A:$A,0))</f>
        <v>0</v>
      </c>
      <c r="P259" s="35">
        <f>INDEX(budget!P:P,MATCH($A:$A,budget!$A:$A,0))</f>
        <v>0</v>
      </c>
      <c r="Q259" s="35">
        <f>INDEX(budget!Q:Q,MATCH($A:$A,budget!$A:$A,0))</f>
        <v>0</v>
      </c>
      <c r="R259" s="35">
        <f>INDEX(budget!R:R,MATCH($A:$A,budget!$A:$A,0))</f>
        <v>0</v>
      </c>
      <c r="S259" s="14">
        <f t="shared" si="191"/>
        <v>0</v>
      </c>
      <c r="T259" s="35">
        <f>INDEX(budget!T:T,MATCH($A:$A,budget!$A:$A,0))</f>
        <v>0</v>
      </c>
      <c r="U259" s="332">
        <f t="shared" si="192"/>
        <v>0</v>
      </c>
      <c r="V259" s="58"/>
      <c r="W259" s="14"/>
      <c r="X259" s="58"/>
      <c r="Y259" s="58"/>
      <c r="Z259" s="58"/>
      <c r="AA259" s="58"/>
      <c r="AB259" s="75"/>
      <c r="AC259" s="319">
        <f t="shared" si="193"/>
        <v>0</v>
      </c>
      <c r="AD259" s="278"/>
      <c r="AE259" s="278"/>
      <c r="AF259" s="278"/>
      <c r="AG259" s="294">
        <f t="shared" si="194"/>
        <v>0</v>
      </c>
      <c r="AH259" s="304">
        <f t="shared" si="195"/>
        <v>0</v>
      </c>
    </row>
    <row r="260" spans="1:35">
      <c r="A260" s="39">
        <v>2442</v>
      </c>
      <c r="B260" s="44" t="s">
        <v>321</v>
      </c>
      <c r="C260" s="236" t="s">
        <v>339</v>
      </c>
      <c r="D260" s="6"/>
      <c r="E260" s="4"/>
      <c r="F260" s="98">
        <v>1</v>
      </c>
      <c r="G260" s="8"/>
      <c r="H260" s="7">
        <f t="shared" ref="H260:H264" si="197">SUM(E260:G260)</f>
        <v>1</v>
      </c>
      <c r="I260" s="4">
        <v>1</v>
      </c>
      <c r="J260" s="8" t="s">
        <v>231</v>
      </c>
      <c r="K260" s="7">
        <f>SUMIF(exportMMB!D:D,'Voorbeeld Costreport Budget'!A260,exportMMB!G:G)</f>
        <v>0</v>
      </c>
      <c r="L260" s="14">
        <f>INDEX(budget!L:L,MATCH(A:A,budget!A:A,0))</f>
        <v>0</v>
      </c>
      <c r="M260" s="22">
        <f>INDEX(budget!M:M,MATCH($A:$A,budget!$A:$A,0))</f>
        <v>0</v>
      </c>
      <c r="N260" s="14">
        <f>INDEX(budget!N:N,MATCH($A:$A,budget!$A:$A,0))</f>
        <v>0</v>
      </c>
      <c r="O260" s="35">
        <f>INDEX(budget!O:O,MATCH($A:$A,budget!$A:$A,0))</f>
        <v>0</v>
      </c>
      <c r="P260" s="35">
        <f>INDEX(budget!P:P,MATCH($A:$A,budget!$A:$A,0))</f>
        <v>0</v>
      </c>
      <c r="Q260" s="35">
        <f>INDEX(budget!Q:Q,MATCH($A:$A,budget!$A:$A,0))</f>
        <v>0</v>
      </c>
      <c r="R260" s="35">
        <f>INDEX(budget!R:R,MATCH($A:$A,budget!$A:$A,0))</f>
        <v>0</v>
      </c>
      <c r="S260" s="14">
        <f t="shared" si="191"/>
        <v>0</v>
      </c>
      <c r="T260" s="35">
        <f>INDEX(budget!T:T,MATCH($A:$A,budget!$A:$A,0))</f>
        <v>0</v>
      </c>
      <c r="U260" s="332">
        <f t="shared" si="192"/>
        <v>0</v>
      </c>
      <c r="V260" s="58"/>
      <c r="W260" s="14"/>
      <c r="X260" s="58"/>
      <c r="Y260" s="58"/>
      <c r="Z260" s="58"/>
      <c r="AA260" s="58"/>
      <c r="AB260" s="75"/>
      <c r="AC260" s="319">
        <f t="shared" si="193"/>
        <v>0</v>
      </c>
      <c r="AD260" s="278"/>
      <c r="AE260" s="278"/>
      <c r="AF260" s="278"/>
      <c r="AG260" s="294">
        <f t="shared" si="194"/>
        <v>0</v>
      </c>
      <c r="AH260" s="304">
        <f t="shared" si="195"/>
        <v>0</v>
      </c>
    </row>
    <row r="261" spans="1:35">
      <c r="A261" s="103">
        <v>2443</v>
      </c>
      <c r="B261" s="44" t="s">
        <v>382</v>
      </c>
      <c r="C261" s="236" t="s">
        <v>339</v>
      </c>
      <c r="D261" s="6"/>
      <c r="E261" s="4"/>
      <c r="F261" s="98">
        <v>1</v>
      </c>
      <c r="G261" s="8"/>
      <c r="H261" s="7">
        <f t="shared" si="197"/>
        <v>1</v>
      </c>
      <c r="I261" s="4">
        <v>1</v>
      </c>
      <c r="J261" s="8" t="s">
        <v>231</v>
      </c>
      <c r="K261" s="7">
        <f>SUMIF(exportMMB!D:D,'Voorbeeld Costreport Budget'!A261,exportMMB!G:G)</f>
        <v>0</v>
      </c>
      <c r="L261" s="14">
        <f>INDEX(budget!L:L,MATCH(A:A,budget!A:A,0))</f>
        <v>0</v>
      </c>
      <c r="M261" s="22">
        <f>INDEX(budget!M:M,MATCH($A:$A,budget!$A:$A,0))</f>
        <v>0</v>
      </c>
      <c r="N261" s="14">
        <f>INDEX(budget!N:N,MATCH($A:$A,budget!$A:$A,0))</f>
        <v>0</v>
      </c>
      <c r="O261" s="35">
        <f>INDEX(budget!O:O,MATCH($A:$A,budget!$A:$A,0))</f>
        <v>0</v>
      </c>
      <c r="P261" s="35">
        <f>INDEX(budget!P:P,MATCH($A:$A,budget!$A:$A,0))</f>
        <v>0</v>
      </c>
      <c r="Q261" s="35">
        <f>INDEX(budget!Q:Q,MATCH($A:$A,budget!$A:$A,0))</f>
        <v>0</v>
      </c>
      <c r="R261" s="35">
        <f>INDEX(budget!R:R,MATCH($A:$A,budget!$A:$A,0))</f>
        <v>0</v>
      </c>
      <c r="S261" s="14">
        <f t="shared" si="191"/>
        <v>0</v>
      </c>
      <c r="T261" s="35">
        <f>INDEX(budget!T:T,MATCH($A:$A,budget!$A:$A,0))</f>
        <v>0</v>
      </c>
      <c r="U261" s="332">
        <f t="shared" si="192"/>
        <v>0</v>
      </c>
      <c r="V261" s="58"/>
      <c r="W261" s="14"/>
      <c r="X261" s="58"/>
      <c r="Y261" s="58"/>
      <c r="Z261" s="58"/>
      <c r="AA261" s="58"/>
      <c r="AB261" s="75"/>
      <c r="AC261" s="319">
        <f t="shared" si="193"/>
        <v>0</v>
      </c>
      <c r="AD261" s="278"/>
      <c r="AE261" s="278"/>
      <c r="AF261" s="278"/>
      <c r="AG261" s="294">
        <f t="shared" si="194"/>
        <v>0</v>
      </c>
      <c r="AH261" s="304">
        <f t="shared" si="195"/>
        <v>0</v>
      </c>
    </row>
    <row r="262" spans="1:35">
      <c r="A262" s="103">
        <v>2445</v>
      </c>
      <c r="B262" s="44" t="s">
        <v>383</v>
      </c>
      <c r="C262" s="236" t="s">
        <v>339</v>
      </c>
      <c r="D262" s="6"/>
      <c r="E262" s="4"/>
      <c r="F262" s="98">
        <v>1</v>
      </c>
      <c r="G262" s="8"/>
      <c r="H262" s="7">
        <f t="shared" si="197"/>
        <v>1</v>
      </c>
      <c r="I262" s="4">
        <v>1</v>
      </c>
      <c r="J262" s="8" t="s">
        <v>231</v>
      </c>
      <c r="K262" s="7">
        <f>SUMIF(exportMMB!D:D,'Voorbeeld Costreport Budget'!A262,exportMMB!G:G)</f>
        <v>0</v>
      </c>
      <c r="L262" s="14">
        <f>INDEX(budget!L:L,MATCH(A:A,budget!A:A,0))</f>
        <v>0</v>
      </c>
      <c r="M262" s="22">
        <f>INDEX(budget!M:M,MATCH($A:$A,budget!$A:$A,0))</f>
        <v>0</v>
      </c>
      <c r="N262" s="14">
        <f>INDEX(budget!N:N,MATCH($A:$A,budget!$A:$A,0))</f>
        <v>0</v>
      </c>
      <c r="O262" s="35">
        <f>INDEX(budget!O:O,MATCH($A:$A,budget!$A:$A,0))</f>
        <v>0</v>
      </c>
      <c r="P262" s="35">
        <f>INDEX(budget!P:P,MATCH($A:$A,budget!$A:$A,0))</f>
        <v>0</v>
      </c>
      <c r="Q262" s="35">
        <f>INDEX(budget!Q:Q,MATCH($A:$A,budget!$A:$A,0))</f>
        <v>0</v>
      </c>
      <c r="R262" s="35">
        <f>INDEX(budget!R:R,MATCH($A:$A,budget!$A:$A,0))</f>
        <v>0</v>
      </c>
      <c r="S262" s="14">
        <f t="shared" si="191"/>
        <v>0</v>
      </c>
      <c r="T262" s="35">
        <f>INDEX(budget!T:T,MATCH($A:$A,budget!$A:$A,0))</f>
        <v>0</v>
      </c>
      <c r="U262" s="332">
        <f t="shared" si="192"/>
        <v>0</v>
      </c>
      <c r="V262" s="58"/>
      <c r="W262" s="14"/>
      <c r="X262" s="58"/>
      <c r="Y262" s="58"/>
      <c r="Z262" s="58"/>
      <c r="AA262" s="58"/>
      <c r="AB262" s="75"/>
      <c r="AC262" s="319">
        <f t="shared" si="193"/>
        <v>0</v>
      </c>
      <c r="AD262" s="278"/>
      <c r="AE262" s="278"/>
      <c r="AF262" s="278"/>
      <c r="AG262" s="294">
        <f t="shared" si="194"/>
        <v>0</v>
      </c>
      <c r="AH262" s="304">
        <f t="shared" si="195"/>
        <v>0</v>
      </c>
    </row>
    <row r="263" spans="1:35">
      <c r="A263" s="39">
        <v>2446</v>
      </c>
      <c r="B263" s="44" t="s">
        <v>384</v>
      </c>
      <c r="C263" s="236" t="s">
        <v>339</v>
      </c>
      <c r="D263" s="6"/>
      <c r="E263" s="4"/>
      <c r="F263" s="98">
        <v>1</v>
      </c>
      <c r="G263" s="8"/>
      <c r="H263" s="7">
        <f t="shared" si="197"/>
        <v>1</v>
      </c>
      <c r="I263" s="4">
        <v>1</v>
      </c>
      <c r="J263" s="8" t="s">
        <v>231</v>
      </c>
      <c r="K263" s="7">
        <f>SUMIF(exportMMB!D:D,'Voorbeeld Costreport Budget'!A263,exportMMB!G:G)</f>
        <v>0</v>
      </c>
      <c r="L263" s="14">
        <f>INDEX(budget!L:L,MATCH(A:A,budget!A:A,0))</f>
        <v>0</v>
      </c>
      <c r="M263" s="22">
        <f>INDEX(budget!M:M,MATCH($A:$A,budget!$A:$A,0))</f>
        <v>0</v>
      </c>
      <c r="N263" s="14">
        <f>INDEX(budget!N:N,MATCH($A:$A,budget!$A:$A,0))</f>
        <v>0</v>
      </c>
      <c r="O263" s="35">
        <f>INDEX(budget!O:O,MATCH($A:$A,budget!$A:$A,0))</f>
        <v>0</v>
      </c>
      <c r="P263" s="35">
        <f>INDEX(budget!P:P,MATCH($A:$A,budget!$A:$A,0))</f>
        <v>0</v>
      </c>
      <c r="Q263" s="35">
        <f>INDEX(budget!Q:Q,MATCH($A:$A,budget!$A:$A,0))</f>
        <v>0</v>
      </c>
      <c r="R263" s="35">
        <f>INDEX(budget!R:R,MATCH($A:$A,budget!$A:$A,0))</f>
        <v>0</v>
      </c>
      <c r="S263" s="14">
        <f t="shared" si="191"/>
        <v>0</v>
      </c>
      <c r="T263" s="35">
        <f>INDEX(budget!T:T,MATCH($A:$A,budget!$A:$A,0))</f>
        <v>0</v>
      </c>
      <c r="U263" s="332">
        <f t="shared" si="192"/>
        <v>0</v>
      </c>
      <c r="V263" s="58"/>
      <c r="W263" s="14"/>
      <c r="X263" s="58"/>
      <c r="Y263" s="58"/>
      <c r="Z263" s="58"/>
      <c r="AA263" s="58"/>
      <c r="AB263" s="75"/>
      <c r="AC263" s="319">
        <f t="shared" si="193"/>
        <v>0</v>
      </c>
      <c r="AD263" s="278"/>
      <c r="AE263" s="278"/>
      <c r="AF263" s="278"/>
      <c r="AG263" s="294">
        <f t="shared" si="194"/>
        <v>0</v>
      </c>
      <c r="AH263" s="304">
        <f t="shared" si="195"/>
        <v>0</v>
      </c>
    </row>
    <row r="264" spans="1:35">
      <c r="A264" s="39">
        <v>2447</v>
      </c>
      <c r="B264" s="44" t="s">
        <v>385</v>
      </c>
      <c r="C264" s="236" t="s">
        <v>339</v>
      </c>
      <c r="D264" s="6"/>
      <c r="E264" s="4"/>
      <c r="F264" s="98">
        <v>1</v>
      </c>
      <c r="G264" s="8"/>
      <c r="H264" s="7">
        <f t="shared" si="197"/>
        <v>1</v>
      </c>
      <c r="I264" s="4">
        <v>1</v>
      </c>
      <c r="J264" s="8" t="s">
        <v>231</v>
      </c>
      <c r="K264" s="7">
        <f>SUMIF(exportMMB!D:D,'Voorbeeld Costreport Budget'!A264,exportMMB!G:G)</f>
        <v>0</v>
      </c>
      <c r="L264" s="14">
        <f>INDEX(budget!L:L,MATCH(A:A,budget!A:A,0))</f>
        <v>0</v>
      </c>
      <c r="M264" s="22">
        <f>INDEX(budget!M:M,MATCH($A:$A,budget!$A:$A,0))</f>
        <v>0</v>
      </c>
      <c r="N264" s="14">
        <f>INDEX(budget!N:N,MATCH($A:$A,budget!$A:$A,0))</f>
        <v>0</v>
      </c>
      <c r="O264" s="35">
        <f>INDEX(budget!O:O,MATCH($A:$A,budget!$A:$A,0))</f>
        <v>0</v>
      </c>
      <c r="P264" s="35">
        <f>INDEX(budget!P:P,MATCH($A:$A,budget!$A:$A,0))</f>
        <v>0</v>
      </c>
      <c r="Q264" s="35">
        <f>INDEX(budget!Q:Q,MATCH($A:$A,budget!$A:$A,0))</f>
        <v>0</v>
      </c>
      <c r="R264" s="35">
        <f>INDEX(budget!R:R,MATCH($A:$A,budget!$A:$A,0))</f>
        <v>0</v>
      </c>
      <c r="S264" s="14">
        <f t="shared" si="191"/>
        <v>0</v>
      </c>
      <c r="T264" s="35">
        <f>INDEX(budget!T:T,MATCH($A:$A,budget!$A:$A,0))</f>
        <v>0</v>
      </c>
      <c r="U264" s="332">
        <f t="shared" si="192"/>
        <v>0</v>
      </c>
      <c r="V264" s="58"/>
      <c r="W264" s="14"/>
      <c r="X264" s="58"/>
      <c r="Y264" s="58"/>
      <c r="Z264" s="58"/>
      <c r="AA264" s="58"/>
      <c r="AB264" s="75"/>
      <c r="AC264" s="319">
        <f t="shared" si="193"/>
        <v>0</v>
      </c>
      <c r="AD264" s="278"/>
      <c r="AE264" s="278"/>
      <c r="AF264" s="278"/>
      <c r="AG264" s="294">
        <f t="shared" si="194"/>
        <v>0</v>
      </c>
      <c r="AH264" s="304">
        <f t="shared" si="195"/>
        <v>0</v>
      </c>
    </row>
    <row r="265" spans="1:35">
      <c r="A265" s="39">
        <v>2460</v>
      </c>
      <c r="B265" s="44" t="s">
        <v>386</v>
      </c>
      <c r="C265" s="236" t="s">
        <v>339</v>
      </c>
      <c r="D265" s="6"/>
      <c r="E265" s="4"/>
      <c r="F265" s="98">
        <v>1</v>
      </c>
      <c r="G265" s="8"/>
      <c r="H265" s="7">
        <f t="shared" ref="H265" si="198">SUM(E265:G265)</f>
        <v>1</v>
      </c>
      <c r="I265" s="4">
        <v>1</v>
      </c>
      <c r="J265" s="8" t="s">
        <v>231</v>
      </c>
      <c r="K265" s="7">
        <f>SUMIF(exportMMB!D:D,'Voorbeeld Costreport Budget'!A265,exportMMB!G:G)</f>
        <v>0</v>
      </c>
      <c r="L265" s="14">
        <f>INDEX(budget!L:L,MATCH(A:A,budget!A:A,0))</f>
        <v>0</v>
      </c>
      <c r="M265" s="22">
        <f>INDEX(budget!M:M,MATCH($A:$A,budget!$A:$A,0))</f>
        <v>0</v>
      </c>
      <c r="N265" s="14">
        <f>INDEX(budget!N:N,MATCH($A:$A,budget!$A:$A,0))</f>
        <v>0</v>
      </c>
      <c r="O265" s="35">
        <f>INDEX(budget!O:O,MATCH($A:$A,budget!$A:$A,0))</f>
        <v>0</v>
      </c>
      <c r="P265" s="35">
        <f>INDEX(budget!P:P,MATCH($A:$A,budget!$A:$A,0))</f>
        <v>0</v>
      </c>
      <c r="Q265" s="35">
        <f>INDEX(budget!Q:Q,MATCH($A:$A,budget!$A:$A,0))</f>
        <v>0</v>
      </c>
      <c r="R265" s="35">
        <f>INDEX(budget!R:R,MATCH($A:$A,budget!$A:$A,0))</f>
        <v>0</v>
      </c>
      <c r="S265" s="14">
        <f t="shared" si="191"/>
        <v>0</v>
      </c>
      <c r="T265" s="36"/>
      <c r="U265" s="332">
        <f t="shared" si="192"/>
        <v>0</v>
      </c>
      <c r="V265" s="58"/>
      <c r="W265" s="14"/>
      <c r="X265" s="58"/>
      <c r="Y265" s="58"/>
      <c r="Z265" s="58"/>
      <c r="AA265" s="58"/>
      <c r="AB265" s="310"/>
      <c r="AC265" s="319">
        <f t="shared" si="193"/>
        <v>0</v>
      </c>
      <c r="AD265" s="278"/>
      <c r="AE265" s="278"/>
      <c r="AF265" s="278"/>
      <c r="AG265" s="294">
        <f t="shared" si="194"/>
        <v>0</v>
      </c>
      <c r="AH265" s="304">
        <f t="shared" si="195"/>
        <v>0</v>
      </c>
    </row>
    <row r="266" spans="1:35">
      <c r="A266" s="39">
        <v>2483</v>
      </c>
      <c r="B266" s="44" t="s">
        <v>387</v>
      </c>
      <c r="C266" s="236" t="s">
        <v>339</v>
      </c>
      <c r="D266" s="6"/>
      <c r="E266" s="4"/>
      <c r="F266" s="98">
        <v>1</v>
      </c>
      <c r="G266" s="8"/>
      <c r="H266" s="7">
        <f t="shared" ref="H266:H271" si="199">SUM(E266:G266)</f>
        <v>1</v>
      </c>
      <c r="I266" s="4">
        <v>1</v>
      </c>
      <c r="J266" s="8" t="s">
        <v>231</v>
      </c>
      <c r="K266" s="7">
        <f>SUMIF(exportMMB!D:D,'Voorbeeld Costreport Budget'!A266,exportMMB!G:G)</f>
        <v>0</v>
      </c>
      <c r="L266" s="14">
        <f>INDEX(budget!L:L,MATCH(A:A,budget!A:A,0))</f>
        <v>0</v>
      </c>
      <c r="M266" s="22">
        <f>INDEX(budget!M:M,MATCH($A:$A,budget!$A:$A,0))</f>
        <v>0</v>
      </c>
      <c r="N266" s="14">
        <f>INDEX(budget!N:N,MATCH($A:$A,budget!$A:$A,0))</f>
        <v>0</v>
      </c>
      <c r="O266" s="35">
        <f>INDEX(budget!O:O,MATCH($A:$A,budget!$A:$A,0))</f>
        <v>0</v>
      </c>
      <c r="P266" s="35">
        <f>INDEX(budget!P:P,MATCH($A:$A,budget!$A:$A,0))</f>
        <v>0</v>
      </c>
      <c r="Q266" s="35">
        <f>INDEX(budget!Q:Q,MATCH($A:$A,budget!$A:$A,0))</f>
        <v>0</v>
      </c>
      <c r="R266" s="35">
        <f>INDEX(budget!R:R,MATCH($A:$A,budget!$A:$A,0))</f>
        <v>0</v>
      </c>
      <c r="S266" s="14">
        <f t="shared" si="191"/>
        <v>0</v>
      </c>
      <c r="T266" s="35">
        <f>INDEX(budget!T:T,MATCH($A:$A,budget!$A:$A,0))</f>
        <v>0</v>
      </c>
      <c r="U266" s="332">
        <f t="shared" si="192"/>
        <v>0</v>
      </c>
      <c r="V266" s="58"/>
      <c r="W266" s="14"/>
      <c r="X266" s="58"/>
      <c r="Y266" s="58"/>
      <c r="Z266" s="58"/>
      <c r="AA266" s="58"/>
      <c r="AB266" s="75"/>
      <c r="AC266" s="319">
        <f t="shared" si="193"/>
        <v>0</v>
      </c>
      <c r="AD266" s="278"/>
      <c r="AE266" s="278"/>
      <c r="AF266" s="278"/>
      <c r="AG266" s="294">
        <f t="shared" si="194"/>
        <v>0</v>
      </c>
      <c r="AH266" s="304">
        <f t="shared" si="195"/>
        <v>0</v>
      </c>
    </row>
    <row r="267" spans="1:35">
      <c r="A267" s="39">
        <v>2497</v>
      </c>
      <c r="B267" s="44" t="s">
        <v>388</v>
      </c>
      <c r="C267" s="236" t="s">
        <v>339</v>
      </c>
      <c r="D267" s="6"/>
      <c r="E267" s="4"/>
      <c r="F267" s="98">
        <v>1</v>
      </c>
      <c r="G267" s="8"/>
      <c r="H267" s="7">
        <f t="shared" si="199"/>
        <v>1</v>
      </c>
      <c r="I267" s="4">
        <v>1</v>
      </c>
      <c r="J267" s="8" t="s">
        <v>231</v>
      </c>
      <c r="K267" s="7">
        <f>SUMIF(exportMMB!D:D,'Voorbeeld Costreport Budget'!A267,exportMMB!G:G)</f>
        <v>0</v>
      </c>
      <c r="L267" s="14">
        <f>INDEX(budget!L:L,MATCH(A:A,budget!A:A,0))</f>
        <v>0</v>
      </c>
      <c r="M267" s="22">
        <f>INDEX(budget!M:M,MATCH($A:$A,budget!$A:$A,0))</f>
        <v>0</v>
      </c>
      <c r="N267" s="14">
        <f>INDEX(budget!N:N,MATCH($A:$A,budget!$A:$A,0))</f>
        <v>0</v>
      </c>
      <c r="O267" s="35">
        <f>INDEX(budget!O:O,MATCH($A:$A,budget!$A:$A,0))</f>
        <v>0</v>
      </c>
      <c r="P267" s="35">
        <f>INDEX(budget!P:P,MATCH($A:$A,budget!$A:$A,0))</f>
        <v>0</v>
      </c>
      <c r="Q267" s="35">
        <f>INDEX(budget!Q:Q,MATCH($A:$A,budget!$A:$A,0))</f>
        <v>0</v>
      </c>
      <c r="R267" s="35">
        <f>INDEX(budget!R:R,MATCH($A:$A,budget!$A:$A,0))</f>
        <v>0</v>
      </c>
      <c r="S267" s="14">
        <f t="shared" si="191"/>
        <v>0</v>
      </c>
      <c r="T267" s="36"/>
      <c r="U267" s="332">
        <f t="shared" si="192"/>
        <v>0</v>
      </c>
      <c r="V267" s="58"/>
      <c r="W267" s="14"/>
      <c r="X267" s="58"/>
      <c r="Y267" s="58"/>
      <c r="Z267" s="58"/>
      <c r="AA267" s="58"/>
      <c r="AB267" s="310"/>
      <c r="AC267" s="319">
        <f t="shared" si="193"/>
        <v>0</v>
      </c>
      <c r="AD267" s="278"/>
      <c r="AE267" s="278"/>
      <c r="AF267" s="278"/>
      <c r="AG267" s="294">
        <f t="shared" si="194"/>
        <v>0</v>
      </c>
      <c r="AH267" s="304">
        <f t="shared" si="195"/>
        <v>0</v>
      </c>
    </row>
    <row r="268" spans="1:35">
      <c r="A268" s="39"/>
      <c r="B268" s="46" t="s">
        <v>152</v>
      </c>
      <c r="C268" s="236"/>
      <c r="D268" s="6"/>
      <c r="E268" s="4"/>
      <c r="F268" s="98"/>
      <c r="G268" s="8"/>
      <c r="H268" s="7"/>
      <c r="I268" s="4"/>
      <c r="J268" s="8"/>
      <c r="K268" s="7"/>
      <c r="L268" s="16">
        <f>SUM(L250:L267)</f>
        <v>0</v>
      </c>
      <c r="M268" s="21">
        <f>SUM(M251:M267)</f>
        <v>0</v>
      </c>
      <c r="N268" s="16">
        <f t="shared" ref="N268:T268" si="200">SUM(N251:N267)</f>
        <v>0</v>
      </c>
      <c r="O268" s="34">
        <f t="shared" si="200"/>
        <v>0</v>
      </c>
      <c r="P268" s="34">
        <f t="shared" si="200"/>
        <v>0</v>
      </c>
      <c r="Q268" s="34">
        <f t="shared" si="200"/>
        <v>0</v>
      </c>
      <c r="R268" s="34">
        <f t="shared" si="200"/>
        <v>0</v>
      </c>
      <c r="S268" s="16">
        <f t="shared" si="200"/>
        <v>0</v>
      </c>
      <c r="T268" s="34">
        <f t="shared" si="200"/>
        <v>0</v>
      </c>
      <c r="U268" s="284">
        <f t="shared" ref="U268:AA268" si="201">SUM(U251:U267)</f>
        <v>0</v>
      </c>
      <c r="V268" s="58">
        <f t="shared" si="201"/>
        <v>0</v>
      </c>
      <c r="W268" s="14">
        <f t="shared" si="201"/>
        <v>0</v>
      </c>
      <c r="X268" s="58">
        <f t="shared" si="201"/>
        <v>0</v>
      </c>
      <c r="Y268" s="58">
        <f t="shared" si="201"/>
        <v>0</v>
      </c>
      <c r="Z268" s="58">
        <f t="shared" si="201"/>
        <v>0</v>
      </c>
      <c r="AA268" s="58">
        <f t="shared" si="201"/>
        <v>0</v>
      </c>
      <c r="AB268" s="59">
        <f t="shared" ref="AB268" si="202">SUM(AB251:AB267)</f>
        <v>0</v>
      </c>
      <c r="AC268" s="320">
        <f>SUM(AC251:AC267)</f>
        <v>0</v>
      </c>
      <c r="AD268" s="279">
        <f>SUM(AD251:AD267)</f>
        <v>0</v>
      </c>
      <c r="AE268" s="279">
        <f>SUM(AE251:AE267)</f>
        <v>0</v>
      </c>
      <c r="AF268" s="279">
        <f>SUM(AF251:AF267)</f>
        <v>0</v>
      </c>
      <c r="AG268" s="295">
        <f t="shared" ref="AG268:AH268" si="203">SUM(AG251:AG267)</f>
        <v>0</v>
      </c>
      <c r="AH268" s="305">
        <f t="shared" si="203"/>
        <v>0</v>
      </c>
      <c r="AI268" s="328"/>
    </row>
    <row r="269" spans="1:35">
      <c r="A269" s="39"/>
      <c r="B269" s="44"/>
      <c r="C269" s="236"/>
      <c r="D269" s="6"/>
      <c r="E269" s="4"/>
      <c r="F269" s="98"/>
      <c r="G269" s="8"/>
      <c r="H269" s="7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204">L269-SUM(N269:R269)</f>
        <v>0</v>
      </c>
      <c r="T269" s="33"/>
      <c r="U269" s="284"/>
      <c r="V269" s="58"/>
      <c r="W269" s="14"/>
      <c r="X269" s="58"/>
      <c r="Y269" s="58"/>
      <c r="Z269" s="58"/>
      <c r="AA269" s="58"/>
      <c r="AB269" s="75"/>
      <c r="AC269" s="319"/>
      <c r="AD269" s="278"/>
      <c r="AE269" s="278"/>
      <c r="AF269" s="278"/>
      <c r="AG269" s="294"/>
      <c r="AH269" s="304"/>
    </row>
    <row r="270" spans="1:35">
      <c r="A270" s="104">
        <v>2500</v>
      </c>
      <c r="B270" s="31" t="s">
        <v>176</v>
      </c>
      <c r="C270" s="237"/>
      <c r="D270" s="6"/>
      <c r="E270" s="4"/>
      <c r="F270" s="98"/>
      <c r="G270" s="8"/>
      <c r="H270" s="7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204"/>
        <v>0</v>
      </c>
      <c r="T270" s="33"/>
      <c r="U270" s="284"/>
      <c r="V270" s="58"/>
      <c r="W270" s="14"/>
      <c r="X270" s="58"/>
      <c r="Y270" s="58"/>
      <c r="Z270" s="58"/>
      <c r="AA270" s="58"/>
      <c r="AB270" s="75"/>
      <c r="AC270" s="319"/>
      <c r="AD270" s="278"/>
      <c r="AE270" s="278"/>
      <c r="AF270" s="278"/>
      <c r="AG270" s="294"/>
      <c r="AH270" s="304"/>
    </row>
    <row r="271" spans="1:35">
      <c r="A271" s="39">
        <v>2501</v>
      </c>
      <c r="B271" s="44" t="s">
        <v>389</v>
      </c>
      <c r="C271" s="236" t="s">
        <v>339</v>
      </c>
      <c r="D271" s="6"/>
      <c r="E271" s="4"/>
      <c r="F271" s="98">
        <v>1</v>
      </c>
      <c r="G271" s="8"/>
      <c r="H271" s="7">
        <f t="shared" si="199"/>
        <v>1</v>
      </c>
      <c r="I271" s="4">
        <v>1</v>
      </c>
      <c r="J271" s="8" t="s">
        <v>231</v>
      </c>
      <c r="K271" s="7">
        <f>SUMIF(exportMMB!D:D,'Voorbeeld Costreport Budget'!A271,exportMMB!G:G)</f>
        <v>0</v>
      </c>
      <c r="L271" s="14">
        <f>INDEX(budget!L:L,MATCH(A:A,budget!A:A,0))</f>
        <v>0</v>
      </c>
      <c r="M271" s="22">
        <f>INDEX(budget!M:M,MATCH($A:$A,budget!$A:$A,0))</f>
        <v>0</v>
      </c>
      <c r="N271" s="14">
        <f>INDEX(budget!N:N,MATCH($A:$A,budget!$A:$A,0))</f>
        <v>0</v>
      </c>
      <c r="O271" s="35">
        <f>INDEX(budget!O:O,MATCH($A:$A,budget!$A:$A,0))</f>
        <v>0</v>
      </c>
      <c r="P271" s="35">
        <f>INDEX(budget!P:P,MATCH($A:$A,budget!$A:$A,0))</f>
        <v>0</v>
      </c>
      <c r="Q271" s="35">
        <f>INDEX(budget!Q:Q,MATCH($A:$A,budget!$A:$A,0))</f>
        <v>0</v>
      </c>
      <c r="R271" s="35">
        <f>INDEX(budget!R:R,MATCH($A:$A,budget!$A:$A,0))</f>
        <v>0</v>
      </c>
      <c r="S271" s="14">
        <f t="shared" si="204"/>
        <v>0</v>
      </c>
      <c r="T271" s="35">
        <f>INDEX(budget!T:T,MATCH($A:$A,budget!$A:$A,0))</f>
        <v>0</v>
      </c>
      <c r="U271" s="332">
        <f t="shared" ref="U271:U294" si="205">W:W+X:X+Y:Y+Z:Z+AA:AA</f>
        <v>0</v>
      </c>
      <c r="V271" s="58"/>
      <c r="W271" s="14"/>
      <c r="X271" s="58"/>
      <c r="Y271" s="58"/>
      <c r="Z271" s="58"/>
      <c r="AA271" s="58"/>
      <c r="AB271" s="75"/>
      <c r="AC271" s="319">
        <f t="shared" ref="AC271:AC294" si="206">AD:AD+AE:AE</f>
        <v>0</v>
      </c>
      <c r="AD271" s="278"/>
      <c r="AE271" s="278"/>
      <c r="AF271" s="278"/>
      <c r="AG271" s="294">
        <f t="shared" ref="AG271:AG294" si="207">AC:AC+U:U</f>
        <v>0</v>
      </c>
      <c r="AH271" s="304">
        <f t="shared" ref="AH271:AH294" si="208">L:L-AG:AG</f>
        <v>0</v>
      </c>
    </row>
    <row r="272" spans="1:35">
      <c r="A272" s="39">
        <v>2503</v>
      </c>
      <c r="B272" s="44" t="s">
        <v>390</v>
      </c>
      <c r="C272" s="236" t="s">
        <v>339</v>
      </c>
      <c r="D272" s="6"/>
      <c r="E272" s="4"/>
      <c r="F272" s="98">
        <v>1</v>
      </c>
      <c r="G272" s="8"/>
      <c r="H272" s="7">
        <f t="shared" ref="H272:H279" si="209">SUM(E272:G272)</f>
        <v>1</v>
      </c>
      <c r="I272" s="4">
        <v>1</v>
      </c>
      <c r="J272" s="8" t="s">
        <v>231</v>
      </c>
      <c r="K272" s="7">
        <f>SUMIF(exportMMB!D:D,'Voorbeeld Costreport Budget'!A272,exportMMB!G:G)</f>
        <v>0</v>
      </c>
      <c r="L272" s="14">
        <f>INDEX(budget!L:L,MATCH(A:A,budget!A:A,0))</f>
        <v>0</v>
      </c>
      <c r="M272" s="22">
        <f>INDEX(budget!M:M,MATCH($A:$A,budget!$A:$A,0))</f>
        <v>0</v>
      </c>
      <c r="N272" s="14">
        <f>INDEX(budget!N:N,MATCH($A:$A,budget!$A:$A,0))</f>
        <v>0</v>
      </c>
      <c r="O272" s="35">
        <f>INDEX(budget!O:O,MATCH($A:$A,budget!$A:$A,0))</f>
        <v>0</v>
      </c>
      <c r="P272" s="35">
        <f>INDEX(budget!P:P,MATCH($A:$A,budget!$A:$A,0))</f>
        <v>0</v>
      </c>
      <c r="Q272" s="35">
        <f>INDEX(budget!Q:Q,MATCH($A:$A,budget!$A:$A,0))</f>
        <v>0</v>
      </c>
      <c r="R272" s="35">
        <f>INDEX(budget!R:R,MATCH($A:$A,budget!$A:$A,0))</f>
        <v>0</v>
      </c>
      <c r="S272" s="14">
        <f t="shared" si="204"/>
        <v>0</v>
      </c>
      <c r="T272" s="35">
        <f>INDEX(budget!T:T,MATCH($A:$A,budget!$A:$A,0))</f>
        <v>0</v>
      </c>
      <c r="U272" s="332">
        <f t="shared" si="205"/>
        <v>0</v>
      </c>
      <c r="V272" s="58"/>
      <c r="W272" s="14"/>
      <c r="X272" s="58"/>
      <c r="Y272" s="58"/>
      <c r="Z272" s="58"/>
      <c r="AA272" s="58"/>
      <c r="AB272" s="75"/>
      <c r="AC272" s="319">
        <f t="shared" si="206"/>
        <v>0</v>
      </c>
      <c r="AD272" s="278"/>
      <c r="AE272" s="278"/>
      <c r="AF272" s="278"/>
      <c r="AG272" s="294">
        <f t="shared" si="207"/>
        <v>0</v>
      </c>
      <c r="AH272" s="304">
        <f t="shared" si="208"/>
        <v>0</v>
      </c>
    </row>
    <row r="273" spans="1:34">
      <c r="A273" s="39">
        <v>2504</v>
      </c>
      <c r="B273" s="44" t="s">
        <v>391</v>
      </c>
      <c r="C273" s="236" t="s">
        <v>339</v>
      </c>
      <c r="D273" s="6"/>
      <c r="E273" s="4"/>
      <c r="F273" s="98">
        <v>1</v>
      </c>
      <c r="G273" s="8"/>
      <c r="H273" s="7">
        <f t="shared" si="209"/>
        <v>1</v>
      </c>
      <c r="I273" s="4">
        <v>1</v>
      </c>
      <c r="J273" s="8" t="s">
        <v>231</v>
      </c>
      <c r="K273" s="7">
        <f>SUMIF(exportMMB!D:D,'Voorbeeld Costreport Budget'!A273,exportMMB!G:G)</f>
        <v>0</v>
      </c>
      <c r="L273" s="14">
        <f>INDEX(budget!L:L,MATCH(A:A,budget!A:A,0))</f>
        <v>0</v>
      </c>
      <c r="M273" s="22">
        <f>INDEX(budget!M:M,MATCH($A:$A,budget!$A:$A,0))</f>
        <v>0</v>
      </c>
      <c r="N273" s="14">
        <f>INDEX(budget!N:N,MATCH($A:$A,budget!$A:$A,0))</f>
        <v>0</v>
      </c>
      <c r="O273" s="35">
        <f>INDEX(budget!O:O,MATCH($A:$A,budget!$A:$A,0))</f>
        <v>0</v>
      </c>
      <c r="P273" s="35">
        <f>INDEX(budget!P:P,MATCH($A:$A,budget!$A:$A,0))</f>
        <v>0</v>
      </c>
      <c r="Q273" s="35">
        <f>INDEX(budget!Q:Q,MATCH($A:$A,budget!$A:$A,0))</f>
        <v>0</v>
      </c>
      <c r="R273" s="35">
        <f>INDEX(budget!R:R,MATCH($A:$A,budget!$A:$A,0))</f>
        <v>0</v>
      </c>
      <c r="S273" s="14">
        <f t="shared" si="204"/>
        <v>0</v>
      </c>
      <c r="T273" s="35">
        <f>INDEX(budget!T:T,MATCH($A:$A,budget!$A:$A,0))</f>
        <v>0</v>
      </c>
      <c r="U273" s="332">
        <f t="shared" si="205"/>
        <v>0</v>
      </c>
      <c r="V273" s="58"/>
      <c r="W273" s="14"/>
      <c r="X273" s="58"/>
      <c r="Y273" s="58"/>
      <c r="Z273" s="58"/>
      <c r="AA273" s="58"/>
      <c r="AB273" s="75"/>
      <c r="AC273" s="319">
        <f t="shared" si="206"/>
        <v>0</v>
      </c>
      <c r="AD273" s="278"/>
      <c r="AE273" s="278"/>
      <c r="AF273" s="278"/>
      <c r="AG273" s="294">
        <f t="shared" si="207"/>
        <v>0</v>
      </c>
      <c r="AH273" s="304">
        <f t="shared" si="208"/>
        <v>0</v>
      </c>
    </row>
    <row r="274" spans="1:34">
      <c r="A274" s="39">
        <v>2505</v>
      </c>
      <c r="B274" s="44" t="s">
        <v>392</v>
      </c>
      <c r="C274" s="236" t="s">
        <v>339</v>
      </c>
      <c r="D274" s="6"/>
      <c r="E274" s="4"/>
      <c r="F274" s="98">
        <v>1</v>
      </c>
      <c r="G274" s="8"/>
      <c r="H274" s="7">
        <f t="shared" si="209"/>
        <v>1</v>
      </c>
      <c r="I274" s="4">
        <v>1</v>
      </c>
      <c r="J274" s="8" t="s">
        <v>231</v>
      </c>
      <c r="K274" s="7">
        <f>SUMIF(exportMMB!D:D,'Voorbeeld Costreport Budget'!A274,exportMMB!G:G)</f>
        <v>0</v>
      </c>
      <c r="L274" s="14">
        <f>INDEX(budget!L:L,MATCH(A:A,budget!A:A,0))</f>
        <v>0</v>
      </c>
      <c r="M274" s="22">
        <f>INDEX(budget!M:M,MATCH($A:$A,budget!$A:$A,0))</f>
        <v>0</v>
      </c>
      <c r="N274" s="14">
        <f>INDEX(budget!N:N,MATCH($A:$A,budget!$A:$A,0))</f>
        <v>0</v>
      </c>
      <c r="O274" s="35">
        <f>INDEX(budget!O:O,MATCH($A:$A,budget!$A:$A,0))</f>
        <v>0</v>
      </c>
      <c r="P274" s="35">
        <f>INDEX(budget!P:P,MATCH($A:$A,budget!$A:$A,0))</f>
        <v>0</v>
      </c>
      <c r="Q274" s="35">
        <f>INDEX(budget!Q:Q,MATCH($A:$A,budget!$A:$A,0))</f>
        <v>0</v>
      </c>
      <c r="R274" s="35">
        <f>INDEX(budget!R:R,MATCH($A:$A,budget!$A:$A,0))</f>
        <v>0</v>
      </c>
      <c r="S274" s="14">
        <f t="shared" si="204"/>
        <v>0</v>
      </c>
      <c r="T274" s="35">
        <f>INDEX(budget!T:T,MATCH($A:$A,budget!$A:$A,0))</f>
        <v>0</v>
      </c>
      <c r="U274" s="332">
        <f t="shared" si="205"/>
        <v>0</v>
      </c>
      <c r="V274" s="58"/>
      <c r="W274" s="14"/>
      <c r="X274" s="58"/>
      <c r="Y274" s="58"/>
      <c r="Z274" s="58"/>
      <c r="AA274" s="58"/>
      <c r="AB274" s="75"/>
      <c r="AC274" s="319">
        <f t="shared" si="206"/>
        <v>0</v>
      </c>
      <c r="AD274" s="278"/>
      <c r="AE274" s="278"/>
      <c r="AF274" s="278"/>
      <c r="AG274" s="294">
        <f t="shared" si="207"/>
        <v>0</v>
      </c>
      <c r="AH274" s="304">
        <f t="shared" si="208"/>
        <v>0</v>
      </c>
    </row>
    <row r="275" spans="1:34">
      <c r="A275" s="39">
        <v>2506</v>
      </c>
      <c r="B275" s="44" t="s">
        <v>393</v>
      </c>
      <c r="C275" s="236" t="s">
        <v>339</v>
      </c>
      <c r="D275" s="6"/>
      <c r="E275" s="4"/>
      <c r="F275" s="98">
        <v>1</v>
      </c>
      <c r="G275" s="8"/>
      <c r="H275" s="7">
        <f t="shared" si="209"/>
        <v>1</v>
      </c>
      <c r="I275" s="4">
        <v>1</v>
      </c>
      <c r="J275" s="8" t="s">
        <v>231</v>
      </c>
      <c r="K275" s="7">
        <f>SUMIF(exportMMB!D:D,'Voorbeeld Costreport Budget'!A275,exportMMB!G:G)</f>
        <v>0</v>
      </c>
      <c r="L275" s="14">
        <f>INDEX(budget!L:L,MATCH(A:A,budget!A:A,0))</f>
        <v>0</v>
      </c>
      <c r="M275" s="22">
        <f>INDEX(budget!M:M,MATCH($A:$A,budget!$A:$A,0))</f>
        <v>0</v>
      </c>
      <c r="N275" s="14">
        <f>INDEX(budget!N:N,MATCH($A:$A,budget!$A:$A,0))</f>
        <v>0</v>
      </c>
      <c r="O275" s="35">
        <f>INDEX(budget!O:O,MATCH($A:$A,budget!$A:$A,0))</f>
        <v>0</v>
      </c>
      <c r="P275" s="35">
        <f>INDEX(budget!P:P,MATCH($A:$A,budget!$A:$A,0))</f>
        <v>0</v>
      </c>
      <c r="Q275" s="35">
        <f>INDEX(budget!Q:Q,MATCH($A:$A,budget!$A:$A,0))</f>
        <v>0</v>
      </c>
      <c r="R275" s="35">
        <f>INDEX(budget!R:R,MATCH($A:$A,budget!$A:$A,0))</f>
        <v>0</v>
      </c>
      <c r="S275" s="14">
        <f t="shared" si="204"/>
        <v>0</v>
      </c>
      <c r="T275" s="35">
        <f>INDEX(budget!T:T,MATCH($A:$A,budget!$A:$A,0))</f>
        <v>0</v>
      </c>
      <c r="U275" s="332">
        <f t="shared" si="205"/>
        <v>0</v>
      </c>
      <c r="V275" s="58"/>
      <c r="W275" s="14"/>
      <c r="X275" s="58"/>
      <c r="Y275" s="58"/>
      <c r="Z275" s="58"/>
      <c r="AA275" s="58"/>
      <c r="AB275" s="75"/>
      <c r="AC275" s="319">
        <f t="shared" si="206"/>
        <v>0</v>
      </c>
      <c r="AD275" s="278"/>
      <c r="AE275" s="278"/>
      <c r="AF275" s="278"/>
      <c r="AG275" s="294">
        <f t="shared" si="207"/>
        <v>0</v>
      </c>
      <c r="AH275" s="304">
        <f t="shared" si="208"/>
        <v>0</v>
      </c>
    </row>
    <row r="276" spans="1:34">
      <c r="A276" s="103">
        <v>2507</v>
      </c>
      <c r="B276" s="44" t="s">
        <v>394</v>
      </c>
      <c r="C276" s="236" t="s">
        <v>339</v>
      </c>
      <c r="D276" s="6"/>
      <c r="E276" s="4"/>
      <c r="F276" s="98">
        <v>1</v>
      </c>
      <c r="G276" s="8"/>
      <c r="H276" s="7">
        <f t="shared" si="209"/>
        <v>1</v>
      </c>
      <c r="I276" s="4">
        <v>1</v>
      </c>
      <c r="J276" s="8" t="s">
        <v>231</v>
      </c>
      <c r="K276" s="7">
        <f>SUMIF(exportMMB!D:D,'Voorbeeld Costreport Budget'!A276,exportMMB!G:G)</f>
        <v>0</v>
      </c>
      <c r="L276" s="14">
        <f>INDEX(budget!L:L,MATCH(A:A,budget!A:A,0))</f>
        <v>0</v>
      </c>
      <c r="M276" s="22">
        <f>INDEX(budget!M:M,MATCH($A:$A,budget!$A:$A,0))</f>
        <v>0</v>
      </c>
      <c r="N276" s="14">
        <f>INDEX(budget!N:N,MATCH($A:$A,budget!$A:$A,0))</f>
        <v>0</v>
      </c>
      <c r="O276" s="35">
        <f>INDEX(budget!O:O,MATCH($A:$A,budget!$A:$A,0))</f>
        <v>0</v>
      </c>
      <c r="P276" s="35">
        <f>INDEX(budget!P:P,MATCH($A:$A,budget!$A:$A,0))</f>
        <v>0</v>
      </c>
      <c r="Q276" s="35">
        <f>INDEX(budget!Q:Q,MATCH($A:$A,budget!$A:$A,0))</f>
        <v>0</v>
      </c>
      <c r="R276" s="35">
        <f>INDEX(budget!R:R,MATCH($A:$A,budget!$A:$A,0))</f>
        <v>0</v>
      </c>
      <c r="S276" s="14">
        <f t="shared" si="204"/>
        <v>0</v>
      </c>
      <c r="T276" s="35">
        <f>INDEX(budget!T:T,MATCH($A:$A,budget!$A:$A,0))</f>
        <v>0</v>
      </c>
      <c r="U276" s="332">
        <f t="shared" si="205"/>
        <v>0</v>
      </c>
      <c r="V276" s="58"/>
      <c r="W276" s="14"/>
      <c r="X276" s="58"/>
      <c r="Y276" s="58"/>
      <c r="Z276" s="58"/>
      <c r="AA276" s="58"/>
      <c r="AB276" s="75"/>
      <c r="AC276" s="319">
        <f t="shared" si="206"/>
        <v>0</v>
      </c>
      <c r="AD276" s="278"/>
      <c r="AE276" s="278"/>
      <c r="AF276" s="278"/>
      <c r="AG276" s="294">
        <f t="shared" si="207"/>
        <v>0</v>
      </c>
      <c r="AH276" s="304">
        <f t="shared" si="208"/>
        <v>0</v>
      </c>
    </row>
    <row r="277" spans="1:34">
      <c r="A277" s="103">
        <v>2508</v>
      </c>
      <c r="B277" s="44" t="s">
        <v>395</v>
      </c>
      <c r="C277" s="236" t="s">
        <v>339</v>
      </c>
      <c r="D277" s="6"/>
      <c r="E277" s="4"/>
      <c r="F277" s="98">
        <v>1</v>
      </c>
      <c r="G277" s="8"/>
      <c r="H277" s="7">
        <f t="shared" si="209"/>
        <v>1</v>
      </c>
      <c r="I277" s="4">
        <v>1</v>
      </c>
      <c r="J277" s="8" t="s">
        <v>231</v>
      </c>
      <c r="K277" s="7">
        <f>SUMIF(exportMMB!D:D,'Voorbeeld Costreport Budget'!A277,exportMMB!G:G)</f>
        <v>0</v>
      </c>
      <c r="L277" s="14">
        <f>INDEX(budget!L:L,MATCH(A:A,budget!A:A,0))</f>
        <v>0</v>
      </c>
      <c r="M277" s="22">
        <f>INDEX(budget!M:M,MATCH($A:$A,budget!$A:$A,0))</f>
        <v>0</v>
      </c>
      <c r="N277" s="14">
        <f>INDEX(budget!N:N,MATCH($A:$A,budget!$A:$A,0))</f>
        <v>0</v>
      </c>
      <c r="O277" s="35">
        <f>INDEX(budget!O:O,MATCH($A:$A,budget!$A:$A,0))</f>
        <v>0</v>
      </c>
      <c r="P277" s="35">
        <f>INDEX(budget!P:P,MATCH($A:$A,budget!$A:$A,0))</f>
        <v>0</v>
      </c>
      <c r="Q277" s="35">
        <f>INDEX(budget!Q:Q,MATCH($A:$A,budget!$A:$A,0))</f>
        <v>0</v>
      </c>
      <c r="R277" s="35">
        <f>INDEX(budget!R:R,MATCH($A:$A,budget!$A:$A,0))</f>
        <v>0</v>
      </c>
      <c r="S277" s="14">
        <f t="shared" si="204"/>
        <v>0</v>
      </c>
      <c r="T277" s="35">
        <f>INDEX(budget!T:T,MATCH($A:$A,budget!$A:$A,0))</f>
        <v>0</v>
      </c>
      <c r="U277" s="332">
        <f t="shared" si="205"/>
        <v>0</v>
      </c>
      <c r="V277" s="58"/>
      <c r="W277" s="14"/>
      <c r="X277" s="58"/>
      <c r="Y277" s="58"/>
      <c r="Z277" s="58"/>
      <c r="AA277" s="58"/>
      <c r="AB277" s="75"/>
      <c r="AC277" s="319">
        <f t="shared" si="206"/>
        <v>0</v>
      </c>
      <c r="AD277" s="278"/>
      <c r="AE277" s="278"/>
      <c r="AF277" s="278"/>
      <c r="AG277" s="294">
        <f t="shared" si="207"/>
        <v>0</v>
      </c>
      <c r="AH277" s="304">
        <f t="shared" si="208"/>
        <v>0</v>
      </c>
    </row>
    <row r="278" spans="1:34">
      <c r="A278" s="103">
        <v>2509</v>
      </c>
      <c r="B278" s="44" t="s">
        <v>396</v>
      </c>
      <c r="C278" s="236" t="s">
        <v>339</v>
      </c>
      <c r="D278" s="6"/>
      <c r="E278" s="4"/>
      <c r="F278" s="98">
        <v>1</v>
      </c>
      <c r="G278" s="8"/>
      <c r="H278" s="7">
        <f t="shared" si="209"/>
        <v>1</v>
      </c>
      <c r="I278" s="4">
        <v>1</v>
      </c>
      <c r="J278" s="8" t="s">
        <v>231</v>
      </c>
      <c r="K278" s="7">
        <f>SUMIF(exportMMB!D:D,'Voorbeeld Costreport Budget'!A278,exportMMB!G:G)</f>
        <v>0</v>
      </c>
      <c r="L278" s="14">
        <f>INDEX(budget!L:L,MATCH(A:A,budget!A:A,0))</f>
        <v>0</v>
      </c>
      <c r="M278" s="22">
        <f>INDEX(budget!M:M,MATCH($A:$A,budget!$A:$A,0))</f>
        <v>0</v>
      </c>
      <c r="N278" s="14">
        <f>INDEX(budget!N:N,MATCH($A:$A,budget!$A:$A,0))</f>
        <v>0</v>
      </c>
      <c r="O278" s="35">
        <f>INDEX(budget!O:O,MATCH($A:$A,budget!$A:$A,0))</f>
        <v>0</v>
      </c>
      <c r="P278" s="35">
        <f>INDEX(budget!P:P,MATCH($A:$A,budget!$A:$A,0))</f>
        <v>0</v>
      </c>
      <c r="Q278" s="35">
        <f>INDEX(budget!Q:Q,MATCH($A:$A,budget!$A:$A,0))</f>
        <v>0</v>
      </c>
      <c r="R278" s="35">
        <f>INDEX(budget!R:R,MATCH($A:$A,budget!$A:$A,0))</f>
        <v>0</v>
      </c>
      <c r="S278" s="14">
        <f t="shared" si="204"/>
        <v>0</v>
      </c>
      <c r="T278" s="35">
        <f>INDEX(budget!T:T,MATCH($A:$A,budget!$A:$A,0))</f>
        <v>0</v>
      </c>
      <c r="U278" s="332">
        <f t="shared" si="205"/>
        <v>0</v>
      </c>
      <c r="V278" s="58"/>
      <c r="W278" s="14"/>
      <c r="X278" s="58"/>
      <c r="Y278" s="58"/>
      <c r="Z278" s="58"/>
      <c r="AA278" s="58"/>
      <c r="AB278" s="75"/>
      <c r="AC278" s="319">
        <f t="shared" si="206"/>
        <v>0</v>
      </c>
      <c r="AD278" s="278"/>
      <c r="AE278" s="278"/>
      <c r="AF278" s="278"/>
      <c r="AG278" s="294">
        <f t="shared" si="207"/>
        <v>0</v>
      </c>
      <c r="AH278" s="304">
        <f t="shared" si="208"/>
        <v>0</v>
      </c>
    </row>
    <row r="279" spans="1:34">
      <c r="A279" s="103">
        <v>2510</v>
      </c>
      <c r="B279" s="44" t="s">
        <v>397</v>
      </c>
      <c r="C279" s="236" t="s">
        <v>339</v>
      </c>
      <c r="D279" s="6"/>
      <c r="E279" s="4"/>
      <c r="F279" s="98">
        <v>1</v>
      </c>
      <c r="G279" s="8"/>
      <c r="H279" s="7">
        <f t="shared" si="209"/>
        <v>1</v>
      </c>
      <c r="I279" s="4">
        <v>1</v>
      </c>
      <c r="J279" s="8" t="s">
        <v>231</v>
      </c>
      <c r="K279" s="7">
        <f>SUMIF(exportMMB!D:D,'Voorbeeld Costreport Budget'!A279,exportMMB!G:G)</f>
        <v>0</v>
      </c>
      <c r="L279" s="14">
        <f>INDEX(budget!L:L,MATCH(A:A,budget!A:A,0))</f>
        <v>0</v>
      </c>
      <c r="M279" s="22">
        <f>INDEX(budget!M:M,MATCH($A:$A,budget!$A:$A,0))</f>
        <v>0</v>
      </c>
      <c r="N279" s="14">
        <f>INDEX(budget!N:N,MATCH($A:$A,budget!$A:$A,0))</f>
        <v>0</v>
      </c>
      <c r="O279" s="35">
        <f>INDEX(budget!O:O,MATCH($A:$A,budget!$A:$A,0))</f>
        <v>0</v>
      </c>
      <c r="P279" s="35">
        <f>INDEX(budget!P:P,MATCH($A:$A,budget!$A:$A,0))</f>
        <v>0</v>
      </c>
      <c r="Q279" s="35">
        <f>INDEX(budget!Q:Q,MATCH($A:$A,budget!$A:$A,0))</f>
        <v>0</v>
      </c>
      <c r="R279" s="35">
        <f>INDEX(budget!R:R,MATCH($A:$A,budget!$A:$A,0))</f>
        <v>0</v>
      </c>
      <c r="S279" s="14">
        <f t="shared" si="204"/>
        <v>0</v>
      </c>
      <c r="T279" s="35">
        <f>INDEX(budget!T:T,MATCH($A:$A,budget!$A:$A,0))</f>
        <v>0</v>
      </c>
      <c r="U279" s="332">
        <f t="shared" si="205"/>
        <v>0</v>
      </c>
      <c r="V279" s="58"/>
      <c r="W279" s="14"/>
      <c r="X279" s="58"/>
      <c r="Y279" s="58"/>
      <c r="Z279" s="58"/>
      <c r="AA279" s="58"/>
      <c r="AB279" s="75"/>
      <c r="AC279" s="319">
        <f t="shared" si="206"/>
        <v>0</v>
      </c>
      <c r="AD279" s="278"/>
      <c r="AE279" s="278"/>
      <c r="AF279" s="278"/>
      <c r="AG279" s="294">
        <f t="shared" si="207"/>
        <v>0</v>
      </c>
      <c r="AH279" s="304">
        <f t="shared" si="208"/>
        <v>0</v>
      </c>
    </row>
    <row r="280" spans="1:34">
      <c r="A280" s="103">
        <v>2511</v>
      </c>
      <c r="B280" s="44" t="s">
        <v>398</v>
      </c>
      <c r="C280" s="236" t="s">
        <v>339</v>
      </c>
      <c r="D280" s="6"/>
      <c r="E280" s="4"/>
      <c r="F280" s="98">
        <v>1</v>
      </c>
      <c r="G280" s="8"/>
      <c r="H280" s="7">
        <f t="shared" ref="H280:H284" si="210">SUM(E280:G280)</f>
        <v>1</v>
      </c>
      <c r="I280" s="4">
        <v>1</v>
      </c>
      <c r="J280" s="8" t="s">
        <v>231</v>
      </c>
      <c r="K280" s="7">
        <f>SUMIF(exportMMB!D:D,'Voorbeeld Costreport Budget'!A280,exportMMB!G:G)</f>
        <v>0</v>
      </c>
      <c r="L280" s="14">
        <f>INDEX(budget!L:L,MATCH(A:A,budget!A:A,0))</f>
        <v>0</v>
      </c>
      <c r="M280" s="22">
        <f>INDEX(budget!M:M,MATCH($A:$A,budget!$A:$A,0))</f>
        <v>0</v>
      </c>
      <c r="N280" s="14">
        <f>INDEX(budget!N:N,MATCH($A:$A,budget!$A:$A,0))</f>
        <v>0</v>
      </c>
      <c r="O280" s="35">
        <f>INDEX(budget!O:O,MATCH($A:$A,budget!$A:$A,0))</f>
        <v>0</v>
      </c>
      <c r="P280" s="35">
        <f>INDEX(budget!P:P,MATCH($A:$A,budget!$A:$A,0))</f>
        <v>0</v>
      </c>
      <c r="Q280" s="35">
        <f>INDEX(budget!Q:Q,MATCH($A:$A,budget!$A:$A,0))</f>
        <v>0</v>
      </c>
      <c r="R280" s="35">
        <f>INDEX(budget!R:R,MATCH($A:$A,budget!$A:$A,0))</f>
        <v>0</v>
      </c>
      <c r="S280" s="14">
        <f t="shared" si="204"/>
        <v>0</v>
      </c>
      <c r="T280" s="35">
        <f>INDEX(budget!T:T,MATCH($A:$A,budget!$A:$A,0))</f>
        <v>0</v>
      </c>
      <c r="U280" s="332">
        <f t="shared" si="205"/>
        <v>0</v>
      </c>
      <c r="V280" s="58"/>
      <c r="W280" s="14"/>
      <c r="X280" s="58"/>
      <c r="Y280" s="58"/>
      <c r="Z280" s="58"/>
      <c r="AA280" s="58"/>
      <c r="AB280" s="75"/>
      <c r="AC280" s="319">
        <f t="shared" si="206"/>
        <v>0</v>
      </c>
      <c r="AD280" s="278"/>
      <c r="AE280" s="278"/>
      <c r="AF280" s="278"/>
      <c r="AG280" s="294">
        <f t="shared" si="207"/>
        <v>0</v>
      </c>
      <c r="AH280" s="304">
        <f t="shared" si="208"/>
        <v>0</v>
      </c>
    </row>
    <row r="281" spans="1:34">
      <c r="A281" s="39">
        <v>2512</v>
      </c>
      <c r="B281" s="44" t="s">
        <v>399</v>
      </c>
      <c r="C281" s="236" t="s">
        <v>339</v>
      </c>
      <c r="D281" s="6"/>
      <c r="E281" s="4"/>
      <c r="F281" s="98">
        <v>1</v>
      </c>
      <c r="G281" s="8"/>
      <c r="H281" s="7">
        <f t="shared" si="210"/>
        <v>1</v>
      </c>
      <c r="I281" s="4">
        <v>1</v>
      </c>
      <c r="J281" s="8" t="s">
        <v>231</v>
      </c>
      <c r="K281" s="7">
        <f>SUMIF(exportMMB!D:D,'Voorbeeld Costreport Budget'!A281,exportMMB!G:G)</f>
        <v>0</v>
      </c>
      <c r="L281" s="14">
        <f>INDEX(budget!L:L,MATCH(A:A,budget!A:A,0))</f>
        <v>0</v>
      </c>
      <c r="M281" s="22">
        <f>INDEX(budget!M:M,MATCH($A:$A,budget!$A:$A,0))</f>
        <v>0</v>
      </c>
      <c r="N281" s="14">
        <f>INDEX(budget!N:N,MATCH($A:$A,budget!$A:$A,0))</f>
        <v>0</v>
      </c>
      <c r="O281" s="35">
        <f>INDEX(budget!O:O,MATCH($A:$A,budget!$A:$A,0))</f>
        <v>0</v>
      </c>
      <c r="P281" s="35">
        <f>INDEX(budget!P:P,MATCH($A:$A,budget!$A:$A,0))</f>
        <v>0</v>
      </c>
      <c r="Q281" s="35">
        <f>INDEX(budget!Q:Q,MATCH($A:$A,budget!$A:$A,0))</f>
        <v>0</v>
      </c>
      <c r="R281" s="35">
        <f>INDEX(budget!R:R,MATCH($A:$A,budget!$A:$A,0))</f>
        <v>0</v>
      </c>
      <c r="S281" s="14">
        <f t="shared" si="204"/>
        <v>0</v>
      </c>
      <c r="T281" s="35">
        <f>INDEX(budget!T:T,MATCH($A:$A,budget!$A:$A,0))</f>
        <v>0</v>
      </c>
      <c r="U281" s="332">
        <f t="shared" si="205"/>
        <v>0</v>
      </c>
      <c r="V281" s="58"/>
      <c r="W281" s="14"/>
      <c r="X281" s="58"/>
      <c r="Y281" s="58"/>
      <c r="Z281" s="58"/>
      <c r="AA281" s="58"/>
      <c r="AB281" s="75"/>
      <c r="AC281" s="319">
        <f t="shared" si="206"/>
        <v>0</v>
      </c>
      <c r="AD281" s="278"/>
      <c r="AE281" s="278"/>
      <c r="AF281" s="278"/>
      <c r="AG281" s="294">
        <f t="shared" si="207"/>
        <v>0</v>
      </c>
      <c r="AH281" s="304">
        <f t="shared" si="208"/>
        <v>0</v>
      </c>
    </row>
    <row r="282" spans="1:34">
      <c r="A282" s="103">
        <v>2514</v>
      </c>
      <c r="B282" s="44" t="s">
        <v>400</v>
      </c>
      <c r="C282" s="236" t="s">
        <v>339</v>
      </c>
      <c r="D282" s="6"/>
      <c r="E282" s="4"/>
      <c r="F282" s="98">
        <v>1</v>
      </c>
      <c r="G282" s="8"/>
      <c r="H282" s="7">
        <f t="shared" si="210"/>
        <v>1</v>
      </c>
      <c r="I282" s="4">
        <v>1</v>
      </c>
      <c r="J282" s="8" t="s">
        <v>231</v>
      </c>
      <c r="K282" s="7">
        <f>SUMIF(exportMMB!D:D,'Voorbeeld Costreport Budget'!A282,exportMMB!G:G)</f>
        <v>0</v>
      </c>
      <c r="L282" s="14">
        <f>INDEX(budget!L:L,MATCH(A:A,budget!A:A,0))</f>
        <v>0</v>
      </c>
      <c r="M282" s="22">
        <f>INDEX(budget!M:M,MATCH($A:$A,budget!$A:$A,0))</f>
        <v>0</v>
      </c>
      <c r="N282" s="14">
        <f>INDEX(budget!N:N,MATCH($A:$A,budget!$A:$A,0))</f>
        <v>0</v>
      </c>
      <c r="O282" s="35">
        <f>INDEX(budget!O:O,MATCH($A:$A,budget!$A:$A,0))</f>
        <v>0</v>
      </c>
      <c r="P282" s="35">
        <f>INDEX(budget!P:P,MATCH($A:$A,budget!$A:$A,0))</f>
        <v>0</v>
      </c>
      <c r="Q282" s="35">
        <f>INDEX(budget!Q:Q,MATCH($A:$A,budget!$A:$A,0))</f>
        <v>0</v>
      </c>
      <c r="R282" s="35">
        <f>INDEX(budget!R:R,MATCH($A:$A,budget!$A:$A,0))</f>
        <v>0</v>
      </c>
      <c r="S282" s="14">
        <f t="shared" si="204"/>
        <v>0</v>
      </c>
      <c r="T282" s="35">
        <f>INDEX(budget!T:T,MATCH($A:$A,budget!$A:$A,0))</f>
        <v>0</v>
      </c>
      <c r="U282" s="332">
        <f t="shared" si="205"/>
        <v>0</v>
      </c>
      <c r="V282" s="58"/>
      <c r="W282" s="14"/>
      <c r="X282" s="58"/>
      <c r="Y282" s="58"/>
      <c r="Z282" s="58"/>
      <c r="AA282" s="58"/>
      <c r="AB282" s="75"/>
      <c r="AC282" s="319">
        <f t="shared" si="206"/>
        <v>0</v>
      </c>
      <c r="AD282" s="278"/>
      <c r="AE282" s="278"/>
      <c r="AF282" s="278"/>
      <c r="AG282" s="294">
        <f t="shared" si="207"/>
        <v>0</v>
      </c>
      <c r="AH282" s="304">
        <f t="shared" si="208"/>
        <v>0</v>
      </c>
    </row>
    <row r="283" spans="1:34">
      <c r="A283" s="39">
        <v>2518</v>
      </c>
      <c r="B283" s="44" t="s">
        <v>401</v>
      </c>
      <c r="C283" s="236" t="s">
        <v>339</v>
      </c>
      <c r="D283" s="6"/>
      <c r="E283" s="4"/>
      <c r="F283" s="98">
        <v>1</v>
      </c>
      <c r="G283" s="8"/>
      <c r="H283" s="7">
        <f t="shared" si="210"/>
        <v>1</v>
      </c>
      <c r="I283" s="4">
        <v>1</v>
      </c>
      <c r="J283" s="8" t="s">
        <v>231</v>
      </c>
      <c r="K283" s="7">
        <f>SUMIF(exportMMB!D:D,'Voorbeeld Costreport Budget'!A283,exportMMB!G:G)</f>
        <v>0</v>
      </c>
      <c r="L283" s="14">
        <f>INDEX(budget!L:L,MATCH(A:A,budget!A:A,0))</f>
        <v>0</v>
      </c>
      <c r="M283" s="22">
        <f>INDEX(budget!M:M,MATCH($A:$A,budget!$A:$A,0))</f>
        <v>0</v>
      </c>
      <c r="N283" s="14">
        <f>INDEX(budget!N:N,MATCH($A:$A,budget!$A:$A,0))</f>
        <v>0</v>
      </c>
      <c r="O283" s="35">
        <f>INDEX(budget!O:O,MATCH($A:$A,budget!$A:$A,0))</f>
        <v>0</v>
      </c>
      <c r="P283" s="35">
        <f>INDEX(budget!P:P,MATCH($A:$A,budget!$A:$A,0))</f>
        <v>0</v>
      </c>
      <c r="Q283" s="35">
        <f>INDEX(budget!Q:Q,MATCH($A:$A,budget!$A:$A,0))</f>
        <v>0</v>
      </c>
      <c r="R283" s="35">
        <f>INDEX(budget!R:R,MATCH($A:$A,budget!$A:$A,0))</f>
        <v>0</v>
      </c>
      <c r="S283" s="14">
        <f t="shared" si="204"/>
        <v>0</v>
      </c>
      <c r="T283" s="35">
        <f>INDEX(budget!T:T,MATCH($A:$A,budget!$A:$A,0))</f>
        <v>0</v>
      </c>
      <c r="U283" s="332">
        <f t="shared" si="205"/>
        <v>0</v>
      </c>
      <c r="V283" s="58"/>
      <c r="W283" s="14"/>
      <c r="X283" s="58"/>
      <c r="Y283" s="58"/>
      <c r="Z283" s="58"/>
      <c r="AA283" s="58"/>
      <c r="AB283" s="75"/>
      <c r="AC283" s="319">
        <f t="shared" si="206"/>
        <v>0</v>
      </c>
      <c r="AD283" s="278"/>
      <c r="AE283" s="278"/>
      <c r="AF283" s="278"/>
      <c r="AG283" s="294">
        <f t="shared" si="207"/>
        <v>0</v>
      </c>
      <c r="AH283" s="304">
        <f t="shared" si="208"/>
        <v>0</v>
      </c>
    </row>
    <row r="284" spans="1:34">
      <c r="A284" s="39">
        <v>2519</v>
      </c>
      <c r="B284" s="44" t="s">
        <v>402</v>
      </c>
      <c r="C284" s="236" t="s">
        <v>339</v>
      </c>
      <c r="D284" s="6"/>
      <c r="E284" s="4"/>
      <c r="F284" s="98">
        <v>1</v>
      </c>
      <c r="G284" s="8"/>
      <c r="H284" s="7">
        <f t="shared" si="210"/>
        <v>1</v>
      </c>
      <c r="I284" s="4">
        <v>1</v>
      </c>
      <c r="J284" s="8" t="s">
        <v>231</v>
      </c>
      <c r="K284" s="7">
        <f>SUMIF(exportMMB!D:D,'Voorbeeld Costreport Budget'!A284,exportMMB!G:G)</f>
        <v>0</v>
      </c>
      <c r="L284" s="14">
        <f>INDEX(budget!L:L,MATCH(A:A,budget!A:A,0))</f>
        <v>0</v>
      </c>
      <c r="M284" s="22">
        <f>INDEX(budget!M:M,MATCH($A:$A,budget!$A:$A,0))</f>
        <v>0</v>
      </c>
      <c r="N284" s="14">
        <f>INDEX(budget!N:N,MATCH($A:$A,budget!$A:$A,0))</f>
        <v>0</v>
      </c>
      <c r="O284" s="35">
        <f>INDEX(budget!O:O,MATCH($A:$A,budget!$A:$A,0))</f>
        <v>0</v>
      </c>
      <c r="P284" s="35">
        <f>INDEX(budget!P:P,MATCH($A:$A,budget!$A:$A,0))</f>
        <v>0</v>
      </c>
      <c r="Q284" s="35">
        <f>INDEX(budget!Q:Q,MATCH($A:$A,budget!$A:$A,0))</f>
        <v>0</v>
      </c>
      <c r="R284" s="35">
        <f>INDEX(budget!R:R,MATCH($A:$A,budget!$A:$A,0))</f>
        <v>0</v>
      </c>
      <c r="S284" s="14">
        <f t="shared" si="204"/>
        <v>0</v>
      </c>
      <c r="T284" s="35">
        <f>INDEX(budget!T:T,MATCH($A:$A,budget!$A:$A,0))</f>
        <v>0</v>
      </c>
      <c r="U284" s="332">
        <f t="shared" si="205"/>
        <v>0</v>
      </c>
      <c r="V284" s="58"/>
      <c r="W284" s="14"/>
      <c r="X284" s="58"/>
      <c r="Y284" s="58"/>
      <c r="Z284" s="58"/>
      <c r="AA284" s="58"/>
      <c r="AB284" s="75"/>
      <c r="AC284" s="319">
        <f t="shared" si="206"/>
        <v>0</v>
      </c>
      <c r="AD284" s="278"/>
      <c r="AE284" s="278"/>
      <c r="AF284" s="278"/>
      <c r="AG284" s="294">
        <f t="shared" si="207"/>
        <v>0</v>
      </c>
      <c r="AH284" s="304">
        <f t="shared" si="208"/>
        <v>0</v>
      </c>
    </row>
    <row r="285" spans="1:34">
      <c r="A285" s="39">
        <v>2520</v>
      </c>
      <c r="B285" s="44" t="s">
        <v>403</v>
      </c>
      <c r="C285" s="236" t="s">
        <v>339</v>
      </c>
      <c r="D285" s="6"/>
      <c r="E285" s="4"/>
      <c r="F285" s="98">
        <v>1</v>
      </c>
      <c r="G285" s="8"/>
      <c r="H285" s="7">
        <f t="shared" ref="H285" si="211">SUM(E285:G285)</f>
        <v>1</v>
      </c>
      <c r="I285" s="4">
        <v>1</v>
      </c>
      <c r="J285" s="8" t="s">
        <v>231</v>
      </c>
      <c r="K285" s="7">
        <f>SUMIF(exportMMB!D:D,'Voorbeeld Costreport Budget'!A285,exportMMB!G:G)</f>
        <v>0</v>
      </c>
      <c r="L285" s="14">
        <f>INDEX(budget!L:L,MATCH(A:A,budget!A:A,0))</f>
        <v>0</v>
      </c>
      <c r="M285" s="22">
        <f>INDEX(budget!M:M,MATCH($A:$A,budget!$A:$A,0))</f>
        <v>0</v>
      </c>
      <c r="N285" s="14">
        <f>INDEX(budget!N:N,MATCH($A:$A,budget!$A:$A,0))</f>
        <v>0</v>
      </c>
      <c r="O285" s="35">
        <f>INDEX(budget!O:O,MATCH($A:$A,budget!$A:$A,0))</f>
        <v>0</v>
      </c>
      <c r="P285" s="35">
        <f>INDEX(budget!P:P,MATCH($A:$A,budget!$A:$A,0))</f>
        <v>0</v>
      </c>
      <c r="Q285" s="35">
        <f>INDEX(budget!Q:Q,MATCH($A:$A,budget!$A:$A,0))</f>
        <v>0</v>
      </c>
      <c r="R285" s="35">
        <f>INDEX(budget!R:R,MATCH($A:$A,budget!$A:$A,0))</f>
        <v>0</v>
      </c>
      <c r="S285" s="14">
        <f t="shared" si="204"/>
        <v>0</v>
      </c>
      <c r="T285" s="35">
        <f>INDEX(budget!T:T,MATCH($A:$A,budget!$A:$A,0))</f>
        <v>0</v>
      </c>
      <c r="U285" s="332">
        <f t="shared" si="205"/>
        <v>0</v>
      </c>
      <c r="V285" s="58"/>
      <c r="W285" s="14"/>
      <c r="X285" s="58"/>
      <c r="Y285" s="58"/>
      <c r="Z285" s="58"/>
      <c r="AA285" s="58"/>
      <c r="AB285" s="75"/>
      <c r="AC285" s="319">
        <f t="shared" si="206"/>
        <v>0</v>
      </c>
      <c r="AD285" s="278"/>
      <c r="AE285" s="278"/>
      <c r="AF285" s="278"/>
      <c r="AG285" s="294">
        <f t="shared" si="207"/>
        <v>0</v>
      </c>
      <c r="AH285" s="304">
        <f t="shared" si="208"/>
        <v>0</v>
      </c>
    </row>
    <row r="286" spans="1:34">
      <c r="A286" s="39">
        <v>2539</v>
      </c>
      <c r="B286" s="44" t="s">
        <v>404</v>
      </c>
      <c r="C286" s="236" t="s">
        <v>339</v>
      </c>
      <c r="D286" s="6"/>
      <c r="E286" s="4"/>
      <c r="F286" s="98">
        <v>1</v>
      </c>
      <c r="G286" s="8"/>
      <c r="H286" s="7">
        <f t="shared" ref="H286:H291" si="212">SUM(E286:G286)</f>
        <v>1</v>
      </c>
      <c r="I286" s="4">
        <v>1</v>
      </c>
      <c r="J286" s="8" t="s">
        <v>231</v>
      </c>
      <c r="K286" s="7">
        <f>SUMIF(exportMMB!D:D,'Voorbeeld Costreport Budget'!A286,exportMMB!G:G)</f>
        <v>0</v>
      </c>
      <c r="L286" s="14">
        <f>INDEX(budget!L:L,MATCH(A:A,budget!A:A,0))</f>
        <v>0</v>
      </c>
      <c r="M286" s="22">
        <f>INDEX(budget!M:M,MATCH($A:$A,budget!$A:$A,0))</f>
        <v>0</v>
      </c>
      <c r="N286" s="14">
        <f>INDEX(budget!N:N,MATCH($A:$A,budget!$A:$A,0))</f>
        <v>0</v>
      </c>
      <c r="O286" s="35">
        <f>INDEX(budget!O:O,MATCH($A:$A,budget!$A:$A,0))</f>
        <v>0</v>
      </c>
      <c r="P286" s="35">
        <f>INDEX(budget!P:P,MATCH($A:$A,budget!$A:$A,0))</f>
        <v>0</v>
      </c>
      <c r="Q286" s="35">
        <f>INDEX(budget!Q:Q,MATCH($A:$A,budget!$A:$A,0))</f>
        <v>0</v>
      </c>
      <c r="R286" s="35">
        <f>INDEX(budget!R:R,MATCH($A:$A,budget!$A:$A,0))</f>
        <v>0</v>
      </c>
      <c r="S286" s="14">
        <f t="shared" si="204"/>
        <v>0</v>
      </c>
      <c r="T286" s="35">
        <f>INDEX(budget!T:T,MATCH($A:$A,budget!$A:$A,0))</f>
        <v>0</v>
      </c>
      <c r="U286" s="332">
        <f t="shared" si="205"/>
        <v>0</v>
      </c>
      <c r="V286" s="58"/>
      <c r="W286" s="14"/>
      <c r="X286" s="58"/>
      <c r="Y286" s="58"/>
      <c r="Z286" s="58"/>
      <c r="AA286" s="58"/>
      <c r="AB286" s="75"/>
      <c r="AC286" s="319">
        <f t="shared" si="206"/>
        <v>0</v>
      </c>
      <c r="AD286" s="278"/>
      <c r="AE286" s="278"/>
      <c r="AF286" s="278"/>
      <c r="AG286" s="294">
        <f t="shared" si="207"/>
        <v>0</v>
      </c>
      <c r="AH286" s="304">
        <f t="shared" si="208"/>
        <v>0</v>
      </c>
    </row>
    <row r="287" spans="1:34">
      <c r="A287" s="39">
        <v>2540</v>
      </c>
      <c r="B287" s="44" t="s">
        <v>405</v>
      </c>
      <c r="C287" s="236" t="s">
        <v>339</v>
      </c>
      <c r="D287" s="6"/>
      <c r="E287" s="4"/>
      <c r="F287" s="98">
        <v>1</v>
      </c>
      <c r="G287" s="8"/>
      <c r="H287" s="7">
        <f t="shared" si="212"/>
        <v>1</v>
      </c>
      <c r="I287" s="4">
        <v>1</v>
      </c>
      <c r="J287" s="8" t="s">
        <v>231</v>
      </c>
      <c r="K287" s="7">
        <f>SUMIF(exportMMB!D:D,'Voorbeeld Costreport Budget'!A287,exportMMB!G:G)</f>
        <v>0</v>
      </c>
      <c r="L287" s="14">
        <f>INDEX(budget!L:L,MATCH(A:A,budget!A:A,0))</f>
        <v>0</v>
      </c>
      <c r="M287" s="22">
        <f>INDEX(budget!M:M,MATCH($A:$A,budget!$A:$A,0))</f>
        <v>0</v>
      </c>
      <c r="N287" s="14">
        <f>INDEX(budget!N:N,MATCH($A:$A,budget!$A:$A,0))</f>
        <v>0</v>
      </c>
      <c r="O287" s="35">
        <f>INDEX(budget!O:O,MATCH($A:$A,budget!$A:$A,0))</f>
        <v>0</v>
      </c>
      <c r="P287" s="35">
        <f>INDEX(budget!P:P,MATCH($A:$A,budget!$A:$A,0))</f>
        <v>0</v>
      </c>
      <c r="Q287" s="35">
        <f>INDEX(budget!Q:Q,MATCH($A:$A,budget!$A:$A,0))</f>
        <v>0</v>
      </c>
      <c r="R287" s="35">
        <f>INDEX(budget!R:R,MATCH($A:$A,budget!$A:$A,0))</f>
        <v>0</v>
      </c>
      <c r="S287" s="14">
        <f t="shared" si="204"/>
        <v>0</v>
      </c>
      <c r="T287" s="35">
        <f>INDEX(budget!T:T,MATCH($A:$A,budget!$A:$A,0))</f>
        <v>0</v>
      </c>
      <c r="U287" s="332">
        <f t="shared" si="205"/>
        <v>0</v>
      </c>
      <c r="V287" s="58"/>
      <c r="W287" s="14"/>
      <c r="X287" s="58"/>
      <c r="Y287" s="58"/>
      <c r="Z287" s="58"/>
      <c r="AA287" s="58"/>
      <c r="AB287" s="75"/>
      <c r="AC287" s="319">
        <f t="shared" si="206"/>
        <v>0</v>
      </c>
      <c r="AD287" s="278"/>
      <c r="AE287" s="278"/>
      <c r="AF287" s="278"/>
      <c r="AG287" s="294">
        <f t="shared" si="207"/>
        <v>0</v>
      </c>
      <c r="AH287" s="304">
        <f t="shared" si="208"/>
        <v>0</v>
      </c>
    </row>
    <row r="288" spans="1:34">
      <c r="A288" s="39">
        <v>2541</v>
      </c>
      <c r="B288" s="44" t="s">
        <v>406</v>
      </c>
      <c r="C288" s="236" t="s">
        <v>339</v>
      </c>
      <c r="D288" s="6"/>
      <c r="E288" s="4"/>
      <c r="F288" s="98">
        <v>1</v>
      </c>
      <c r="G288" s="8"/>
      <c r="H288" s="7">
        <f t="shared" si="212"/>
        <v>1</v>
      </c>
      <c r="I288" s="4">
        <v>1</v>
      </c>
      <c r="J288" s="8" t="s">
        <v>231</v>
      </c>
      <c r="K288" s="7">
        <f>SUMIF(exportMMB!D:D,'Voorbeeld Costreport Budget'!A288,exportMMB!G:G)</f>
        <v>0</v>
      </c>
      <c r="L288" s="14">
        <f>INDEX(budget!L:L,MATCH(A:A,budget!A:A,0))</f>
        <v>0</v>
      </c>
      <c r="M288" s="22">
        <f>INDEX(budget!M:M,MATCH($A:$A,budget!$A:$A,0))</f>
        <v>0</v>
      </c>
      <c r="N288" s="14">
        <f>INDEX(budget!N:N,MATCH($A:$A,budget!$A:$A,0))</f>
        <v>0</v>
      </c>
      <c r="O288" s="35">
        <f>INDEX(budget!O:O,MATCH($A:$A,budget!$A:$A,0))</f>
        <v>0</v>
      </c>
      <c r="P288" s="35">
        <f>INDEX(budget!P:P,MATCH($A:$A,budget!$A:$A,0))</f>
        <v>0</v>
      </c>
      <c r="Q288" s="35">
        <f>INDEX(budget!Q:Q,MATCH($A:$A,budget!$A:$A,0))</f>
        <v>0</v>
      </c>
      <c r="R288" s="35">
        <f>INDEX(budget!R:R,MATCH($A:$A,budget!$A:$A,0))</f>
        <v>0</v>
      </c>
      <c r="S288" s="14">
        <f t="shared" si="204"/>
        <v>0</v>
      </c>
      <c r="T288" s="35">
        <f>INDEX(budget!T:T,MATCH($A:$A,budget!$A:$A,0))</f>
        <v>0</v>
      </c>
      <c r="U288" s="332">
        <f t="shared" si="205"/>
        <v>0</v>
      </c>
      <c r="V288" s="58"/>
      <c r="W288" s="14"/>
      <c r="X288" s="58"/>
      <c r="Y288" s="58"/>
      <c r="Z288" s="58"/>
      <c r="AA288" s="58"/>
      <c r="AB288" s="75"/>
      <c r="AC288" s="319">
        <f t="shared" si="206"/>
        <v>0</v>
      </c>
      <c r="AD288" s="278"/>
      <c r="AE288" s="278"/>
      <c r="AF288" s="278"/>
      <c r="AG288" s="294">
        <f t="shared" si="207"/>
        <v>0</v>
      </c>
      <c r="AH288" s="304">
        <f t="shared" si="208"/>
        <v>0</v>
      </c>
    </row>
    <row r="289" spans="1:35">
      <c r="A289" s="39">
        <v>2542</v>
      </c>
      <c r="B289" s="44" t="s">
        <v>321</v>
      </c>
      <c r="C289" s="236" t="s">
        <v>339</v>
      </c>
      <c r="D289" s="6"/>
      <c r="E289" s="4"/>
      <c r="F289" s="98">
        <v>1</v>
      </c>
      <c r="G289" s="8"/>
      <c r="H289" s="7">
        <f t="shared" si="212"/>
        <v>1</v>
      </c>
      <c r="I289" s="4">
        <v>1</v>
      </c>
      <c r="J289" s="8" t="s">
        <v>231</v>
      </c>
      <c r="K289" s="7">
        <f>SUMIF(exportMMB!D:D,'Voorbeeld Costreport Budget'!A289,exportMMB!G:G)</f>
        <v>0</v>
      </c>
      <c r="L289" s="14">
        <f>INDEX(budget!L:L,MATCH(A:A,budget!A:A,0))</f>
        <v>0</v>
      </c>
      <c r="M289" s="22">
        <f>INDEX(budget!M:M,MATCH($A:$A,budget!$A:$A,0))</f>
        <v>0</v>
      </c>
      <c r="N289" s="14">
        <f>INDEX(budget!N:N,MATCH($A:$A,budget!$A:$A,0))</f>
        <v>0</v>
      </c>
      <c r="O289" s="35">
        <f>INDEX(budget!O:O,MATCH($A:$A,budget!$A:$A,0))</f>
        <v>0</v>
      </c>
      <c r="P289" s="35">
        <f>INDEX(budget!P:P,MATCH($A:$A,budget!$A:$A,0))</f>
        <v>0</v>
      </c>
      <c r="Q289" s="35">
        <f>INDEX(budget!Q:Q,MATCH($A:$A,budget!$A:$A,0))</f>
        <v>0</v>
      </c>
      <c r="R289" s="35">
        <f>INDEX(budget!R:R,MATCH($A:$A,budget!$A:$A,0))</f>
        <v>0</v>
      </c>
      <c r="S289" s="14">
        <f t="shared" si="204"/>
        <v>0</v>
      </c>
      <c r="T289" s="35">
        <f>INDEX(budget!T:T,MATCH($A:$A,budget!$A:$A,0))</f>
        <v>0</v>
      </c>
      <c r="U289" s="332">
        <f t="shared" si="205"/>
        <v>0</v>
      </c>
      <c r="V289" s="58"/>
      <c r="W289" s="14"/>
      <c r="X289" s="58"/>
      <c r="Y289" s="58"/>
      <c r="Z289" s="58"/>
      <c r="AA289" s="58"/>
      <c r="AB289" s="75"/>
      <c r="AC289" s="319">
        <f t="shared" si="206"/>
        <v>0</v>
      </c>
      <c r="AD289" s="278"/>
      <c r="AE289" s="278"/>
      <c r="AF289" s="278"/>
      <c r="AG289" s="294">
        <f t="shared" si="207"/>
        <v>0</v>
      </c>
      <c r="AH289" s="304">
        <f t="shared" si="208"/>
        <v>0</v>
      </c>
    </row>
    <row r="290" spans="1:35">
      <c r="A290" s="103">
        <v>2543</v>
      </c>
      <c r="B290" s="44" t="s">
        <v>407</v>
      </c>
      <c r="C290" s="236" t="s">
        <v>339</v>
      </c>
      <c r="D290" s="6"/>
      <c r="E290" s="4"/>
      <c r="F290" s="98">
        <v>1</v>
      </c>
      <c r="G290" s="8"/>
      <c r="H290" s="7">
        <f t="shared" si="212"/>
        <v>1</v>
      </c>
      <c r="I290" s="4">
        <v>1</v>
      </c>
      <c r="J290" s="8" t="s">
        <v>231</v>
      </c>
      <c r="K290" s="7">
        <f>SUMIF(exportMMB!D:D,'Voorbeeld Costreport Budget'!A290,exportMMB!G:G)</f>
        <v>0</v>
      </c>
      <c r="L290" s="14">
        <f>INDEX(budget!L:L,MATCH(A:A,budget!A:A,0))</f>
        <v>0</v>
      </c>
      <c r="M290" s="22">
        <f>INDEX(budget!M:M,MATCH($A:$A,budget!$A:$A,0))</f>
        <v>0</v>
      </c>
      <c r="N290" s="14">
        <f>INDEX(budget!N:N,MATCH($A:$A,budget!$A:$A,0))</f>
        <v>0</v>
      </c>
      <c r="O290" s="35">
        <f>INDEX(budget!O:O,MATCH($A:$A,budget!$A:$A,0))</f>
        <v>0</v>
      </c>
      <c r="P290" s="35">
        <f>INDEX(budget!P:P,MATCH($A:$A,budget!$A:$A,0))</f>
        <v>0</v>
      </c>
      <c r="Q290" s="35">
        <f>INDEX(budget!Q:Q,MATCH($A:$A,budget!$A:$A,0))</f>
        <v>0</v>
      </c>
      <c r="R290" s="35">
        <f>INDEX(budget!R:R,MATCH($A:$A,budget!$A:$A,0))</f>
        <v>0</v>
      </c>
      <c r="S290" s="14">
        <f t="shared" si="204"/>
        <v>0</v>
      </c>
      <c r="T290" s="35">
        <f>INDEX(budget!T:T,MATCH($A:$A,budget!$A:$A,0))</f>
        <v>0</v>
      </c>
      <c r="U290" s="332">
        <f t="shared" si="205"/>
        <v>0</v>
      </c>
      <c r="V290" s="58"/>
      <c r="W290" s="14"/>
      <c r="X290" s="58"/>
      <c r="Y290" s="58"/>
      <c r="Z290" s="58"/>
      <c r="AA290" s="58"/>
      <c r="AB290" s="75"/>
      <c r="AC290" s="319">
        <f t="shared" si="206"/>
        <v>0</v>
      </c>
      <c r="AD290" s="278"/>
      <c r="AE290" s="278"/>
      <c r="AF290" s="278"/>
      <c r="AG290" s="294">
        <f t="shared" si="207"/>
        <v>0</v>
      </c>
      <c r="AH290" s="304">
        <f t="shared" si="208"/>
        <v>0</v>
      </c>
    </row>
    <row r="291" spans="1:35">
      <c r="A291" s="39">
        <v>2544</v>
      </c>
      <c r="B291" s="44" t="s">
        <v>408</v>
      </c>
      <c r="C291" s="236" t="s">
        <v>339</v>
      </c>
      <c r="D291" s="6"/>
      <c r="E291" s="4"/>
      <c r="F291" s="98">
        <v>1</v>
      </c>
      <c r="G291" s="8"/>
      <c r="H291" s="7">
        <f t="shared" si="212"/>
        <v>1</v>
      </c>
      <c r="I291" s="4">
        <v>1</v>
      </c>
      <c r="J291" s="8" t="s">
        <v>231</v>
      </c>
      <c r="K291" s="7">
        <f>SUMIF(exportMMB!D:D,'Voorbeeld Costreport Budget'!A291,exportMMB!G:G)</f>
        <v>0</v>
      </c>
      <c r="L291" s="14">
        <f>INDEX(budget!L:L,MATCH(A:A,budget!A:A,0))</f>
        <v>0</v>
      </c>
      <c r="M291" s="22">
        <f>INDEX(budget!M:M,MATCH($A:$A,budget!$A:$A,0))</f>
        <v>0</v>
      </c>
      <c r="N291" s="14">
        <f>INDEX(budget!N:N,MATCH($A:$A,budget!$A:$A,0))</f>
        <v>0</v>
      </c>
      <c r="O291" s="35">
        <f>INDEX(budget!O:O,MATCH($A:$A,budget!$A:$A,0))</f>
        <v>0</v>
      </c>
      <c r="P291" s="35">
        <f>INDEX(budget!P:P,MATCH($A:$A,budget!$A:$A,0))</f>
        <v>0</v>
      </c>
      <c r="Q291" s="35">
        <f>INDEX(budget!Q:Q,MATCH($A:$A,budget!$A:$A,0))</f>
        <v>0</v>
      </c>
      <c r="R291" s="35">
        <f>INDEX(budget!R:R,MATCH($A:$A,budget!$A:$A,0))</f>
        <v>0</v>
      </c>
      <c r="S291" s="14">
        <f t="shared" si="204"/>
        <v>0</v>
      </c>
      <c r="T291" s="35">
        <f>INDEX(budget!T:T,MATCH($A:$A,budget!$A:$A,0))</f>
        <v>0</v>
      </c>
      <c r="U291" s="332">
        <f t="shared" si="205"/>
        <v>0</v>
      </c>
      <c r="V291" s="58"/>
      <c r="W291" s="14"/>
      <c r="X291" s="58"/>
      <c r="Y291" s="58"/>
      <c r="Z291" s="58"/>
      <c r="AA291" s="58"/>
      <c r="AB291" s="75"/>
      <c r="AC291" s="319">
        <f t="shared" si="206"/>
        <v>0</v>
      </c>
      <c r="AD291" s="278"/>
      <c r="AE291" s="278"/>
      <c r="AF291" s="278"/>
      <c r="AG291" s="294">
        <f t="shared" si="207"/>
        <v>0</v>
      </c>
      <c r="AH291" s="304">
        <f t="shared" si="208"/>
        <v>0</v>
      </c>
    </row>
    <row r="292" spans="1:35">
      <c r="A292" s="39">
        <v>2575</v>
      </c>
      <c r="B292" s="44" t="s">
        <v>409</v>
      </c>
      <c r="C292" s="236" t="s">
        <v>339</v>
      </c>
      <c r="D292" s="6"/>
      <c r="E292" s="4"/>
      <c r="F292" s="98">
        <v>1</v>
      </c>
      <c r="G292" s="8"/>
      <c r="H292" s="7">
        <f t="shared" ref="H292:H299" si="213">SUM(E292:G292)</f>
        <v>1</v>
      </c>
      <c r="I292" s="4">
        <v>1</v>
      </c>
      <c r="J292" s="8" t="s">
        <v>231</v>
      </c>
      <c r="K292" s="7">
        <f>SUMIF(exportMMB!D:D,'Voorbeeld Costreport Budget'!A292,exportMMB!G:G)</f>
        <v>0</v>
      </c>
      <c r="L292" s="14">
        <f>INDEX(budget!L:L,MATCH(A:A,budget!A:A,0))</f>
        <v>0</v>
      </c>
      <c r="M292" s="22">
        <f>INDEX(budget!M:M,MATCH($A:$A,budget!$A:$A,0))</f>
        <v>0</v>
      </c>
      <c r="N292" s="14">
        <f>INDEX(budget!N:N,MATCH($A:$A,budget!$A:$A,0))</f>
        <v>0</v>
      </c>
      <c r="O292" s="35">
        <f>INDEX(budget!O:O,MATCH($A:$A,budget!$A:$A,0))</f>
        <v>0</v>
      </c>
      <c r="P292" s="35">
        <f>INDEX(budget!P:P,MATCH($A:$A,budget!$A:$A,0))</f>
        <v>0</v>
      </c>
      <c r="Q292" s="35">
        <f>INDEX(budget!Q:Q,MATCH($A:$A,budget!$A:$A,0))</f>
        <v>0</v>
      </c>
      <c r="R292" s="35">
        <f>INDEX(budget!R:R,MATCH($A:$A,budget!$A:$A,0))</f>
        <v>0</v>
      </c>
      <c r="S292" s="14">
        <f t="shared" si="204"/>
        <v>0</v>
      </c>
      <c r="T292" s="35">
        <f>INDEX(budget!T:T,MATCH($A:$A,budget!$A:$A,0))</f>
        <v>0</v>
      </c>
      <c r="U292" s="332">
        <f t="shared" si="205"/>
        <v>0</v>
      </c>
      <c r="V292" s="58"/>
      <c r="W292" s="14"/>
      <c r="X292" s="58"/>
      <c r="Y292" s="58"/>
      <c r="Z292" s="58"/>
      <c r="AA292" s="58"/>
      <c r="AB292" s="75"/>
      <c r="AC292" s="319">
        <f t="shared" si="206"/>
        <v>0</v>
      </c>
      <c r="AD292" s="278"/>
      <c r="AE292" s="278"/>
      <c r="AF292" s="278"/>
      <c r="AG292" s="294">
        <f t="shared" si="207"/>
        <v>0</v>
      </c>
      <c r="AH292" s="304">
        <f t="shared" si="208"/>
        <v>0</v>
      </c>
    </row>
    <row r="293" spans="1:35">
      <c r="A293" s="39">
        <v>2583</v>
      </c>
      <c r="B293" s="44" t="s">
        <v>410</v>
      </c>
      <c r="C293" s="236" t="s">
        <v>339</v>
      </c>
      <c r="D293" s="6"/>
      <c r="E293" s="4"/>
      <c r="F293" s="98">
        <v>1</v>
      </c>
      <c r="G293" s="8"/>
      <c r="H293" s="7">
        <f t="shared" si="213"/>
        <v>1</v>
      </c>
      <c r="I293" s="4">
        <v>1</v>
      </c>
      <c r="J293" s="8" t="s">
        <v>231</v>
      </c>
      <c r="K293" s="7">
        <f>SUMIF(exportMMB!D:D,'Voorbeeld Costreport Budget'!A293,exportMMB!G:G)</f>
        <v>0</v>
      </c>
      <c r="L293" s="14">
        <f>INDEX(budget!L:L,MATCH(A:A,budget!A:A,0))</f>
        <v>0</v>
      </c>
      <c r="M293" s="22">
        <f>INDEX(budget!M:M,MATCH($A:$A,budget!$A:$A,0))</f>
        <v>0</v>
      </c>
      <c r="N293" s="14">
        <f>INDEX(budget!N:N,MATCH($A:$A,budget!$A:$A,0))</f>
        <v>0</v>
      </c>
      <c r="O293" s="35">
        <f>INDEX(budget!O:O,MATCH($A:$A,budget!$A:$A,0))</f>
        <v>0</v>
      </c>
      <c r="P293" s="35">
        <f>INDEX(budget!P:P,MATCH($A:$A,budget!$A:$A,0))</f>
        <v>0</v>
      </c>
      <c r="Q293" s="35">
        <f>INDEX(budget!Q:Q,MATCH($A:$A,budget!$A:$A,0))</f>
        <v>0</v>
      </c>
      <c r="R293" s="35">
        <f>INDEX(budget!R:R,MATCH($A:$A,budget!$A:$A,0))</f>
        <v>0</v>
      </c>
      <c r="S293" s="14">
        <f t="shared" si="204"/>
        <v>0</v>
      </c>
      <c r="T293" s="35">
        <f>INDEX(budget!T:T,MATCH($A:$A,budget!$A:$A,0))</f>
        <v>0</v>
      </c>
      <c r="U293" s="332">
        <f t="shared" si="205"/>
        <v>0</v>
      </c>
      <c r="V293" s="58"/>
      <c r="W293" s="14"/>
      <c r="X293" s="58"/>
      <c r="Y293" s="58"/>
      <c r="Z293" s="58"/>
      <c r="AA293" s="58"/>
      <c r="AB293" s="75"/>
      <c r="AC293" s="319">
        <f t="shared" si="206"/>
        <v>0</v>
      </c>
      <c r="AD293" s="278"/>
      <c r="AE293" s="278"/>
      <c r="AF293" s="278"/>
      <c r="AG293" s="294">
        <f t="shared" si="207"/>
        <v>0</v>
      </c>
      <c r="AH293" s="304">
        <f t="shared" si="208"/>
        <v>0</v>
      </c>
    </row>
    <row r="294" spans="1:35">
      <c r="A294" s="103">
        <v>2597</v>
      </c>
      <c r="B294" s="44" t="s">
        <v>388</v>
      </c>
      <c r="C294" s="236" t="s">
        <v>339</v>
      </c>
      <c r="D294" s="6"/>
      <c r="E294" s="4"/>
      <c r="F294" s="98">
        <v>1</v>
      </c>
      <c r="G294" s="8"/>
      <c r="H294" s="7">
        <f t="shared" si="213"/>
        <v>1</v>
      </c>
      <c r="I294" s="4">
        <v>1</v>
      </c>
      <c r="J294" s="8" t="s">
        <v>231</v>
      </c>
      <c r="K294" s="7">
        <f>SUMIF(exportMMB!D:D,'Voorbeeld Costreport Budget'!A294,exportMMB!G:G)</f>
        <v>0</v>
      </c>
      <c r="L294" s="14">
        <f>INDEX(budget!L:L,MATCH(A:A,budget!A:A,0))</f>
        <v>0</v>
      </c>
      <c r="M294" s="22">
        <f>INDEX(budget!M:M,MATCH($A:$A,budget!$A:$A,0))</f>
        <v>0</v>
      </c>
      <c r="N294" s="14">
        <f>INDEX(budget!N:N,MATCH($A:$A,budget!$A:$A,0))</f>
        <v>0</v>
      </c>
      <c r="O294" s="35">
        <f>INDEX(budget!O:O,MATCH($A:$A,budget!$A:$A,0))</f>
        <v>0</v>
      </c>
      <c r="P294" s="35">
        <f>INDEX(budget!P:P,MATCH($A:$A,budget!$A:$A,0))</f>
        <v>0</v>
      </c>
      <c r="Q294" s="35">
        <f>INDEX(budget!Q:Q,MATCH($A:$A,budget!$A:$A,0))</f>
        <v>0</v>
      </c>
      <c r="R294" s="35">
        <f>INDEX(budget!R:R,MATCH($A:$A,budget!$A:$A,0))</f>
        <v>0</v>
      </c>
      <c r="S294" s="14">
        <f t="shared" si="204"/>
        <v>0</v>
      </c>
      <c r="T294" s="36"/>
      <c r="U294" s="332">
        <f t="shared" si="205"/>
        <v>0</v>
      </c>
      <c r="V294" s="58"/>
      <c r="W294" s="14"/>
      <c r="X294" s="58"/>
      <c r="Y294" s="58"/>
      <c r="Z294" s="58"/>
      <c r="AA294" s="58"/>
      <c r="AB294" s="310"/>
      <c r="AC294" s="319">
        <f t="shared" si="206"/>
        <v>0</v>
      </c>
      <c r="AD294" s="278"/>
      <c r="AE294" s="278"/>
      <c r="AF294" s="278"/>
      <c r="AG294" s="294">
        <f t="shared" si="207"/>
        <v>0</v>
      </c>
      <c r="AH294" s="304">
        <f t="shared" si="208"/>
        <v>0</v>
      </c>
    </row>
    <row r="295" spans="1:35">
      <c r="A295" s="39"/>
      <c r="B295" s="46" t="s">
        <v>152</v>
      </c>
      <c r="C295" s="236"/>
      <c r="D295" s="6"/>
      <c r="E295" s="4"/>
      <c r="F295" s="98"/>
      <c r="G295" s="8"/>
      <c r="H295" s="7"/>
      <c r="I295" s="4"/>
      <c r="J295" s="8"/>
      <c r="K295" s="7"/>
      <c r="L295" s="16">
        <f>SUM(L270:L294)</f>
        <v>0</v>
      </c>
      <c r="M295" s="21">
        <f>SUM(M271:M294)</f>
        <v>0</v>
      </c>
      <c r="N295" s="16">
        <f t="shared" ref="N295:T295" si="214">SUM(N271:N294)</f>
        <v>0</v>
      </c>
      <c r="O295" s="34">
        <f t="shared" si="214"/>
        <v>0</v>
      </c>
      <c r="P295" s="34">
        <f t="shared" si="214"/>
        <v>0</v>
      </c>
      <c r="Q295" s="34">
        <f t="shared" si="214"/>
        <v>0</v>
      </c>
      <c r="R295" s="34">
        <f t="shared" si="214"/>
        <v>0</v>
      </c>
      <c r="S295" s="16">
        <f t="shared" si="214"/>
        <v>0</v>
      </c>
      <c r="T295" s="34">
        <f t="shared" si="214"/>
        <v>0</v>
      </c>
      <c r="U295" s="284">
        <f t="shared" ref="U295:AA295" si="215">SUM(U271:U294)</f>
        <v>0</v>
      </c>
      <c r="V295" s="58">
        <f t="shared" si="215"/>
        <v>0</v>
      </c>
      <c r="W295" s="14">
        <f t="shared" si="215"/>
        <v>0</v>
      </c>
      <c r="X295" s="58">
        <f t="shared" si="215"/>
        <v>0</v>
      </c>
      <c r="Y295" s="58">
        <f t="shared" si="215"/>
        <v>0</v>
      </c>
      <c r="Z295" s="58">
        <f t="shared" si="215"/>
        <v>0</v>
      </c>
      <c r="AA295" s="58">
        <f t="shared" si="215"/>
        <v>0</v>
      </c>
      <c r="AB295" s="59">
        <f t="shared" ref="AB295" si="216">SUM(AB271:AB294)</f>
        <v>0</v>
      </c>
      <c r="AC295" s="320">
        <f>SUM(AC271:AC294)</f>
        <v>0</v>
      </c>
      <c r="AD295" s="279">
        <f>SUM(AD271:AD294)</f>
        <v>0</v>
      </c>
      <c r="AE295" s="279">
        <f>SUM(AE271:AE294)</f>
        <v>0</v>
      </c>
      <c r="AF295" s="279">
        <f>SUM(AF271:AF294)</f>
        <v>0</v>
      </c>
      <c r="AG295" s="295">
        <f t="shared" ref="AG295:AH295" si="217">SUM(AG271:AG294)</f>
        <v>0</v>
      </c>
      <c r="AH295" s="305">
        <f t="shared" si="217"/>
        <v>0</v>
      </c>
      <c r="AI295" s="328"/>
    </row>
    <row r="296" spans="1:35">
      <c r="A296" s="39"/>
      <c r="B296" s="44"/>
      <c r="C296" s="236"/>
      <c r="D296" s="6"/>
      <c r="E296" s="4"/>
      <c r="F296" s="98"/>
      <c r="G296" s="8"/>
      <c r="H296" s="7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  <c r="U296" s="284"/>
      <c r="V296" s="58"/>
      <c r="W296" s="14"/>
      <c r="X296" s="58"/>
      <c r="Y296" s="58"/>
      <c r="Z296" s="58"/>
      <c r="AA296" s="58"/>
      <c r="AB296" s="75"/>
      <c r="AC296" s="319"/>
      <c r="AD296" s="278"/>
      <c r="AE296" s="278"/>
      <c r="AF296" s="278"/>
      <c r="AG296" s="294"/>
      <c r="AH296" s="304"/>
    </row>
    <row r="297" spans="1:35">
      <c r="A297" s="104">
        <v>2600</v>
      </c>
      <c r="B297" s="31" t="s">
        <v>177</v>
      </c>
      <c r="C297" s="237"/>
      <c r="D297" s="6"/>
      <c r="E297" s="4"/>
      <c r="F297" s="98"/>
      <c r="G297" s="8"/>
      <c r="H297" s="7"/>
      <c r="I297" s="4"/>
      <c r="J297" s="8"/>
      <c r="K297" s="7"/>
      <c r="L297" s="14"/>
      <c r="M297" s="25"/>
      <c r="N297" s="14" t="s">
        <v>146</v>
      </c>
      <c r="O297" s="33"/>
      <c r="P297" s="33"/>
      <c r="Q297" s="33"/>
      <c r="R297" s="33"/>
      <c r="S297" s="14"/>
      <c r="T297" s="33"/>
      <c r="U297" s="284" t="s">
        <v>146</v>
      </c>
      <c r="V297" s="58" t="s">
        <v>146</v>
      </c>
      <c r="W297" s="14" t="s">
        <v>146</v>
      </c>
      <c r="X297" s="58" t="s">
        <v>146</v>
      </c>
      <c r="Y297" s="58" t="s">
        <v>146</v>
      </c>
      <c r="Z297" s="58" t="s">
        <v>146</v>
      </c>
      <c r="AA297" s="58" t="s">
        <v>146</v>
      </c>
      <c r="AB297" s="75"/>
      <c r="AC297" s="319" t="s">
        <v>146</v>
      </c>
      <c r="AD297" s="278" t="s">
        <v>146</v>
      </c>
      <c r="AE297" s="278" t="s">
        <v>146</v>
      </c>
      <c r="AF297" s="278" t="s">
        <v>146</v>
      </c>
      <c r="AG297" s="294" t="s">
        <v>146</v>
      </c>
      <c r="AH297" s="304" t="s">
        <v>146</v>
      </c>
    </row>
    <row r="298" spans="1:35">
      <c r="A298" s="39">
        <v>2601</v>
      </c>
      <c r="B298" s="44" t="s">
        <v>411</v>
      </c>
      <c r="C298" s="236" t="s">
        <v>339</v>
      </c>
      <c r="D298" s="6"/>
      <c r="E298" s="4"/>
      <c r="F298" s="98">
        <v>1</v>
      </c>
      <c r="G298" s="8"/>
      <c r="H298" s="7">
        <f t="shared" si="213"/>
        <v>1</v>
      </c>
      <c r="I298" s="4">
        <v>1</v>
      </c>
      <c r="J298" s="8" t="s">
        <v>231</v>
      </c>
      <c r="K298" s="7">
        <f>SUMIF(exportMMB!D:D,'Voorbeeld Costreport Budget'!A298,exportMMB!G:G)</f>
        <v>0</v>
      </c>
      <c r="L298" s="14">
        <f>INDEX(budget!L:L,MATCH(A:A,budget!A:A,0))</f>
        <v>0</v>
      </c>
      <c r="M298" s="22">
        <f>INDEX(budget!M:M,MATCH($A:$A,budget!$A:$A,0))</f>
        <v>0</v>
      </c>
      <c r="N298" s="14">
        <f>INDEX(budget!N:N,MATCH($A:$A,budget!$A:$A,0))</f>
        <v>0</v>
      </c>
      <c r="O298" s="35">
        <f>INDEX(budget!O:O,MATCH($A:$A,budget!$A:$A,0))</f>
        <v>0</v>
      </c>
      <c r="P298" s="35">
        <f>INDEX(budget!P:P,MATCH($A:$A,budget!$A:$A,0))</f>
        <v>0</v>
      </c>
      <c r="Q298" s="35">
        <f>INDEX(budget!Q:Q,MATCH($A:$A,budget!$A:$A,0))</f>
        <v>0</v>
      </c>
      <c r="R298" s="35">
        <f>INDEX(budget!R:R,MATCH($A:$A,budget!$A:$A,0))</f>
        <v>0</v>
      </c>
      <c r="S298" s="14">
        <f t="shared" ref="S298:S307" si="218">L298-SUM(N298:R298)</f>
        <v>0</v>
      </c>
      <c r="T298" s="35">
        <f>INDEX(budget!T:T,MATCH($A:$A,budget!$A:$A,0))</f>
        <v>0</v>
      </c>
      <c r="U298" s="332">
        <f t="shared" ref="U298:U307" si="219">W:W+X:X+Y:Y+Z:Z+AA:AA</f>
        <v>0</v>
      </c>
      <c r="V298" s="58"/>
      <c r="W298" s="14"/>
      <c r="X298" s="58"/>
      <c r="Y298" s="58"/>
      <c r="Z298" s="58"/>
      <c r="AA298" s="58"/>
      <c r="AB298" s="75"/>
      <c r="AC298" s="319">
        <f t="shared" ref="AC298:AC307" si="220">AD:AD+AE:AE</f>
        <v>0</v>
      </c>
      <c r="AD298" s="278"/>
      <c r="AE298" s="278"/>
      <c r="AF298" s="278"/>
      <c r="AG298" s="294">
        <f t="shared" ref="AG298:AG307" si="221">AC:AC+U:U</f>
        <v>0</v>
      </c>
      <c r="AH298" s="304">
        <f t="shared" ref="AH298:AH307" si="222">L:L-AG:AG</f>
        <v>0</v>
      </c>
    </row>
    <row r="299" spans="1:35">
      <c r="A299" s="39">
        <v>2602</v>
      </c>
      <c r="B299" s="44" t="s">
        <v>412</v>
      </c>
      <c r="C299" s="236" t="s">
        <v>339</v>
      </c>
      <c r="D299" s="6"/>
      <c r="E299" s="4"/>
      <c r="F299" s="98">
        <v>1</v>
      </c>
      <c r="G299" s="8"/>
      <c r="H299" s="7">
        <f t="shared" si="213"/>
        <v>1</v>
      </c>
      <c r="I299" s="4">
        <v>1</v>
      </c>
      <c r="J299" s="8" t="s">
        <v>231</v>
      </c>
      <c r="K299" s="7">
        <f>SUMIF(exportMMB!D:D,'Voorbeeld Costreport Budget'!A299,exportMMB!G:G)</f>
        <v>0</v>
      </c>
      <c r="L299" s="14">
        <f>INDEX(budget!L:L,MATCH(A:A,budget!A:A,0))</f>
        <v>0</v>
      </c>
      <c r="M299" s="22">
        <f>INDEX(budget!M:M,MATCH($A:$A,budget!$A:$A,0))</f>
        <v>0</v>
      </c>
      <c r="N299" s="14">
        <f>INDEX(budget!N:N,MATCH($A:$A,budget!$A:$A,0))</f>
        <v>0</v>
      </c>
      <c r="O299" s="35">
        <f>INDEX(budget!O:O,MATCH($A:$A,budget!$A:$A,0))</f>
        <v>0</v>
      </c>
      <c r="P299" s="35">
        <f>INDEX(budget!P:P,MATCH($A:$A,budget!$A:$A,0))</f>
        <v>0</v>
      </c>
      <c r="Q299" s="35">
        <f>INDEX(budget!Q:Q,MATCH($A:$A,budget!$A:$A,0))</f>
        <v>0</v>
      </c>
      <c r="R299" s="35">
        <f>INDEX(budget!R:R,MATCH($A:$A,budget!$A:$A,0))</f>
        <v>0</v>
      </c>
      <c r="S299" s="14">
        <f t="shared" si="218"/>
        <v>0</v>
      </c>
      <c r="T299" s="35">
        <f>INDEX(budget!T:T,MATCH($A:$A,budget!$A:$A,0))</f>
        <v>0</v>
      </c>
      <c r="U299" s="332">
        <f t="shared" si="219"/>
        <v>0</v>
      </c>
      <c r="V299" s="58"/>
      <c r="W299" s="14"/>
      <c r="X299" s="58"/>
      <c r="Y299" s="58"/>
      <c r="Z299" s="58"/>
      <c r="AA299" s="58"/>
      <c r="AB299" s="75"/>
      <c r="AC299" s="319">
        <f t="shared" si="220"/>
        <v>0</v>
      </c>
      <c r="AD299" s="278"/>
      <c r="AE299" s="278"/>
      <c r="AF299" s="278"/>
      <c r="AG299" s="294">
        <f t="shared" si="221"/>
        <v>0</v>
      </c>
      <c r="AH299" s="304">
        <f t="shared" si="222"/>
        <v>0</v>
      </c>
    </row>
    <row r="300" spans="1:35">
      <c r="A300" s="103">
        <v>2609</v>
      </c>
      <c r="B300" s="44" t="s">
        <v>413</v>
      </c>
      <c r="C300" s="236" t="s">
        <v>339</v>
      </c>
      <c r="D300" s="6"/>
      <c r="E300" s="4"/>
      <c r="F300" s="98">
        <v>1</v>
      </c>
      <c r="G300" s="8"/>
      <c r="H300" s="7">
        <f t="shared" ref="H300:H304" si="223">SUM(E300:G300)</f>
        <v>1</v>
      </c>
      <c r="I300" s="4">
        <v>1</v>
      </c>
      <c r="J300" s="8" t="s">
        <v>231</v>
      </c>
      <c r="K300" s="7">
        <f>SUMIF(exportMMB!D:D,'Voorbeeld Costreport Budget'!A300,exportMMB!G:G)</f>
        <v>0</v>
      </c>
      <c r="L300" s="14">
        <f>INDEX(budget!L:L,MATCH(A:A,budget!A:A,0))</f>
        <v>0</v>
      </c>
      <c r="M300" s="22">
        <f>INDEX(budget!M:M,MATCH($A:$A,budget!$A:$A,0))</f>
        <v>0</v>
      </c>
      <c r="N300" s="14">
        <f>INDEX(budget!N:N,MATCH($A:$A,budget!$A:$A,0))</f>
        <v>0</v>
      </c>
      <c r="O300" s="35">
        <f>INDEX(budget!O:O,MATCH($A:$A,budget!$A:$A,0))</f>
        <v>0</v>
      </c>
      <c r="P300" s="35">
        <f>INDEX(budget!P:P,MATCH($A:$A,budget!$A:$A,0))</f>
        <v>0</v>
      </c>
      <c r="Q300" s="35">
        <f>INDEX(budget!Q:Q,MATCH($A:$A,budget!$A:$A,0))</f>
        <v>0</v>
      </c>
      <c r="R300" s="35">
        <f>INDEX(budget!R:R,MATCH($A:$A,budget!$A:$A,0))</f>
        <v>0</v>
      </c>
      <c r="S300" s="14">
        <f t="shared" si="218"/>
        <v>0</v>
      </c>
      <c r="T300" s="35">
        <f>INDEX(budget!T:T,MATCH($A:$A,budget!$A:$A,0))</f>
        <v>0</v>
      </c>
      <c r="U300" s="332">
        <f t="shared" si="219"/>
        <v>0</v>
      </c>
      <c r="V300" s="58"/>
      <c r="W300" s="14"/>
      <c r="X300" s="58"/>
      <c r="Y300" s="58"/>
      <c r="Z300" s="58"/>
      <c r="AA300" s="58"/>
      <c r="AB300" s="75"/>
      <c r="AC300" s="319">
        <f t="shared" si="220"/>
        <v>0</v>
      </c>
      <c r="AD300" s="278"/>
      <c r="AE300" s="278"/>
      <c r="AF300" s="278"/>
      <c r="AG300" s="294">
        <f t="shared" si="221"/>
        <v>0</v>
      </c>
      <c r="AH300" s="304">
        <f t="shared" si="222"/>
        <v>0</v>
      </c>
    </row>
    <row r="301" spans="1:35">
      <c r="A301" s="39">
        <v>2640</v>
      </c>
      <c r="B301" s="44" t="s">
        <v>414</v>
      </c>
      <c r="C301" s="236" t="s">
        <v>339</v>
      </c>
      <c r="D301" s="6"/>
      <c r="E301" s="4"/>
      <c r="F301" s="98">
        <v>1</v>
      </c>
      <c r="G301" s="8"/>
      <c r="H301" s="7">
        <f t="shared" si="223"/>
        <v>1</v>
      </c>
      <c r="I301" s="4">
        <v>1</v>
      </c>
      <c r="J301" s="8" t="s">
        <v>231</v>
      </c>
      <c r="K301" s="7">
        <f>SUMIF(exportMMB!D:D,'Voorbeeld Costreport Budget'!A301,exportMMB!G:G)</f>
        <v>0</v>
      </c>
      <c r="L301" s="14">
        <f>INDEX(budget!L:L,MATCH(A:A,budget!A:A,0))</f>
        <v>0</v>
      </c>
      <c r="M301" s="22">
        <f>INDEX(budget!M:M,MATCH($A:$A,budget!$A:$A,0))</f>
        <v>0</v>
      </c>
      <c r="N301" s="14">
        <f>INDEX(budget!N:N,MATCH($A:$A,budget!$A:$A,0))</f>
        <v>0</v>
      </c>
      <c r="O301" s="35">
        <f>INDEX(budget!O:O,MATCH($A:$A,budget!$A:$A,0))</f>
        <v>0</v>
      </c>
      <c r="P301" s="35">
        <f>INDEX(budget!P:P,MATCH($A:$A,budget!$A:$A,0))</f>
        <v>0</v>
      </c>
      <c r="Q301" s="35">
        <f>INDEX(budget!Q:Q,MATCH($A:$A,budget!$A:$A,0))</f>
        <v>0</v>
      </c>
      <c r="R301" s="35">
        <f>INDEX(budget!R:R,MATCH($A:$A,budget!$A:$A,0))</f>
        <v>0</v>
      </c>
      <c r="S301" s="14">
        <f t="shared" si="218"/>
        <v>0</v>
      </c>
      <c r="T301" s="35">
        <f>INDEX(budget!T:T,MATCH($A:$A,budget!$A:$A,0))</f>
        <v>0</v>
      </c>
      <c r="U301" s="332">
        <f t="shared" si="219"/>
        <v>0</v>
      </c>
      <c r="V301" s="58"/>
      <c r="W301" s="14"/>
      <c r="X301" s="58"/>
      <c r="Y301" s="58"/>
      <c r="Z301" s="58"/>
      <c r="AA301" s="58"/>
      <c r="AB301" s="75"/>
      <c r="AC301" s="319">
        <f t="shared" si="220"/>
        <v>0</v>
      </c>
      <c r="AD301" s="278"/>
      <c r="AE301" s="278"/>
      <c r="AF301" s="278"/>
      <c r="AG301" s="294">
        <f t="shared" si="221"/>
        <v>0</v>
      </c>
      <c r="AH301" s="304">
        <f t="shared" si="222"/>
        <v>0</v>
      </c>
    </row>
    <row r="302" spans="1:35">
      <c r="A302" s="103">
        <v>2644</v>
      </c>
      <c r="B302" s="44" t="s">
        <v>415</v>
      </c>
      <c r="C302" s="236" t="s">
        <v>339</v>
      </c>
      <c r="D302" s="6"/>
      <c r="E302" s="4"/>
      <c r="F302" s="98">
        <v>1</v>
      </c>
      <c r="G302" s="8"/>
      <c r="H302" s="7">
        <f t="shared" si="223"/>
        <v>1</v>
      </c>
      <c r="I302" s="4">
        <v>1</v>
      </c>
      <c r="J302" s="8" t="s">
        <v>231</v>
      </c>
      <c r="K302" s="7">
        <f>SUMIF(exportMMB!D:D,'Voorbeeld Costreport Budget'!A302,exportMMB!G:G)</f>
        <v>0</v>
      </c>
      <c r="L302" s="14">
        <f>INDEX(budget!L:L,MATCH(A:A,budget!A:A,0))</f>
        <v>0</v>
      </c>
      <c r="M302" s="22">
        <f>INDEX(budget!M:M,MATCH($A:$A,budget!$A:$A,0))</f>
        <v>0</v>
      </c>
      <c r="N302" s="14">
        <f>INDEX(budget!N:N,MATCH($A:$A,budget!$A:$A,0))</f>
        <v>0</v>
      </c>
      <c r="O302" s="35">
        <f>INDEX(budget!O:O,MATCH($A:$A,budget!$A:$A,0))</f>
        <v>0</v>
      </c>
      <c r="P302" s="35">
        <f>INDEX(budget!P:P,MATCH($A:$A,budget!$A:$A,0))</f>
        <v>0</v>
      </c>
      <c r="Q302" s="35">
        <f>INDEX(budget!Q:Q,MATCH($A:$A,budget!$A:$A,0))</f>
        <v>0</v>
      </c>
      <c r="R302" s="35">
        <f>INDEX(budget!R:R,MATCH($A:$A,budget!$A:$A,0))</f>
        <v>0</v>
      </c>
      <c r="S302" s="14">
        <f t="shared" si="218"/>
        <v>0</v>
      </c>
      <c r="T302" s="35">
        <f>INDEX(budget!T:T,MATCH($A:$A,budget!$A:$A,0))</f>
        <v>0</v>
      </c>
      <c r="U302" s="332">
        <f t="shared" si="219"/>
        <v>0</v>
      </c>
      <c r="V302" s="58"/>
      <c r="W302" s="14"/>
      <c r="X302" s="58"/>
      <c r="Y302" s="58"/>
      <c r="Z302" s="58"/>
      <c r="AA302" s="58"/>
      <c r="AB302" s="75"/>
      <c r="AC302" s="319">
        <f t="shared" si="220"/>
        <v>0</v>
      </c>
      <c r="AD302" s="278"/>
      <c r="AE302" s="278"/>
      <c r="AF302" s="278"/>
      <c r="AG302" s="294">
        <f t="shared" si="221"/>
        <v>0</v>
      </c>
      <c r="AH302" s="304">
        <f t="shared" si="222"/>
        <v>0</v>
      </c>
    </row>
    <row r="303" spans="1:35">
      <c r="A303" s="103">
        <v>2645</v>
      </c>
      <c r="B303" s="44" t="s">
        <v>416</v>
      </c>
      <c r="C303" s="236" t="s">
        <v>339</v>
      </c>
      <c r="D303" s="6"/>
      <c r="E303" s="4"/>
      <c r="F303" s="98">
        <v>1</v>
      </c>
      <c r="G303" s="8"/>
      <c r="H303" s="7">
        <f t="shared" si="223"/>
        <v>1</v>
      </c>
      <c r="I303" s="4">
        <v>1</v>
      </c>
      <c r="J303" s="8" t="s">
        <v>231</v>
      </c>
      <c r="K303" s="7">
        <f>SUMIF(exportMMB!D:D,'Voorbeeld Costreport Budget'!A303,exportMMB!G:G)</f>
        <v>0</v>
      </c>
      <c r="L303" s="14">
        <f>INDEX(budget!L:L,MATCH(A:A,budget!A:A,0))</f>
        <v>0</v>
      </c>
      <c r="M303" s="22">
        <f>INDEX(budget!M:M,MATCH($A:$A,budget!$A:$A,0))</f>
        <v>0</v>
      </c>
      <c r="N303" s="14">
        <f>INDEX(budget!N:N,MATCH($A:$A,budget!$A:$A,0))</f>
        <v>0</v>
      </c>
      <c r="O303" s="35">
        <f>INDEX(budget!O:O,MATCH($A:$A,budget!$A:$A,0))</f>
        <v>0</v>
      </c>
      <c r="P303" s="35">
        <f>INDEX(budget!P:P,MATCH($A:$A,budget!$A:$A,0))</f>
        <v>0</v>
      </c>
      <c r="Q303" s="35">
        <f>INDEX(budget!Q:Q,MATCH($A:$A,budget!$A:$A,0))</f>
        <v>0</v>
      </c>
      <c r="R303" s="35">
        <f>INDEX(budget!R:R,MATCH($A:$A,budget!$A:$A,0))</f>
        <v>0</v>
      </c>
      <c r="S303" s="14">
        <f t="shared" si="218"/>
        <v>0</v>
      </c>
      <c r="T303" s="35">
        <f>INDEX(budget!T:T,MATCH($A:$A,budget!$A:$A,0))</f>
        <v>0</v>
      </c>
      <c r="U303" s="332">
        <f t="shared" si="219"/>
        <v>0</v>
      </c>
      <c r="V303" s="58"/>
      <c r="W303" s="14"/>
      <c r="X303" s="58"/>
      <c r="Y303" s="58"/>
      <c r="Z303" s="58"/>
      <c r="AA303" s="58"/>
      <c r="AB303" s="75"/>
      <c r="AC303" s="319">
        <f t="shared" si="220"/>
        <v>0</v>
      </c>
      <c r="AD303" s="278"/>
      <c r="AE303" s="278"/>
      <c r="AF303" s="278"/>
      <c r="AG303" s="294">
        <f t="shared" si="221"/>
        <v>0</v>
      </c>
      <c r="AH303" s="304">
        <f t="shared" si="222"/>
        <v>0</v>
      </c>
    </row>
    <row r="304" spans="1:35">
      <c r="A304" s="39">
        <v>2650</v>
      </c>
      <c r="B304" s="44" t="s">
        <v>417</v>
      </c>
      <c r="C304" s="236" t="s">
        <v>339</v>
      </c>
      <c r="D304" s="6"/>
      <c r="E304" s="4"/>
      <c r="F304" s="98">
        <v>1</v>
      </c>
      <c r="G304" s="8"/>
      <c r="H304" s="7">
        <f t="shared" si="223"/>
        <v>1</v>
      </c>
      <c r="I304" s="4">
        <v>1</v>
      </c>
      <c r="J304" s="8" t="s">
        <v>231</v>
      </c>
      <c r="K304" s="7">
        <f>SUMIF(exportMMB!D:D,'Voorbeeld Costreport Budget'!A304,exportMMB!G:G)</f>
        <v>0</v>
      </c>
      <c r="L304" s="14">
        <f>INDEX(budget!L:L,MATCH(A:A,budget!A:A,0))</f>
        <v>0</v>
      </c>
      <c r="M304" s="22">
        <f>INDEX(budget!M:M,MATCH($A:$A,budget!$A:$A,0))</f>
        <v>0</v>
      </c>
      <c r="N304" s="14">
        <f>INDEX(budget!N:N,MATCH($A:$A,budget!$A:$A,0))</f>
        <v>0</v>
      </c>
      <c r="O304" s="35">
        <f>INDEX(budget!O:O,MATCH($A:$A,budget!$A:$A,0))</f>
        <v>0</v>
      </c>
      <c r="P304" s="35">
        <f>INDEX(budget!P:P,MATCH($A:$A,budget!$A:$A,0))</f>
        <v>0</v>
      </c>
      <c r="Q304" s="35">
        <f>INDEX(budget!Q:Q,MATCH($A:$A,budget!$A:$A,0))</f>
        <v>0</v>
      </c>
      <c r="R304" s="35">
        <f>INDEX(budget!R:R,MATCH($A:$A,budget!$A:$A,0))</f>
        <v>0</v>
      </c>
      <c r="S304" s="14">
        <f t="shared" si="218"/>
        <v>0</v>
      </c>
      <c r="T304" s="35">
        <f>INDEX(budget!T:T,MATCH($A:$A,budget!$A:$A,0))</f>
        <v>0</v>
      </c>
      <c r="U304" s="332">
        <f t="shared" si="219"/>
        <v>0</v>
      </c>
      <c r="V304" s="58"/>
      <c r="W304" s="14"/>
      <c r="X304" s="58"/>
      <c r="Y304" s="58"/>
      <c r="Z304" s="58"/>
      <c r="AA304" s="58"/>
      <c r="AB304" s="75"/>
      <c r="AC304" s="319">
        <f t="shared" si="220"/>
        <v>0</v>
      </c>
      <c r="AD304" s="278"/>
      <c r="AE304" s="278"/>
      <c r="AF304" s="278"/>
      <c r="AG304" s="294">
        <f t="shared" si="221"/>
        <v>0</v>
      </c>
      <c r="AH304" s="304">
        <f t="shared" si="222"/>
        <v>0</v>
      </c>
    </row>
    <row r="305" spans="1:35">
      <c r="A305" s="103">
        <v>2684</v>
      </c>
      <c r="B305" s="44" t="s">
        <v>418</v>
      </c>
      <c r="C305" s="236" t="s">
        <v>339</v>
      </c>
      <c r="D305" s="6"/>
      <c r="E305" s="4"/>
      <c r="F305" s="98">
        <v>1</v>
      </c>
      <c r="G305" s="8"/>
      <c r="H305" s="7">
        <f t="shared" ref="H305" si="224">SUM(E305:G305)</f>
        <v>1</v>
      </c>
      <c r="I305" s="4">
        <v>1</v>
      </c>
      <c r="J305" s="8" t="s">
        <v>231</v>
      </c>
      <c r="K305" s="7">
        <f>SUMIF(exportMMB!D:D,'Voorbeeld Costreport Budget'!A305,exportMMB!G:G)</f>
        <v>0</v>
      </c>
      <c r="L305" s="14">
        <f>INDEX(budget!L:L,MATCH(A:A,budget!A:A,0))</f>
        <v>0</v>
      </c>
      <c r="M305" s="22">
        <f>INDEX(budget!M:M,MATCH($A:$A,budget!$A:$A,0))</f>
        <v>0</v>
      </c>
      <c r="N305" s="14">
        <f>INDEX(budget!N:N,MATCH($A:$A,budget!$A:$A,0))</f>
        <v>0</v>
      </c>
      <c r="O305" s="35">
        <f>INDEX(budget!O:O,MATCH($A:$A,budget!$A:$A,0))</f>
        <v>0</v>
      </c>
      <c r="P305" s="35">
        <f>INDEX(budget!P:P,MATCH($A:$A,budget!$A:$A,0))</f>
        <v>0</v>
      </c>
      <c r="Q305" s="35">
        <f>INDEX(budget!Q:Q,MATCH($A:$A,budget!$A:$A,0))</f>
        <v>0</v>
      </c>
      <c r="R305" s="35">
        <f>INDEX(budget!R:R,MATCH($A:$A,budget!$A:$A,0))</f>
        <v>0</v>
      </c>
      <c r="S305" s="14">
        <f t="shared" si="218"/>
        <v>0</v>
      </c>
      <c r="T305" s="35">
        <f>INDEX(budget!T:T,MATCH($A:$A,budget!$A:$A,0))</f>
        <v>0</v>
      </c>
      <c r="U305" s="332">
        <f t="shared" si="219"/>
        <v>0</v>
      </c>
      <c r="V305" s="58"/>
      <c r="W305" s="14"/>
      <c r="X305" s="58"/>
      <c r="Y305" s="58"/>
      <c r="Z305" s="58"/>
      <c r="AA305" s="58"/>
      <c r="AB305" s="75"/>
      <c r="AC305" s="319">
        <f t="shared" si="220"/>
        <v>0</v>
      </c>
      <c r="AD305" s="278"/>
      <c r="AE305" s="278"/>
      <c r="AF305" s="278"/>
      <c r="AG305" s="294">
        <f t="shared" si="221"/>
        <v>0</v>
      </c>
      <c r="AH305" s="304">
        <f t="shared" si="222"/>
        <v>0</v>
      </c>
    </row>
    <row r="306" spans="1:35">
      <c r="A306" s="39">
        <v>2690</v>
      </c>
      <c r="B306" s="44" t="s">
        <v>419</v>
      </c>
      <c r="C306" s="236" t="s">
        <v>339</v>
      </c>
      <c r="D306" s="6"/>
      <c r="E306" s="4"/>
      <c r="F306" s="98">
        <v>1</v>
      </c>
      <c r="G306" s="8"/>
      <c r="H306" s="7">
        <f t="shared" ref="H306:H311" si="225">SUM(E306:G306)</f>
        <v>1</v>
      </c>
      <c r="I306" s="4">
        <v>1</v>
      </c>
      <c r="J306" s="8" t="s">
        <v>231</v>
      </c>
      <c r="K306" s="7">
        <f>SUMIF(exportMMB!D:D,'Voorbeeld Costreport Budget'!A306,exportMMB!G:G)</f>
        <v>0</v>
      </c>
      <c r="L306" s="14">
        <f>INDEX(budget!L:L,MATCH(A:A,budget!A:A,0))</f>
        <v>0</v>
      </c>
      <c r="M306" s="22">
        <f>INDEX(budget!M:M,MATCH($A:$A,budget!$A:$A,0))</f>
        <v>0</v>
      </c>
      <c r="N306" s="14">
        <f>INDEX(budget!N:N,MATCH($A:$A,budget!$A:$A,0))</f>
        <v>0</v>
      </c>
      <c r="O306" s="35">
        <f>INDEX(budget!O:O,MATCH($A:$A,budget!$A:$A,0))</f>
        <v>0</v>
      </c>
      <c r="P306" s="35">
        <f>INDEX(budget!P:P,MATCH($A:$A,budget!$A:$A,0))</f>
        <v>0</v>
      </c>
      <c r="Q306" s="35">
        <f>INDEX(budget!Q:Q,MATCH($A:$A,budget!$A:$A,0))</f>
        <v>0</v>
      </c>
      <c r="R306" s="35">
        <f>INDEX(budget!R:R,MATCH($A:$A,budget!$A:$A,0))</f>
        <v>0</v>
      </c>
      <c r="S306" s="14">
        <f t="shared" si="218"/>
        <v>0</v>
      </c>
      <c r="T306" s="35">
        <f>INDEX(budget!T:T,MATCH($A:$A,budget!$A:$A,0))</f>
        <v>0</v>
      </c>
      <c r="U306" s="332">
        <f t="shared" si="219"/>
        <v>0</v>
      </c>
      <c r="V306" s="58"/>
      <c r="W306" s="14"/>
      <c r="X306" s="58"/>
      <c r="Y306" s="58"/>
      <c r="Z306" s="58"/>
      <c r="AA306" s="58"/>
      <c r="AB306" s="75"/>
      <c r="AC306" s="319">
        <f t="shared" si="220"/>
        <v>0</v>
      </c>
      <c r="AD306" s="278"/>
      <c r="AE306" s="278"/>
      <c r="AF306" s="278"/>
      <c r="AG306" s="294">
        <f t="shared" si="221"/>
        <v>0</v>
      </c>
      <c r="AH306" s="304">
        <f t="shared" si="222"/>
        <v>0</v>
      </c>
    </row>
    <row r="307" spans="1:35">
      <c r="A307" s="103">
        <v>2695</v>
      </c>
      <c r="B307" s="44" t="s">
        <v>420</v>
      </c>
      <c r="C307" s="236" t="s">
        <v>339</v>
      </c>
      <c r="D307" s="6"/>
      <c r="E307" s="4"/>
      <c r="F307" s="98">
        <v>1</v>
      </c>
      <c r="G307" s="8"/>
      <c r="H307" s="7">
        <f t="shared" si="225"/>
        <v>1</v>
      </c>
      <c r="I307" s="4">
        <v>1</v>
      </c>
      <c r="J307" s="8" t="s">
        <v>231</v>
      </c>
      <c r="K307" s="7">
        <f>SUMIF(exportMMB!D:D,'Voorbeeld Costreport Budget'!A307,exportMMB!G:G)</f>
        <v>0</v>
      </c>
      <c r="L307" s="14">
        <f>INDEX(budget!L:L,MATCH(A:A,budget!A:A,0))</f>
        <v>0</v>
      </c>
      <c r="M307" s="22">
        <f>INDEX(budget!M:M,MATCH($A:$A,budget!$A:$A,0))</f>
        <v>0</v>
      </c>
      <c r="N307" s="14">
        <f>INDEX(budget!N:N,MATCH($A:$A,budget!$A:$A,0))</f>
        <v>0</v>
      </c>
      <c r="O307" s="35">
        <f>INDEX(budget!O:O,MATCH($A:$A,budget!$A:$A,0))</f>
        <v>0</v>
      </c>
      <c r="P307" s="35">
        <f>INDEX(budget!P:P,MATCH($A:$A,budget!$A:$A,0))</f>
        <v>0</v>
      </c>
      <c r="Q307" s="35">
        <f>INDEX(budget!Q:Q,MATCH($A:$A,budget!$A:$A,0))</f>
        <v>0</v>
      </c>
      <c r="R307" s="35">
        <f>INDEX(budget!R:R,MATCH($A:$A,budget!$A:$A,0))</f>
        <v>0</v>
      </c>
      <c r="S307" s="14">
        <f t="shared" si="218"/>
        <v>0</v>
      </c>
      <c r="T307" s="35">
        <f>INDEX(budget!T:T,MATCH($A:$A,budget!$A:$A,0))</f>
        <v>0</v>
      </c>
      <c r="U307" s="332">
        <f t="shared" si="219"/>
        <v>0</v>
      </c>
      <c r="V307" s="58"/>
      <c r="W307" s="14"/>
      <c r="X307" s="58"/>
      <c r="Y307" s="58"/>
      <c r="Z307" s="58"/>
      <c r="AA307" s="58"/>
      <c r="AB307" s="75"/>
      <c r="AC307" s="319">
        <f t="shared" si="220"/>
        <v>0</v>
      </c>
      <c r="AD307" s="278"/>
      <c r="AE307" s="278"/>
      <c r="AF307" s="278"/>
      <c r="AG307" s="294">
        <f t="shared" si="221"/>
        <v>0</v>
      </c>
      <c r="AH307" s="304">
        <f t="shared" si="222"/>
        <v>0</v>
      </c>
    </row>
    <row r="308" spans="1:35">
      <c r="A308" s="39"/>
      <c r="B308" s="46" t="s">
        <v>152</v>
      </c>
      <c r="C308" s="236"/>
      <c r="D308" s="6"/>
      <c r="E308" s="4"/>
      <c r="F308" s="98"/>
      <c r="G308" s="8"/>
      <c r="H308" s="7"/>
      <c r="I308" s="4"/>
      <c r="J308" s="8"/>
      <c r="K308" s="7"/>
      <c r="L308" s="16">
        <f>SUM(L297:L307)</f>
        <v>0</v>
      </c>
      <c r="M308" s="21">
        <f>SUM(M298:M307)</f>
        <v>0</v>
      </c>
      <c r="N308" s="16">
        <f t="shared" ref="N308:T308" si="226">SUM(N298:N307)</f>
        <v>0</v>
      </c>
      <c r="O308" s="34">
        <f t="shared" si="226"/>
        <v>0</v>
      </c>
      <c r="P308" s="34">
        <f t="shared" si="226"/>
        <v>0</v>
      </c>
      <c r="Q308" s="34">
        <f t="shared" si="226"/>
        <v>0</v>
      </c>
      <c r="R308" s="34">
        <f t="shared" si="226"/>
        <v>0</v>
      </c>
      <c r="S308" s="16">
        <f t="shared" si="226"/>
        <v>0</v>
      </c>
      <c r="T308" s="34">
        <f t="shared" si="226"/>
        <v>0</v>
      </c>
      <c r="U308" s="284">
        <f t="shared" ref="U308:AA308" si="227">SUM(U298:U307)</f>
        <v>0</v>
      </c>
      <c r="V308" s="58">
        <f t="shared" si="227"/>
        <v>0</v>
      </c>
      <c r="W308" s="14">
        <f t="shared" si="227"/>
        <v>0</v>
      </c>
      <c r="X308" s="58">
        <f t="shared" si="227"/>
        <v>0</v>
      </c>
      <c r="Y308" s="58">
        <f t="shared" si="227"/>
        <v>0</v>
      </c>
      <c r="Z308" s="58">
        <f t="shared" si="227"/>
        <v>0</v>
      </c>
      <c r="AA308" s="58">
        <f t="shared" si="227"/>
        <v>0</v>
      </c>
      <c r="AB308" s="59">
        <f t="shared" ref="AB308" si="228">SUM(AB298:AB307)</f>
        <v>0</v>
      </c>
      <c r="AC308" s="320">
        <f>SUM(AC298:AC307)</f>
        <v>0</v>
      </c>
      <c r="AD308" s="279">
        <f>SUM(AD298:AD307)</f>
        <v>0</v>
      </c>
      <c r="AE308" s="279">
        <f>SUM(AE298:AE307)</f>
        <v>0</v>
      </c>
      <c r="AF308" s="279">
        <f>SUM(AF298:AF307)</f>
        <v>0</v>
      </c>
      <c r="AG308" s="295">
        <f t="shared" ref="AG308:AH308" si="229">SUM(AG298:AG307)</f>
        <v>0</v>
      </c>
      <c r="AH308" s="305">
        <f t="shared" si="229"/>
        <v>0</v>
      </c>
      <c r="AI308" s="328"/>
    </row>
    <row r="309" spans="1:35">
      <c r="A309" s="39"/>
      <c r="B309" s="46"/>
      <c r="C309" s="236"/>
      <c r="D309" s="6"/>
      <c r="E309" s="4"/>
      <c r="F309" s="98"/>
      <c r="G309" s="8"/>
      <c r="H309" s="7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  <c r="U309" s="284"/>
      <c r="V309" s="58"/>
      <c r="W309" s="14"/>
      <c r="X309" s="58"/>
      <c r="Y309" s="58"/>
      <c r="Z309" s="58"/>
      <c r="AA309" s="58"/>
      <c r="AB309" s="75"/>
      <c r="AC309" s="323"/>
      <c r="AD309" s="282"/>
      <c r="AE309" s="282"/>
      <c r="AF309" s="282"/>
      <c r="AG309" s="298"/>
      <c r="AH309" s="308"/>
      <c r="AI309" s="330"/>
    </row>
    <row r="310" spans="1:35">
      <c r="A310" s="104">
        <v>2800</v>
      </c>
      <c r="B310" s="31" t="s">
        <v>178</v>
      </c>
      <c r="C310" s="237"/>
      <c r="D310" s="6"/>
      <c r="E310" s="4"/>
      <c r="F310" s="98"/>
      <c r="G310" s="8"/>
      <c r="H310" s="7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  <c r="U310" s="284"/>
      <c r="V310" s="58"/>
      <c r="W310" s="14"/>
      <c r="X310" s="58"/>
      <c r="Y310" s="58"/>
      <c r="Z310" s="58"/>
      <c r="AA310" s="58"/>
      <c r="AB310" s="75"/>
      <c r="AC310" s="319"/>
      <c r="AD310" s="278"/>
      <c r="AE310" s="278"/>
      <c r="AF310" s="278"/>
      <c r="AG310" s="294"/>
      <c r="AH310" s="304"/>
    </row>
    <row r="311" spans="1:35">
      <c r="A311" s="39">
        <v>2801</v>
      </c>
      <c r="B311" s="44" t="s">
        <v>421</v>
      </c>
      <c r="C311" s="236" t="s">
        <v>248</v>
      </c>
      <c r="D311" s="6"/>
      <c r="E311" s="4"/>
      <c r="F311" s="98">
        <v>1</v>
      </c>
      <c r="G311" s="8"/>
      <c r="H311" s="7">
        <f t="shared" si="225"/>
        <v>1</v>
      </c>
      <c r="I311" s="4">
        <v>1</v>
      </c>
      <c r="J311" s="8" t="s">
        <v>231</v>
      </c>
      <c r="K311" s="7">
        <f>SUMIF(exportMMB!D:D,'Voorbeeld Costreport Budget'!A311,exportMMB!G:G)</f>
        <v>0</v>
      </c>
      <c r="L311" s="14">
        <f>INDEX(budget!L:L,MATCH(A:A,budget!A:A,0))</f>
        <v>0</v>
      </c>
      <c r="M311" s="22">
        <f>INDEX(budget!M:M,MATCH($A:$A,budget!$A:$A,0))</f>
        <v>0</v>
      </c>
      <c r="N311" s="14">
        <f>INDEX(budget!N:N,MATCH($A:$A,budget!$A:$A,0))</f>
        <v>0</v>
      </c>
      <c r="O311" s="35">
        <f>INDEX(budget!O:O,MATCH($A:$A,budget!$A:$A,0))</f>
        <v>0</v>
      </c>
      <c r="P311" s="35">
        <f>INDEX(budget!P:P,MATCH($A:$A,budget!$A:$A,0))</f>
        <v>0</v>
      </c>
      <c r="Q311" s="35">
        <f>INDEX(budget!Q:Q,MATCH($A:$A,budget!$A:$A,0))</f>
        <v>0</v>
      </c>
      <c r="R311" s="35">
        <f>INDEX(budget!R:R,MATCH($A:$A,budget!$A:$A,0))</f>
        <v>0</v>
      </c>
      <c r="S311" s="14">
        <f t="shared" ref="S311:S325" si="230">L311-SUM(N311:R311)</f>
        <v>0</v>
      </c>
      <c r="T311" s="35">
        <f>INDEX(budget!T:T,MATCH($A:$A,budget!$A:$A,0))</f>
        <v>0</v>
      </c>
      <c r="U311" s="332">
        <f t="shared" ref="U311:U325" si="231">W:W+X:X+Y:Y+Z:Z+AA:AA</f>
        <v>0</v>
      </c>
      <c r="V311" s="58"/>
      <c r="W311" s="14"/>
      <c r="X311" s="58"/>
      <c r="Y311" s="58"/>
      <c r="Z311" s="58"/>
      <c r="AA311" s="58"/>
      <c r="AB311" s="75"/>
      <c r="AC311" s="319">
        <f t="shared" ref="AC311:AC325" si="232">AD:AD+AE:AE</f>
        <v>0</v>
      </c>
      <c r="AD311" s="278"/>
      <c r="AE311" s="278"/>
      <c r="AF311" s="278"/>
      <c r="AG311" s="294">
        <f t="shared" ref="AG311:AG325" si="233">AC:AC+U:U</f>
        <v>0</v>
      </c>
      <c r="AH311" s="304">
        <f t="shared" ref="AH311:AH325" si="234">L:L-AG:AG</f>
        <v>0</v>
      </c>
    </row>
    <row r="312" spans="1:35">
      <c r="A312" s="39">
        <v>2802</v>
      </c>
      <c r="B312" s="44" t="s">
        <v>422</v>
      </c>
      <c r="C312" s="236" t="s">
        <v>248</v>
      </c>
      <c r="D312" s="6"/>
      <c r="E312" s="4"/>
      <c r="F312" s="98">
        <v>1</v>
      </c>
      <c r="G312" s="8"/>
      <c r="H312" s="7">
        <f t="shared" ref="H312:H319" si="235">SUM(E312:G312)</f>
        <v>1</v>
      </c>
      <c r="I312" s="4">
        <v>1</v>
      </c>
      <c r="J312" s="8" t="s">
        <v>231</v>
      </c>
      <c r="K312" s="7">
        <f>SUMIF(exportMMB!D:D,'Voorbeeld Costreport Budget'!A312,exportMMB!G:G)</f>
        <v>0</v>
      </c>
      <c r="L312" s="14">
        <f>INDEX(budget!L:L,MATCH(A:A,budget!A:A,0))</f>
        <v>0</v>
      </c>
      <c r="M312" s="22">
        <f>INDEX(budget!M:M,MATCH($A:$A,budget!$A:$A,0))</f>
        <v>0</v>
      </c>
      <c r="N312" s="14">
        <f>INDEX(budget!N:N,MATCH($A:$A,budget!$A:$A,0))</f>
        <v>0</v>
      </c>
      <c r="O312" s="35">
        <f>INDEX(budget!O:O,MATCH($A:$A,budget!$A:$A,0))</f>
        <v>0</v>
      </c>
      <c r="P312" s="35">
        <f>INDEX(budget!P:P,MATCH($A:$A,budget!$A:$A,0))</f>
        <v>0</v>
      </c>
      <c r="Q312" s="35">
        <f>INDEX(budget!Q:Q,MATCH($A:$A,budget!$A:$A,0))</f>
        <v>0</v>
      </c>
      <c r="R312" s="35">
        <f>INDEX(budget!R:R,MATCH($A:$A,budget!$A:$A,0))</f>
        <v>0</v>
      </c>
      <c r="S312" s="14">
        <f t="shared" si="230"/>
        <v>0</v>
      </c>
      <c r="T312" s="35">
        <f>INDEX(budget!T:T,MATCH($A:$A,budget!$A:$A,0))</f>
        <v>0</v>
      </c>
      <c r="U312" s="332">
        <f t="shared" si="231"/>
        <v>0</v>
      </c>
      <c r="V312" s="58"/>
      <c r="W312" s="14"/>
      <c r="X312" s="58"/>
      <c r="Y312" s="58"/>
      <c r="Z312" s="58"/>
      <c r="AA312" s="58"/>
      <c r="AB312" s="75"/>
      <c r="AC312" s="319">
        <f t="shared" si="232"/>
        <v>0</v>
      </c>
      <c r="AD312" s="278"/>
      <c r="AE312" s="278"/>
      <c r="AF312" s="278"/>
      <c r="AG312" s="294">
        <f t="shared" si="233"/>
        <v>0</v>
      </c>
      <c r="AH312" s="304">
        <f t="shared" si="234"/>
        <v>0</v>
      </c>
    </row>
    <row r="313" spans="1:35">
      <c r="A313" s="103">
        <v>2803</v>
      </c>
      <c r="B313" s="44" t="s">
        <v>423</v>
      </c>
      <c r="C313" s="236" t="s">
        <v>244</v>
      </c>
      <c r="D313" s="6"/>
      <c r="E313" s="4"/>
      <c r="F313" s="98">
        <v>1</v>
      </c>
      <c r="G313" s="8"/>
      <c r="H313" s="7">
        <f t="shared" si="235"/>
        <v>1</v>
      </c>
      <c r="I313" s="4">
        <v>1</v>
      </c>
      <c r="J313" s="8" t="s">
        <v>231</v>
      </c>
      <c r="K313" s="7">
        <f>SUMIF(exportMMB!D:D,'Voorbeeld Costreport Budget'!A313,exportMMB!G:G)</f>
        <v>0</v>
      </c>
      <c r="L313" s="14">
        <f>INDEX(budget!L:L,MATCH(A:A,budget!A:A,0))</f>
        <v>0</v>
      </c>
      <c r="M313" s="22">
        <f>INDEX(budget!M:M,MATCH($A:$A,budget!$A:$A,0))</f>
        <v>0</v>
      </c>
      <c r="N313" s="14">
        <f>INDEX(budget!N:N,MATCH($A:$A,budget!$A:$A,0))</f>
        <v>0</v>
      </c>
      <c r="O313" s="35">
        <f>INDEX(budget!O:O,MATCH($A:$A,budget!$A:$A,0))</f>
        <v>0</v>
      </c>
      <c r="P313" s="35">
        <f>INDEX(budget!P:P,MATCH($A:$A,budget!$A:$A,0))</f>
        <v>0</v>
      </c>
      <c r="Q313" s="35">
        <f>INDEX(budget!Q:Q,MATCH($A:$A,budget!$A:$A,0))</f>
        <v>0</v>
      </c>
      <c r="R313" s="35">
        <f>INDEX(budget!R:R,MATCH($A:$A,budget!$A:$A,0))</f>
        <v>0</v>
      </c>
      <c r="S313" s="14">
        <f t="shared" si="230"/>
        <v>0</v>
      </c>
      <c r="T313" s="35">
        <f>INDEX(budget!T:T,MATCH($A:$A,budget!$A:$A,0))</f>
        <v>0</v>
      </c>
      <c r="U313" s="332">
        <f t="shared" si="231"/>
        <v>0</v>
      </c>
      <c r="V313" s="58"/>
      <c r="W313" s="14"/>
      <c r="X313" s="58"/>
      <c r="Y313" s="58"/>
      <c r="Z313" s="58"/>
      <c r="AA313" s="58"/>
      <c r="AB313" s="75"/>
      <c r="AC313" s="319">
        <f t="shared" si="232"/>
        <v>0</v>
      </c>
      <c r="AD313" s="278"/>
      <c r="AE313" s="278"/>
      <c r="AF313" s="278"/>
      <c r="AG313" s="294">
        <f t="shared" si="233"/>
        <v>0</v>
      </c>
      <c r="AH313" s="304">
        <f t="shared" si="234"/>
        <v>0</v>
      </c>
    </row>
    <row r="314" spans="1:35">
      <c r="A314" s="103">
        <v>2804</v>
      </c>
      <c r="B314" s="44" t="s">
        <v>424</v>
      </c>
      <c r="C314" s="236" t="s">
        <v>244</v>
      </c>
      <c r="D314" s="6"/>
      <c r="E314" s="4"/>
      <c r="F314" s="98">
        <v>1</v>
      </c>
      <c r="G314" s="8"/>
      <c r="H314" s="7">
        <f t="shared" si="235"/>
        <v>1</v>
      </c>
      <c r="I314" s="4">
        <v>1</v>
      </c>
      <c r="J314" s="8" t="s">
        <v>231</v>
      </c>
      <c r="K314" s="7">
        <f>SUMIF(exportMMB!D:D,'Voorbeeld Costreport Budget'!A314,exportMMB!G:G)</f>
        <v>0</v>
      </c>
      <c r="L314" s="14">
        <f>INDEX(budget!L:L,MATCH(A:A,budget!A:A,0))</f>
        <v>0</v>
      </c>
      <c r="M314" s="22">
        <f>INDEX(budget!M:M,MATCH($A:$A,budget!$A:$A,0))</f>
        <v>0</v>
      </c>
      <c r="N314" s="14">
        <f>INDEX(budget!N:N,MATCH($A:$A,budget!$A:$A,0))</f>
        <v>0</v>
      </c>
      <c r="O314" s="35">
        <f>INDEX(budget!O:O,MATCH($A:$A,budget!$A:$A,0))</f>
        <v>0</v>
      </c>
      <c r="P314" s="35">
        <f>INDEX(budget!P:P,MATCH($A:$A,budget!$A:$A,0))</f>
        <v>0</v>
      </c>
      <c r="Q314" s="35">
        <f>INDEX(budget!Q:Q,MATCH($A:$A,budget!$A:$A,0))</f>
        <v>0</v>
      </c>
      <c r="R314" s="35">
        <f>INDEX(budget!R:R,MATCH($A:$A,budget!$A:$A,0))</f>
        <v>0</v>
      </c>
      <c r="S314" s="14">
        <f t="shared" si="230"/>
        <v>0</v>
      </c>
      <c r="T314" s="35">
        <f>INDEX(budget!T:T,MATCH($A:$A,budget!$A:$A,0))</f>
        <v>0</v>
      </c>
      <c r="U314" s="332">
        <f t="shared" si="231"/>
        <v>0</v>
      </c>
      <c r="V314" s="58"/>
      <c r="W314" s="14"/>
      <c r="X314" s="58"/>
      <c r="Y314" s="58"/>
      <c r="Z314" s="58"/>
      <c r="AA314" s="58"/>
      <c r="AB314" s="75"/>
      <c r="AC314" s="319">
        <f t="shared" si="232"/>
        <v>0</v>
      </c>
      <c r="AD314" s="278"/>
      <c r="AE314" s="278"/>
      <c r="AF314" s="278"/>
      <c r="AG314" s="294">
        <f t="shared" si="233"/>
        <v>0</v>
      </c>
      <c r="AH314" s="304">
        <f t="shared" si="234"/>
        <v>0</v>
      </c>
    </row>
    <row r="315" spans="1:35">
      <c r="A315" s="39">
        <v>2820</v>
      </c>
      <c r="B315" s="44" t="s">
        <v>425</v>
      </c>
      <c r="C315" s="236" t="s">
        <v>244</v>
      </c>
      <c r="D315" s="6"/>
      <c r="E315" s="4"/>
      <c r="F315" s="98">
        <v>1</v>
      </c>
      <c r="G315" s="8"/>
      <c r="H315" s="7">
        <f t="shared" si="235"/>
        <v>1</v>
      </c>
      <c r="I315" s="4">
        <v>1</v>
      </c>
      <c r="J315" s="8" t="s">
        <v>231</v>
      </c>
      <c r="K315" s="7">
        <f>SUMIF(exportMMB!D:D,'Voorbeeld Costreport Budget'!A315,exportMMB!G:G)</f>
        <v>0</v>
      </c>
      <c r="L315" s="14">
        <f>INDEX(budget!L:L,MATCH(A:A,budget!A:A,0))</f>
        <v>0</v>
      </c>
      <c r="M315" s="22">
        <f>INDEX(budget!M:M,MATCH($A:$A,budget!$A:$A,0))</f>
        <v>0</v>
      </c>
      <c r="N315" s="14">
        <f>INDEX(budget!N:N,MATCH($A:$A,budget!$A:$A,0))</f>
        <v>0</v>
      </c>
      <c r="O315" s="35">
        <f>INDEX(budget!O:O,MATCH($A:$A,budget!$A:$A,0))</f>
        <v>0</v>
      </c>
      <c r="P315" s="35">
        <f>INDEX(budget!P:P,MATCH($A:$A,budget!$A:$A,0))</f>
        <v>0</v>
      </c>
      <c r="Q315" s="35">
        <f>INDEX(budget!Q:Q,MATCH($A:$A,budget!$A:$A,0))</f>
        <v>0</v>
      </c>
      <c r="R315" s="35">
        <f>INDEX(budget!R:R,MATCH($A:$A,budget!$A:$A,0))</f>
        <v>0</v>
      </c>
      <c r="S315" s="14">
        <f t="shared" si="230"/>
        <v>0</v>
      </c>
      <c r="T315" s="35">
        <f>INDEX(budget!T:T,MATCH($A:$A,budget!$A:$A,0))</f>
        <v>0</v>
      </c>
      <c r="U315" s="332">
        <f t="shared" si="231"/>
        <v>0</v>
      </c>
      <c r="V315" s="58"/>
      <c r="W315" s="14"/>
      <c r="X315" s="58"/>
      <c r="Y315" s="58"/>
      <c r="Z315" s="58"/>
      <c r="AA315" s="58"/>
      <c r="AB315" s="75"/>
      <c r="AC315" s="319">
        <f t="shared" si="232"/>
        <v>0</v>
      </c>
      <c r="AD315" s="278"/>
      <c r="AE315" s="278"/>
      <c r="AF315" s="278"/>
      <c r="AG315" s="294">
        <f t="shared" si="233"/>
        <v>0</v>
      </c>
      <c r="AH315" s="304">
        <f t="shared" si="234"/>
        <v>0</v>
      </c>
    </row>
    <row r="316" spans="1:35">
      <c r="A316" s="39">
        <v>2839</v>
      </c>
      <c r="B316" s="44" t="s">
        <v>404</v>
      </c>
      <c r="C316" s="236" t="s">
        <v>244</v>
      </c>
      <c r="D316" s="6"/>
      <c r="E316" s="4"/>
      <c r="F316" s="98">
        <v>1</v>
      </c>
      <c r="G316" s="8"/>
      <c r="H316" s="7">
        <f t="shared" si="235"/>
        <v>1</v>
      </c>
      <c r="I316" s="4">
        <v>1</v>
      </c>
      <c r="J316" s="8" t="s">
        <v>231</v>
      </c>
      <c r="K316" s="7">
        <f>SUMIF(exportMMB!D:D,'Voorbeeld Costreport Budget'!A316,exportMMB!G:G)</f>
        <v>0</v>
      </c>
      <c r="L316" s="14">
        <f>INDEX(budget!L:L,MATCH(A:A,budget!A:A,0))</f>
        <v>0</v>
      </c>
      <c r="M316" s="22">
        <f>INDEX(budget!M:M,MATCH($A:$A,budget!$A:$A,0))</f>
        <v>0</v>
      </c>
      <c r="N316" s="14">
        <f>INDEX(budget!N:N,MATCH($A:$A,budget!$A:$A,0))</f>
        <v>0</v>
      </c>
      <c r="O316" s="35">
        <f>INDEX(budget!O:O,MATCH($A:$A,budget!$A:$A,0))</f>
        <v>0</v>
      </c>
      <c r="P316" s="35">
        <f>INDEX(budget!P:P,MATCH($A:$A,budget!$A:$A,0))</f>
        <v>0</v>
      </c>
      <c r="Q316" s="35">
        <f>INDEX(budget!Q:Q,MATCH($A:$A,budget!$A:$A,0))</f>
        <v>0</v>
      </c>
      <c r="R316" s="35">
        <f>INDEX(budget!R:R,MATCH($A:$A,budget!$A:$A,0))</f>
        <v>0</v>
      </c>
      <c r="S316" s="14">
        <f t="shared" si="230"/>
        <v>0</v>
      </c>
      <c r="T316" s="35">
        <f>INDEX(budget!T:T,MATCH($A:$A,budget!$A:$A,0))</f>
        <v>0</v>
      </c>
      <c r="U316" s="332">
        <f t="shared" si="231"/>
        <v>0</v>
      </c>
      <c r="V316" s="58"/>
      <c r="W316" s="14"/>
      <c r="X316" s="58"/>
      <c r="Y316" s="58"/>
      <c r="Z316" s="58"/>
      <c r="AA316" s="58"/>
      <c r="AB316" s="75"/>
      <c r="AC316" s="319">
        <f t="shared" si="232"/>
        <v>0</v>
      </c>
      <c r="AD316" s="278"/>
      <c r="AE316" s="278"/>
      <c r="AF316" s="278"/>
      <c r="AG316" s="294">
        <f t="shared" si="233"/>
        <v>0</v>
      </c>
      <c r="AH316" s="304">
        <f t="shared" si="234"/>
        <v>0</v>
      </c>
    </row>
    <row r="317" spans="1:35">
      <c r="A317" s="39">
        <v>2840</v>
      </c>
      <c r="B317" s="44" t="s">
        <v>426</v>
      </c>
      <c r="C317" s="236" t="s">
        <v>244</v>
      </c>
      <c r="D317" s="6"/>
      <c r="E317" s="4"/>
      <c r="F317" s="98">
        <v>1</v>
      </c>
      <c r="G317" s="8"/>
      <c r="H317" s="7">
        <f t="shared" si="235"/>
        <v>1</v>
      </c>
      <c r="I317" s="4">
        <v>1</v>
      </c>
      <c r="J317" s="8" t="s">
        <v>231</v>
      </c>
      <c r="K317" s="7">
        <f>SUMIF(exportMMB!D:D,'Voorbeeld Costreport Budget'!A317,exportMMB!G:G)</f>
        <v>0</v>
      </c>
      <c r="L317" s="14">
        <f>INDEX(budget!L:L,MATCH(A:A,budget!A:A,0))</f>
        <v>0</v>
      </c>
      <c r="M317" s="22">
        <f>INDEX(budget!M:M,MATCH($A:$A,budget!$A:$A,0))</f>
        <v>0</v>
      </c>
      <c r="N317" s="14">
        <f>INDEX(budget!N:N,MATCH($A:$A,budget!$A:$A,0))</f>
        <v>0</v>
      </c>
      <c r="O317" s="35">
        <f>INDEX(budget!O:O,MATCH($A:$A,budget!$A:$A,0))</f>
        <v>0</v>
      </c>
      <c r="P317" s="35">
        <f>INDEX(budget!P:P,MATCH($A:$A,budget!$A:$A,0))</f>
        <v>0</v>
      </c>
      <c r="Q317" s="35">
        <f>INDEX(budget!Q:Q,MATCH($A:$A,budget!$A:$A,0))</f>
        <v>0</v>
      </c>
      <c r="R317" s="35">
        <f>INDEX(budget!R:R,MATCH($A:$A,budget!$A:$A,0))</f>
        <v>0</v>
      </c>
      <c r="S317" s="14">
        <f t="shared" si="230"/>
        <v>0</v>
      </c>
      <c r="T317" s="35">
        <f>INDEX(budget!T:T,MATCH($A:$A,budget!$A:$A,0))</f>
        <v>0</v>
      </c>
      <c r="U317" s="332">
        <f t="shared" si="231"/>
        <v>0</v>
      </c>
      <c r="V317" s="58"/>
      <c r="W317" s="14"/>
      <c r="X317" s="58"/>
      <c r="Y317" s="58"/>
      <c r="Z317" s="58"/>
      <c r="AA317" s="58"/>
      <c r="AB317" s="75"/>
      <c r="AC317" s="319">
        <f t="shared" si="232"/>
        <v>0</v>
      </c>
      <c r="AD317" s="278"/>
      <c r="AE317" s="278"/>
      <c r="AF317" s="278"/>
      <c r="AG317" s="294">
        <f t="shared" si="233"/>
        <v>0</v>
      </c>
      <c r="AH317" s="304">
        <f t="shared" si="234"/>
        <v>0</v>
      </c>
    </row>
    <row r="318" spans="1:35">
      <c r="A318" s="39">
        <v>2845</v>
      </c>
      <c r="B318" s="44" t="s">
        <v>427</v>
      </c>
      <c r="C318" s="236" t="s">
        <v>244</v>
      </c>
      <c r="D318" s="6"/>
      <c r="E318" s="4"/>
      <c r="F318" s="98">
        <v>1</v>
      </c>
      <c r="G318" s="8"/>
      <c r="H318" s="7">
        <f t="shared" si="235"/>
        <v>1</v>
      </c>
      <c r="I318" s="4">
        <v>1</v>
      </c>
      <c r="J318" s="8" t="s">
        <v>231</v>
      </c>
      <c r="K318" s="7">
        <f>SUMIF(exportMMB!D:D,'Voorbeeld Costreport Budget'!A318,exportMMB!G:G)</f>
        <v>0</v>
      </c>
      <c r="L318" s="14">
        <f>INDEX(budget!L:L,MATCH(A:A,budget!A:A,0))</f>
        <v>0</v>
      </c>
      <c r="M318" s="22">
        <f>INDEX(budget!M:M,MATCH($A:$A,budget!$A:$A,0))</f>
        <v>0</v>
      </c>
      <c r="N318" s="14">
        <f>INDEX(budget!N:N,MATCH($A:$A,budget!$A:$A,0))</f>
        <v>0</v>
      </c>
      <c r="O318" s="35">
        <f>INDEX(budget!O:O,MATCH($A:$A,budget!$A:$A,0))</f>
        <v>0</v>
      </c>
      <c r="P318" s="35">
        <f>INDEX(budget!P:P,MATCH($A:$A,budget!$A:$A,0))</f>
        <v>0</v>
      </c>
      <c r="Q318" s="35">
        <f>INDEX(budget!Q:Q,MATCH($A:$A,budget!$A:$A,0))</f>
        <v>0</v>
      </c>
      <c r="R318" s="35">
        <f>INDEX(budget!R:R,MATCH($A:$A,budget!$A:$A,0))</f>
        <v>0</v>
      </c>
      <c r="S318" s="14">
        <f t="shared" si="230"/>
        <v>0</v>
      </c>
      <c r="T318" s="35">
        <f>INDEX(budget!T:T,MATCH($A:$A,budget!$A:$A,0))</f>
        <v>0</v>
      </c>
      <c r="U318" s="332">
        <f t="shared" si="231"/>
        <v>0</v>
      </c>
      <c r="V318" s="58"/>
      <c r="W318" s="14"/>
      <c r="X318" s="58"/>
      <c r="Y318" s="58"/>
      <c r="Z318" s="58"/>
      <c r="AA318" s="58"/>
      <c r="AB318" s="75"/>
      <c r="AC318" s="319">
        <f t="shared" si="232"/>
        <v>0</v>
      </c>
      <c r="AD318" s="278"/>
      <c r="AE318" s="278"/>
      <c r="AF318" s="278"/>
      <c r="AG318" s="294">
        <f t="shared" si="233"/>
        <v>0</v>
      </c>
      <c r="AH318" s="304">
        <f t="shared" si="234"/>
        <v>0</v>
      </c>
    </row>
    <row r="319" spans="1:35">
      <c r="A319" s="103">
        <v>2846</v>
      </c>
      <c r="B319" s="44" t="s">
        <v>428</v>
      </c>
      <c r="C319" s="236" t="s">
        <v>244</v>
      </c>
      <c r="D319" s="6"/>
      <c r="E319" s="4"/>
      <c r="F319" s="98">
        <v>1</v>
      </c>
      <c r="G319" s="8"/>
      <c r="H319" s="7">
        <f t="shared" si="235"/>
        <v>1</v>
      </c>
      <c r="I319" s="4">
        <v>1</v>
      </c>
      <c r="J319" s="8" t="s">
        <v>231</v>
      </c>
      <c r="K319" s="7">
        <f>SUMIF(exportMMB!D:D,'Voorbeeld Costreport Budget'!A319,exportMMB!G:G)</f>
        <v>0</v>
      </c>
      <c r="L319" s="14">
        <f>INDEX(budget!L:L,MATCH(A:A,budget!A:A,0))</f>
        <v>0</v>
      </c>
      <c r="M319" s="22">
        <f>INDEX(budget!M:M,MATCH($A:$A,budget!$A:$A,0))</f>
        <v>0</v>
      </c>
      <c r="N319" s="14">
        <f>INDEX(budget!N:N,MATCH($A:$A,budget!$A:$A,0))</f>
        <v>0</v>
      </c>
      <c r="O319" s="35">
        <f>INDEX(budget!O:O,MATCH($A:$A,budget!$A:$A,0))</f>
        <v>0</v>
      </c>
      <c r="P319" s="35">
        <f>INDEX(budget!P:P,MATCH($A:$A,budget!$A:$A,0))</f>
        <v>0</v>
      </c>
      <c r="Q319" s="35">
        <f>INDEX(budget!Q:Q,MATCH($A:$A,budget!$A:$A,0))</f>
        <v>0</v>
      </c>
      <c r="R319" s="35">
        <f>INDEX(budget!R:R,MATCH($A:$A,budget!$A:$A,0))</f>
        <v>0</v>
      </c>
      <c r="S319" s="14">
        <f t="shared" si="230"/>
        <v>0</v>
      </c>
      <c r="T319" s="35">
        <f>INDEX(budget!T:T,MATCH($A:$A,budget!$A:$A,0))</f>
        <v>0</v>
      </c>
      <c r="U319" s="332">
        <f t="shared" si="231"/>
        <v>0</v>
      </c>
      <c r="V319" s="58"/>
      <c r="W319" s="14"/>
      <c r="X319" s="58"/>
      <c r="Y319" s="58"/>
      <c r="Z319" s="58"/>
      <c r="AA319" s="58"/>
      <c r="AB319" s="75"/>
      <c r="AC319" s="319">
        <f t="shared" si="232"/>
        <v>0</v>
      </c>
      <c r="AD319" s="278"/>
      <c r="AE319" s="278"/>
      <c r="AF319" s="278"/>
      <c r="AG319" s="294">
        <f t="shared" si="233"/>
        <v>0</v>
      </c>
      <c r="AH319" s="304">
        <f t="shared" si="234"/>
        <v>0</v>
      </c>
    </row>
    <row r="320" spans="1:35">
      <c r="A320" s="39">
        <v>2847</v>
      </c>
      <c r="B320" s="44" t="s">
        <v>429</v>
      </c>
      <c r="C320" s="236" t="s">
        <v>244</v>
      </c>
      <c r="D320" s="6"/>
      <c r="E320" s="4"/>
      <c r="F320" s="98">
        <v>1</v>
      </c>
      <c r="G320" s="8"/>
      <c r="H320" s="7">
        <f t="shared" ref="H320:H324" si="236">SUM(E320:G320)</f>
        <v>1</v>
      </c>
      <c r="I320" s="4">
        <v>1</v>
      </c>
      <c r="J320" s="8" t="s">
        <v>231</v>
      </c>
      <c r="K320" s="7">
        <f>SUMIF(exportMMB!D:D,'Voorbeeld Costreport Budget'!A320,exportMMB!G:G)</f>
        <v>0</v>
      </c>
      <c r="L320" s="14">
        <f>INDEX(budget!L:L,MATCH(A:A,budget!A:A,0))</f>
        <v>0</v>
      </c>
      <c r="M320" s="22">
        <f>INDEX(budget!M:M,MATCH($A:$A,budget!$A:$A,0))</f>
        <v>0</v>
      </c>
      <c r="N320" s="14">
        <f>INDEX(budget!N:N,MATCH($A:$A,budget!$A:$A,0))</f>
        <v>0</v>
      </c>
      <c r="O320" s="35">
        <f>INDEX(budget!O:O,MATCH($A:$A,budget!$A:$A,0))</f>
        <v>0</v>
      </c>
      <c r="P320" s="35">
        <f>INDEX(budget!P:P,MATCH($A:$A,budget!$A:$A,0))</f>
        <v>0</v>
      </c>
      <c r="Q320" s="35">
        <f>INDEX(budget!Q:Q,MATCH($A:$A,budget!$A:$A,0))</f>
        <v>0</v>
      </c>
      <c r="R320" s="35">
        <f>INDEX(budget!R:R,MATCH($A:$A,budget!$A:$A,0))</f>
        <v>0</v>
      </c>
      <c r="S320" s="14">
        <f t="shared" si="230"/>
        <v>0</v>
      </c>
      <c r="T320" s="35">
        <f>INDEX(budget!T:T,MATCH($A:$A,budget!$A:$A,0))</f>
        <v>0</v>
      </c>
      <c r="U320" s="332">
        <f t="shared" si="231"/>
        <v>0</v>
      </c>
      <c r="V320" s="58"/>
      <c r="W320" s="14"/>
      <c r="X320" s="58"/>
      <c r="Y320" s="58"/>
      <c r="Z320" s="58"/>
      <c r="AA320" s="58"/>
      <c r="AB320" s="75"/>
      <c r="AC320" s="319">
        <f t="shared" si="232"/>
        <v>0</v>
      </c>
      <c r="AD320" s="278"/>
      <c r="AE320" s="278"/>
      <c r="AF320" s="278"/>
      <c r="AG320" s="294">
        <f t="shared" si="233"/>
        <v>0</v>
      </c>
      <c r="AH320" s="304">
        <f t="shared" si="234"/>
        <v>0</v>
      </c>
    </row>
    <row r="321" spans="1:35">
      <c r="A321" s="39">
        <v>2865</v>
      </c>
      <c r="B321" s="44" t="s">
        <v>430</v>
      </c>
      <c r="C321" s="236" t="s">
        <v>244</v>
      </c>
      <c r="D321" s="6"/>
      <c r="E321" s="4"/>
      <c r="F321" s="98">
        <v>1</v>
      </c>
      <c r="G321" s="8"/>
      <c r="H321" s="7">
        <f t="shared" si="236"/>
        <v>1</v>
      </c>
      <c r="I321" s="4">
        <v>1</v>
      </c>
      <c r="J321" s="8" t="s">
        <v>231</v>
      </c>
      <c r="K321" s="7">
        <f>SUMIF(exportMMB!D:D,'Voorbeeld Costreport Budget'!A321,exportMMB!G:G)</f>
        <v>0</v>
      </c>
      <c r="L321" s="14">
        <f>INDEX(budget!L:L,MATCH(A:A,budget!A:A,0))</f>
        <v>0</v>
      </c>
      <c r="M321" s="22">
        <f>INDEX(budget!M:M,MATCH($A:$A,budget!$A:$A,0))</f>
        <v>0</v>
      </c>
      <c r="N321" s="14">
        <f>INDEX(budget!N:N,MATCH($A:$A,budget!$A:$A,0))</f>
        <v>0</v>
      </c>
      <c r="O321" s="35">
        <f>INDEX(budget!O:O,MATCH($A:$A,budget!$A:$A,0))</f>
        <v>0</v>
      </c>
      <c r="P321" s="35">
        <f>INDEX(budget!P:P,MATCH($A:$A,budget!$A:$A,0))</f>
        <v>0</v>
      </c>
      <c r="Q321" s="35">
        <f>INDEX(budget!Q:Q,MATCH($A:$A,budget!$A:$A,0))</f>
        <v>0</v>
      </c>
      <c r="R321" s="35">
        <f>INDEX(budget!R:R,MATCH($A:$A,budget!$A:$A,0))</f>
        <v>0</v>
      </c>
      <c r="S321" s="14">
        <f t="shared" si="230"/>
        <v>0</v>
      </c>
      <c r="T321" s="35">
        <f>INDEX(budget!T:T,MATCH($A:$A,budget!$A:$A,0))</f>
        <v>0</v>
      </c>
      <c r="U321" s="332">
        <f t="shared" si="231"/>
        <v>0</v>
      </c>
      <c r="V321" s="58"/>
      <c r="W321" s="14"/>
      <c r="X321" s="58"/>
      <c r="Y321" s="58"/>
      <c r="Z321" s="58"/>
      <c r="AA321" s="58"/>
      <c r="AB321" s="75"/>
      <c r="AC321" s="319">
        <f t="shared" si="232"/>
        <v>0</v>
      </c>
      <c r="AD321" s="278"/>
      <c r="AE321" s="278"/>
      <c r="AF321" s="278"/>
      <c r="AG321" s="294">
        <f t="shared" si="233"/>
        <v>0</v>
      </c>
      <c r="AH321" s="304">
        <f t="shared" si="234"/>
        <v>0</v>
      </c>
    </row>
    <row r="322" spans="1:35">
      <c r="A322" s="39">
        <v>2866</v>
      </c>
      <c r="B322" s="44" t="s">
        <v>431</v>
      </c>
      <c r="C322" s="236" t="s">
        <v>244</v>
      </c>
      <c r="D322" s="6"/>
      <c r="E322" s="4"/>
      <c r="F322" s="98">
        <v>1</v>
      </c>
      <c r="G322" s="8"/>
      <c r="H322" s="7">
        <f t="shared" si="236"/>
        <v>1</v>
      </c>
      <c r="I322" s="4">
        <v>1</v>
      </c>
      <c r="J322" s="8" t="s">
        <v>231</v>
      </c>
      <c r="K322" s="7">
        <f>SUMIF(exportMMB!D:D,'Voorbeeld Costreport Budget'!A322,exportMMB!G:G)</f>
        <v>0</v>
      </c>
      <c r="L322" s="14">
        <f>INDEX(budget!L:L,MATCH(A:A,budget!A:A,0))</f>
        <v>0</v>
      </c>
      <c r="M322" s="22">
        <f>INDEX(budget!M:M,MATCH($A:$A,budget!$A:$A,0))</f>
        <v>0</v>
      </c>
      <c r="N322" s="14">
        <f>INDEX(budget!N:N,MATCH($A:$A,budget!$A:$A,0))</f>
        <v>0</v>
      </c>
      <c r="O322" s="35">
        <f>INDEX(budget!O:O,MATCH($A:$A,budget!$A:$A,0))</f>
        <v>0</v>
      </c>
      <c r="P322" s="35">
        <f>INDEX(budget!P:P,MATCH($A:$A,budget!$A:$A,0))</f>
        <v>0</v>
      </c>
      <c r="Q322" s="35">
        <f>INDEX(budget!Q:Q,MATCH($A:$A,budget!$A:$A,0))</f>
        <v>0</v>
      </c>
      <c r="R322" s="35">
        <f>INDEX(budget!R:R,MATCH($A:$A,budget!$A:$A,0))</f>
        <v>0</v>
      </c>
      <c r="S322" s="14">
        <f t="shared" si="230"/>
        <v>0</v>
      </c>
      <c r="T322" s="35">
        <f>INDEX(budget!T:T,MATCH($A:$A,budget!$A:$A,0))</f>
        <v>0</v>
      </c>
      <c r="U322" s="332">
        <f t="shared" si="231"/>
        <v>0</v>
      </c>
      <c r="V322" s="58"/>
      <c r="W322" s="14"/>
      <c r="X322" s="58"/>
      <c r="Y322" s="58"/>
      <c r="Z322" s="58"/>
      <c r="AA322" s="58"/>
      <c r="AB322" s="75"/>
      <c r="AC322" s="319">
        <f t="shared" si="232"/>
        <v>0</v>
      </c>
      <c r="AD322" s="278"/>
      <c r="AE322" s="278"/>
      <c r="AF322" s="278"/>
      <c r="AG322" s="294">
        <f t="shared" si="233"/>
        <v>0</v>
      </c>
      <c r="AH322" s="304">
        <f t="shared" si="234"/>
        <v>0</v>
      </c>
    </row>
    <row r="323" spans="1:35">
      <c r="A323" s="39">
        <v>2877</v>
      </c>
      <c r="B323" s="44" t="s">
        <v>432</v>
      </c>
      <c r="C323" s="236" t="s">
        <v>244</v>
      </c>
      <c r="D323" s="6"/>
      <c r="E323" s="4"/>
      <c r="F323" s="98">
        <v>1</v>
      </c>
      <c r="G323" s="8"/>
      <c r="H323" s="7">
        <f t="shared" si="236"/>
        <v>1</v>
      </c>
      <c r="I323" s="4">
        <v>1</v>
      </c>
      <c r="J323" s="8" t="s">
        <v>231</v>
      </c>
      <c r="K323" s="7">
        <f>SUMIF(exportMMB!D:D,'Voorbeeld Costreport Budget'!A323,exportMMB!G:G)</f>
        <v>0</v>
      </c>
      <c r="L323" s="14">
        <f>INDEX(budget!L:L,MATCH(A:A,budget!A:A,0))</f>
        <v>0</v>
      </c>
      <c r="M323" s="22">
        <f>INDEX(budget!M:M,MATCH($A:$A,budget!$A:$A,0))</f>
        <v>0</v>
      </c>
      <c r="N323" s="14">
        <f>INDEX(budget!N:N,MATCH($A:$A,budget!$A:$A,0))</f>
        <v>0</v>
      </c>
      <c r="O323" s="35">
        <f>INDEX(budget!O:O,MATCH($A:$A,budget!$A:$A,0))</f>
        <v>0</v>
      </c>
      <c r="P323" s="35">
        <f>INDEX(budget!P:P,MATCH($A:$A,budget!$A:$A,0))</f>
        <v>0</v>
      </c>
      <c r="Q323" s="35">
        <f>INDEX(budget!Q:Q,MATCH($A:$A,budget!$A:$A,0))</f>
        <v>0</v>
      </c>
      <c r="R323" s="35">
        <f>INDEX(budget!R:R,MATCH($A:$A,budget!$A:$A,0))</f>
        <v>0</v>
      </c>
      <c r="S323" s="14">
        <f t="shared" si="230"/>
        <v>0</v>
      </c>
      <c r="T323" s="35">
        <f>INDEX(budget!T:T,MATCH($A:$A,budget!$A:$A,0))</f>
        <v>0</v>
      </c>
      <c r="U323" s="332">
        <f t="shared" si="231"/>
        <v>0</v>
      </c>
      <c r="V323" s="58"/>
      <c r="W323" s="14"/>
      <c r="X323" s="58"/>
      <c r="Y323" s="58"/>
      <c r="Z323" s="58"/>
      <c r="AA323" s="58"/>
      <c r="AB323" s="75"/>
      <c r="AC323" s="319">
        <f t="shared" si="232"/>
        <v>0</v>
      </c>
      <c r="AD323" s="278"/>
      <c r="AE323" s="278"/>
      <c r="AF323" s="278"/>
      <c r="AG323" s="294">
        <f t="shared" si="233"/>
        <v>0</v>
      </c>
      <c r="AH323" s="304">
        <f t="shared" si="234"/>
        <v>0</v>
      </c>
    </row>
    <row r="324" spans="1:35">
      <c r="A324" s="39">
        <v>2883</v>
      </c>
      <c r="B324" s="44" t="s">
        <v>433</v>
      </c>
      <c r="C324" s="236" t="s">
        <v>244</v>
      </c>
      <c r="D324" s="6"/>
      <c r="E324" s="4"/>
      <c r="F324" s="98">
        <v>1</v>
      </c>
      <c r="G324" s="8"/>
      <c r="H324" s="7">
        <f t="shared" si="236"/>
        <v>1</v>
      </c>
      <c r="I324" s="4">
        <v>1</v>
      </c>
      <c r="J324" s="8" t="s">
        <v>231</v>
      </c>
      <c r="K324" s="7">
        <f>SUMIF(exportMMB!D:D,'Voorbeeld Costreport Budget'!A324,exportMMB!G:G)</f>
        <v>0</v>
      </c>
      <c r="L324" s="14">
        <f>INDEX(budget!L:L,MATCH(A:A,budget!A:A,0))</f>
        <v>0</v>
      </c>
      <c r="M324" s="22">
        <f>INDEX(budget!M:M,MATCH($A:$A,budget!$A:$A,0))</f>
        <v>0</v>
      </c>
      <c r="N324" s="14">
        <f>INDEX(budget!N:N,MATCH($A:$A,budget!$A:$A,0))</f>
        <v>0</v>
      </c>
      <c r="O324" s="35">
        <f>INDEX(budget!O:O,MATCH($A:$A,budget!$A:$A,0))</f>
        <v>0</v>
      </c>
      <c r="P324" s="35">
        <f>INDEX(budget!P:P,MATCH($A:$A,budget!$A:$A,0))</f>
        <v>0</v>
      </c>
      <c r="Q324" s="35">
        <f>INDEX(budget!Q:Q,MATCH($A:$A,budget!$A:$A,0))</f>
        <v>0</v>
      </c>
      <c r="R324" s="35">
        <f>INDEX(budget!R:R,MATCH($A:$A,budget!$A:$A,0))</f>
        <v>0</v>
      </c>
      <c r="S324" s="14">
        <f t="shared" si="230"/>
        <v>0</v>
      </c>
      <c r="T324" s="35">
        <f>INDEX(budget!T:T,MATCH($A:$A,budget!$A:$A,0))</f>
        <v>0</v>
      </c>
      <c r="U324" s="332">
        <f t="shared" si="231"/>
        <v>0</v>
      </c>
      <c r="V324" s="58"/>
      <c r="W324" s="14"/>
      <c r="X324" s="58"/>
      <c r="Y324" s="58"/>
      <c r="Z324" s="58"/>
      <c r="AA324" s="58"/>
      <c r="AB324" s="75"/>
      <c r="AC324" s="319">
        <f t="shared" si="232"/>
        <v>0</v>
      </c>
      <c r="AD324" s="278"/>
      <c r="AE324" s="278"/>
      <c r="AF324" s="278"/>
      <c r="AG324" s="294">
        <f t="shared" si="233"/>
        <v>0</v>
      </c>
      <c r="AH324" s="304">
        <f t="shared" si="234"/>
        <v>0</v>
      </c>
    </row>
    <row r="325" spans="1:35">
      <c r="A325" s="39">
        <v>2895</v>
      </c>
      <c r="B325" s="44" t="s">
        <v>434</v>
      </c>
      <c r="C325" s="236" t="s">
        <v>244</v>
      </c>
      <c r="D325" s="6"/>
      <c r="E325" s="4"/>
      <c r="F325" s="98">
        <v>1</v>
      </c>
      <c r="G325" s="8"/>
      <c r="H325" s="7">
        <f t="shared" ref="H325" si="237">SUM(E325:G325)</f>
        <v>1</v>
      </c>
      <c r="I325" s="4">
        <v>1</v>
      </c>
      <c r="J325" s="8" t="s">
        <v>231</v>
      </c>
      <c r="K325" s="7">
        <f>SUMIF(exportMMB!D:D,'Voorbeeld Costreport Budget'!A325,exportMMB!G:G)</f>
        <v>0</v>
      </c>
      <c r="L325" s="14">
        <f>INDEX(budget!L:L,MATCH(A:A,budget!A:A,0))</f>
        <v>0</v>
      </c>
      <c r="M325" s="22">
        <f>INDEX(budget!M:M,MATCH($A:$A,budget!$A:$A,0))</f>
        <v>0</v>
      </c>
      <c r="N325" s="14">
        <f>INDEX(budget!N:N,MATCH($A:$A,budget!$A:$A,0))</f>
        <v>0</v>
      </c>
      <c r="O325" s="35">
        <f>INDEX(budget!O:O,MATCH($A:$A,budget!$A:$A,0))</f>
        <v>0</v>
      </c>
      <c r="P325" s="35">
        <f>INDEX(budget!P:P,MATCH($A:$A,budget!$A:$A,0))</f>
        <v>0</v>
      </c>
      <c r="Q325" s="35">
        <f>INDEX(budget!Q:Q,MATCH($A:$A,budget!$A:$A,0))</f>
        <v>0</v>
      </c>
      <c r="R325" s="35">
        <f>INDEX(budget!R:R,MATCH($A:$A,budget!$A:$A,0))</f>
        <v>0</v>
      </c>
      <c r="S325" s="14">
        <f t="shared" si="230"/>
        <v>0</v>
      </c>
      <c r="T325" s="35">
        <f>INDEX(budget!T:T,MATCH($A:$A,budget!$A:$A,0))</f>
        <v>0</v>
      </c>
      <c r="U325" s="332">
        <f t="shared" si="231"/>
        <v>0</v>
      </c>
      <c r="V325" s="58"/>
      <c r="W325" s="14"/>
      <c r="X325" s="58"/>
      <c r="Y325" s="58"/>
      <c r="Z325" s="58"/>
      <c r="AA325" s="58"/>
      <c r="AB325" s="75"/>
      <c r="AC325" s="319">
        <f t="shared" si="232"/>
        <v>0</v>
      </c>
      <c r="AD325" s="278"/>
      <c r="AE325" s="278"/>
      <c r="AF325" s="278"/>
      <c r="AG325" s="294">
        <f t="shared" si="233"/>
        <v>0</v>
      </c>
      <c r="AH325" s="304">
        <f t="shared" si="234"/>
        <v>0</v>
      </c>
    </row>
    <row r="326" spans="1:35">
      <c r="A326" s="39"/>
      <c r="B326" s="46" t="s">
        <v>152</v>
      </c>
      <c r="C326" s="236"/>
      <c r="D326" s="6"/>
      <c r="E326" s="4"/>
      <c r="F326" s="98"/>
      <c r="G326" s="8"/>
      <c r="H326" s="7"/>
      <c r="I326" s="4"/>
      <c r="J326" s="8"/>
      <c r="K326" s="7"/>
      <c r="L326" s="16">
        <f>SUM(L311:L325)</f>
        <v>0</v>
      </c>
      <c r="M326" s="21">
        <f>SUM(M311:M325)</f>
        <v>0</v>
      </c>
      <c r="N326" s="16">
        <f t="shared" ref="N326:T326" si="238">SUM(N311:N325)</f>
        <v>0</v>
      </c>
      <c r="O326" s="34">
        <f t="shared" si="238"/>
        <v>0</v>
      </c>
      <c r="P326" s="34">
        <f t="shared" si="238"/>
        <v>0</v>
      </c>
      <c r="Q326" s="34">
        <f t="shared" si="238"/>
        <v>0</v>
      </c>
      <c r="R326" s="34">
        <f t="shared" si="238"/>
        <v>0</v>
      </c>
      <c r="S326" s="16">
        <f t="shared" si="238"/>
        <v>0</v>
      </c>
      <c r="T326" s="34">
        <f t="shared" si="238"/>
        <v>0</v>
      </c>
      <c r="U326" s="284">
        <f t="shared" ref="U326:AA326" si="239">SUM(U311:U325)</f>
        <v>0</v>
      </c>
      <c r="V326" s="58">
        <f t="shared" si="239"/>
        <v>0</v>
      </c>
      <c r="W326" s="14">
        <f t="shared" si="239"/>
        <v>0</v>
      </c>
      <c r="X326" s="58">
        <f t="shared" si="239"/>
        <v>0</v>
      </c>
      <c r="Y326" s="58">
        <f t="shared" si="239"/>
        <v>0</v>
      </c>
      <c r="Z326" s="58">
        <f t="shared" si="239"/>
        <v>0</v>
      </c>
      <c r="AA326" s="58">
        <f t="shared" si="239"/>
        <v>0</v>
      </c>
      <c r="AB326" s="59">
        <f t="shared" ref="AB326" si="240">SUM(AB311:AB325)</f>
        <v>0</v>
      </c>
      <c r="AC326" s="320">
        <f>SUM(AC311:AC325)</f>
        <v>0</v>
      </c>
      <c r="AD326" s="279">
        <f>SUM(AD311:AD325)</f>
        <v>0</v>
      </c>
      <c r="AE326" s="279">
        <f>SUM(AE311:AE325)</f>
        <v>0</v>
      </c>
      <c r="AF326" s="279">
        <f>SUM(AF311:AF325)</f>
        <v>0</v>
      </c>
      <c r="AG326" s="295">
        <f t="shared" ref="AG326:AH326" si="241">SUM(AG311:AG325)</f>
        <v>0</v>
      </c>
      <c r="AH326" s="305">
        <f t="shared" si="241"/>
        <v>0</v>
      </c>
      <c r="AI326" s="328"/>
    </row>
    <row r="327" spans="1:35">
      <c r="A327" s="1"/>
      <c r="B327" s="44"/>
      <c r="C327" s="239"/>
      <c r="D327" s="6"/>
      <c r="E327" s="4"/>
      <c r="F327" s="98"/>
      <c r="G327" s="8"/>
      <c r="H327" s="7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  <c r="U327" s="284"/>
      <c r="V327" s="58"/>
      <c r="W327" s="14"/>
      <c r="X327" s="58"/>
      <c r="Y327" s="58"/>
      <c r="Z327" s="58"/>
      <c r="AA327" s="58"/>
      <c r="AB327" s="75"/>
      <c r="AC327" s="319"/>
      <c r="AD327" s="278"/>
      <c r="AE327" s="278"/>
      <c r="AF327" s="278"/>
      <c r="AG327" s="294"/>
      <c r="AH327" s="304"/>
    </row>
    <row r="328" spans="1:35">
      <c r="A328" s="104">
        <v>2900</v>
      </c>
      <c r="B328" s="31" t="s">
        <v>179</v>
      </c>
      <c r="C328" s="237"/>
      <c r="D328" s="6"/>
      <c r="E328" s="8"/>
      <c r="F328" s="98"/>
      <c r="G328" s="8"/>
      <c r="H328" s="7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  <c r="U328" s="284"/>
      <c r="V328" s="58"/>
      <c r="W328" s="14"/>
      <c r="X328" s="58"/>
      <c r="Y328" s="58"/>
      <c r="Z328" s="58"/>
      <c r="AA328" s="58"/>
      <c r="AB328" s="75"/>
      <c r="AC328" s="319"/>
      <c r="AD328" s="278"/>
      <c r="AE328" s="278"/>
      <c r="AF328" s="278"/>
      <c r="AG328" s="294"/>
      <c r="AH328" s="304"/>
    </row>
    <row r="329" spans="1:35">
      <c r="A329" s="39">
        <v>2901</v>
      </c>
      <c r="B329" s="44" t="s">
        <v>435</v>
      </c>
      <c r="C329" s="236" t="s">
        <v>244</v>
      </c>
      <c r="D329" s="6"/>
      <c r="E329" s="8"/>
      <c r="F329" s="98">
        <v>1</v>
      </c>
      <c r="G329" s="8"/>
      <c r="H329" s="7">
        <f t="shared" ref="H329:H331" si="242">SUM(E329:G329)</f>
        <v>1</v>
      </c>
      <c r="I329" s="4">
        <v>1</v>
      </c>
      <c r="J329" s="8" t="s">
        <v>231</v>
      </c>
      <c r="K329" s="7">
        <f>SUMIF(exportMMB!D:D,'Voorbeeld Costreport Budget'!A329,exportMMB!G:G)</f>
        <v>0</v>
      </c>
      <c r="L329" s="14">
        <f>INDEX(budget!L:L,MATCH(A:A,budget!A:A,0))</f>
        <v>0</v>
      </c>
      <c r="M329" s="22">
        <f>INDEX(budget!M:M,MATCH($A:$A,budget!$A:$A,0))</f>
        <v>0</v>
      </c>
      <c r="N329" s="14">
        <f>INDEX(budget!N:N,MATCH($A:$A,budget!$A:$A,0))</f>
        <v>0</v>
      </c>
      <c r="O329" s="35">
        <f>INDEX(budget!O:O,MATCH($A:$A,budget!$A:$A,0))</f>
        <v>0</v>
      </c>
      <c r="P329" s="35">
        <f>INDEX(budget!P:P,MATCH($A:$A,budget!$A:$A,0))</f>
        <v>0</v>
      </c>
      <c r="Q329" s="35">
        <f>INDEX(budget!Q:Q,MATCH($A:$A,budget!$A:$A,0))</f>
        <v>0</v>
      </c>
      <c r="R329" s="35">
        <f>INDEX(budget!R:R,MATCH($A:$A,budget!$A:$A,0))</f>
        <v>0</v>
      </c>
      <c r="S329" s="14">
        <f t="shared" ref="S329:S342" si="243">L329-SUM(N329:R329)</f>
        <v>0</v>
      </c>
      <c r="T329" s="35">
        <f>INDEX(budget!T:T,MATCH($A:$A,budget!$A:$A,0))</f>
        <v>0</v>
      </c>
      <c r="U329" s="332">
        <f t="shared" ref="U329:U342" si="244">W:W+X:X+Y:Y+Z:Z+AA:AA</f>
        <v>0</v>
      </c>
      <c r="V329" s="58"/>
      <c r="W329" s="14"/>
      <c r="X329" s="58"/>
      <c r="Y329" s="58"/>
      <c r="Z329" s="58"/>
      <c r="AA329" s="58"/>
      <c r="AB329" s="75"/>
      <c r="AC329" s="319">
        <f t="shared" ref="AC329:AC342" si="245">AD:AD+AE:AE</f>
        <v>0</v>
      </c>
      <c r="AD329" s="278"/>
      <c r="AE329" s="278"/>
      <c r="AF329" s="278"/>
      <c r="AG329" s="294">
        <f t="shared" ref="AG329:AG342" si="246">AC:AC+U:U</f>
        <v>0</v>
      </c>
      <c r="AH329" s="304">
        <f t="shared" ref="AH329:AH342" si="247">L:L-AG:AG</f>
        <v>0</v>
      </c>
    </row>
    <row r="330" spans="1:35">
      <c r="A330" s="103">
        <v>2903</v>
      </c>
      <c r="B330" s="44" t="s">
        <v>436</v>
      </c>
      <c r="C330" s="236" t="s">
        <v>244</v>
      </c>
      <c r="D330" s="6"/>
      <c r="E330" s="8"/>
      <c r="F330" s="98">
        <v>1</v>
      </c>
      <c r="G330" s="8"/>
      <c r="H330" s="7">
        <f t="shared" si="242"/>
        <v>1</v>
      </c>
      <c r="I330" s="4">
        <v>1</v>
      </c>
      <c r="J330" s="8" t="s">
        <v>231</v>
      </c>
      <c r="K330" s="7">
        <f>SUMIF(exportMMB!D:D,'Voorbeeld Costreport Budget'!A330,exportMMB!G:G)</f>
        <v>0</v>
      </c>
      <c r="L330" s="14">
        <f>INDEX(budget!L:L,MATCH(A:A,budget!A:A,0))</f>
        <v>0</v>
      </c>
      <c r="M330" s="22">
        <f>INDEX(budget!M:M,MATCH($A:$A,budget!$A:$A,0))</f>
        <v>0</v>
      </c>
      <c r="N330" s="14">
        <f>INDEX(budget!N:N,MATCH($A:$A,budget!$A:$A,0))</f>
        <v>0</v>
      </c>
      <c r="O330" s="35">
        <f>INDEX(budget!O:O,MATCH($A:$A,budget!$A:$A,0))</f>
        <v>0</v>
      </c>
      <c r="P330" s="35">
        <f>INDEX(budget!P:P,MATCH($A:$A,budget!$A:$A,0))</f>
        <v>0</v>
      </c>
      <c r="Q330" s="35">
        <f>INDEX(budget!Q:Q,MATCH($A:$A,budget!$A:$A,0))</f>
        <v>0</v>
      </c>
      <c r="R330" s="35">
        <f>INDEX(budget!R:R,MATCH($A:$A,budget!$A:$A,0))</f>
        <v>0</v>
      </c>
      <c r="S330" s="14">
        <f t="shared" si="243"/>
        <v>0</v>
      </c>
      <c r="T330" s="35">
        <f>INDEX(budget!T:T,MATCH($A:$A,budget!$A:$A,0))</f>
        <v>0</v>
      </c>
      <c r="U330" s="332">
        <f t="shared" si="244"/>
        <v>0</v>
      </c>
      <c r="V330" s="58"/>
      <c r="W330" s="14"/>
      <c r="X330" s="58"/>
      <c r="Y330" s="58"/>
      <c r="Z330" s="58"/>
      <c r="AA330" s="58"/>
      <c r="AB330" s="75"/>
      <c r="AC330" s="319">
        <f t="shared" si="245"/>
        <v>0</v>
      </c>
      <c r="AD330" s="278"/>
      <c r="AE330" s="278"/>
      <c r="AF330" s="278"/>
      <c r="AG330" s="294">
        <f t="shared" si="246"/>
        <v>0</v>
      </c>
      <c r="AH330" s="304">
        <f t="shared" si="247"/>
        <v>0</v>
      </c>
    </row>
    <row r="331" spans="1:35">
      <c r="A331" s="39">
        <v>2906</v>
      </c>
      <c r="B331" s="44" t="s">
        <v>437</v>
      </c>
      <c r="C331" s="236" t="s">
        <v>244</v>
      </c>
      <c r="D331" s="6"/>
      <c r="E331" s="4"/>
      <c r="F331" s="98">
        <v>1</v>
      </c>
      <c r="G331" s="8"/>
      <c r="H331" s="7">
        <f t="shared" si="242"/>
        <v>1</v>
      </c>
      <c r="I331" s="4">
        <v>1</v>
      </c>
      <c r="J331" s="8" t="s">
        <v>231</v>
      </c>
      <c r="K331" s="7">
        <f>SUMIF(exportMMB!D:D,'Voorbeeld Costreport Budget'!A331,exportMMB!G:G)</f>
        <v>0</v>
      </c>
      <c r="L331" s="14">
        <f>INDEX(budget!L:L,MATCH(A:A,budget!A:A,0))</f>
        <v>0</v>
      </c>
      <c r="M331" s="22">
        <f>INDEX(budget!M:M,MATCH($A:$A,budget!$A:$A,0))</f>
        <v>0</v>
      </c>
      <c r="N331" s="14">
        <f>INDEX(budget!N:N,MATCH($A:$A,budget!$A:$A,0))</f>
        <v>0</v>
      </c>
      <c r="O331" s="35">
        <f>INDEX(budget!O:O,MATCH($A:$A,budget!$A:$A,0))</f>
        <v>0</v>
      </c>
      <c r="P331" s="35">
        <f>INDEX(budget!P:P,MATCH($A:$A,budget!$A:$A,0))</f>
        <v>0</v>
      </c>
      <c r="Q331" s="35">
        <f>INDEX(budget!Q:Q,MATCH($A:$A,budget!$A:$A,0))</f>
        <v>0</v>
      </c>
      <c r="R331" s="35">
        <f>INDEX(budget!R:R,MATCH($A:$A,budget!$A:$A,0))</f>
        <v>0</v>
      </c>
      <c r="S331" s="14">
        <f t="shared" si="243"/>
        <v>0</v>
      </c>
      <c r="T331" s="35">
        <f>INDEX(budget!T:T,MATCH($A:$A,budget!$A:$A,0))</f>
        <v>0</v>
      </c>
      <c r="U331" s="332">
        <f t="shared" si="244"/>
        <v>0</v>
      </c>
      <c r="V331" s="58"/>
      <c r="W331" s="14"/>
      <c r="X331" s="58"/>
      <c r="Y331" s="58"/>
      <c r="Z331" s="58"/>
      <c r="AA331" s="58"/>
      <c r="AB331" s="75"/>
      <c r="AC331" s="319">
        <f t="shared" si="245"/>
        <v>0</v>
      </c>
      <c r="AD331" s="278"/>
      <c r="AE331" s="278"/>
      <c r="AF331" s="278"/>
      <c r="AG331" s="294">
        <f t="shared" si="246"/>
        <v>0</v>
      </c>
      <c r="AH331" s="304">
        <f t="shared" si="247"/>
        <v>0</v>
      </c>
    </row>
    <row r="332" spans="1:35">
      <c r="A332" s="39">
        <v>2907</v>
      </c>
      <c r="B332" s="44" t="s">
        <v>438</v>
      </c>
      <c r="C332" s="236" t="s">
        <v>244</v>
      </c>
      <c r="D332" s="6"/>
      <c r="E332" s="4"/>
      <c r="F332" s="98">
        <v>1</v>
      </c>
      <c r="G332" s="8"/>
      <c r="H332" s="7">
        <f t="shared" ref="H332:H339" si="248">SUM(E332:G332)</f>
        <v>1</v>
      </c>
      <c r="I332" s="4">
        <v>1</v>
      </c>
      <c r="J332" s="8" t="s">
        <v>231</v>
      </c>
      <c r="K332" s="7">
        <f>SUMIF(exportMMB!D:D,'Voorbeeld Costreport Budget'!A332,exportMMB!G:G)</f>
        <v>0</v>
      </c>
      <c r="L332" s="14">
        <f>INDEX(budget!L:L,MATCH(A:A,budget!A:A,0))</f>
        <v>0</v>
      </c>
      <c r="M332" s="22">
        <f>INDEX(budget!M:M,MATCH($A:$A,budget!$A:$A,0))</f>
        <v>0</v>
      </c>
      <c r="N332" s="14">
        <f>INDEX(budget!N:N,MATCH($A:$A,budget!$A:$A,0))</f>
        <v>0</v>
      </c>
      <c r="O332" s="35">
        <f>INDEX(budget!O:O,MATCH($A:$A,budget!$A:$A,0))</f>
        <v>0</v>
      </c>
      <c r="P332" s="35">
        <f>INDEX(budget!P:P,MATCH($A:$A,budget!$A:$A,0))</f>
        <v>0</v>
      </c>
      <c r="Q332" s="35">
        <f>INDEX(budget!Q:Q,MATCH($A:$A,budget!$A:$A,0))</f>
        <v>0</v>
      </c>
      <c r="R332" s="35">
        <f>INDEX(budget!R:R,MATCH($A:$A,budget!$A:$A,0))</f>
        <v>0</v>
      </c>
      <c r="S332" s="14">
        <f t="shared" si="243"/>
        <v>0</v>
      </c>
      <c r="T332" s="35">
        <f>INDEX(budget!T:T,MATCH($A:$A,budget!$A:$A,0))</f>
        <v>0</v>
      </c>
      <c r="U332" s="332">
        <f t="shared" si="244"/>
        <v>0</v>
      </c>
      <c r="V332" s="58"/>
      <c r="W332" s="14"/>
      <c r="X332" s="58"/>
      <c r="Y332" s="58"/>
      <c r="Z332" s="58"/>
      <c r="AA332" s="58"/>
      <c r="AB332" s="75"/>
      <c r="AC332" s="319">
        <f t="shared" si="245"/>
        <v>0</v>
      </c>
      <c r="AD332" s="278"/>
      <c r="AE332" s="278"/>
      <c r="AF332" s="278"/>
      <c r="AG332" s="294">
        <f t="shared" si="246"/>
        <v>0</v>
      </c>
      <c r="AH332" s="304">
        <f t="shared" si="247"/>
        <v>0</v>
      </c>
    </row>
    <row r="333" spans="1:35">
      <c r="A333" s="103">
        <v>2913</v>
      </c>
      <c r="B333" s="44" t="s">
        <v>370</v>
      </c>
      <c r="C333" s="236" t="s">
        <v>244</v>
      </c>
      <c r="D333" s="6"/>
      <c r="E333" s="8"/>
      <c r="F333" s="98">
        <v>1</v>
      </c>
      <c r="G333" s="8"/>
      <c r="H333" s="7">
        <f t="shared" si="248"/>
        <v>1</v>
      </c>
      <c r="I333" s="4">
        <v>1</v>
      </c>
      <c r="J333" s="8" t="s">
        <v>231</v>
      </c>
      <c r="K333" s="7">
        <f>SUMIF(exportMMB!D:D,'Voorbeeld Costreport Budget'!A333,exportMMB!G:G)</f>
        <v>0</v>
      </c>
      <c r="L333" s="14">
        <f>INDEX(budget!L:L,MATCH(A:A,budget!A:A,0))</f>
        <v>0</v>
      </c>
      <c r="M333" s="22">
        <f>INDEX(budget!M:M,MATCH($A:$A,budget!$A:$A,0))</f>
        <v>0</v>
      </c>
      <c r="N333" s="14">
        <f>INDEX(budget!N:N,MATCH($A:$A,budget!$A:$A,0))</f>
        <v>0</v>
      </c>
      <c r="O333" s="35">
        <f>INDEX(budget!O:O,MATCH($A:$A,budget!$A:$A,0))</f>
        <v>0</v>
      </c>
      <c r="P333" s="35">
        <f>INDEX(budget!P:P,MATCH($A:$A,budget!$A:$A,0))</f>
        <v>0</v>
      </c>
      <c r="Q333" s="35">
        <f>INDEX(budget!Q:Q,MATCH($A:$A,budget!$A:$A,0))</f>
        <v>0</v>
      </c>
      <c r="R333" s="35">
        <f>INDEX(budget!R:R,MATCH($A:$A,budget!$A:$A,0))</f>
        <v>0</v>
      </c>
      <c r="S333" s="14">
        <f t="shared" si="243"/>
        <v>0</v>
      </c>
      <c r="T333" s="35">
        <f>INDEX(budget!T:T,MATCH($A:$A,budget!$A:$A,0))</f>
        <v>0</v>
      </c>
      <c r="U333" s="332">
        <f t="shared" si="244"/>
        <v>0</v>
      </c>
      <c r="V333" s="58"/>
      <c r="W333" s="14"/>
      <c r="X333" s="58"/>
      <c r="Y333" s="58"/>
      <c r="Z333" s="58"/>
      <c r="AA333" s="58"/>
      <c r="AB333" s="75"/>
      <c r="AC333" s="319">
        <f t="shared" si="245"/>
        <v>0</v>
      </c>
      <c r="AD333" s="278"/>
      <c r="AE333" s="278"/>
      <c r="AF333" s="278"/>
      <c r="AG333" s="294">
        <f t="shared" si="246"/>
        <v>0</v>
      </c>
      <c r="AH333" s="304">
        <f t="shared" si="247"/>
        <v>0</v>
      </c>
    </row>
    <row r="334" spans="1:35">
      <c r="A334" s="39">
        <v>2939</v>
      </c>
      <c r="B334" s="44" t="s">
        <v>404</v>
      </c>
      <c r="C334" s="236" t="s">
        <v>244</v>
      </c>
      <c r="D334" s="6"/>
      <c r="E334" s="4"/>
      <c r="F334" s="98">
        <v>1</v>
      </c>
      <c r="G334" s="8"/>
      <c r="H334" s="7">
        <f t="shared" si="248"/>
        <v>1</v>
      </c>
      <c r="I334" s="4">
        <v>1</v>
      </c>
      <c r="J334" s="8" t="s">
        <v>231</v>
      </c>
      <c r="K334" s="7">
        <f>SUMIF(exportMMB!D:D,'Voorbeeld Costreport Budget'!A334,exportMMB!G:G)</f>
        <v>0</v>
      </c>
      <c r="L334" s="14">
        <f>INDEX(budget!L:L,MATCH(A:A,budget!A:A,0))</f>
        <v>0</v>
      </c>
      <c r="M334" s="22">
        <f>INDEX(budget!M:M,MATCH($A:$A,budget!$A:$A,0))</f>
        <v>0</v>
      </c>
      <c r="N334" s="14">
        <f>INDEX(budget!N:N,MATCH($A:$A,budget!$A:$A,0))</f>
        <v>0</v>
      </c>
      <c r="O334" s="35">
        <f>INDEX(budget!O:O,MATCH($A:$A,budget!$A:$A,0))</f>
        <v>0</v>
      </c>
      <c r="P334" s="35">
        <f>INDEX(budget!P:P,MATCH($A:$A,budget!$A:$A,0))</f>
        <v>0</v>
      </c>
      <c r="Q334" s="35">
        <f>INDEX(budget!Q:Q,MATCH($A:$A,budget!$A:$A,0))</f>
        <v>0</v>
      </c>
      <c r="R334" s="35">
        <f>INDEX(budget!R:R,MATCH($A:$A,budget!$A:$A,0))</f>
        <v>0</v>
      </c>
      <c r="S334" s="14">
        <f t="shared" si="243"/>
        <v>0</v>
      </c>
      <c r="T334" s="35">
        <f>INDEX(budget!T:T,MATCH($A:$A,budget!$A:$A,0))</f>
        <v>0</v>
      </c>
      <c r="U334" s="332">
        <f t="shared" si="244"/>
        <v>0</v>
      </c>
      <c r="V334" s="58"/>
      <c r="W334" s="14"/>
      <c r="X334" s="58"/>
      <c r="Y334" s="58"/>
      <c r="Z334" s="58"/>
      <c r="AA334" s="58"/>
      <c r="AB334" s="75"/>
      <c r="AC334" s="319">
        <f t="shared" si="245"/>
        <v>0</v>
      </c>
      <c r="AD334" s="278"/>
      <c r="AE334" s="278"/>
      <c r="AF334" s="278"/>
      <c r="AG334" s="294">
        <f t="shared" si="246"/>
        <v>0</v>
      </c>
      <c r="AH334" s="304">
        <f t="shared" si="247"/>
        <v>0</v>
      </c>
    </row>
    <row r="335" spans="1:35">
      <c r="A335" s="39">
        <v>2940</v>
      </c>
      <c r="B335" s="44" t="s">
        <v>439</v>
      </c>
      <c r="C335" s="236" t="s">
        <v>244</v>
      </c>
      <c r="D335" s="6"/>
      <c r="E335" s="4"/>
      <c r="F335" s="98">
        <v>1</v>
      </c>
      <c r="G335" s="8"/>
      <c r="H335" s="7">
        <f t="shared" si="248"/>
        <v>1</v>
      </c>
      <c r="I335" s="4">
        <v>1</v>
      </c>
      <c r="J335" s="8" t="s">
        <v>231</v>
      </c>
      <c r="K335" s="7">
        <f>SUMIF(exportMMB!D:D,'Voorbeeld Costreport Budget'!A335,exportMMB!G:G)</f>
        <v>0</v>
      </c>
      <c r="L335" s="14">
        <f>INDEX(budget!L:L,MATCH(A:A,budget!A:A,0))</f>
        <v>0</v>
      </c>
      <c r="M335" s="22">
        <f>INDEX(budget!M:M,MATCH($A:$A,budget!$A:$A,0))</f>
        <v>0</v>
      </c>
      <c r="N335" s="14">
        <f>INDEX(budget!N:N,MATCH($A:$A,budget!$A:$A,0))</f>
        <v>0</v>
      </c>
      <c r="O335" s="35">
        <f>INDEX(budget!O:O,MATCH($A:$A,budget!$A:$A,0))</f>
        <v>0</v>
      </c>
      <c r="P335" s="35">
        <f>INDEX(budget!P:P,MATCH($A:$A,budget!$A:$A,0))</f>
        <v>0</v>
      </c>
      <c r="Q335" s="35">
        <f>INDEX(budget!Q:Q,MATCH($A:$A,budget!$A:$A,0))</f>
        <v>0</v>
      </c>
      <c r="R335" s="35">
        <f>INDEX(budget!R:R,MATCH($A:$A,budget!$A:$A,0))</f>
        <v>0</v>
      </c>
      <c r="S335" s="14">
        <f t="shared" si="243"/>
        <v>0</v>
      </c>
      <c r="T335" s="35">
        <f>INDEX(budget!T:T,MATCH($A:$A,budget!$A:$A,0))</f>
        <v>0</v>
      </c>
      <c r="U335" s="332">
        <f t="shared" si="244"/>
        <v>0</v>
      </c>
      <c r="V335" s="58"/>
      <c r="W335" s="14"/>
      <c r="X335" s="58"/>
      <c r="Y335" s="58"/>
      <c r="Z335" s="58"/>
      <c r="AA335" s="58"/>
      <c r="AB335" s="75"/>
      <c r="AC335" s="319">
        <f t="shared" si="245"/>
        <v>0</v>
      </c>
      <c r="AD335" s="278"/>
      <c r="AE335" s="278"/>
      <c r="AF335" s="278"/>
      <c r="AG335" s="294">
        <f t="shared" si="246"/>
        <v>0</v>
      </c>
      <c r="AH335" s="304">
        <f t="shared" si="247"/>
        <v>0</v>
      </c>
    </row>
    <row r="336" spans="1:35">
      <c r="A336" s="39">
        <v>2941</v>
      </c>
      <c r="B336" s="44" t="s">
        <v>320</v>
      </c>
      <c r="C336" s="236" t="s">
        <v>244</v>
      </c>
      <c r="D336" s="6"/>
      <c r="E336" s="4"/>
      <c r="F336" s="98">
        <v>1</v>
      </c>
      <c r="G336" s="8"/>
      <c r="H336" s="7">
        <f t="shared" si="248"/>
        <v>1</v>
      </c>
      <c r="I336" s="4">
        <v>1</v>
      </c>
      <c r="J336" s="8" t="s">
        <v>231</v>
      </c>
      <c r="K336" s="7">
        <f>SUMIF(exportMMB!D:D,'Voorbeeld Costreport Budget'!A336,exportMMB!G:G)</f>
        <v>0</v>
      </c>
      <c r="L336" s="14">
        <f>INDEX(budget!L:L,MATCH(A:A,budget!A:A,0))</f>
        <v>0</v>
      </c>
      <c r="M336" s="22">
        <f>INDEX(budget!M:M,MATCH($A:$A,budget!$A:$A,0))</f>
        <v>0</v>
      </c>
      <c r="N336" s="14">
        <f>INDEX(budget!N:N,MATCH($A:$A,budget!$A:$A,0))</f>
        <v>0</v>
      </c>
      <c r="O336" s="35">
        <f>INDEX(budget!O:O,MATCH($A:$A,budget!$A:$A,0))</f>
        <v>0</v>
      </c>
      <c r="P336" s="35">
        <f>INDEX(budget!P:P,MATCH($A:$A,budget!$A:$A,0))</f>
        <v>0</v>
      </c>
      <c r="Q336" s="35">
        <f>INDEX(budget!Q:Q,MATCH($A:$A,budget!$A:$A,0))</f>
        <v>0</v>
      </c>
      <c r="R336" s="35">
        <f>INDEX(budget!R:R,MATCH($A:$A,budget!$A:$A,0))</f>
        <v>0</v>
      </c>
      <c r="S336" s="14">
        <f t="shared" si="243"/>
        <v>0</v>
      </c>
      <c r="T336" s="35">
        <f>INDEX(budget!T:T,MATCH($A:$A,budget!$A:$A,0))</f>
        <v>0</v>
      </c>
      <c r="U336" s="332">
        <f t="shared" si="244"/>
        <v>0</v>
      </c>
      <c r="V336" s="58"/>
      <c r="W336" s="14"/>
      <c r="X336" s="58"/>
      <c r="Y336" s="58"/>
      <c r="Z336" s="58"/>
      <c r="AA336" s="58"/>
      <c r="AB336" s="75"/>
      <c r="AC336" s="319">
        <f t="shared" si="245"/>
        <v>0</v>
      </c>
      <c r="AD336" s="278"/>
      <c r="AE336" s="278"/>
      <c r="AF336" s="278"/>
      <c r="AG336" s="294">
        <f t="shared" si="246"/>
        <v>0</v>
      </c>
      <c r="AH336" s="304">
        <f t="shared" si="247"/>
        <v>0</v>
      </c>
    </row>
    <row r="337" spans="1:35">
      <c r="A337" s="39">
        <v>2942</v>
      </c>
      <c r="B337" s="44" t="s">
        <v>321</v>
      </c>
      <c r="C337" s="236" t="s">
        <v>244</v>
      </c>
      <c r="D337" s="6"/>
      <c r="E337" s="4"/>
      <c r="F337" s="98">
        <v>1</v>
      </c>
      <c r="G337" s="8"/>
      <c r="H337" s="7">
        <f t="shared" si="248"/>
        <v>1</v>
      </c>
      <c r="I337" s="4">
        <v>1</v>
      </c>
      <c r="J337" s="8" t="s">
        <v>231</v>
      </c>
      <c r="K337" s="7">
        <f>SUMIF(exportMMB!D:D,'Voorbeeld Costreport Budget'!A337,exportMMB!G:G)</f>
        <v>0</v>
      </c>
      <c r="L337" s="14">
        <f>INDEX(budget!L:L,MATCH(A:A,budget!A:A,0))</f>
        <v>0</v>
      </c>
      <c r="M337" s="22">
        <f>INDEX(budget!M:M,MATCH($A:$A,budget!$A:$A,0))</f>
        <v>0</v>
      </c>
      <c r="N337" s="14">
        <f>INDEX(budget!N:N,MATCH($A:$A,budget!$A:$A,0))</f>
        <v>0</v>
      </c>
      <c r="O337" s="35">
        <f>INDEX(budget!O:O,MATCH($A:$A,budget!$A:$A,0))</f>
        <v>0</v>
      </c>
      <c r="P337" s="35">
        <f>INDEX(budget!P:P,MATCH($A:$A,budget!$A:$A,0))</f>
        <v>0</v>
      </c>
      <c r="Q337" s="35">
        <f>INDEX(budget!Q:Q,MATCH($A:$A,budget!$A:$A,0))</f>
        <v>0</v>
      </c>
      <c r="R337" s="35">
        <f>INDEX(budget!R:R,MATCH($A:$A,budget!$A:$A,0))</f>
        <v>0</v>
      </c>
      <c r="S337" s="14">
        <f t="shared" si="243"/>
        <v>0</v>
      </c>
      <c r="T337" s="35">
        <f>INDEX(budget!T:T,MATCH($A:$A,budget!$A:$A,0))</f>
        <v>0</v>
      </c>
      <c r="U337" s="332">
        <f t="shared" si="244"/>
        <v>0</v>
      </c>
      <c r="V337" s="58"/>
      <c r="W337" s="14"/>
      <c r="X337" s="58"/>
      <c r="Y337" s="58"/>
      <c r="Z337" s="58"/>
      <c r="AA337" s="58"/>
      <c r="AB337" s="75"/>
      <c r="AC337" s="319">
        <f t="shared" si="245"/>
        <v>0</v>
      </c>
      <c r="AD337" s="278"/>
      <c r="AE337" s="278"/>
      <c r="AF337" s="278"/>
      <c r="AG337" s="294">
        <f t="shared" si="246"/>
        <v>0</v>
      </c>
      <c r="AH337" s="304">
        <f t="shared" si="247"/>
        <v>0</v>
      </c>
    </row>
    <row r="338" spans="1:35">
      <c r="A338" s="39">
        <v>2943</v>
      </c>
      <c r="B338" s="44" t="s">
        <v>440</v>
      </c>
      <c r="C338" s="236" t="s">
        <v>244</v>
      </c>
      <c r="D338" s="6"/>
      <c r="E338" s="4"/>
      <c r="F338" s="98">
        <v>1</v>
      </c>
      <c r="G338" s="8"/>
      <c r="H338" s="7">
        <f t="shared" si="248"/>
        <v>1</v>
      </c>
      <c r="I338" s="4">
        <v>1</v>
      </c>
      <c r="J338" s="8" t="s">
        <v>231</v>
      </c>
      <c r="K338" s="7">
        <f>SUMIF(exportMMB!D:D,'Voorbeeld Costreport Budget'!A338,exportMMB!G:G)</f>
        <v>0</v>
      </c>
      <c r="L338" s="14">
        <f>INDEX(budget!L:L,MATCH(A:A,budget!A:A,0))</f>
        <v>0</v>
      </c>
      <c r="M338" s="22">
        <f>INDEX(budget!M:M,MATCH($A:$A,budget!$A:$A,0))</f>
        <v>0</v>
      </c>
      <c r="N338" s="14">
        <f>INDEX(budget!N:N,MATCH($A:$A,budget!$A:$A,0))</f>
        <v>0</v>
      </c>
      <c r="O338" s="35">
        <f>INDEX(budget!O:O,MATCH($A:$A,budget!$A:$A,0))</f>
        <v>0</v>
      </c>
      <c r="P338" s="35">
        <f>INDEX(budget!P:P,MATCH($A:$A,budget!$A:$A,0))</f>
        <v>0</v>
      </c>
      <c r="Q338" s="35">
        <f>INDEX(budget!Q:Q,MATCH($A:$A,budget!$A:$A,0))</f>
        <v>0</v>
      </c>
      <c r="R338" s="35">
        <f>INDEX(budget!R:R,MATCH($A:$A,budget!$A:$A,0))</f>
        <v>0</v>
      </c>
      <c r="S338" s="14">
        <f t="shared" si="243"/>
        <v>0</v>
      </c>
      <c r="T338" s="35">
        <f>INDEX(budget!T:T,MATCH($A:$A,budget!$A:$A,0))</f>
        <v>0</v>
      </c>
      <c r="U338" s="332">
        <f t="shared" si="244"/>
        <v>0</v>
      </c>
      <c r="V338" s="58"/>
      <c r="W338" s="14"/>
      <c r="X338" s="58"/>
      <c r="Y338" s="58"/>
      <c r="Z338" s="58"/>
      <c r="AA338" s="58"/>
      <c r="AB338" s="75"/>
      <c r="AC338" s="319">
        <f t="shared" si="245"/>
        <v>0</v>
      </c>
      <c r="AD338" s="278"/>
      <c r="AE338" s="278"/>
      <c r="AF338" s="278"/>
      <c r="AG338" s="294">
        <f t="shared" si="246"/>
        <v>0</v>
      </c>
      <c r="AH338" s="304">
        <f t="shared" si="247"/>
        <v>0</v>
      </c>
    </row>
    <row r="339" spans="1:35">
      <c r="A339" s="39">
        <v>2948</v>
      </c>
      <c r="B339" s="44" t="s">
        <v>441</v>
      </c>
      <c r="C339" s="236" t="s">
        <v>244</v>
      </c>
      <c r="D339" s="6"/>
      <c r="E339" s="4"/>
      <c r="F339" s="98">
        <v>1</v>
      </c>
      <c r="G339" s="8"/>
      <c r="H339" s="7">
        <f t="shared" si="248"/>
        <v>1</v>
      </c>
      <c r="I339" s="4">
        <v>1</v>
      </c>
      <c r="J339" s="8" t="s">
        <v>231</v>
      </c>
      <c r="K339" s="7">
        <f>SUMIF(exportMMB!D:D,'Voorbeeld Costreport Budget'!A339,exportMMB!G:G)</f>
        <v>0</v>
      </c>
      <c r="L339" s="14">
        <f>INDEX(budget!L:L,MATCH(A:A,budget!A:A,0))</f>
        <v>0</v>
      </c>
      <c r="M339" s="22">
        <f>INDEX(budget!M:M,MATCH($A:$A,budget!$A:$A,0))</f>
        <v>0</v>
      </c>
      <c r="N339" s="14">
        <f>INDEX(budget!N:N,MATCH($A:$A,budget!$A:$A,0))</f>
        <v>0</v>
      </c>
      <c r="O339" s="35">
        <f>INDEX(budget!O:O,MATCH($A:$A,budget!$A:$A,0))</f>
        <v>0</v>
      </c>
      <c r="P339" s="35">
        <f>INDEX(budget!P:P,MATCH($A:$A,budget!$A:$A,0))</f>
        <v>0</v>
      </c>
      <c r="Q339" s="35">
        <f>INDEX(budget!Q:Q,MATCH($A:$A,budget!$A:$A,0))</f>
        <v>0</v>
      </c>
      <c r="R339" s="35">
        <f>INDEX(budget!R:R,MATCH($A:$A,budget!$A:$A,0))</f>
        <v>0</v>
      </c>
      <c r="S339" s="14">
        <f t="shared" si="243"/>
        <v>0</v>
      </c>
      <c r="T339" s="35">
        <f>INDEX(budget!T:T,MATCH($A:$A,budget!$A:$A,0))</f>
        <v>0</v>
      </c>
      <c r="U339" s="332">
        <f t="shared" si="244"/>
        <v>0</v>
      </c>
      <c r="V339" s="58"/>
      <c r="W339" s="14"/>
      <c r="X339" s="58"/>
      <c r="Y339" s="58"/>
      <c r="Z339" s="58"/>
      <c r="AA339" s="58"/>
      <c r="AB339" s="75"/>
      <c r="AC339" s="319">
        <f t="shared" si="245"/>
        <v>0</v>
      </c>
      <c r="AD339" s="278"/>
      <c r="AE339" s="278"/>
      <c r="AF339" s="278"/>
      <c r="AG339" s="294">
        <f t="shared" si="246"/>
        <v>0</v>
      </c>
      <c r="AH339" s="304">
        <f t="shared" si="247"/>
        <v>0</v>
      </c>
    </row>
    <row r="340" spans="1:35">
      <c r="A340" s="39">
        <v>2949</v>
      </c>
      <c r="B340" s="44" t="s">
        <v>442</v>
      </c>
      <c r="C340" s="236" t="s">
        <v>244</v>
      </c>
      <c r="D340" s="6"/>
      <c r="E340" s="4"/>
      <c r="F340" s="98">
        <v>1</v>
      </c>
      <c r="G340" s="8"/>
      <c r="H340" s="7">
        <f t="shared" ref="H340:H342" si="249">SUM(E340:G340)</f>
        <v>1</v>
      </c>
      <c r="I340" s="4">
        <v>1</v>
      </c>
      <c r="J340" s="8" t="s">
        <v>231</v>
      </c>
      <c r="K340" s="7">
        <f>SUMIF(exportMMB!D:D,'Voorbeeld Costreport Budget'!A340,exportMMB!G:G)</f>
        <v>0</v>
      </c>
      <c r="L340" s="14">
        <f>INDEX(budget!L:L,MATCH(A:A,budget!A:A,0))</f>
        <v>0</v>
      </c>
      <c r="M340" s="22">
        <f>INDEX(budget!M:M,MATCH($A:$A,budget!$A:$A,0))</f>
        <v>0</v>
      </c>
      <c r="N340" s="14">
        <f>INDEX(budget!N:N,MATCH($A:$A,budget!$A:$A,0))</f>
        <v>0</v>
      </c>
      <c r="O340" s="35">
        <f>INDEX(budget!O:O,MATCH($A:$A,budget!$A:$A,0))</f>
        <v>0</v>
      </c>
      <c r="P340" s="35">
        <f>INDEX(budget!P:P,MATCH($A:$A,budget!$A:$A,0))</f>
        <v>0</v>
      </c>
      <c r="Q340" s="35">
        <f>INDEX(budget!Q:Q,MATCH($A:$A,budget!$A:$A,0))</f>
        <v>0</v>
      </c>
      <c r="R340" s="35">
        <f>INDEX(budget!R:R,MATCH($A:$A,budget!$A:$A,0))</f>
        <v>0</v>
      </c>
      <c r="S340" s="14">
        <f t="shared" si="243"/>
        <v>0</v>
      </c>
      <c r="T340" s="35">
        <f>INDEX(budget!T:T,MATCH($A:$A,budget!$A:$A,0))</f>
        <v>0</v>
      </c>
      <c r="U340" s="332">
        <f t="shared" si="244"/>
        <v>0</v>
      </c>
      <c r="V340" s="58"/>
      <c r="W340" s="14"/>
      <c r="X340" s="58"/>
      <c r="Y340" s="58"/>
      <c r="Z340" s="58"/>
      <c r="AA340" s="58"/>
      <c r="AB340" s="75"/>
      <c r="AC340" s="319">
        <f t="shared" si="245"/>
        <v>0</v>
      </c>
      <c r="AD340" s="278"/>
      <c r="AE340" s="278"/>
      <c r="AF340" s="278"/>
      <c r="AG340" s="294">
        <f t="shared" si="246"/>
        <v>0</v>
      </c>
      <c r="AH340" s="304">
        <f t="shared" si="247"/>
        <v>0</v>
      </c>
    </row>
    <row r="341" spans="1:35">
      <c r="A341" s="39">
        <v>2983</v>
      </c>
      <c r="B341" s="44" t="s">
        <v>443</v>
      </c>
      <c r="C341" s="236" t="s">
        <v>244</v>
      </c>
      <c r="D341" s="6"/>
      <c r="E341" s="4"/>
      <c r="F341" s="98">
        <v>1</v>
      </c>
      <c r="G341" s="8"/>
      <c r="H341" s="7">
        <f t="shared" si="249"/>
        <v>1</v>
      </c>
      <c r="I341" s="4">
        <v>1</v>
      </c>
      <c r="J341" s="8" t="s">
        <v>231</v>
      </c>
      <c r="K341" s="7">
        <f>SUMIF(exportMMB!D:D,'Voorbeeld Costreport Budget'!A341,exportMMB!G:G)</f>
        <v>0</v>
      </c>
      <c r="L341" s="14">
        <f>INDEX(budget!L:L,MATCH(A:A,budget!A:A,0))</f>
        <v>0</v>
      </c>
      <c r="M341" s="22">
        <f>INDEX(budget!M:M,MATCH($A:$A,budget!$A:$A,0))</f>
        <v>0</v>
      </c>
      <c r="N341" s="14">
        <f>INDEX(budget!N:N,MATCH($A:$A,budget!$A:$A,0))</f>
        <v>0</v>
      </c>
      <c r="O341" s="35">
        <f>INDEX(budget!O:O,MATCH($A:$A,budget!$A:$A,0))</f>
        <v>0</v>
      </c>
      <c r="P341" s="35">
        <f>INDEX(budget!P:P,MATCH($A:$A,budget!$A:$A,0))</f>
        <v>0</v>
      </c>
      <c r="Q341" s="35">
        <f>INDEX(budget!Q:Q,MATCH($A:$A,budget!$A:$A,0))</f>
        <v>0</v>
      </c>
      <c r="R341" s="35">
        <f>INDEX(budget!R:R,MATCH($A:$A,budget!$A:$A,0))</f>
        <v>0</v>
      </c>
      <c r="S341" s="14">
        <f t="shared" si="243"/>
        <v>0</v>
      </c>
      <c r="T341" s="35">
        <f>INDEX(budget!T:T,MATCH($A:$A,budget!$A:$A,0))</f>
        <v>0</v>
      </c>
      <c r="U341" s="332">
        <f t="shared" si="244"/>
        <v>0</v>
      </c>
      <c r="V341" s="58"/>
      <c r="W341" s="14"/>
      <c r="X341" s="58"/>
      <c r="Y341" s="58"/>
      <c r="Z341" s="58"/>
      <c r="AA341" s="58"/>
      <c r="AB341" s="75"/>
      <c r="AC341" s="319">
        <f t="shared" si="245"/>
        <v>0</v>
      </c>
      <c r="AD341" s="278"/>
      <c r="AE341" s="278"/>
      <c r="AF341" s="278"/>
      <c r="AG341" s="294">
        <f t="shared" si="246"/>
        <v>0</v>
      </c>
      <c r="AH341" s="304">
        <f t="shared" si="247"/>
        <v>0</v>
      </c>
    </row>
    <row r="342" spans="1:35">
      <c r="A342" s="39">
        <v>2997</v>
      </c>
      <c r="B342" s="44" t="s">
        <v>388</v>
      </c>
      <c r="C342" s="236" t="s">
        <v>244</v>
      </c>
      <c r="D342" s="6"/>
      <c r="E342" s="4"/>
      <c r="F342" s="98">
        <v>1</v>
      </c>
      <c r="G342" s="8"/>
      <c r="H342" s="7">
        <f t="shared" si="249"/>
        <v>1</v>
      </c>
      <c r="I342" s="4">
        <v>1</v>
      </c>
      <c r="J342" s="8" t="s">
        <v>231</v>
      </c>
      <c r="K342" s="7">
        <f>SUMIF(exportMMB!D:D,'Voorbeeld Costreport Budget'!A342,exportMMB!G:G)</f>
        <v>0</v>
      </c>
      <c r="L342" s="14">
        <f>INDEX(budget!L:L,MATCH(A:A,budget!A:A,0))</f>
        <v>0</v>
      </c>
      <c r="M342" s="22">
        <f>INDEX(budget!M:M,MATCH($A:$A,budget!$A:$A,0))</f>
        <v>0</v>
      </c>
      <c r="N342" s="14">
        <f>INDEX(budget!N:N,MATCH($A:$A,budget!$A:$A,0))</f>
        <v>0</v>
      </c>
      <c r="O342" s="35">
        <f>INDEX(budget!O:O,MATCH($A:$A,budget!$A:$A,0))</f>
        <v>0</v>
      </c>
      <c r="P342" s="35">
        <f>INDEX(budget!P:P,MATCH($A:$A,budget!$A:$A,0))</f>
        <v>0</v>
      </c>
      <c r="Q342" s="35">
        <f>INDEX(budget!Q:Q,MATCH($A:$A,budget!$A:$A,0))</f>
        <v>0</v>
      </c>
      <c r="R342" s="35">
        <f>INDEX(budget!R:R,MATCH($A:$A,budget!$A:$A,0))</f>
        <v>0</v>
      </c>
      <c r="S342" s="14">
        <f t="shared" si="243"/>
        <v>0</v>
      </c>
      <c r="T342" s="36"/>
      <c r="U342" s="332">
        <f t="shared" si="244"/>
        <v>0</v>
      </c>
      <c r="V342" s="58"/>
      <c r="W342" s="14"/>
      <c r="X342" s="58"/>
      <c r="Y342" s="58"/>
      <c r="Z342" s="58"/>
      <c r="AA342" s="58"/>
      <c r="AB342" s="310"/>
      <c r="AC342" s="319">
        <f t="shared" si="245"/>
        <v>0</v>
      </c>
      <c r="AD342" s="278"/>
      <c r="AE342" s="278"/>
      <c r="AF342" s="278"/>
      <c r="AG342" s="294">
        <f t="shared" si="246"/>
        <v>0</v>
      </c>
      <c r="AH342" s="304">
        <f t="shared" si="247"/>
        <v>0</v>
      </c>
    </row>
    <row r="343" spans="1:35">
      <c r="A343" s="39"/>
      <c r="B343" s="46" t="s">
        <v>152</v>
      </c>
      <c r="C343" s="236"/>
      <c r="D343" s="6"/>
      <c r="E343" s="4"/>
      <c r="F343" s="98"/>
      <c r="G343" s="8"/>
      <c r="H343" s="7"/>
      <c r="I343" s="4"/>
      <c r="J343" s="8"/>
      <c r="K343" s="7"/>
      <c r="L343" s="16">
        <f>SUM(L328:L342)</f>
        <v>0</v>
      </c>
      <c r="M343" s="21">
        <f>SUM(M329:M342)</f>
        <v>0</v>
      </c>
      <c r="N343" s="16">
        <f t="shared" ref="N343:T343" si="250">SUM(N329:N342)</f>
        <v>0</v>
      </c>
      <c r="O343" s="34">
        <f t="shared" si="250"/>
        <v>0</v>
      </c>
      <c r="P343" s="34">
        <f t="shared" si="250"/>
        <v>0</v>
      </c>
      <c r="Q343" s="34">
        <f t="shared" si="250"/>
        <v>0</v>
      </c>
      <c r="R343" s="34">
        <f t="shared" si="250"/>
        <v>0</v>
      </c>
      <c r="S343" s="16">
        <f t="shared" si="250"/>
        <v>0</v>
      </c>
      <c r="T343" s="34">
        <f t="shared" si="250"/>
        <v>0</v>
      </c>
      <c r="U343" s="284">
        <f t="shared" ref="U343:AA343" si="251">SUM(U329:U342)</f>
        <v>0</v>
      </c>
      <c r="V343" s="58">
        <f t="shared" si="251"/>
        <v>0</v>
      </c>
      <c r="W343" s="14">
        <f t="shared" si="251"/>
        <v>0</v>
      </c>
      <c r="X343" s="58">
        <f t="shared" si="251"/>
        <v>0</v>
      </c>
      <c r="Y343" s="58">
        <f t="shared" si="251"/>
        <v>0</v>
      </c>
      <c r="Z343" s="58">
        <f t="shared" si="251"/>
        <v>0</v>
      </c>
      <c r="AA343" s="58">
        <f t="shared" si="251"/>
        <v>0</v>
      </c>
      <c r="AB343" s="59">
        <f t="shared" ref="AB343" si="252">SUM(AB329:AB342)</f>
        <v>0</v>
      </c>
      <c r="AC343" s="320">
        <f>SUM(AC329:AC342)</f>
        <v>0</v>
      </c>
      <c r="AD343" s="279">
        <f>SUM(AD329:AD342)</f>
        <v>0</v>
      </c>
      <c r="AE343" s="279">
        <f>SUM(AE329:AE342)</f>
        <v>0</v>
      </c>
      <c r="AF343" s="279">
        <f>SUM(AF329:AF342)</f>
        <v>0</v>
      </c>
      <c r="AG343" s="295">
        <f t="shared" ref="AG343:AH343" si="253">SUM(AG329:AG342)</f>
        <v>0</v>
      </c>
      <c r="AH343" s="305">
        <f t="shared" si="253"/>
        <v>0</v>
      </c>
      <c r="AI343" s="328"/>
    </row>
    <row r="344" spans="1:35">
      <c r="A344" s="39"/>
      <c r="B344" s="44"/>
      <c r="C344" s="236"/>
      <c r="D344" s="6"/>
      <c r="E344" s="4"/>
      <c r="F344" s="98"/>
      <c r="G344" s="8"/>
      <c r="H344" s="7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  <c r="U344" s="284"/>
      <c r="V344" s="58"/>
      <c r="W344" s="14"/>
      <c r="X344" s="58"/>
      <c r="Y344" s="58"/>
      <c r="Z344" s="58"/>
      <c r="AA344" s="58"/>
      <c r="AB344" s="75"/>
      <c r="AC344" s="319"/>
      <c r="AD344" s="278"/>
      <c r="AE344" s="278"/>
      <c r="AF344" s="278"/>
      <c r="AG344" s="294"/>
      <c r="AH344" s="304"/>
    </row>
    <row r="345" spans="1:35">
      <c r="A345" s="104">
        <v>3000</v>
      </c>
      <c r="B345" s="31" t="s">
        <v>180</v>
      </c>
      <c r="C345" s="237"/>
      <c r="D345" s="6"/>
      <c r="E345" s="4"/>
      <c r="F345" s="98"/>
      <c r="G345" s="8"/>
      <c r="H345" s="7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  <c r="U345" s="284"/>
      <c r="V345" s="58"/>
      <c r="W345" s="14"/>
      <c r="X345" s="58"/>
      <c r="Y345" s="58"/>
      <c r="Z345" s="58"/>
      <c r="AA345" s="58"/>
      <c r="AB345" s="75"/>
      <c r="AC345" s="319"/>
      <c r="AD345" s="278"/>
      <c r="AE345" s="278"/>
      <c r="AF345" s="278"/>
      <c r="AG345" s="294"/>
      <c r="AH345" s="304"/>
    </row>
    <row r="346" spans="1:35">
      <c r="A346" s="103">
        <v>3001</v>
      </c>
      <c r="B346" s="44" t="s">
        <v>444</v>
      </c>
      <c r="C346" s="236" t="s">
        <v>244</v>
      </c>
      <c r="D346" s="6"/>
      <c r="E346" s="4"/>
      <c r="F346" s="98">
        <v>1</v>
      </c>
      <c r="G346" s="8"/>
      <c r="H346" s="7">
        <f t="shared" ref="H346:H351" si="254">SUM(E346:G346)</f>
        <v>1</v>
      </c>
      <c r="I346" s="4">
        <v>1</v>
      </c>
      <c r="J346" s="8" t="s">
        <v>231</v>
      </c>
      <c r="K346" s="7">
        <f>SUMIF(exportMMB!D:D,'Voorbeeld Costreport Budget'!A346,exportMMB!G:G)</f>
        <v>0</v>
      </c>
      <c r="L346" s="14">
        <f>INDEX(budget!L:L,MATCH(A:A,budget!A:A,0))</f>
        <v>0</v>
      </c>
      <c r="M346" s="22">
        <f>INDEX(budget!M:M,MATCH($A:$A,budget!$A:$A,0))</f>
        <v>0</v>
      </c>
      <c r="N346" s="14">
        <f>INDEX(budget!N:N,MATCH($A:$A,budget!$A:$A,0))</f>
        <v>0</v>
      </c>
      <c r="O346" s="35">
        <f>INDEX(budget!O:O,MATCH($A:$A,budget!$A:$A,0))</f>
        <v>0</v>
      </c>
      <c r="P346" s="35">
        <f>INDEX(budget!P:P,MATCH($A:$A,budget!$A:$A,0))</f>
        <v>0</v>
      </c>
      <c r="Q346" s="35">
        <f>INDEX(budget!Q:Q,MATCH($A:$A,budget!$A:$A,0))</f>
        <v>0</v>
      </c>
      <c r="R346" s="35">
        <f>INDEX(budget!R:R,MATCH($A:$A,budget!$A:$A,0))</f>
        <v>0</v>
      </c>
      <c r="S346" s="14">
        <f t="shared" ref="S346:S360" si="255">L346-SUM(N346:R346)</f>
        <v>0</v>
      </c>
      <c r="T346" s="35">
        <f>INDEX(budget!T:T,MATCH($A:$A,budget!$A:$A,0))</f>
        <v>0</v>
      </c>
      <c r="U346" s="332">
        <f t="shared" ref="U346:U360" si="256">W:W+X:X+Y:Y+Z:Z+AA:AA</f>
        <v>0</v>
      </c>
      <c r="V346" s="58"/>
      <c r="W346" s="14"/>
      <c r="X346" s="58"/>
      <c r="Y346" s="58"/>
      <c r="Z346" s="58"/>
      <c r="AA346" s="58"/>
      <c r="AB346" s="75"/>
      <c r="AC346" s="319">
        <f t="shared" ref="AC346:AC360" si="257">AD:AD+AE:AE</f>
        <v>0</v>
      </c>
      <c r="AD346" s="278"/>
      <c r="AE346" s="278"/>
      <c r="AF346" s="278"/>
      <c r="AG346" s="294">
        <f t="shared" ref="AG346:AG360" si="258">AC:AC+U:U</f>
        <v>0</v>
      </c>
      <c r="AH346" s="304">
        <f t="shared" ref="AH346:AH360" si="259">L:L-AG:AG</f>
        <v>0</v>
      </c>
    </row>
    <row r="347" spans="1:35">
      <c r="A347" s="39">
        <v>3002</v>
      </c>
      <c r="B347" s="44" t="s">
        <v>445</v>
      </c>
      <c r="C347" s="236" t="s">
        <v>244</v>
      </c>
      <c r="D347" s="6"/>
      <c r="E347" s="4"/>
      <c r="F347" s="98">
        <v>1</v>
      </c>
      <c r="G347" s="8"/>
      <c r="H347" s="7">
        <f t="shared" si="254"/>
        <v>1</v>
      </c>
      <c r="I347" s="4">
        <v>1</v>
      </c>
      <c r="J347" s="8" t="s">
        <v>231</v>
      </c>
      <c r="K347" s="7">
        <f>SUMIF(exportMMB!D:D,'Voorbeeld Costreport Budget'!A347,exportMMB!G:G)</f>
        <v>0</v>
      </c>
      <c r="L347" s="14">
        <f>INDEX(budget!L:L,MATCH(A:A,budget!A:A,0))</f>
        <v>0</v>
      </c>
      <c r="M347" s="22">
        <f>INDEX(budget!M:M,MATCH($A:$A,budget!$A:$A,0))</f>
        <v>0</v>
      </c>
      <c r="N347" s="14">
        <f>INDEX(budget!N:N,MATCH($A:$A,budget!$A:$A,0))</f>
        <v>0</v>
      </c>
      <c r="O347" s="35">
        <f>INDEX(budget!O:O,MATCH($A:$A,budget!$A:$A,0))</f>
        <v>0</v>
      </c>
      <c r="P347" s="35">
        <f>INDEX(budget!P:P,MATCH($A:$A,budget!$A:$A,0))</f>
        <v>0</v>
      </c>
      <c r="Q347" s="35">
        <f>INDEX(budget!Q:Q,MATCH($A:$A,budget!$A:$A,0))</f>
        <v>0</v>
      </c>
      <c r="R347" s="35">
        <f>INDEX(budget!R:R,MATCH($A:$A,budget!$A:$A,0))</f>
        <v>0</v>
      </c>
      <c r="S347" s="14">
        <f t="shared" si="255"/>
        <v>0</v>
      </c>
      <c r="T347" s="35">
        <f>INDEX(budget!T:T,MATCH($A:$A,budget!$A:$A,0))</f>
        <v>0</v>
      </c>
      <c r="U347" s="332">
        <f t="shared" si="256"/>
        <v>0</v>
      </c>
      <c r="V347" s="58"/>
      <c r="W347" s="14"/>
      <c r="X347" s="58"/>
      <c r="Y347" s="58"/>
      <c r="Z347" s="58"/>
      <c r="AA347" s="58"/>
      <c r="AB347" s="75"/>
      <c r="AC347" s="319">
        <f t="shared" si="257"/>
        <v>0</v>
      </c>
      <c r="AD347" s="278"/>
      <c r="AE347" s="278"/>
      <c r="AF347" s="278"/>
      <c r="AG347" s="294">
        <f t="shared" si="258"/>
        <v>0</v>
      </c>
      <c r="AH347" s="304">
        <f t="shared" si="259"/>
        <v>0</v>
      </c>
    </row>
    <row r="348" spans="1:35">
      <c r="A348" s="103">
        <v>3003</v>
      </c>
      <c r="B348" s="44" t="s">
        <v>446</v>
      </c>
      <c r="C348" s="236" t="s">
        <v>244</v>
      </c>
      <c r="D348" s="6"/>
      <c r="E348" s="4"/>
      <c r="F348" s="98">
        <v>1</v>
      </c>
      <c r="G348" s="8"/>
      <c r="H348" s="7">
        <f t="shared" si="254"/>
        <v>1</v>
      </c>
      <c r="I348" s="4">
        <v>1</v>
      </c>
      <c r="J348" s="8" t="s">
        <v>231</v>
      </c>
      <c r="K348" s="7">
        <f>SUMIF(exportMMB!D:D,'Voorbeeld Costreport Budget'!A348,exportMMB!G:G)</f>
        <v>0</v>
      </c>
      <c r="L348" s="14">
        <f>INDEX(budget!L:L,MATCH(A:A,budget!A:A,0))</f>
        <v>0</v>
      </c>
      <c r="M348" s="22">
        <f>INDEX(budget!M:M,MATCH($A:$A,budget!$A:$A,0))</f>
        <v>0</v>
      </c>
      <c r="N348" s="14">
        <f>INDEX(budget!N:N,MATCH($A:$A,budget!$A:$A,0))</f>
        <v>0</v>
      </c>
      <c r="O348" s="35">
        <f>INDEX(budget!O:O,MATCH($A:$A,budget!$A:$A,0))</f>
        <v>0</v>
      </c>
      <c r="P348" s="35">
        <f>INDEX(budget!P:P,MATCH($A:$A,budget!$A:$A,0))</f>
        <v>0</v>
      </c>
      <c r="Q348" s="35">
        <f>INDEX(budget!Q:Q,MATCH($A:$A,budget!$A:$A,0))</f>
        <v>0</v>
      </c>
      <c r="R348" s="35">
        <f>INDEX(budget!R:R,MATCH($A:$A,budget!$A:$A,0))</f>
        <v>0</v>
      </c>
      <c r="S348" s="14">
        <f t="shared" si="255"/>
        <v>0</v>
      </c>
      <c r="T348" s="35">
        <f>INDEX(budget!T:T,MATCH($A:$A,budget!$A:$A,0))</f>
        <v>0</v>
      </c>
      <c r="U348" s="332">
        <f t="shared" si="256"/>
        <v>0</v>
      </c>
      <c r="V348" s="58"/>
      <c r="W348" s="14"/>
      <c r="X348" s="58"/>
      <c r="Y348" s="58"/>
      <c r="Z348" s="58"/>
      <c r="AA348" s="58"/>
      <c r="AB348" s="75"/>
      <c r="AC348" s="319">
        <f t="shared" si="257"/>
        <v>0</v>
      </c>
      <c r="AD348" s="278"/>
      <c r="AE348" s="278"/>
      <c r="AF348" s="278"/>
      <c r="AG348" s="294">
        <f t="shared" si="258"/>
        <v>0</v>
      </c>
      <c r="AH348" s="304">
        <f t="shared" si="259"/>
        <v>0</v>
      </c>
    </row>
    <row r="349" spans="1:35">
      <c r="A349" s="39">
        <v>3005</v>
      </c>
      <c r="B349" s="44" t="s">
        <v>447</v>
      </c>
      <c r="C349" s="236" t="s">
        <v>244</v>
      </c>
      <c r="D349" s="6"/>
      <c r="E349" s="4"/>
      <c r="F349" s="98">
        <v>1</v>
      </c>
      <c r="G349" s="8"/>
      <c r="H349" s="7">
        <f t="shared" si="254"/>
        <v>1</v>
      </c>
      <c r="I349" s="4">
        <v>1</v>
      </c>
      <c r="J349" s="8" t="s">
        <v>231</v>
      </c>
      <c r="K349" s="7">
        <f>SUMIF(exportMMB!D:D,'Voorbeeld Costreport Budget'!A349,exportMMB!G:G)</f>
        <v>0</v>
      </c>
      <c r="L349" s="14">
        <f>INDEX(budget!L:L,MATCH(A:A,budget!A:A,0))</f>
        <v>0</v>
      </c>
      <c r="M349" s="22">
        <f>INDEX(budget!M:M,MATCH($A:$A,budget!$A:$A,0))</f>
        <v>0</v>
      </c>
      <c r="N349" s="14">
        <f>INDEX(budget!N:N,MATCH($A:$A,budget!$A:$A,0))</f>
        <v>0</v>
      </c>
      <c r="O349" s="35">
        <f>INDEX(budget!O:O,MATCH($A:$A,budget!$A:$A,0))</f>
        <v>0</v>
      </c>
      <c r="P349" s="35">
        <f>INDEX(budget!P:P,MATCH($A:$A,budget!$A:$A,0))</f>
        <v>0</v>
      </c>
      <c r="Q349" s="35">
        <f>INDEX(budget!Q:Q,MATCH($A:$A,budget!$A:$A,0))</f>
        <v>0</v>
      </c>
      <c r="R349" s="35">
        <f>INDEX(budget!R:R,MATCH($A:$A,budget!$A:$A,0))</f>
        <v>0</v>
      </c>
      <c r="S349" s="14">
        <f t="shared" si="255"/>
        <v>0</v>
      </c>
      <c r="T349" s="35">
        <f>INDEX(budget!T:T,MATCH($A:$A,budget!$A:$A,0))</f>
        <v>0</v>
      </c>
      <c r="U349" s="332">
        <f t="shared" si="256"/>
        <v>0</v>
      </c>
      <c r="V349" s="58"/>
      <c r="W349" s="14"/>
      <c r="X349" s="58"/>
      <c r="Y349" s="58"/>
      <c r="Z349" s="58"/>
      <c r="AA349" s="58"/>
      <c r="AB349" s="75"/>
      <c r="AC349" s="319">
        <f t="shared" si="257"/>
        <v>0</v>
      </c>
      <c r="AD349" s="278"/>
      <c r="AE349" s="278"/>
      <c r="AF349" s="278"/>
      <c r="AG349" s="294">
        <f t="shared" si="258"/>
        <v>0</v>
      </c>
      <c r="AH349" s="304">
        <f t="shared" si="259"/>
        <v>0</v>
      </c>
    </row>
    <row r="350" spans="1:35">
      <c r="A350" s="103">
        <v>3006</v>
      </c>
      <c r="B350" s="44" t="s">
        <v>448</v>
      </c>
      <c r="C350" s="236" t="s">
        <v>244</v>
      </c>
      <c r="D350" s="6"/>
      <c r="E350" s="8"/>
      <c r="F350" s="98">
        <v>1</v>
      </c>
      <c r="G350" s="8"/>
      <c r="H350" s="7">
        <f t="shared" si="254"/>
        <v>1</v>
      </c>
      <c r="I350" s="4">
        <v>1</v>
      </c>
      <c r="J350" s="8" t="s">
        <v>231</v>
      </c>
      <c r="K350" s="7">
        <f>SUMIF(exportMMB!D:D,'Voorbeeld Costreport Budget'!A350,exportMMB!G:G)</f>
        <v>0</v>
      </c>
      <c r="L350" s="14">
        <f>INDEX(budget!L:L,MATCH(A:A,budget!A:A,0))</f>
        <v>0</v>
      </c>
      <c r="M350" s="22">
        <f>INDEX(budget!M:M,MATCH($A:$A,budget!$A:$A,0))</f>
        <v>0</v>
      </c>
      <c r="N350" s="14">
        <f>INDEX(budget!N:N,MATCH($A:$A,budget!$A:$A,0))</f>
        <v>0</v>
      </c>
      <c r="O350" s="35">
        <f>INDEX(budget!O:O,MATCH($A:$A,budget!$A:$A,0))</f>
        <v>0</v>
      </c>
      <c r="P350" s="35">
        <f>INDEX(budget!P:P,MATCH($A:$A,budget!$A:$A,0))</f>
        <v>0</v>
      </c>
      <c r="Q350" s="35">
        <f>INDEX(budget!Q:Q,MATCH($A:$A,budget!$A:$A,0))</f>
        <v>0</v>
      </c>
      <c r="R350" s="35">
        <f>INDEX(budget!R:R,MATCH($A:$A,budget!$A:$A,0))</f>
        <v>0</v>
      </c>
      <c r="S350" s="14">
        <f t="shared" si="255"/>
        <v>0</v>
      </c>
      <c r="T350" s="35">
        <f>INDEX(budget!T:T,MATCH($A:$A,budget!$A:$A,0))</f>
        <v>0</v>
      </c>
      <c r="U350" s="332">
        <f t="shared" si="256"/>
        <v>0</v>
      </c>
      <c r="V350" s="58"/>
      <c r="W350" s="14"/>
      <c r="X350" s="58"/>
      <c r="Y350" s="58"/>
      <c r="Z350" s="58"/>
      <c r="AA350" s="58"/>
      <c r="AB350" s="75"/>
      <c r="AC350" s="319">
        <f t="shared" si="257"/>
        <v>0</v>
      </c>
      <c r="AD350" s="278"/>
      <c r="AE350" s="278"/>
      <c r="AF350" s="278"/>
      <c r="AG350" s="294">
        <f t="shared" si="258"/>
        <v>0</v>
      </c>
      <c r="AH350" s="304">
        <f t="shared" si="259"/>
        <v>0</v>
      </c>
    </row>
    <row r="351" spans="1:35">
      <c r="A351" s="103">
        <v>3007</v>
      </c>
      <c r="B351" s="44" t="s">
        <v>449</v>
      </c>
      <c r="C351" s="236" t="s">
        <v>244</v>
      </c>
      <c r="D351" s="6"/>
      <c r="E351" s="8"/>
      <c r="F351" s="98">
        <v>1</v>
      </c>
      <c r="G351" s="8"/>
      <c r="H351" s="7">
        <f t="shared" si="254"/>
        <v>1</v>
      </c>
      <c r="I351" s="4">
        <v>1</v>
      </c>
      <c r="J351" s="8" t="s">
        <v>231</v>
      </c>
      <c r="K351" s="7">
        <f>SUMIF(exportMMB!D:D,'Voorbeeld Costreport Budget'!A351,exportMMB!G:G)</f>
        <v>0</v>
      </c>
      <c r="L351" s="14">
        <f>INDEX(budget!L:L,MATCH(A:A,budget!A:A,0))</f>
        <v>0</v>
      </c>
      <c r="M351" s="22">
        <f>INDEX(budget!M:M,MATCH($A:$A,budget!$A:$A,0))</f>
        <v>0</v>
      </c>
      <c r="N351" s="14">
        <f>INDEX(budget!N:N,MATCH($A:$A,budget!$A:$A,0))</f>
        <v>0</v>
      </c>
      <c r="O351" s="35">
        <f>INDEX(budget!O:O,MATCH($A:$A,budget!$A:$A,0))</f>
        <v>0</v>
      </c>
      <c r="P351" s="35">
        <f>INDEX(budget!P:P,MATCH($A:$A,budget!$A:$A,0))</f>
        <v>0</v>
      </c>
      <c r="Q351" s="35">
        <f>INDEX(budget!Q:Q,MATCH($A:$A,budget!$A:$A,0))</f>
        <v>0</v>
      </c>
      <c r="R351" s="35">
        <f>INDEX(budget!R:R,MATCH($A:$A,budget!$A:$A,0))</f>
        <v>0</v>
      </c>
      <c r="S351" s="14">
        <f t="shared" si="255"/>
        <v>0</v>
      </c>
      <c r="T351" s="35">
        <f>INDEX(budget!T:T,MATCH($A:$A,budget!$A:$A,0))</f>
        <v>0</v>
      </c>
      <c r="U351" s="332">
        <f t="shared" si="256"/>
        <v>0</v>
      </c>
      <c r="V351" s="58"/>
      <c r="W351" s="14"/>
      <c r="X351" s="58"/>
      <c r="Y351" s="58"/>
      <c r="Z351" s="58"/>
      <c r="AA351" s="58"/>
      <c r="AB351" s="75"/>
      <c r="AC351" s="319">
        <f t="shared" si="257"/>
        <v>0</v>
      </c>
      <c r="AD351" s="278"/>
      <c r="AE351" s="278"/>
      <c r="AF351" s="278"/>
      <c r="AG351" s="294">
        <f t="shared" si="258"/>
        <v>0</v>
      </c>
      <c r="AH351" s="304">
        <f t="shared" si="259"/>
        <v>0</v>
      </c>
    </row>
    <row r="352" spans="1:35">
      <c r="A352" s="39">
        <v>3010</v>
      </c>
      <c r="B352" s="44" t="s">
        <v>450</v>
      </c>
      <c r="C352" s="236" t="s">
        <v>244</v>
      </c>
      <c r="D352" s="6"/>
      <c r="E352" s="8"/>
      <c r="F352" s="98">
        <v>1</v>
      </c>
      <c r="G352" s="8"/>
      <c r="H352" s="7">
        <f t="shared" ref="H352:H359" si="260">SUM(E352:G352)</f>
        <v>1</v>
      </c>
      <c r="I352" s="4">
        <v>1</v>
      </c>
      <c r="J352" s="8" t="s">
        <v>231</v>
      </c>
      <c r="K352" s="7">
        <f>SUMIF(exportMMB!D:D,'Voorbeeld Costreport Budget'!A352,exportMMB!G:G)</f>
        <v>0</v>
      </c>
      <c r="L352" s="14">
        <f>INDEX(budget!L:L,MATCH(A:A,budget!A:A,0))</f>
        <v>0</v>
      </c>
      <c r="M352" s="22">
        <f>INDEX(budget!M:M,MATCH($A:$A,budget!$A:$A,0))</f>
        <v>0</v>
      </c>
      <c r="N352" s="14">
        <f>INDEX(budget!N:N,MATCH($A:$A,budget!$A:$A,0))</f>
        <v>0</v>
      </c>
      <c r="O352" s="35">
        <f>INDEX(budget!O:O,MATCH($A:$A,budget!$A:$A,0))</f>
        <v>0</v>
      </c>
      <c r="P352" s="35">
        <f>INDEX(budget!P:P,MATCH($A:$A,budget!$A:$A,0))</f>
        <v>0</v>
      </c>
      <c r="Q352" s="35">
        <f>INDEX(budget!Q:Q,MATCH($A:$A,budget!$A:$A,0))</f>
        <v>0</v>
      </c>
      <c r="R352" s="35">
        <f>INDEX(budget!R:R,MATCH($A:$A,budget!$A:$A,0))</f>
        <v>0</v>
      </c>
      <c r="S352" s="14">
        <f t="shared" si="255"/>
        <v>0</v>
      </c>
      <c r="T352" s="35">
        <f>INDEX(budget!T:T,MATCH($A:$A,budget!$A:$A,0))</f>
        <v>0</v>
      </c>
      <c r="U352" s="332">
        <f t="shared" si="256"/>
        <v>0</v>
      </c>
      <c r="V352" s="58"/>
      <c r="W352" s="14"/>
      <c r="X352" s="58"/>
      <c r="Y352" s="58"/>
      <c r="Z352" s="58"/>
      <c r="AA352" s="58"/>
      <c r="AB352" s="75"/>
      <c r="AC352" s="319">
        <f t="shared" si="257"/>
        <v>0</v>
      </c>
      <c r="AD352" s="278"/>
      <c r="AE352" s="278"/>
      <c r="AF352" s="278"/>
      <c r="AG352" s="294">
        <f t="shared" si="258"/>
        <v>0</v>
      </c>
      <c r="AH352" s="304">
        <f t="shared" si="259"/>
        <v>0</v>
      </c>
    </row>
    <row r="353" spans="1:35">
      <c r="A353" s="103">
        <v>3011</v>
      </c>
      <c r="B353" s="44" t="s">
        <v>451</v>
      </c>
      <c r="C353" s="236" t="s">
        <v>244</v>
      </c>
      <c r="D353" s="6"/>
      <c r="E353" s="8"/>
      <c r="F353" s="98">
        <v>1</v>
      </c>
      <c r="G353" s="8"/>
      <c r="H353" s="7">
        <f t="shared" si="260"/>
        <v>1</v>
      </c>
      <c r="I353" s="4">
        <v>1</v>
      </c>
      <c r="J353" s="8" t="s">
        <v>231</v>
      </c>
      <c r="K353" s="7">
        <f>SUMIF(exportMMB!D:D,'Voorbeeld Costreport Budget'!A353,exportMMB!G:G)</f>
        <v>0</v>
      </c>
      <c r="L353" s="14">
        <f>INDEX(budget!L:L,MATCH(A:A,budget!A:A,0))</f>
        <v>0</v>
      </c>
      <c r="M353" s="22">
        <f>INDEX(budget!M:M,MATCH($A:$A,budget!$A:$A,0))</f>
        <v>0</v>
      </c>
      <c r="N353" s="14">
        <f>INDEX(budget!N:N,MATCH($A:$A,budget!$A:$A,0))</f>
        <v>0</v>
      </c>
      <c r="O353" s="35">
        <f>INDEX(budget!O:O,MATCH($A:$A,budget!$A:$A,0))</f>
        <v>0</v>
      </c>
      <c r="P353" s="35">
        <f>INDEX(budget!P:P,MATCH($A:$A,budget!$A:$A,0))</f>
        <v>0</v>
      </c>
      <c r="Q353" s="35">
        <f>INDEX(budget!Q:Q,MATCH($A:$A,budget!$A:$A,0))</f>
        <v>0</v>
      </c>
      <c r="R353" s="35">
        <f>INDEX(budget!R:R,MATCH($A:$A,budget!$A:$A,0))</f>
        <v>0</v>
      </c>
      <c r="S353" s="14">
        <f t="shared" si="255"/>
        <v>0</v>
      </c>
      <c r="T353" s="35">
        <f>INDEX(budget!T:T,MATCH($A:$A,budget!$A:$A,0))</f>
        <v>0</v>
      </c>
      <c r="U353" s="332">
        <f t="shared" si="256"/>
        <v>0</v>
      </c>
      <c r="V353" s="58"/>
      <c r="W353" s="14"/>
      <c r="X353" s="58"/>
      <c r="Y353" s="58"/>
      <c r="Z353" s="58"/>
      <c r="AA353" s="58"/>
      <c r="AB353" s="75"/>
      <c r="AC353" s="319">
        <f t="shared" si="257"/>
        <v>0</v>
      </c>
      <c r="AD353" s="278"/>
      <c r="AE353" s="278"/>
      <c r="AF353" s="278"/>
      <c r="AG353" s="294">
        <f t="shared" si="258"/>
        <v>0</v>
      </c>
      <c r="AH353" s="304">
        <f t="shared" si="259"/>
        <v>0</v>
      </c>
    </row>
    <row r="354" spans="1:35">
      <c r="A354" s="103">
        <v>3013</v>
      </c>
      <c r="B354" s="44" t="s">
        <v>370</v>
      </c>
      <c r="C354" s="236" t="s">
        <v>244</v>
      </c>
      <c r="D354" s="6"/>
      <c r="E354" s="8"/>
      <c r="F354" s="98">
        <v>1</v>
      </c>
      <c r="G354" s="8"/>
      <c r="H354" s="7">
        <f t="shared" si="260"/>
        <v>1</v>
      </c>
      <c r="I354" s="4">
        <v>1</v>
      </c>
      <c r="J354" s="8" t="s">
        <v>231</v>
      </c>
      <c r="K354" s="7">
        <f>SUMIF(exportMMB!D:D,'Voorbeeld Costreport Budget'!A354,exportMMB!G:G)</f>
        <v>0</v>
      </c>
      <c r="L354" s="14">
        <f>INDEX(budget!L:L,MATCH(A:A,budget!A:A,0))</f>
        <v>0</v>
      </c>
      <c r="M354" s="22">
        <f>INDEX(budget!M:M,MATCH($A:$A,budget!$A:$A,0))</f>
        <v>0</v>
      </c>
      <c r="N354" s="14">
        <f>INDEX(budget!N:N,MATCH($A:$A,budget!$A:$A,0))</f>
        <v>0</v>
      </c>
      <c r="O354" s="35">
        <f>INDEX(budget!O:O,MATCH($A:$A,budget!$A:$A,0))</f>
        <v>0</v>
      </c>
      <c r="P354" s="35">
        <f>INDEX(budget!P:P,MATCH($A:$A,budget!$A:$A,0))</f>
        <v>0</v>
      </c>
      <c r="Q354" s="35">
        <f>INDEX(budget!Q:Q,MATCH($A:$A,budget!$A:$A,0))</f>
        <v>0</v>
      </c>
      <c r="R354" s="35">
        <f>INDEX(budget!R:R,MATCH($A:$A,budget!$A:$A,0))</f>
        <v>0</v>
      </c>
      <c r="S354" s="14">
        <f t="shared" si="255"/>
        <v>0</v>
      </c>
      <c r="T354" s="35">
        <f>INDEX(budget!T:T,MATCH($A:$A,budget!$A:$A,0))</f>
        <v>0</v>
      </c>
      <c r="U354" s="332">
        <f t="shared" si="256"/>
        <v>0</v>
      </c>
      <c r="V354" s="58"/>
      <c r="W354" s="14"/>
      <c r="X354" s="58"/>
      <c r="Y354" s="58"/>
      <c r="Z354" s="58"/>
      <c r="AA354" s="58"/>
      <c r="AB354" s="75"/>
      <c r="AC354" s="319">
        <f t="shared" si="257"/>
        <v>0</v>
      </c>
      <c r="AD354" s="278"/>
      <c r="AE354" s="278"/>
      <c r="AF354" s="278"/>
      <c r="AG354" s="294">
        <f t="shared" si="258"/>
        <v>0</v>
      </c>
      <c r="AH354" s="304">
        <f t="shared" si="259"/>
        <v>0</v>
      </c>
    </row>
    <row r="355" spans="1:35">
      <c r="A355" s="39">
        <v>3039</v>
      </c>
      <c r="B355" s="44" t="s">
        <v>452</v>
      </c>
      <c r="C355" s="236" t="s">
        <v>244</v>
      </c>
      <c r="D355" s="6"/>
      <c r="E355" s="8"/>
      <c r="F355" s="98">
        <v>1</v>
      </c>
      <c r="G355" s="8"/>
      <c r="H355" s="7">
        <f t="shared" si="260"/>
        <v>1</v>
      </c>
      <c r="I355" s="4">
        <v>1</v>
      </c>
      <c r="J355" s="8" t="s">
        <v>231</v>
      </c>
      <c r="K355" s="7">
        <f>SUMIF(exportMMB!D:D,'Voorbeeld Costreport Budget'!A355,exportMMB!G:G)</f>
        <v>0</v>
      </c>
      <c r="L355" s="14">
        <f>INDEX(budget!L:L,MATCH(A:A,budget!A:A,0))</f>
        <v>0</v>
      </c>
      <c r="M355" s="22">
        <f>INDEX(budget!M:M,MATCH($A:$A,budget!$A:$A,0))</f>
        <v>0</v>
      </c>
      <c r="N355" s="14">
        <f>INDEX(budget!N:N,MATCH($A:$A,budget!$A:$A,0))</f>
        <v>0</v>
      </c>
      <c r="O355" s="35">
        <f>INDEX(budget!O:O,MATCH($A:$A,budget!$A:$A,0))</f>
        <v>0</v>
      </c>
      <c r="P355" s="35">
        <f>INDEX(budget!P:P,MATCH($A:$A,budget!$A:$A,0))</f>
        <v>0</v>
      </c>
      <c r="Q355" s="35">
        <f>INDEX(budget!Q:Q,MATCH($A:$A,budget!$A:$A,0))</f>
        <v>0</v>
      </c>
      <c r="R355" s="35">
        <f>INDEX(budget!R:R,MATCH($A:$A,budget!$A:$A,0))</f>
        <v>0</v>
      </c>
      <c r="S355" s="14">
        <f t="shared" si="255"/>
        <v>0</v>
      </c>
      <c r="T355" s="35">
        <f>INDEX(budget!T:T,MATCH($A:$A,budget!$A:$A,0))</f>
        <v>0</v>
      </c>
      <c r="U355" s="332">
        <f t="shared" si="256"/>
        <v>0</v>
      </c>
      <c r="V355" s="58"/>
      <c r="W355" s="14"/>
      <c r="X355" s="58"/>
      <c r="Y355" s="58"/>
      <c r="Z355" s="58"/>
      <c r="AA355" s="58"/>
      <c r="AB355" s="75"/>
      <c r="AC355" s="319">
        <f t="shared" si="257"/>
        <v>0</v>
      </c>
      <c r="AD355" s="278"/>
      <c r="AE355" s="278"/>
      <c r="AF355" s="278"/>
      <c r="AG355" s="294">
        <f t="shared" si="258"/>
        <v>0</v>
      </c>
      <c r="AH355" s="304">
        <f t="shared" si="259"/>
        <v>0</v>
      </c>
    </row>
    <row r="356" spans="1:35">
      <c r="A356" s="39">
        <v>3040</v>
      </c>
      <c r="B356" s="44" t="s">
        <v>453</v>
      </c>
      <c r="C356" s="236" t="s">
        <v>244</v>
      </c>
      <c r="D356" s="6"/>
      <c r="E356" s="8"/>
      <c r="F356" s="98">
        <v>1</v>
      </c>
      <c r="G356" s="8"/>
      <c r="H356" s="7">
        <f t="shared" si="260"/>
        <v>1</v>
      </c>
      <c r="I356" s="4">
        <v>1</v>
      </c>
      <c r="J356" s="8" t="s">
        <v>231</v>
      </c>
      <c r="K356" s="7">
        <f>SUMIF(exportMMB!D:D,'Voorbeeld Costreport Budget'!A356,exportMMB!G:G)</f>
        <v>0</v>
      </c>
      <c r="L356" s="14">
        <f>INDEX(budget!L:L,MATCH(A:A,budget!A:A,0))</f>
        <v>0</v>
      </c>
      <c r="M356" s="22">
        <f>INDEX(budget!M:M,MATCH($A:$A,budget!$A:$A,0))</f>
        <v>0</v>
      </c>
      <c r="N356" s="14">
        <f>INDEX(budget!N:N,MATCH($A:$A,budget!$A:$A,0))</f>
        <v>0</v>
      </c>
      <c r="O356" s="35">
        <f>INDEX(budget!O:O,MATCH($A:$A,budget!$A:$A,0))</f>
        <v>0</v>
      </c>
      <c r="P356" s="35">
        <f>INDEX(budget!P:P,MATCH($A:$A,budget!$A:$A,0))</f>
        <v>0</v>
      </c>
      <c r="Q356" s="35">
        <f>INDEX(budget!Q:Q,MATCH($A:$A,budget!$A:$A,0))</f>
        <v>0</v>
      </c>
      <c r="R356" s="35">
        <f>INDEX(budget!R:R,MATCH($A:$A,budget!$A:$A,0))</f>
        <v>0</v>
      </c>
      <c r="S356" s="14">
        <f t="shared" si="255"/>
        <v>0</v>
      </c>
      <c r="T356" s="35">
        <f>INDEX(budget!T:T,MATCH($A:$A,budget!$A:$A,0))</f>
        <v>0</v>
      </c>
      <c r="U356" s="332">
        <f t="shared" si="256"/>
        <v>0</v>
      </c>
      <c r="V356" s="58"/>
      <c r="W356" s="14"/>
      <c r="X356" s="58"/>
      <c r="Y356" s="58"/>
      <c r="Z356" s="58"/>
      <c r="AA356" s="58"/>
      <c r="AB356" s="75"/>
      <c r="AC356" s="319">
        <f t="shared" si="257"/>
        <v>0</v>
      </c>
      <c r="AD356" s="278"/>
      <c r="AE356" s="278"/>
      <c r="AF356" s="278"/>
      <c r="AG356" s="294">
        <f t="shared" si="258"/>
        <v>0</v>
      </c>
      <c r="AH356" s="304">
        <f t="shared" si="259"/>
        <v>0</v>
      </c>
    </row>
    <row r="357" spans="1:35">
      <c r="A357" s="39">
        <v>3044</v>
      </c>
      <c r="B357" s="44" t="s">
        <v>454</v>
      </c>
      <c r="C357" s="236" t="s">
        <v>244</v>
      </c>
      <c r="D357" s="6"/>
      <c r="E357" s="8"/>
      <c r="F357" s="98">
        <v>1</v>
      </c>
      <c r="G357" s="8"/>
      <c r="H357" s="7">
        <f t="shared" si="260"/>
        <v>1</v>
      </c>
      <c r="I357" s="4">
        <v>1</v>
      </c>
      <c r="J357" s="8" t="s">
        <v>231</v>
      </c>
      <c r="K357" s="7">
        <f>SUMIF(exportMMB!D:D,'Voorbeeld Costreport Budget'!A357,exportMMB!G:G)</f>
        <v>0</v>
      </c>
      <c r="L357" s="14">
        <f>INDEX(budget!L:L,MATCH(A:A,budget!A:A,0))</f>
        <v>0</v>
      </c>
      <c r="M357" s="22">
        <f>INDEX(budget!M:M,MATCH($A:$A,budget!$A:$A,0))</f>
        <v>0</v>
      </c>
      <c r="N357" s="14">
        <f>INDEX(budget!N:N,MATCH($A:$A,budget!$A:$A,0))</f>
        <v>0</v>
      </c>
      <c r="O357" s="35">
        <f>INDEX(budget!O:O,MATCH($A:$A,budget!$A:$A,0))</f>
        <v>0</v>
      </c>
      <c r="P357" s="35">
        <f>INDEX(budget!P:P,MATCH($A:$A,budget!$A:$A,0))</f>
        <v>0</v>
      </c>
      <c r="Q357" s="35">
        <f>INDEX(budget!Q:Q,MATCH($A:$A,budget!$A:$A,0))</f>
        <v>0</v>
      </c>
      <c r="R357" s="35">
        <f>INDEX(budget!R:R,MATCH($A:$A,budget!$A:$A,0))</f>
        <v>0</v>
      </c>
      <c r="S357" s="14">
        <f t="shared" si="255"/>
        <v>0</v>
      </c>
      <c r="T357" s="35">
        <f>INDEX(budget!T:T,MATCH($A:$A,budget!$A:$A,0))</f>
        <v>0</v>
      </c>
      <c r="U357" s="332">
        <f t="shared" si="256"/>
        <v>0</v>
      </c>
      <c r="V357" s="58"/>
      <c r="W357" s="14"/>
      <c r="X357" s="58"/>
      <c r="Y357" s="58"/>
      <c r="Z357" s="58"/>
      <c r="AA357" s="58"/>
      <c r="AB357" s="75"/>
      <c r="AC357" s="319">
        <f t="shared" si="257"/>
        <v>0</v>
      </c>
      <c r="AD357" s="278"/>
      <c r="AE357" s="278"/>
      <c r="AF357" s="278"/>
      <c r="AG357" s="294">
        <f t="shared" si="258"/>
        <v>0</v>
      </c>
      <c r="AH357" s="304">
        <f t="shared" si="259"/>
        <v>0</v>
      </c>
    </row>
    <row r="358" spans="1:35">
      <c r="A358" s="103">
        <v>3050</v>
      </c>
      <c r="B358" s="44" t="s">
        <v>455</v>
      </c>
      <c r="C358" s="236" t="s">
        <v>244</v>
      </c>
      <c r="D358" s="6"/>
      <c r="E358" s="8"/>
      <c r="F358" s="98">
        <v>1</v>
      </c>
      <c r="G358" s="8"/>
      <c r="H358" s="7">
        <f t="shared" si="260"/>
        <v>1</v>
      </c>
      <c r="I358" s="4">
        <v>1</v>
      </c>
      <c r="J358" s="8" t="s">
        <v>231</v>
      </c>
      <c r="K358" s="7">
        <f>SUMIF(exportMMB!D:D,'Voorbeeld Costreport Budget'!A358,exportMMB!G:G)</f>
        <v>0</v>
      </c>
      <c r="L358" s="14">
        <f>INDEX(budget!L:L,MATCH(A:A,budget!A:A,0))</f>
        <v>0</v>
      </c>
      <c r="M358" s="22">
        <f>INDEX(budget!M:M,MATCH($A:$A,budget!$A:$A,0))</f>
        <v>0</v>
      </c>
      <c r="N358" s="14">
        <f>INDEX(budget!N:N,MATCH($A:$A,budget!$A:$A,0))</f>
        <v>0</v>
      </c>
      <c r="O358" s="35">
        <f>INDEX(budget!O:O,MATCH($A:$A,budget!$A:$A,0))</f>
        <v>0</v>
      </c>
      <c r="P358" s="35">
        <f>INDEX(budget!P:P,MATCH($A:$A,budget!$A:$A,0))</f>
        <v>0</v>
      </c>
      <c r="Q358" s="35">
        <f>INDEX(budget!Q:Q,MATCH($A:$A,budget!$A:$A,0))</f>
        <v>0</v>
      </c>
      <c r="R358" s="35">
        <f>INDEX(budget!R:R,MATCH($A:$A,budget!$A:$A,0))</f>
        <v>0</v>
      </c>
      <c r="S358" s="14">
        <f t="shared" si="255"/>
        <v>0</v>
      </c>
      <c r="T358" s="35">
        <f>INDEX(budget!T:T,MATCH($A:$A,budget!$A:$A,0))</f>
        <v>0</v>
      </c>
      <c r="U358" s="332">
        <f t="shared" si="256"/>
        <v>0</v>
      </c>
      <c r="V358" s="58"/>
      <c r="W358" s="14"/>
      <c r="X358" s="58"/>
      <c r="Y358" s="58"/>
      <c r="Z358" s="58"/>
      <c r="AA358" s="58"/>
      <c r="AB358" s="75"/>
      <c r="AC358" s="319">
        <f t="shared" si="257"/>
        <v>0</v>
      </c>
      <c r="AD358" s="278"/>
      <c r="AE358" s="278"/>
      <c r="AF358" s="278"/>
      <c r="AG358" s="294">
        <f t="shared" si="258"/>
        <v>0</v>
      </c>
      <c r="AH358" s="304">
        <f t="shared" si="259"/>
        <v>0</v>
      </c>
    </row>
    <row r="359" spans="1:35">
      <c r="A359" s="39">
        <v>3083</v>
      </c>
      <c r="B359" s="44" t="s">
        <v>456</v>
      </c>
      <c r="C359" s="236" t="s">
        <v>244</v>
      </c>
      <c r="D359" s="6"/>
      <c r="E359" s="8"/>
      <c r="F359" s="98">
        <v>1</v>
      </c>
      <c r="G359" s="8"/>
      <c r="H359" s="7">
        <f t="shared" si="260"/>
        <v>1</v>
      </c>
      <c r="I359" s="4">
        <v>1</v>
      </c>
      <c r="J359" s="8" t="s">
        <v>231</v>
      </c>
      <c r="K359" s="7">
        <f>SUMIF(exportMMB!D:D,'Voorbeeld Costreport Budget'!A359,exportMMB!G:G)</f>
        <v>0</v>
      </c>
      <c r="L359" s="14">
        <f>INDEX(budget!L:L,MATCH(A:A,budget!A:A,0))</f>
        <v>0</v>
      </c>
      <c r="M359" s="22">
        <f>INDEX(budget!M:M,MATCH($A:$A,budget!$A:$A,0))</f>
        <v>0</v>
      </c>
      <c r="N359" s="14">
        <f>INDEX(budget!N:N,MATCH($A:$A,budget!$A:$A,0))</f>
        <v>0</v>
      </c>
      <c r="O359" s="35">
        <f>INDEX(budget!O:O,MATCH($A:$A,budget!$A:$A,0))</f>
        <v>0</v>
      </c>
      <c r="P359" s="35">
        <f>INDEX(budget!P:P,MATCH($A:$A,budget!$A:$A,0))</f>
        <v>0</v>
      </c>
      <c r="Q359" s="35">
        <f>INDEX(budget!Q:Q,MATCH($A:$A,budget!$A:$A,0))</f>
        <v>0</v>
      </c>
      <c r="R359" s="35">
        <f>INDEX(budget!R:R,MATCH($A:$A,budget!$A:$A,0))</f>
        <v>0</v>
      </c>
      <c r="S359" s="14">
        <f t="shared" si="255"/>
        <v>0</v>
      </c>
      <c r="T359" s="35">
        <f>INDEX(budget!T:T,MATCH($A:$A,budget!$A:$A,0))</f>
        <v>0</v>
      </c>
      <c r="U359" s="332">
        <f t="shared" si="256"/>
        <v>0</v>
      </c>
      <c r="V359" s="58"/>
      <c r="W359" s="14"/>
      <c r="X359" s="58"/>
      <c r="Y359" s="58"/>
      <c r="Z359" s="58"/>
      <c r="AA359" s="58"/>
      <c r="AB359" s="75"/>
      <c r="AC359" s="319">
        <f t="shared" si="257"/>
        <v>0</v>
      </c>
      <c r="AD359" s="278"/>
      <c r="AE359" s="278"/>
      <c r="AF359" s="278"/>
      <c r="AG359" s="294">
        <f t="shared" si="258"/>
        <v>0</v>
      </c>
      <c r="AH359" s="304">
        <f t="shared" si="259"/>
        <v>0</v>
      </c>
    </row>
    <row r="360" spans="1:35">
      <c r="A360" s="39">
        <v>3097</v>
      </c>
      <c r="B360" s="44" t="s">
        <v>457</v>
      </c>
      <c r="C360" s="236" t="s">
        <v>244</v>
      </c>
      <c r="D360" s="6"/>
      <c r="E360" s="8"/>
      <c r="F360" s="98">
        <v>1</v>
      </c>
      <c r="G360" s="8"/>
      <c r="H360" s="7">
        <f t="shared" ref="H360:H364" si="261">SUM(E360:G360)</f>
        <v>1</v>
      </c>
      <c r="I360" s="4">
        <v>1</v>
      </c>
      <c r="J360" s="8" t="s">
        <v>231</v>
      </c>
      <c r="K360" s="7">
        <f>SUMIF(exportMMB!D:D,'Voorbeeld Costreport Budget'!A360,exportMMB!G:G)</f>
        <v>0</v>
      </c>
      <c r="L360" s="14">
        <f>INDEX(budget!L:L,MATCH(A:A,budget!A:A,0))</f>
        <v>0</v>
      </c>
      <c r="M360" s="22">
        <f>INDEX(budget!M:M,MATCH($A:$A,budget!$A:$A,0))</f>
        <v>0</v>
      </c>
      <c r="N360" s="14">
        <f>INDEX(budget!N:N,MATCH($A:$A,budget!$A:$A,0))</f>
        <v>0</v>
      </c>
      <c r="O360" s="35">
        <f>INDEX(budget!O:O,MATCH($A:$A,budget!$A:$A,0))</f>
        <v>0</v>
      </c>
      <c r="P360" s="35">
        <f>INDEX(budget!P:P,MATCH($A:$A,budget!$A:$A,0))</f>
        <v>0</v>
      </c>
      <c r="Q360" s="35">
        <f>INDEX(budget!Q:Q,MATCH($A:$A,budget!$A:$A,0))</f>
        <v>0</v>
      </c>
      <c r="R360" s="35">
        <f>INDEX(budget!R:R,MATCH($A:$A,budget!$A:$A,0))</f>
        <v>0</v>
      </c>
      <c r="S360" s="14">
        <f t="shared" si="255"/>
        <v>0</v>
      </c>
      <c r="T360" s="36"/>
      <c r="U360" s="332">
        <f t="shared" si="256"/>
        <v>0</v>
      </c>
      <c r="V360" s="58"/>
      <c r="W360" s="14"/>
      <c r="X360" s="58"/>
      <c r="Y360" s="58"/>
      <c r="Z360" s="58"/>
      <c r="AA360" s="58"/>
      <c r="AB360" s="310"/>
      <c r="AC360" s="319">
        <f t="shared" si="257"/>
        <v>0</v>
      </c>
      <c r="AD360" s="278"/>
      <c r="AE360" s="278"/>
      <c r="AF360" s="278"/>
      <c r="AG360" s="294">
        <f t="shared" si="258"/>
        <v>0</v>
      </c>
      <c r="AH360" s="304">
        <f t="shared" si="259"/>
        <v>0</v>
      </c>
    </row>
    <row r="361" spans="1:35">
      <c r="A361" s="39"/>
      <c r="B361" s="46" t="s">
        <v>152</v>
      </c>
      <c r="C361" s="236"/>
      <c r="D361" s="6"/>
      <c r="E361" s="8"/>
      <c r="F361" s="98"/>
      <c r="G361" s="8"/>
      <c r="H361" s="7"/>
      <c r="I361" s="4"/>
      <c r="J361" s="8"/>
      <c r="K361" s="7"/>
      <c r="L361" s="16">
        <f>SUM(L346:L360)</f>
        <v>0</v>
      </c>
      <c r="M361" s="21">
        <f>SUM(M346:M360)</f>
        <v>0</v>
      </c>
      <c r="N361" s="16">
        <f t="shared" ref="N361:T361" si="262">SUM(N346:N360)</f>
        <v>0</v>
      </c>
      <c r="O361" s="34">
        <f t="shared" si="262"/>
        <v>0</v>
      </c>
      <c r="P361" s="34">
        <f t="shared" si="262"/>
        <v>0</v>
      </c>
      <c r="Q361" s="34">
        <f t="shared" si="262"/>
        <v>0</v>
      </c>
      <c r="R361" s="34">
        <f t="shared" si="262"/>
        <v>0</v>
      </c>
      <c r="S361" s="16">
        <f t="shared" si="262"/>
        <v>0</v>
      </c>
      <c r="T361" s="34">
        <f t="shared" si="262"/>
        <v>0</v>
      </c>
      <c r="U361" s="284">
        <f t="shared" ref="U361:AA361" si="263">SUM(U346:U360)</f>
        <v>0</v>
      </c>
      <c r="V361" s="58">
        <f t="shared" si="263"/>
        <v>0</v>
      </c>
      <c r="W361" s="14">
        <f t="shared" si="263"/>
        <v>0</v>
      </c>
      <c r="X361" s="58">
        <f t="shared" si="263"/>
        <v>0</v>
      </c>
      <c r="Y361" s="58">
        <f t="shared" si="263"/>
        <v>0</v>
      </c>
      <c r="Z361" s="58">
        <f t="shared" si="263"/>
        <v>0</v>
      </c>
      <c r="AA361" s="58">
        <f t="shared" si="263"/>
        <v>0</v>
      </c>
      <c r="AB361" s="59">
        <f t="shared" ref="AB361" si="264">SUM(AB346:AB360)</f>
        <v>0</v>
      </c>
      <c r="AC361" s="320">
        <f>SUM(AC346:AC360)</f>
        <v>0</v>
      </c>
      <c r="AD361" s="279">
        <f>SUM(AD346:AD360)</f>
        <v>0</v>
      </c>
      <c r="AE361" s="279">
        <f>SUM(AE346:AE360)</f>
        <v>0</v>
      </c>
      <c r="AF361" s="279">
        <f>SUM(AF346:AF360)</f>
        <v>0</v>
      </c>
      <c r="AG361" s="295">
        <f t="shared" ref="AG361:AH361" si="265">SUM(AG346:AG360)</f>
        <v>0</v>
      </c>
      <c r="AH361" s="305">
        <f t="shared" si="265"/>
        <v>0</v>
      </c>
      <c r="AI361" s="328"/>
    </row>
    <row r="362" spans="1:35">
      <c r="A362" s="1"/>
      <c r="B362" s="44"/>
      <c r="C362" s="239"/>
      <c r="D362" s="6"/>
      <c r="E362" s="4"/>
      <c r="F362" s="98"/>
      <c r="G362" s="8"/>
      <c r="H362" s="7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  <c r="U362" s="284"/>
      <c r="V362" s="58"/>
      <c r="W362" s="14"/>
      <c r="X362" s="58"/>
      <c r="Y362" s="58"/>
      <c r="Z362" s="58"/>
      <c r="AA362" s="58"/>
      <c r="AB362" s="75"/>
      <c r="AC362" s="319"/>
      <c r="AD362" s="278"/>
      <c r="AE362" s="278"/>
      <c r="AF362" s="278"/>
      <c r="AG362" s="294"/>
      <c r="AH362" s="304"/>
    </row>
    <row r="363" spans="1:35">
      <c r="A363" s="104">
        <v>3200</v>
      </c>
      <c r="B363" s="31" t="s">
        <v>181</v>
      </c>
      <c r="C363" s="237"/>
      <c r="D363" s="6"/>
      <c r="E363" s="8"/>
      <c r="F363" s="98"/>
      <c r="G363" s="8"/>
      <c r="H363" s="7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  <c r="U363" s="284"/>
      <c r="V363" s="58"/>
      <c r="W363" s="14"/>
      <c r="X363" s="58"/>
      <c r="Y363" s="58"/>
      <c r="Z363" s="58"/>
      <c r="AA363" s="58"/>
      <c r="AB363" s="75"/>
      <c r="AC363" s="321"/>
      <c r="AD363" s="280"/>
      <c r="AE363" s="280"/>
      <c r="AF363" s="280"/>
      <c r="AG363" s="296"/>
      <c r="AH363" s="306"/>
      <c r="AI363" s="74"/>
    </row>
    <row r="364" spans="1:35">
      <c r="A364" s="103">
        <v>3201</v>
      </c>
      <c r="B364" s="44" t="s">
        <v>458</v>
      </c>
      <c r="C364" s="236" t="s">
        <v>244</v>
      </c>
      <c r="D364" s="6"/>
      <c r="E364" s="8"/>
      <c r="F364" s="98">
        <v>1</v>
      </c>
      <c r="G364" s="8"/>
      <c r="H364" s="7">
        <f t="shared" si="261"/>
        <v>1</v>
      </c>
      <c r="I364" s="4">
        <v>1</v>
      </c>
      <c r="J364" s="8" t="s">
        <v>231</v>
      </c>
      <c r="K364" s="7">
        <f>SUMIF(exportMMB!D:D,'Voorbeeld Costreport Budget'!A364,exportMMB!G:G)</f>
        <v>0</v>
      </c>
      <c r="L364" s="14">
        <f>INDEX(budget!L:L,MATCH(A:A,budget!A:A,0))</f>
        <v>0</v>
      </c>
      <c r="M364" s="22">
        <f>INDEX(budget!M:M,MATCH($A:$A,budget!$A:$A,0))</f>
        <v>0</v>
      </c>
      <c r="N364" s="14">
        <f>INDEX(budget!N:N,MATCH($A:$A,budget!$A:$A,0))</f>
        <v>0</v>
      </c>
      <c r="O364" s="35">
        <f>INDEX(budget!O:O,MATCH($A:$A,budget!$A:$A,0))</f>
        <v>0</v>
      </c>
      <c r="P364" s="35">
        <f>INDEX(budget!P:P,MATCH($A:$A,budget!$A:$A,0))</f>
        <v>0</v>
      </c>
      <c r="Q364" s="35">
        <f>INDEX(budget!Q:Q,MATCH($A:$A,budget!$A:$A,0))</f>
        <v>0</v>
      </c>
      <c r="R364" s="35">
        <f>INDEX(budget!R:R,MATCH($A:$A,budget!$A:$A,0))</f>
        <v>0</v>
      </c>
      <c r="S364" s="14">
        <f t="shared" ref="S364:S384" si="266">L364-SUM(N364:R364)</f>
        <v>0</v>
      </c>
      <c r="T364" s="35">
        <f>INDEX(budget!T:T,MATCH($A:$A,budget!$A:$A,0))</f>
        <v>0</v>
      </c>
      <c r="U364" s="332">
        <f t="shared" ref="U364:U385" si="267">W:W+X:X+Y:Y+Z:Z+AA:AA</f>
        <v>0</v>
      </c>
      <c r="V364" s="58"/>
      <c r="W364" s="14"/>
      <c r="X364" s="58"/>
      <c r="Y364" s="58"/>
      <c r="Z364" s="58"/>
      <c r="AA364" s="58"/>
      <c r="AB364" s="75"/>
      <c r="AC364" s="319">
        <f t="shared" ref="AC364:AC385" si="268">AD:AD+AE:AE</f>
        <v>0</v>
      </c>
      <c r="AD364" s="278"/>
      <c r="AE364" s="278"/>
      <c r="AF364" s="278"/>
      <c r="AG364" s="294">
        <f t="shared" ref="AG364:AG385" si="269">AC:AC+U:U</f>
        <v>0</v>
      </c>
      <c r="AH364" s="304">
        <f t="shared" ref="AH364:AH385" si="270">L:L-AG:AG</f>
        <v>0</v>
      </c>
    </row>
    <row r="365" spans="1:35">
      <c r="A365" s="103">
        <v>3202</v>
      </c>
      <c r="B365" s="44" t="s">
        <v>459</v>
      </c>
      <c r="C365" s="236" t="s">
        <v>244</v>
      </c>
      <c r="D365" s="6"/>
      <c r="E365" s="8"/>
      <c r="F365" s="98">
        <v>1</v>
      </c>
      <c r="G365" s="8"/>
      <c r="H365" s="7">
        <f t="shared" ref="H365" si="271">SUM(E365:G365)</f>
        <v>1</v>
      </c>
      <c r="I365" s="4">
        <v>1</v>
      </c>
      <c r="J365" s="8" t="s">
        <v>231</v>
      </c>
      <c r="K365" s="7">
        <f>SUMIF(exportMMB!D:D,'Voorbeeld Costreport Budget'!A365,exportMMB!G:G)</f>
        <v>0</v>
      </c>
      <c r="L365" s="14">
        <f>INDEX(budget!L:L,MATCH(A:A,budget!A:A,0))</f>
        <v>0</v>
      </c>
      <c r="M365" s="22">
        <f>INDEX(budget!M:M,MATCH($A:$A,budget!$A:$A,0))</f>
        <v>0</v>
      </c>
      <c r="N365" s="14">
        <f>INDEX(budget!N:N,MATCH($A:$A,budget!$A:$A,0))</f>
        <v>0</v>
      </c>
      <c r="O365" s="35">
        <f>INDEX(budget!O:O,MATCH($A:$A,budget!$A:$A,0))</f>
        <v>0</v>
      </c>
      <c r="P365" s="35">
        <f>INDEX(budget!P:P,MATCH($A:$A,budget!$A:$A,0))</f>
        <v>0</v>
      </c>
      <c r="Q365" s="35">
        <f>INDEX(budget!Q:Q,MATCH($A:$A,budget!$A:$A,0))</f>
        <v>0</v>
      </c>
      <c r="R365" s="35">
        <f>INDEX(budget!R:R,MATCH($A:$A,budget!$A:$A,0))</f>
        <v>0</v>
      </c>
      <c r="S365" s="14">
        <f t="shared" si="266"/>
        <v>0</v>
      </c>
      <c r="T365" s="35">
        <f>INDEX(budget!T:T,MATCH($A:$A,budget!$A:$A,0))</f>
        <v>0</v>
      </c>
      <c r="U365" s="332">
        <f t="shared" si="267"/>
        <v>0</v>
      </c>
      <c r="V365" s="58"/>
      <c r="W365" s="14"/>
      <c r="X365" s="58"/>
      <c r="Y365" s="58"/>
      <c r="Z365" s="58"/>
      <c r="AA365" s="58"/>
      <c r="AB365" s="75"/>
      <c r="AC365" s="319">
        <f t="shared" si="268"/>
        <v>0</v>
      </c>
      <c r="AD365" s="278"/>
      <c r="AE365" s="278"/>
      <c r="AF365" s="278"/>
      <c r="AG365" s="294">
        <f t="shared" si="269"/>
        <v>0</v>
      </c>
      <c r="AH365" s="304">
        <f t="shared" si="270"/>
        <v>0</v>
      </c>
    </row>
    <row r="366" spans="1:35">
      <c r="A366" s="103">
        <v>3203</v>
      </c>
      <c r="B366" s="44" t="s">
        <v>460</v>
      </c>
      <c r="C366" s="236" t="s">
        <v>244</v>
      </c>
      <c r="D366" s="6"/>
      <c r="E366" s="4"/>
      <c r="F366" s="98">
        <v>1</v>
      </c>
      <c r="G366" s="8"/>
      <c r="H366" s="7">
        <f t="shared" ref="H366:H371" si="272">SUM(E366:G366)</f>
        <v>1</v>
      </c>
      <c r="I366" s="4">
        <v>1</v>
      </c>
      <c r="J366" s="8" t="s">
        <v>231</v>
      </c>
      <c r="K366" s="7">
        <f>SUMIF(exportMMB!D:D,'Voorbeeld Costreport Budget'!A366,exportMMB!G:G)</f>
        <v>0</v>
      </c>
      <c r="L366" s="14">
        <f>INDEX(budget!L:L,MATCH(A:A,budget!A:A,0))</f>
        <v>0</v>
      </c>
      <c r="M366" s="22">
        <f>INDEX(budget!M:M,MATCH($A:$A,budget!$A:$A,0))</f>
        <v>0</v>
      </c>
      <c r="N366" s="14">
        <f>INDEX(budget!N:N,MATCH($A:$A,budget!$A:$A,0))</f>
        <v>0</v>
      </c>
      <c r="O366" s="35">
        <f>INDEX(budget!O:O,MATCH($A:$A,budget!$A:$A,0))</f>
        <v>0</v>
      </c>
      <c r="P366" s="35">
        <f>INDEX(budget!P:P,MATCH($A:$A,budget!$A:$A,0))</f>
        <v>0</v>
      </c>
      <c r="Q366" s="35">
        <f>INDEX(budget!Q:Q,MATCH($A:$A,budget!$A:$A,0))</f>
        <v>0</v>
      </c>
      <c r="R366" s="35">
        <f>INDEX(budget!R:R,MATCH($A:$A,budget!$A:$A,0))</f>
        <v>0</v>
      </c>
      <c r="S366" s="14">
        <f t="shared" si="266"/>
        <v>0</v>
      </c>
      <c r="T366" s="35">
        <f>INDEX(budget!T:T,MATCH($A:$A,budget!$A:$A,0))</f>
        <v>0</v>
      </c>
      <c r="U366" s="332">
        <f t="shared" si="267"/>
        <v>0</v>
      </c>
      <c r="V366" s="58"/>
      <c r="W366" s="14"/>
      <c r="X366" s="58"/>
      <c r="Y366" s="58"/>
      <c r="Z366" s="58"/>
      <c r="AA366" s="58"/>
      <c r="AB366" s="75"/>
      <c r="AC366" s="319">
        <f t="shared" si="268"/>
        <v>0</v>
      </c>
      <c r="AD366" s="278"/>
      <c r="AE366" s="278"/>
      <c r="AF366" s="278"/>
      <c r="AG366" s="294">
        <f t="shared" si="269"/>
        <v>0</v>
      </c>
      <c r="AH366" s="304">
        <f t="shared" si="270"/>
        <v>0</v>
      </c>
    </row>
    <row r="367" spans="1:35">
      <c r="A367" s="39">
        <v>3204</v>
      </c>
      <c r="B367" s="44" t="s">
        <v>461</v>
      </c>
      <c r="C367" s="236" t="s">
        <v>244</v>
      </c>
      <c r="D367" s="6"/>
      <c r="E367" s="4"/>
      <c r="F367" s="98">
        <v>1</v>
      </c>
      <c r="G367" s="8"/>
      <c r="H367" s="7">
        <f t="shared" si="272"/>
        <v>1</v>
      </c>
      <c r="I367" s="4">
        <v>1</v>
      </c>
      <c r="J367" s="8" t="s">
        <v>231</v>
      </c>
      <c r="K367" s="7">
        <f>SUMIF(exportMMB!D:D,'Voorbeeld Costreport Budget'!A367,exportMMB!G:G)</f>
        <v>0</v>
      </c>
      <c r="L367" s="14">
        <f>INDEX(budget!L:L,MATCH(A:A,budget!A:A,0))</f>
        <v>0</v>
      </c>
      <c r="M367" s="22">
        <f>INDEX(budget!M:M,MATCH($A:$A,budget!$A:$A,0))</f>
        <v>0</v>
      </c>
      <c r="N367" s="14">
        <f>INDEX(budget!N:N,MATCH($A:$A,budget!$A:$A,0))</f>
        <v>0</v>
      </c>
      <c r="O367" s="35">
        <f>INDEX(budget!O:O,MATCH($A:$A,budget!$A:$A,0))</f>
        <v>0</v>
      </c>
      <c r="P367" s="35">
        <f>INDEX(budget!P:P,MATCH($A:$A,budget!$A:$A,0))</f>
        <v>0</v>
      </c>
      <c r="Q367" s="35">
        <f>INDEX(budget!Q:Q,MATCH($A:$A,budget!$A:$A,0))</f>
        <v>0</v>
      </c>
      <c r="R367" s="35">
        <f>INDEX(budget!R:R,MATCH($A:$A,budget!$A:$A,0))</f>
        <v>0</v>
      </c>
      <c r="S367" s="14">
        <f t="shared" si="266"/>
        <v>0</v>
      </c>
      <c r="T367" s="35">
        <f>INDEX(budget!T:T,MATCH($A:$A,budget!$A:$A,0))</f>
        <v>0</v>
      </c>
      <c r="U367" s="332">
        <f t="shared" si="267"/>
        <v>0</v>
      </c>
      <c r="V367" s="58"/>
      <c r="W367" s="14"/>
      <c r="X367" s="58"/>
      <c r="Y367" s="58"/>
      <c r="Z367" s="58"/>
      <c r="AA367" s="58"/>
      <c r="AB367" s="75"/>
      <c r="AC367" s="319">
        <f t="shared" si="268"/>
        <v>0</v>
      </c>
      <c r="AD367" s="278"/>
      <c r="AE367" s="278"/>
      <c r="AF367" s="278"/>
      <c r="AG367" s="294">
        <f t="shared" si="269"/>
        <v>0</v>
      </c>
      <c r="AH367" s="304">
        <f t="shared" si="270"/>
        <v>0</v>
      </c>
    </row>
    <row r="368" spans="1:35">
      <c r="A368" s="39">
        <v>3205</v>
      </c>
      <c r="B368" s="44" t="s">
        <v>462</v>
      </c>
      <c r="C368" s="236" t="s">
        <v>244</v>
      </c>
      <c r="D368" s="6"/>
      <c r="E368" s="4"/>
      <c r="F368" s="98">
        <v>1</v>
      </c>
      <c r="G368" s="8"/>
      <c r="H368" s="7">
        <f t="shared" si="272"/>
        <v>1</v>
      </c>
      <c r="I368" s="4">
        <v>1</v>
      </c>
      <c r="J368" s="8" t="s">
        <v>231</v>
      </c>
      <c r="K368" s="7">
        <f>SUMIF(exportMMB!D:D,'Voorbeeld Costreport Budget'!A368,exportMMB!G:G)</f>
        <v>0</v>
      </c>
      <c r="L368" s="14">
        <f>INDEX(budget!L:L,MATCH(A:A,budget!A:A,0))</f>
        <v>0</v>
      </c>
      <c r="M368" s="22">
        <f>INDEX(budget!M:M,MATCH($A:$A,budget!$A:$A,0))</f>
        <v>0</v>
      </c>
      <c r="N368" s="14">
        <f>INDEX(budget!N:N,MATCH($A:$A,budget!$A:$A,0))</f>
        <v>0</v>
      </c>
      <c r="O368" s="35">
        <f>INDEX(budget!O:O,MATCH($A:$A,budget!$A:$A,0))</f>
        <v>0</v>
      </c>
      <c r="P368" s="35">
        <f>INDEX(budget!P:P,MATCH($A:$A,budget!$A:$A,0))</f>
        <v>0</v>
      </c>
      <c r="Q368" s="35">
        <f>INDEX(budget!Q:Q,MATCH($A:$A,budget!$A:$A,0))</f>
        <v>0</v>
      </c>
      <c r="R368" s="35">
        <f>INDEX(budget!R:R,MATCH($A:$A,budget!$A:$A,0))</f>
        <v>0</v>
      </c>
      <c r="S368" s="14">
        <f t="shared" si="266"/>
        <v>0</v>
      </c>
      <c r="T368" s="35">
        <f>INDEX(budget!T:T,MATCH($A:$A,budget!$A:$A,0))</f>
        <v>0</v>
      </c>
      <c r="U368" s="332">
        <f t="shared" si="267"/>
        <v>0</v>
      </c>
      <c r="V368" s="58"/>
      <c r="W368" s="14"/>
      <c r="X368" s="58"/>
      <c r="Y368" s="58"/>
      <c r="Z368" s="58"/>
      <c r="AA368" s="58"/>
      <c r="AB368" s="75"/>
      <c r="AC368" s="319">
        <f t="shared" si="268"/>
        <v>0</v>
      </c>
      <c r="AD368" s="278"/>
      <c r="AE368" s="278"/>
      <c r="AF368" s="278"/>
      <c r="AG368" s="294">
        <f t="shared" si="269"/>
        <v>0</v>
      </c>
      <c r="AH368" s="304">
        <f t="shared" si="270"/>
        <v>0</v>
      </c>
    </row>
    <row r="369" spans="1:34">
      <c r="A369" s="39">
        <v>3208</v>
      </c>
      <c r="B369" s="44" t="s">
        <v>463</v>
      </c>
      <c r="C369" s="236" t="s">
        <v>244</v>
      </c>
      <c r="D369" s="6"/>
      <c r="E369" s="4"/>
      <c r="F369" s="98">
        <v>1</v>
      </c>
      <c r="G369" s="8"/>
      <c r="H369" s="7">
        <f t="shared" si="272"/>
        <v>1</v>
      </c>
      <c r="I369" s="4">
        <v>1</v>
      </c>
      <c r="J369" s="8" t="s">
        <v>231</v>
      </c>
      <c r="K369" s="7">
        <f>SUMIF(exportMMB!D:D,'Voorbeeld Costreport Budget'!A369,exportMMB!G:G)</f>
        <v>0</v>
      </c>
      <c r="L369" s="14">
        <f>INDEX(budget!L:L,MATCH(A:A,budget!A:A,0))</f>
        <v>0</v>
      </c>
      <c r="M369" s="22">
        <f>INDEX(budget!M:M,MATCH($A:$A,budget!$A:$A,0))</f>
        <v>0</v>
      </c>
      <c r="N369" s="14">
        <f>INDEX(budget!N:N,MATCH($A:$A,budget!$A:$A,0))</f>
        <v>0</v>
      </c>
      <c r="O369" s="35">
        <f>INDEX(budget!O:O,MATCH($A:$A,budget!$A:$A,0))</f>
        <v>0</v>
      </c>
      <c r="P369" s="35">
        <f>INDEX(budget!P:P,MATCH($A:$A,budget!$A:$A,0))</f>
        <v>0</v>
      </c>
      <c r="Q369" s="35">
        <f>INDEX(budget!Q:Q,MATCH($A:$A,budget!$A:$A,0))</f>
        <v>0</v>
      </c>
      <c r="R369" s="35">
        <f>INDEX(budget!R:R,MATCH($A:$A,budget!$A:$A,0))</f>
        <v>0</v>
      </c>
      <c r="S369" s="14">
        <f t="shared" si="266"/>
        <v>0</v>
      </c>
      <c r="T369" s="35">
        <f>INDEX(budget!T:T,MATCH($A:$A,budget!$A:$A,0))</f>
        <v>0</v>
      </c>
      <c r="U369" s="332">
        <f t="shared" si="267"/>
        <v>0</v>
      </c>
      <c r="V369" s="58"/>
      <c r="W369" s="14"/>
      <c r="X369" s="58"/>
      <c r="Y369" s="58"/>
      <c r="Z369" s="58"/>
      <c r="AA369" s="58"/>
      <c r="AB369" s="75"/>
      <c r="AC369" s="319">
        <f t="shared" si="268"/>
        <v>0</v>
      </c>
      <c r="AD369" s="278"/>
      <c r="AE369" s="278"/>
      <c r="AF369" s="278"/>
      <c r="AG369" s="294">
        <f t="shared" si="269"/>
        <v>0</v>
      </c>
      <c r="AH369" s="304">
        <f t="shared" si="270"/>
        <v>0</v>
      </c>
    </row>
    <row r="370" spans="1:34">
      <c r="A370" s="39">
        <v>3209</v>
      </c>
      <c r="B370" s="44" t="s">
        <v>464</v>
      </c>
      <c r="C370" s="236" t="s">
        <v>244</v>
      </c>
      <c r="D370" s="6"/>
      <c r="E370" s="8"/>
      <c r="F370" s="98">
        <v>1</v>
      </c>
      <c r="G370" s="8"/>
      <c r="H370" s="7">
        <f t="shared" si="272"/>
        <v>1</v>
      </c>
      <c r="I370" s="4">
        <v>1</v>
      </c>
      <c r="J370" s="8" t="s">
        <v>231</v>
      </c>
      <c r="K370" s="7">
        <f>SUMIF(exportMMB!D:D,'Voorbeeld Costreport Budget'!A370,exportMMB!G:G)</f>
        <v>0</v>
      </c>
      <c r="L370" s="14">
        <f>INDEX(budget!L:L,MATCH(A:A,budget!A:A,0))</f>
        <v>0</v>
      </c>
      <c r="M370" s="22">
        <f>INDEX(budget!M:M,MATCH($A:$A,budget!$A:$A,0))</f>
        <v>0</v>
      </c>
      <c r="N370" s="14">
        <f>INDEX(budget!N:N,MATCH($A:$A,budget!$A:$A,0))</f>
        <v>0</v>
      </c>
      <c r="O370" s="35">
        <f>INDEX(budget!O:O,MATCH($A:$A,budget!$A:$A,0))</f>
        <v>0</v>
      </c>
      <c r="P370" s="35">
        <f>INDEX(budget!P:P,MATCH($A:$A,budget!$A:$A,0))</f>
        <v>0</v>
      </c>
      <c r="Q370" s="35">
        <f>INDEX(budget!Q:Q,MATCH($A:$A,budget!$A:$A,0))</f>
        <v>0</v>
      </c>
      <c r="R370" s="35">
        <f>INDEX(budget!R:R,MATCH($A:$A,budget!$A:$A,0))</f>
        <v>0</v>
      </c>
      <c r="S370" s="14">
        <f t="shared" si="266"/>
        <v>0</v>
      </c>
      <c r="T370" s="35">
        <f>INDEX(budget!T:T,MATCH($A:$A,budget!$A:$A,0))</f>
        <v>0</v>
      </c>
      <c r="U370" s="332">
        <f t="shared" si="267"/>
        <v>0</v>
      </c>
      <c r="V370" s="58"/>
      <c r="W370" s="14"/>
      <c r="X370" s="58"/>
      <c r="Y370" s="58"/>
      <c r="Z370" s="58"/>
      <c r="AA370" s="58"/>
      <c r="AB370" s="75"/>
      <c r="AC370" s="319">
        <f t="shared" si="268"/>
        <v>0</v>
      </c>
      <c r="AD370" s="278"/>
      <c r="AE370" s="278"/>
      <c r="AF370" s="278"/>
      <c r="AG370" s="294">
        <f t="shared" si="269"/>
        <v>0</v>
      </c>
      <c r="AH370" s="304">
        <f t="shared" si="270"/>
        <v>0</v>
      </c>
    </row>
    <row r="371" spans="1:34">
      <c r="A371" s="39">
        <v>3210</v>
      </c>
      <c r="B371" s="44" t="s">
        <v>465</v>
      </c>
      <c r="C371" s="236" t="s">
        <v>244</v>
      </c>
      <c r="D371" s="6"/>
      <c r="E371" s="8"/>
      <c r="F371" s="98">
        <v>1</v>
      </c>
      <c r="G371" s="8"/>
      <c r="H371" s="7">
        <f t="shared" si="272"/>
        <v>1</v>
      </c>
      <c r="I371" s="4">
        <v>1</v>
      </c>
      <c r="J371" s="8" t="s">
        <v>231</v>
      </c>
      <c r="K371" s="7">
        <f>SUMIF(exportMMB!D:D,'Voorbeeld Costreport Budget'!A371,exportMMB!G:G)</f>
        <v>0</v>
      </c>
      <c r="L371" s="14">
        <f>INDEX(budget!L:L,MATCH(A:A,budget!A:A,0))</f>
        <v>0</v>
      </c>
      <c r="M371" s="22">
        <f>INDEX(budget!M:M,MATCH($A:$A,budget!$A:$A,0))</f>
        <v>0</v>
      </c>
      <c r="N371" s="14">
        <f>INDEX(budget!N:N,MATCH($A:$A,budget!$A:$A,0))</f>
        <v>0</v>
      </c>
      <c r="O371" s="35">
        <f>INDEX(budget!O:O,MATCH($A:$A,budget!$A:$A,0))</f>
        <v>0</v>
      </c>
      <c r="P371" s="35">
        <f>INDEX(budget!P:P,MATCH($A:$A,budget!$A:$A,0))</f>
        <v>0</v>
      </c>
      <c r="Q371" s="35">
        <f>INDEX(budget!Q:Q,MATCH($A:$A,budget!$A:$A,0))</f>
        <v>0</v>
      </c>
      <c r="R371" s="35">
        <f>INDEX(budget!R:R,MATCH($A:$A,budget!$A:$A,0))</f>
        <v>0</v>
      </c>
      <c r="S371" s="14">
        <f t="shared" si="266"/>
        <v>0</v>
      </c>
      <c r="T371" s="35">
        <f>INDEX(budget!T:T,MATCH($A:$A,budget!$A:$A,0))</f>
        <v>0</v>
      </c>
      <c r="U371" s="332">
        <f t="shared" si="267"/>
        <v>0</v>
      </c>
      <c r="V371" s="58"/>
      <c r="W371" s="14"/>
      <c r="X371" s="58"/>
      <c r="Y371" s="58"/>
      <c r="Z371" s="58"/>
      <c r="AA371" s="58"/>
      <c r="AB371" s="75"/>
      <c r="AC371" s="319">
        <f t="shared" si="268"/>
        <v>0</v>
      </c>
      <c r="AD371" s="278"/>
      <c r="AE371" s="278"/>
      <c r="AF371" s="278"/>
      <c r="AG371" s="294">
        <f t="shared" si="269"/>
        <v>0</v>
      </c>
      <c r="AH371" s="304">
        <f t="shared" si="270"/>
        <v>0</v>
      </c>
    </row>
    <row r="372" spans="1:34">
      <c r="A372" s="103">
        <v>3213</v>
      </c>
      <c r="B372" s="44" t="s">
        <v>370</v>
      </c>
      <c r="C372" s="236" t="s">
        <v>244</v>
      </c>
      <c r="D372" s="6"/>
      <c r="E372" s="8"/>
      <c r="F372" s="98">
        <v>1</v>
      </c>
      <c r="G372" s="8"/>
      <c r="H372" s="7">
        <f t="shared" ref="H372:H379" si="273">SUM(E372:G372)</f>
        <v>1</v>
      </c>
      <c r="I372" s="4">
        <v>1</v>
      </c>
      <c r="J372" s="8" t="s">
        <v>231</v>
      </c>
      <c r="K372" s="7">
        <f>SUMIF(exportMMB!D:D,'Voorbeeld Costreport Budget'!A372,exportMMB!G:G)</f>
        <v>0</v>
      </c>
      <c r="L372" s="14">
        <f>INDEX(budget!L:L,MATCH(A:A,budget!A:A,0))</f>
        <v>0</v>
      </c>
      <c r="M372" s="22">
        <f>INDEX(budget!M:M,MATCH($A:$A,budget!$A:$A,0))</f>
        <v>0</v>
      </c>
      <c r="N372" s="14">
        <f>INDEX(budget!N:N,MATCH($A:$A,budget!$A:$A,0))</f>
        <v>0</v>
      </c>
      <c r="O372" s="35">
        <f>INDEX(budget!O:O,MATCH($A:$A,budget!$A:$A,0))</f>
        <v>0</v>
      </c>
      <c r="P372" s="35">
        <f>INDEX(budget!P:P,MATCH($A:$A,budget!$A:$A,0))</f>
        <v>0</v>
      </c>
      <c r="Q372" s="35">
        <f>INDEX(budget!Q:Q,MATCH($A:$A,budget!$A:$A,0))</f>
        <v>0</v>
      </c>
      <c r="R372" s="35">
        <f>INDEX(budget!R:R,MATCH($A:$A,budget!$A:$A,0))</f>
        <v>0</v>
      </c>
      <c r="S372" s="14">
        <f t="shared" si="266"/>
        <v>0</v>
      </c>
      <c r="T372" s="35">
        <f>INDEX(budget!T:T,MATCH($A:$A,budget!$A:$A,0))</f>
        <v>0</v>
      </c>
      <c r="U372" s="332">
        <f t="shared" si="267"/>
        <v>0</v>
      </c>
      <c r="V372" s="58"/>
      <c r="W372" s="14"/>
      <c r="X372" s="58"/>
      <c r="Y372" s="58"/>
      <c r="Z372" s="58"/>
      <c r="AA372" s="58"/>
      <c r="AB372" s="75"/>
      <c r="AC372" s="319">
        <f t="shared" si="268"/>
        <v>0</v>
      </c>
      <c r="AD372" s="278"/>
      <c r="AE372" s="278"/>
      <c r="AF372" s="278"/>
      <c r="AG372" s="294">
        <f t="shared" si="269"/>
        <v>0</v>
      </c>
      <c r="AH372" s="304">
        <f t="shared" si="270"/>
        <v>0</v>
      </c>
    </row>
    <row r="373" spans="1:34">
      <c r="A373" s="39">
        <v>3240</v>
      </c>
      <c r="B373" s="44" t="s">
        <v>466</v>
      </c>
      <c r="C373" s="236" t="s">
        <v>244</v>
      </c>
      <c r="D373" s="6"/>
      <c r="E373" s="8"/>
      <c r="F373" s="98">
        <v>1</v>
      </c>
      <c r="G373" s="8"/>
      <c r="H373" s="7">
        <f t="shared" si="273"/>
        <v>1</v>
      </c>
      <c r="I373" s="4">
        <v>1</v>
      </c>
      <c r="J373" s="8" t="s">
        <v>231</v>
      </c>
      <c r="K373" s="7">
        <f>SUMIF(exportMMB!D:D,'Voorbeeld Costreport Budget'!A373,exportMMB!G:G)</f>
        <v>0</v>
      </c>
      <c r="L373" s="14">
        <f>INDEX(budget!L:L,MATCH(A:A,budget!A:A,0))</f>
        <v>0</v>
      </c>
      <c r="M373" s="22">
        <f>INDEX(budget!M:M,MATCH($A:$A,budget!$A:$A,0))</f>
        <v>0</v>
      </c>
      <c r="N373" s="14">
        <f>INDEX(budget!N:N,MATCH($A:$A,budget!$A:$A,0))</f>
        <v>0</v>
      </c>
      <c r="O373" s="35">
        <f>INDEX(budget!O:O,MATCH($A:$A,budget!$A:$A,0))</f>
        <v>0</v>
      </c>
      <c r="P373" s="35">
        <f>INDEX(budget!P:P,MATCH($A:$A,budget!$A:$A,0))</f>
        <v>0</v>
      </c>
      <c r="Q373" s="35">
        <f>INDEX(budget!Q:Q,MATCH($A:$A,budget!$A:$A,0))</f>
        <v>0</v>
      </c>
      <c r="R373" s="35">
        <f>INDEX(budget!R:R,MATCH($A:$A,budget!$A:$A,0))</f>
        <v>0</v>
      </c>
      <c r="S373" s="14">
        <f t="shared" si="266"/>
        <v>0</v>
      </c>
      <c r="T373" s="35">
        <f>INDEX(budget!T:T,MATCH($A:$A,budget!$A:$A,0))</f>
        <v>0</v>
      </c>
      <c r="U373" s="332">
        <f t="shared" si="267"/>
        <v>0</v>
      </c>
      <c r="V373" s="58"/>
      <c r="W373" s="14"/>
      <c r="X373" s="58"/>
      <c r="Y373" s="58"/>
      <c r="Z373" s="58"/>
      <c r="AA373" s="58"/>
      <c r="AB373" s="75"/>
      <c r="AC373" s="319">
        <f t="shared" si="268"/>
        <v>0</v>
      </c>
      <c r="AD373" s="278"/>
      <c r="AE373" s="278"/>
      <c r="AF373" s="278"/>
      <c r="AG373" s="294">
        <f t="shared" si="269"/>
        <v>0</v>
      </c>
      <c r="AH373" s="304">
        <f t="shared" si="270"/>
        <v>0</v>
      </c>
    </row>
    <row r="374" spans="1:34">
      <c r="A374" s="39">
        <v>3241</v>
      </c>
      <c r="B374" s="44" t="s">
        <v>320</v>
      </c>
      <c r="C374" s="236" t="s">
        <v>244</v>
      </c>
      <c r="D374" s="6"/>
      <c r="E374" s="8"/>
      <c r="F374" s="98">
        <v>1</v>
      </c>
      <c r="G374" s="8"/>
      <c r="H374" s="7">
        <f t="shared" si="273"/>
        <v>1</v>
      </c>
      <c r="I374" s="4">
        <v>1</v>
      </c>
      <c r="J374" s="8" t="s">
        <v>231</v>
      </c>
      <c r="K374" s="7">
        <f>SUMIF(exportMMB!D:D,'Voorbeeld Costreport Budget'!A374,exportMMB!G:G)</f>
        <v>0</v>
      </c>
      <c r="L374" s="14">
        <f>INDEX(budget!L:L,MATCH(A:A,budget!A:A,0))</f>
        <v>0</v>
      </c>
      <c r="M374" s="22">
        <f>INDEX(budget!M:M,MATCH($A:$A,budget!$A:$A,0))</f>
        <v>0</v>
      </c>
      <c r="N374" s="14">
        <f>INDEX(budget!N:N,MATCH($A:$A,budget!$A:$A,0))</f>
        <v>0</v>
      </c>
      <c r="O374" s="35">
        <f>INDEX(budget!O:O,MATCH($A:$A,budget!$A:$A,0))</f>
        <v>0</v>
      </c>
      <c r="P374" s="35">
        <f>INDEX(budget!P:P,MATCH($A:$A,budget!$A:$A,0))</f>
        <v>0</v>
      </c>
      <c r="Q374" s="35">
        <f>INDEX(budget!Q:Q,MATCH($A:$A,budget!$A:$A,0))</f>
        <v>0</v>
      </c>
      <c r="R374" s="35">
        <f>INDEX(budget!R:R,MATCH($A:$A,budget!$A:$A,0))</f>
        <v>0</v>
      </c>
      <c r="S374" s="14">
        <f t="shared" si="266"/>
        <v>0</v>
      </c>
      <c r="T374" s="35">
        <f>INDEX(budget!T:T,MATCH($A:$A,budget!$A:$A,0))</f>
        <v>0</v>
      </c>
      <c r="U374" s="332">
        <f t="shared" si="267"/>
        <v>0</v>
      </c>
      <c r="V374" s="58"/>
      <c r="W374" s="14"/>
      <c r="X374" s="58"/>
      <c r="Y374" s="58"/>
      <c r="Z374" s="58"/>
      <c r="AA374" s="58"/>
      <c r="AB374" s="75"/>
      <c r="AC374" s="319">
        <f t="shared" si="268"/>
        <v>0</v>
      </c>
      <c r="AD374" s="278"/>
      <c r="AE374" s="278"/>
      <c r="AF374" s="278"/>
      <c r="AG374" s="294">
        <f t="shared" si="269"/>
        <v>0</v>
      </c>
      <c r="AH374" s="304">
        <f t="shared" si="270"/>
        <v>0</v>
      </c>
    </row>
    <row r="375" spans="1:34">
      <c r="A375" s="39">
        <v>3242</v>
      </c>
      <c r="B375" s="44" t="s">
        <v>467</v>
      </c>
      <c r="C375" s="236" t="s">
        <v>244</v>
      </c>
      <c r="D375" s="6"/>
      <c r="E375" s="8"/>
      <c r="F375" s="98">
        <v>1</v>
      </c>
      <c r="G375" s="8"/>
      <c r="H375" s="7">
        <f t="shared" si="273"/>
        <v>1</v>
      </c>
      <c r="I375" s="4">
        <v>1</v>
      </c>
      <c r="J375" s="8" t="s">
        <v>231</v>
      </c>
      <c r="K375" s="7">
        <f>SUMIF(exportMMB!D:D,'Voorbeeld Costreport Budget'!A375,exportMMB!G:G)</f>
        <v>0</v>
      </c>
      <c r="L375" s="14">
        <f>INDEX(budget!L:L,MATCH(A:A,budget!A:A,0))</f>
        <v>0</v>
      </c>
      <c r="M375" s="22">
        <f>INDEX(budget!M:M,MATCH($A:$A,budget!$A:$A,0))</f>
        <v>0</v>
      </c>
      <c r="N375" s="14">
        <f>INDEX(budget!N:N,MATCH($A:$A,budget!$A:$A,0))</f>
        <v>0</v>
      </c>
      <c r="O375" s="35">
        <f>INDEX(budget!O:O,MATCH($A:$A,budget!$A:$A,0))</f>
        <v>0</v>
      </c>
      <c r="P375" s="35">
        <f>INDEX(budget!P:P,MATCH($A:$A,budget!$A:$A,0))</f>
        <v>0</v>
      </c>
      <c r="Q375" s="35">
        <f>INDEX(budget!Q:Q,MATCH($A:$A,budget!$A:$A,0))</f>
        <v>0</v>
      </c>
      <c r="R375" s="35">
        <f>INDEX(budget!R:R,MATCH($A:$A,budget!$A:$A,0))</f>
        <v>0</v>
      </c>
      <c r="S375" s="14">
        <f t="shared" si="266"/>
        <v>0</v>
      </c>
      <c r="T375" s="35">
        <f>INDEX(budget!T:T,MATCH($A:$A,budget!$A:$A,0))</f>
        <v>0</v>
      </c>
      <c r="U375" s="332">
        <f t="shared" si="267"/>
        <v>0</v>
      </c>
      <c r="V375" s="58"/>
      <c r="W375" s="14"/>
      <c r="X375" s="58"/>
      <c r="Y375" s="58"/>
      <c r="Z375" s="58"/>
      <c r="AA375" s="58"/>
      <c r="AB375" s="75"/>
      <c r="AC375" s="319">
        <f t="shared" si="268"/>
        <v>0</v>
      </c>
      <c r="AD375" s="278"/>
      <c r="AE375" s="278"/>
      <c r="AF375" s="278"/>
      <c r="AG375" s="294">
        <f t="shared" si="269"/>
        <v>0</v>
      </c>
      <c r="AH375" s="304">
        <f t="shared" si="270"/>
        <v>0</v>
      </c>
    </row>
    <row r="376" spans="1:34">
      <c r="A376" s="39">
        <v>3243</v>
      </c>
      <c r="B376" s="44" t="s">
        <v>468</v>
      </c>
      <c r="C376" s="236" t="s">
        <v>244</v>
      </c>
      <c r="D376" s="6"/>
      <c r="E376" s="8"/>
      <c r="F376" s="98">
        <v>1</v>
      </c>
      <c r="G376" s="8"/>
      <c r="H376" s="7">
        <f t="shared" si="273"/>
        <v>1</v>
      </c>
      <c r="I376" s="4">
        <v>1</v>
      </c>
      <c r="J376" s="8" t="s">
        <v>231</v>
      </c>
      <c r="K376" s="7">
        <f>SUMIF(exportMMB!D:D,'Voorbeeld Costreport Budget'!A376,exportMMB!G:G)</f>
        <v>0</v>
      </c>
      <c r="L376" s="14">
        <f>INDEX(budget!L:L,MATCH(A:A,budget!A:A,0))</f>
        <v>0</v>
      </c>
      <c r="M376" s="22">
        <f>INDEX(budget!M:M,MATCH($A:$A,budget!$A:$A,0))</f>
        <v>0</v>
      </c>
      <c r="N376" s="14">
        <f>INDEX(budget!N:N,MATCH($A:$A,budget!$A:$A,0))</f>
        <v>0</v>
      </c>
      <c r="O376" s="35">
        <f>INDEX(budget!O:O,MATCH($A:$A,budget!$A:$A,0))</f>
        <v>0</v>
      </c>
      <c r="P376" s="35">
        <f>INDEX(budget!P:P,MATCH($A:$A,budget!$A:$A,0))</f>
        <v>0</v>
      </c>
      <c r="Q376" s="35">
        <f>INDEX(budget!Q:Q,MATCH($A:$A,budget!$A:$A,0))</f>
        <v>0</v>
      </c>
      <c r="R376" s="35">
        <f>INDEX(budget!R:R,MATCH($A:$A,budget!$A:$A,0))</f>
        <v>0</v>
      </c>
      <c r="S376" s="14">
        <f t="shared" si="266"/>
        <v>0</v>
      </c>
      <c r="T376" s="35">
        <f>INDEX(budget!T:T,MATCH($A:$A,budget!$A:$A,0))</f>
        <v>0</v>
      </c>
      <c r="U376" s="332">
        <f t="shared" si="267"/>
        <v>0</v>
      </c>
      <c r="V376" s="58"/>
      <c r="W376" s="14"/>
      <c r="X376" s="58"/>
      <c r="Y376" s="58"/>
      <c r="Z376" s="58"/>
      <c r="AA376" s="58"/>
      <c r="AB376" s="75"/>
      <c r="AC376" s="319">
        <f t="shared" si="268"/>
        <v>0</v>
      </c>
      <c r="AD376" s="278"/>
      <c r="AE376" s="278"/>
      <c r="AF376" s="278"/>
      <c r="AG376" s="294">
        <f t="shared" si="269"/>
        <v>0</v>
      </c>
      <c r="AH376" s="304">
        <f t="shared" si="270"/>
        <v>0</v>
      </c>
    </row>
    <row r="377" spans="1:34">
      <c r="A377" s="39">
        <v>3244</v>
      </c>
      <c r="B377" s="44" t="s">
        <v>469</v>
      </c>
      <c r="C377" s="236" t="s">
        <v>244</v>
      </c>
      <c r="D377" s="6"/>
      <c r="E377" s="8"/>
      <c r="F377" s="98">
        <v>1</v>
      </c>
      <c r="G377" s="8"/>
      <c r="H377" s="7">
        <f t="shared" si="273"/>
        <v>1</v>
      </c>
      <c r="I377" s="4">
        <v>1</v>
      </c>
      <c r="J377" s="8" t="s">
        <v>231</v>
      </c>
      <c r="K377" s="7">
        <f>SUMIF(exportMMB!D:D,'Voorbeeld Costreport Budget'!A377,exportMMB!G:G)</f>
        <v>0</v>
      </c>
      <c r="L377" s="14">
        <f>INDEX(budget!L:L,MATCH(A:A,budget!A:A,0))</f>
        <v>0</v>
      </c>
      <c r="M377" s="22">
        <f>INDEX(budget!M:M,MATCH($A:$A,budget!$A:$A,0))</f>
        <v>0</v>
      </c>
      <c r="N377" s="14">
        <f>INDEX(budget!N:N,MATCH($A:$A,budget!$A:$A,0))</f>
        <v>0</v>
      </c>
      <c r="O377" s="35">
        <f>INDEX(budget!O:O,MATCH($A:$A,budget!$A:$A,0))</f>
        <v>0</v>
      </c>
      <c r="P377" s="35">
        <f>INDEX(budget!P:P,MATCH($A:$A,budget!$A:$A,0))</f>
        <v>0</v>
      </c>
      <c r="Q377" s="35">
        <f>INDEX(budget!Q:Q,MATCH($A:$A,budget!$A:$A,0))</f>
        <v>0</v>
      </c>
      <c r="R377" s="35">
        <f>INDEX(budget!R:R,MATCH($A:$A,budget!$A:$A,0))</f>
        <v>0</v>
      </c>
      <c r="S377" s="14">
        <f t="shared" si="266"/>
        <v>0</v>
      </c>
      <c r="T377" s="35">
        <f>INDEX(budget!T:T,MATCH($A:$A,budget!$A:$A,0))</f>
        <v>0</v>
      </c>
      <c r="U377" s="332">
        <f t="shared" si="267"/>
        <v>0</v>
      </c>
      <c r="V377" s="58"/>
      <c r="W377" s="14"/>
      <c r="X377" s="58"/>
      <c r="Y377" s="58"/>
      <c r="Z377" s="58"/>
      <c r="AA377" s="58"/>
      <c r="AB377" s="75"/>
      <c r="AC377" s="319">
        <f t="shared" si="268"/>
        <v>0</v>
      </c>
      <c r="AD377" s="278"/>
      <c r="AE377" s="278"/>
      <c r="AF377" s="278"/>
      <c r="AG377" s="294">
        <f t="shared" si="269"/>
        <v>0</v>
      </c>
      <c r="AH377" s="304">
        <f t="shared" si="270"/>
        <v>0</v>
      </c>
    </row>
    <row r="378" spans="1:34">
      <c r="A378" s="39">
        <v>3245</v>
      </c>
      <c r="B378" s="44" t="s">
        <v>471</v>
      </c>
      <c r="C378" s="236" t="s">
        <v>244</v>
      </c>
      <c r="D378" s="6"/>
      <c r="E378" s="8"/>
      <c r="F378" s="98">
        <v>1</v>
      </c>
      <c r="G378" s="8"/>
      <c r="H378" s="7">
        <f t="shared" si="273"/>
        <v>1</v>
      </c>
      <c r="I378" s="4">
        <v>1</v>
      </c>
      <c r="J378" s="8" t="s">
        <v>231</v>
      </c>
      <c r="K378" s="7">
        <f>SUMIF(exportMMB!D:D,'Voorbeeld Costreport Budget'!A378,exportMMB!G:G)</f>
        <v>0</v>
      </c>
      <c r="L378" s="14">
        <f>INDEX(budget!L:L,MATCH(A:A,budget!A:A,0))</f>
        <v>0</v>
      </c>
      <c r="M378" s="22">
        <f>INDEX(budget!M:M,MATCH($A:$A,budget!$A:$A,0))</f>
        <v>0</v>
      </c>
      <c r="N378" s="14">
        <f>INDEX(budget!N:N,MATCH($A:$A,budget!$A:$A,0))</f>
        <v>0</v>
      </c>
      <c r="O378" s="35">
        <f>INDEX(budget!O:O,MATCH($A:$A,budget!$A:$A,0))</f>
        <v>0</v>
      </c>
      <c r="P378" s="35">
        <f>INDEX(budget!P:P,MATCH($A:$A,budget!$A:$A,0))</f>
        <v>0</v>
      </c>
      <c r="Q378" s="35">
        <f>INDEX(budget!Q:Q,MATCH($A:$A,budget!$A:$A,0))</f>
        <v>0</v>
      </c>
      <c r="R378" s="35">
        <f>INDEX(budget!R:R,MATCH($A:$A,budget!$A:$A,0))</f>
        <v>0</v>
      </c>
      <c r="S378" s="14">
        <f t="shared" si="266"/>
        <v>0</v>
      </c>
      <c r="T378" s="35">
        <f>INDEX(budget!T:T,MATCH($A:$A,budget!$A:$A,0))</f>
        <v>0</v>
      </c>
      <c r="U378" s="332">
        <f t="shared" si="267"/>
        <v>0</v>
      </c>
      <c r="V378" s="58"/>
      <c r="W378" s="14"/>
      <c r="X378" s="58"/>
      <c r="Y378" s="58"/>
      <c r="Z378" s="58"/>
      <c r="AA378" s="58"/>
      <c r="AB378" s="75"/>
      <c r="AC378" s="319">
        <f t="shared" si="268"/>
        <v>0</v>
      </c>
      <c r="AD378" s="278"/>
      <c r="AE378" s="278"/>
      <c r="AF378" s="278"/>
      <c r="AG378" s="294">
        <f t="shared" si="269"/>
        <v>0</v>
      </c>
      <c r="AH378" s="304">
        <f t="shared" si="270"/>
        <v>0</v>
      </c>
    </row>
    <row r="379" spans="1:34">
      <c r="A379" s="39">
        <v>3250</v>
      </c>
      <c r="B379" s="44" t="s">
        <v>430</v>
      </c>
      <c r="C379" s="236" t="s">
        <v>244</v>
      </c>
      <c r="D379" s="6"/>
      <c r="E379" s="8"/>
      <c r="F379" s="98">
        <v>1</v>
      </c>
      <c r="G379" s="8"/>
      <c r="H379" s="7">
        <f t="shared" si="273"/>
        <v>1</v>
      </c>
      <c r="I379" s="4">
        <v>1</v>
      </c>
      <c r="J379" s="8" t="s">
        <v>231</v>
      </c>
      <c r="K379" s="7">
        <f>SUMIF(exportMMB!D:D,'Voorbeeld Costreport Budget'!A379,exportMMB!G:G)</f>
        <v>0</v>
      </c>
      <c r="L379" s="14">
        <f>INDEX(budget!L:L,MATCH(A:A,budget!A:A,0))</f>
        <v>0</v>
      </c>
      <c r="M379" s="22">
        <f>INDEX(budget!M:M,MATCH($A:$A,budget!$A:$A,0))</f>
        <v>0</v>
      </c>
      <c r="N379" s="14">
        <f>INDEX(budget!N:N,MATCH($A:$A,budget!$A:$A,0))</f>
        <v>0</v>
      </c>
      <c r="O379" s="35">
        <f>INDEX(budget!O:O,MATCH($A:$A,budget!$A:$A,0))</f>
        <v>0</v>
      </c>
      <c r="P379" s="35">
        <f>INDEX(budget!P:P,MATCH($A:$A,budget!$A:$A,0))</f>
        <v>0</v>
      </c>
      <c r="Q379" s="35">
        <f>INDEX(budget!Q:Q,MATCH($A:$A,budget!$A:$A,0))</f>
        <v>0</v>
      </c>
      <c r="R379" s="35">
        <f>INDEX(budget!R:R,MATCH($A:$A,budget!$A:$A,0))</f>
        <v>0</v>
      </c>
      <c r="S379" s="14">
        <f t="shared" si="266"/>
        <v>0</v>
      </c>
      <c r="T379" s="35">
        <f>INDEX(budget!T:T,MATCH($A:$A,budget!$A:$A,0))</f>
        <v>0</v>
      </c>
      <c r="U379" s="332">
        <f t="shared" si="267"/>
        <v>0</v>
      </c>
      <c r="V379" s="58"/>
      <c r="W379" s="14"/>
      <c r="X379" s="58"/>
      <c r="Y379" s="58"/>
      <c r="Z379" s="58"/>
      <c r="AA379" s="58"/>
      <c r="AB379" s="75"/>
      <c r="AC379" s="319">
        <f t="shared" si="268"/>
        <v>0</v>
      </c>
      <c r="AD379" s="278"/>
      <c r="AE379" s="278"/>
      <c r="AF379" s="278"/>
      <c r="AG379" s="294">
        <f t="shared" si="269"/>
        <v>0</v>
      </c>
      <c r="AH379" s="304">
        <f t="shared" si="270"/>
        <v>0</v>
      </c>
    </row>
    <row r="380" spans="1:34">
      <c r="A380" s="39">
        <v>3251</v>
      </c>
      <c r="B380" s="44" t="s">
        <v>472</v>
      </c>
      <c r="C380" s="236" t="s">
        <v>244</v>
      </c>
      <c r="D380" s="6"/>
      <c r="E380" s="8"/>
      <c r="F380" s="98">
        <v>1</v>
      </c>
      <c r="G380" s="8"/>
      <c r="H380" s="7">
        <f t="shared" ref="H380:H384" si="274">SUM(E380:G380)</f>
        <v>1</v>
      </c>
      <c r="I380" s="4">
        <v>1</v>
      </c>
      <c r="J380" s="8" t="s">
        <v>231</v>
      </c>
      <c r="K380" s="7">
        <f>SUMIF(exportMMB!D:D,'Voorbeeld Costreport Budget'!A380,exportMMB!G:G)</f>
        <v>0</v>
      </c>
      <c r="L380" s="14">
        <f>INDEX(budget!L:L,MATCH(A:A,budget!A:A,0))</f>
        <v>0</v>
      </c>
      <c r="M380" s="22">
        <f>INDEX(budget!M:M,MATCH($A:$A,budget!$A:$A,0))</f>
        <v>0</v>
      </c>
      <c r="N380" s="14">
        <f>INDEX(budget!N:N,MATCH($A:$A,budget!$A:$A,0))</f>
        <v>0</v>
      </c>
      <c r="O380" s="35">
        <f>INDEX(budget!O:O,MATCH($A:$A,budget!$A:$A,0))</f>
        <v>0</v>
      </c>
      <c r="P380" s="35">
        <f>INDEX(budget!P:P,MATCH($A:$A,budget!$A:$A,0))</f>
        <v>0</v>
      </c>
      <c r="Q380" s="35">
        <f>INDEX(budget!Q:Q,MATCH($A:$A,budget!$A:$A,0))</f>
        <v>0</v>
      </c>
      <c r="R380" s="35">
        <f>INDEX(budget!R:R,MATCH($A:$A,budget!$A:$A,0))</f>
        <v>0</v>
      </c>
      <c r="S380" s="14">
        <f t="shared" si="266"/>
        <v>0</v>
      </c>
      <c r="T380" s="35">
        <f>INDEX(budget!T:T,MATCH($A:$A,budget!$A:$A,0))</f>
        <v>0</v>
      </c>
      <c r="U380" s="332">
        <f t="shared" si="267"/>
        <v>0</v>
      </c>
      <c r="V380" s="58"/>
      <c r="W380" s="14"/>
      <c r="X380" s="58"/>
      <c r="Y380" s="58"/>
      <c r="Z380" s="58"/>
      <c r="AA380" s="58"/>
      <c r="AB380" s="75"/>
      <c r="AC380" s="319">
        <f t="shared" si="268"/>
        <v>0</v>
      </c>
      <c r="AD380" s="278"/>
      <c r="AE380" s="278"/>
      <c r="AF380" s="278"/>
      <c r="AG380" s="294">
        <f t="shared" si="269"/>
        <v>0</v>
      </c>
      <c r="AH380" s="304">
        <f t="shared" si="270"/>
        <v>0</v>
      </c>
    </row>
    <row r="381" spans="1:34">
      <c r="A381" s="103">
        <v>3255</v>
      </c>
      <c r="B381" s="44" t="s">
        <v>473</v>
      </c>
      <c r="C381" s="236" t="s">
        <v>244</v>
      </c>
      <c r="D381" s="6"/>
      <c r="E381" s="8"/>
      <c r="F381" s="98">
        <v>1</v>
      </c>
      <c r="G381" s="8"/>
      <c r="H381" s="7">
        <f t="shared" si="274"/>
        <v>1</v>
      </c>
      <c r="I381" s="4">
        <v>1</v>
      </c>
      <c r="J381" s="8" t="s">
        <v>231</v>
      </c>
      <c r="K381" s="7">
        <f>SUMIF(exportMMB!D:D,'Voorbeeld Costreport Budget'!A381,exportMMB!G:G)</f>
        <v>0</v>
      </c>
      <c r="L381" s="14">
        <f>INDEX(budget!L:L,MATCH(A:A,budget!A:A,0))</f>
        <v>0</v>
      </c>
      <c r="M381" s="22">
        <f>INDEX(budget!M:M,MATCH($A:$A,budget!$A:$A,0))</f>
        <v>0</v>
      </c>
      <c r="N381" s="14">
        <f>INDEX(budget!N:N,MATCH($A:$A,budget!$A:$A,0))</f>
        <v>0</v>
      </c>
      <c r="O381" s="35">
        <f>INDEX(budget!O:O,MATCH($A:$A,budget!$A:$A,0))</f>
        <v>0</v>
      </c>
      <c r="P381" s="35">
        <f>INDEX(budget!P:P,MATCH($A:$A,budget!$A:$A,0))</f>
        <v>0</v>
      </c>
      <c r="Q381" s="35">
        <f>INDEX(budget!Q:Q,MATCH($A:$A,budget!$A:$A,0))</f>
        <v>0</v>
      </c>
      <c r="R381" s="35">
        <f>INDEX(budget!R:R,MATCH($A:$A,budget!$A:$A,0))</f>
        <v>0</v>
      </c>
      <c r="S381" s="14">
        <f t="shared" si="266"/>
        <v>0</v>
      </c>
      <c r="T381" s="35">
        <f>INDEX(budget!T:T,MATCH($A:$A,budget!$A:$A,0))</f>
        <v>0</v>
      </c>
      <c r="U381" s="332">
        <f t="shared" si="267"/>
        <v>0</v>
      </c>
      <c r="V381" s="58"/>
      <c r="W381" s="14"/>
      <c r="X381" s="58"/>
      <c r="Y381" s="58"/>
      <c r="Z381" s="58"/>
      <c r="AA381" s="58"/>
      <c r="AB381" s="75"/>
      <c r="AC381" s="319">
        <f t="shared" si="268"/>
        <v>0</v>
      </c>
      <c r="AD381" s="278"/>
      <c r="AE381" s="278"/>
      <c r="AF381" s="278"/>
      <c r="AG381" s="294">
        <f t="shared" si="269"/>
        <v>0</v>
      </c>
      <c r="AH381" s="304">
        <f t="shared" si="270"/>
        <v>0</v>
      </c>
    </row>
    <row r="382" spans="1:34">
      <c r="A382" s="103">
        <v>3256</v>
      </c>
      <c r="B382" s="44" t="s">
        <v>474</v>
      </c>
      <c r="C382" s="236" t="s">
        <v>244</v>
      </c>
      <c r="D382" s="6"/>
      <c r="E382" s="8"/>
      <c r="F382" s="98">
        <v>1</v>
      </c>
      <c r="G382" s="8"/>
      <c r="H382" s="7">
        <f t="shared" si="274"/>
        <v>1</v>
      </c>
      <c r="I382" s="4">
        <v>1</v>
      </c>
      <c r="J382" s="8" t="s">
        <v>231</v>
      </c>
      <c r="K382" s="7">
        <f>SUMIF(exportMMB!D:D,'Voorbeeld Costreport Budget'!A382,exportMMB!G:G)</f>
        <v>0</v>
      </c>
      <c r="L382" s="14">
        <f>INDEX(budget!L:L,MATCH(A:A,budget!A:A,0))</f>
        <v>0</v>
      </c>
      <c r="M382" s="22">
        <f>INDEX(budget!M:M,MATCH($A:$A,budget!$A:$A,0))</f>
        <v>0</v>
      </c>
      <c r="N382" s="14">
        <f>INDEX(budget!N:N,MATCH($A:$A,budget!$A:$A,0))</f>
        <v>0</v>
      </c>
      <c r="O382" s="35">
        <f>INDEX(budget!O:O,MATCH($A:$A,budget!$A:$A,0))</f>
        <v>0</v>
      </c>
      <c r="P382" s="35">
        <f>INDEX(budget!P:P,MATCH($A:$A,budget!$A:$A,0))</f>
        <v>0</v>
      </c>
      <c r="Q382" s="35">
        <f>INDEX(budget!Q:Q,MATCH($A:$A,budget!$A:$A,0))</f>
        <v>0</v>
      </c>
      <c r="R382" s="35">
        <f>INDEX(budget!R:R,MATCH($A:$A,budget!$A:$A,0))</f>
        <v>0</v>
      </c>
      <c r="S382" s="14">
        <f t="shared" si="266"/>
        <v>0</v>
      </c>
      <c r="T382" s="35">
        <f>INDEX(budget!T:T,MATCH($A:$A,budget!$A:$A,0))</f>
        <v>0</v>
      </c>
      <c r="U382" s="332">
        <f t="shared" si="267"/>
        <v>0</v>
      </c>
      <c r="V382" s="58"/>
      <c r="W382" s="14"/>
      <c r="X382" s="58"/>
      <c r="Y382" s="58"/>
      <c r="Z382" s="58"/>
      <c r="AA382" s="58"/>
      <c r="AB382" s="75"/>
      <c r="AC382" s="319">
        <f t="shared" si="268"/>
        <v>0</v>
      </c>
      <c r="AD382" s="278"/>
      <c r="AE382" s="278"/>
      <c r="AF382" s="278"/>
      <c r="AG382" s="294">
        <f t="shared" si="269"/>
        <v>0</v>
      </c>
      <c r="AH382" s="304">
        <f t="shared" si="270"/>
        <v>0</v>
      </c>
    </row>
    <row r="383" spans="1:34">
      <c r="A383" s="103">
        <v>3260</v>
      </c>
      <c r="B383" s="44" t="s">
        <v>475</v>
      </c>
      <c r="C383" s="236" t="s">
        <v>244</v>
      </c>
      <c r="D383" s="6"/>
      <c r="E383" s="8"/>
      <c r="F383" s="98">
        <v>1</v>
      </c>
      <c r="G383" s="8"/>
      <c r="H383" s="7">
        <f t="shared" si="274"/>
        <v>1</v>
      </c>
      <c r="I383" s="4">
        <v>1</v>
      </c>
      <c r="J383" s="8" t="s">
        <v>231</v>
      </c>
      <c r="K383" s="7">
        <f>SUMIF(exportMMB!D:D,'Voorbeeld Costreport Budget'!A383,exportMMB!G:G)</f>
        <v>0</v>
      </c>
      <c r="L383" s="14">
        <f>INDEX(budget!L:L,MATCH(A:A,budget!A:A,0))</f>
        <v>0</v>
      </c>
      <c r="M383" s="22">
        <f>INDEX(budget!M:M,MATCH($A:$A,budget!$A:$A,0))</f>
        <v>0</v>
      </c>
      <c r="N383" s="14">
        <f>INDEX(budget!N:N,MATCH($A:$A,budget!$A:$A,0))</f>
        <v>0</v>
      </c>
      <c r="O383" s="35">
        <f>INDEX(budget!O:O,MATCH($A:$A,budget!$A:$A,0))</f>
        <v>0</v>
      </c>
      <c r="P383" s="35">
        <f>INDEX(budget!P:P,MATCH($A:$A,budget!$A:$A,0))</f>
        <v>0</v>
      </c>
      <c r="Q383" s="35">
        <f>INDEX(budget!Q:Q,MATCH($A:$A,budget!$A:$A,0))</f>
        <v>0</v>
      </c>
      <c r="R383" s="35">
        <f>INDEX(budget!R:R,MATCH($A:$A,budget!$A:$A,0))</f>
        <v>0</v>
      </c>
      <c r="S383" s="14">
        <f t="shared" si="266"/>
        <v>0</v>
      </c>
      <c r="T383" s="35">
        <f>INDEX(budget!T:T,MATCH($A:$A,budget!$A:$A,0))</f>
        <v>0</v>
      </c>
      <c r="U383" s="332">
        <f t="shared" si="267"/>
        <v>0</v>
      </c>
      <c r="V383" s="58"/>
      <c r="W383" s="14"/>
      <c r="X383" s="58"/>
      <c r="Y383" s="58"/>
      <c r="Z383" s="58"/>
      <c r="AA383" s="58"/>
      <c r="AB383" s="75"/>
      <c r="AC383" s="319">
        <f t="shared" si="268"/>
        <v>0</v>
      </c>
      <c r="AD383" s="278"/>
      <c r="AE383" s="278"/>
      <c r="AF383" s="278"/>
      <c r="AG383" s="294">
        <f t="shared" si="269"/>
        <v>0</v>
      </c>
      <c r="AH383" s="304">
        <f t="shared" si="270"/>
        <v>0</v>
      </c>
    </row>
    <row r="384" spans="1:34">
      <c r="A384" s="39">
        <v>3283</v>
      </c>
      <c r="B384" s="44" t="s">
        <v>476</v>
      </c>
      <c r="C384" s="236" t="s">
        <v>244</v>
      </c>
      <c r="D384" s="6"/>
      <c r="E384" s="8"/>
      <c r="F384" s="98">
        <v>1</v>
      </c>
      <c r="G384" s="8"/>
      <c r="H384" s="7">
        <f t="shared" si="274"/>
        <v>1</v>
      </c>
      <c r="I384" s="4">
        <v>1</v>
      </c>
      <c r="J384" s="8" t="s">
        <v>231</v>
      </c>
      <c r="K384" s="7">
        <f>SUMIF(exportMMB!D:D,'Voorbeeld Costreport Budget'!A384,exportMMB!G:G)</f>
        <v>0</v>
      </c>
      <c r="L384" s="14">
        <f>INDEX(budget!L:L,MATCH(A:A,budget!A:A,0))</f>
        <v>0</v>
      </c>
      <c r="M384" s="22">
        <f>INDEX(budget!M:M,MATCH($A:$A,budget!$A:$A,0))</f>
        <v>0</v>
      </c>
      <c r="N384" s="14">
        <f>INDEX(budget!N:N,MATCH($A:$A,budget!$A:$A,0))</f>
        <v>0</v>
      </c>
      <c r="O384" s="35">
        <f>INDEX(budget!O:O,MATCH($A:$A,budget!$A:$A,0))</f>
        <v>0</v>
      </c>
      <c r="P384" s="35">
        <f>INDEX(budget!P:P,MATCH($A:$A,budget!$A:$A,0))</f>
        <v>0</v>
      </c>
      <c r="Q384" s="35">
        <f>INDEX(budget!Q:Q,MATCH($A:$A,budget!$A:$A,0))</f>
        <v>0</v>
      </c>
      <c r="R384" s="35">
        <f>INDEX(budget!R:R,MATCH($A:$A,budget!$A:$A,0))</f>
        <v>0</v>
      </c>
      <c r="S384" s="14">
        <f t="shared" si="266"/>
        <v>0</v>
      </c>
      <c r="T384" s="35">
        <f>INDEX(budget!T:T,MATCH($A:$A,budget!$A:$A,0))</f>
        <v>0</v>
      </c>
      <c r="U384" s="332">
        <f t="shared" si="267"/>
        <v>0</v>
      </c>
      <c r="V384" s="58"/>
      <c r="W384" s="14"/>
      <c r="X384" s="58"/>
      <c r="Y384" s="58"/>
      <c r="Z384" s="58"/>
      <c r="AA384" s="58"/>
      <c r="AB384" s="75"/>
      <c r="AC384" s="319">
        <f t="shared" si="268"/>
        <v>0</v>
      </c>
      <c r="AD384" s="278"/>
      <c r="AE384" s="278"/>
      <c r="AF384" s="278"/>
      <c r="AG384" s="294">
        <f t="shared" si="269"/>
        <v>0</v>
      </c>
      <c r="AH384" s="304">
        <f t="shared" si="270"/>
        <v>0</v>
      </c>
    </row>
    <row r="385" spans="1:35">
      <c r="A385" s="430" t="s">
        <v>477</v>
      </c>
      <c r="B385" s="108" t="s">
        <v>457</v>
      </c>
      <c r="C385" s="236" t="s">
        <v>244</v>
      </c>
      <c r="D385" s="6"/>
      <c r="E385" s="8"/>
      <c r="F385" s="98">
        <v>1</v>
      </c>
      <c r="G385" s="8"/>
      <c r="H385" s="7">
        <f t="shared" ref="H385" si="275">SUM(E385:G385)</f>
        <v>1</v>
      </c>
      <c r="I385" s="4">
        <v>1</v>
      </c>
      <c r="J385" s="8" t="s">
        <v>231</v>
      </c>
      <c r="K385" s="7">
        <f>SUMIF(exportMMB!D:D,'Voorbeeld Costreport Budget'!A385,exportMMB!G:G)</f>
        <v>0</v>
      </c>
      <c r="L385" s="14">
        <f>INDEX(budget!L:L,MATCH(A:A,budget!A:A,0))</f>
        <v>0</v>
      </c>
      <c r="M385" s="22">
        <f>INDEX(budget!M:M,MATCH($A:$A,budget!$A:$A,0))</f>
        <v>0</v>
      </c>
      <c r="N385" s="14">
        <f>INDEX(budget!N:N,MATCH($A:$A,budget!$A:$A,0))</f>
        <v>0</v>
      </c>
      <c r="O385" s="35">
        <f>INDEX(budget!O:O,MATCH($A:$A,budget!$A:$A,0))</f>
        <v>0</v>
      </c>
      <c r="P385" s="35">
        <f>INDEX(budget!P:P,MATCH($A:$A,budget!$A:$A,0))</f>
        <v>0</v>
      </c>
      <c r="Q385" s="35">
        <f>INDEX(budget!Q:Q,MATCH($A:$A,budget!$A:$A,0))</f>
        <v>0</v>
      </c>
      <c r="R385" s="35">
        <f>INDEX(budget!R:R,MATCH($A:$A,budget!$A:$A,0))</f>
        <v>0</v>
      </c>
      <c r="S385" s="14">
        <f t="shared" ref="S385" si="276">L385-SUM(N385:R385)</f>
        <v>0</v>
      </c>
      <c r="T385" s="36"/>
      <c r="U385" s="332">
        <f t="shared" si="267"/>
        <v>0</v>
      </c>
      <c r="V385" s="58"/>
      <c r="W385" s="14"/>
      <c r="X385" s="58"/>
      <c r="Y385" s="58"/>
      <c r="Z385" s="58"/>
      <c r="AA385" s="58"/>
      <c r="AB385" s="75"/>
      <c r="AC385" s="319">
        <f t="shared" si="268"/>
        <v>0</v>
      </c>
      <c r="AD385" s="278"/>
      <c r="AE385" s="278"/>
      <c r="AF385" s="278"/>
      <c r="AG385" s="294">
        <f t="shared" si="269"/>
        <v>0</v>
      </c>
      <c r="AH385" s="304">
        <f t="shared" si="270"/>
        <v>0</v>
      </c>
    </row>
    <row r="386" spans="1:35">
      <c r="A386" s="39"/>
      <c r="B386" s="46" t="s">
        <v>152</v>
      </c>
      <c r="C386" s="236"/>
      <c r="D386" s="6"/>
      <c r="E386" s="8"/>
      <c r="F386" s="98"/>
      <c r="G386" s="8"/>
      <c r="H386" s="7"/>
      <c r="I386" s="4"/>
      <c r="J386" s="8"/>
      <c r="K386" s="7"/>
      <c r="L386" s="16">
        <f>SUM(L364:L385)</f>
        <v>0</v>
      </c>
      <c r="M386" s="21">
        <f t="shared" ref="M386:S386" si="277">SUM(M364:M385)</f>
        <v>0</v>
      </c>
      <c r="N386" s="16">
        <f>SUM(N364:N385)</f>
        <v>0</v>
      </c>
      <c r="O386" s="34">
        <f t="shared" si="277"/>
        <v>0</v>
      </c>
      <c r="P386" s="34">
        <f t="shared" si="277"/>
        <v>0</v>
      </c>
      <c r="Q386" s="34">
        <f t="shared" si="277"/>
        <v>0</v>
      </c>
      <c r="R386" s="34">
        <f t="shared" si="277"/>
        <v>0</v>
      </c>
      <c r="S386" s="16">
        <f t="shared" si="277"/>
        <v>0</v>
      </c>
      <c r="T386" s="34">
        <f>SUM(T364:T385)</f>
        <v>0</v>
      </c>
      <c r="U386" s="284">
        <f>SUM(U364:U385)</f>
        <v>0</v>
      </c>
      <c r="V386" s="58">
        <f t="shared" ref="V386:AH386" si="278">SUM(V364:V385)</f>
        <v>0</v>
      </c>
      <c r="W386" s="14">
        <f t="shared" si="278"/>
        <v>0</v>
      </c>
      <c r="X386" s="58">
        <f t="shared" si="278"/>
        <v>0</v>
      </c>
      <c r="Y386" s="58">
        <f t="shared" si="278"/>
        <v>0</v>
      </c>
      <c r="Z386" s="58">
        <f t="shared" si="278"/>
        <v>0</v>
      </c>
      <c r="AA386" s="58">
        <f t="shared" si="278"/>
        <v>0</v>
      </c>
      <c r="AB386" s="59">
        <f t="shared" si="278"/>
        <v>0</v>
      </c>
      <c r="AC386" s="320">
        <f t="shared" si="278"/>
        <v>0</v>
      </c>
      <c r="AD386" s="279">
        <f t="shared" si="278"/>
        <v>0</v>
      </c>
      <c r="AE386" s="279">
        <f t="shared" si="278"/>
        <v>0</v>
      </c>
      <c r="AF386" s="279">
        <f t="shared" si="278"/>
        <v>0</v>
      </c>
      <c r="AG386" s="295">
        <f t="shared" si="278"/>
        <v>0</v>
      </c>
      <c r="AH386" s="305">
        <f t="shared" si="278"/>
        <v>0</v>
      </c>
      <c r="AI386" s="328"/>
    </row>
    <row r="387" spans="1:35">
      <c r="A387" s="1"/>
      <c r="B387" s="44"/>
      <c r="C387" s="239"/>
      <c r="D387" s="6"/>
      <c r="E387" s="4"/>
      <c r="F387" s="98"/>
      <c r="G387" s="8"/>
      <c r="H387" s="7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  <c r="U387" s="284"/>
      <c r="V387" s="58"/>
      <c r="W387" s="14"/>
      <c r="X387" s="58"/>
      <c r="Y387" s="58"/>
      <c r="Z387" s="58"/>
      <c r="AA387" s="58"/>
      <c r="AB387" s="75"/>
      <c r="AC387" s="319"/>
      <c r="AD387" s="278"/>
      <c r="AE387" s="278"/>
      <c r="AF387" s="278"/>
      <c r="AG387" s="294"/>
      <c r="AH387" s="304"/>
    </row>
    <row r="388" spans="1:35">
      <c r="A388" s="104">
        <v>3400</v>
      </c>
      <c r="B388" s="31" t="s">
        <v>182</v>
      </c>
      <c r="C388" s="237"/>
      <c r="D388" s="6"/>
      <c r="E388" s="8"/>
      <c r="F388" s="98"/>
      <c r="G388" s="8"/>
      <c r="H388" s="7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  <c r="U388" s="284"/>
      <c r="V388" s="58"/>
      <c r="W388" s="14"/>
      <c r="X388" s="58"/>
      <c r="Y388" s="58"/>
      <c r="Z388" s="58"/>
      <c r="AA388" s="58"/>
      <c r="AB388" s="75"/>
      <c r="AC388" s="319"/>
      <c r="AD388" s="278"/>
      <c r="AE388" s="278"/>
      <c r="AF388" s="278"/>
      <c r="AG388" s="294"/>
      <c r="AH388" s="304"/>
    </row>
    <row r="389" spans="1:35">
      <c r="A389" s="39">
        <v>3401</v>
      </c>
      <c r="B389" s="44" t="s">
        <v>478</v>
      </c>
      <c r="C389" s="236" t="s">
        <v>244</v>
      </c>
      <c r="D389" s="6"/>
      <c r="E389" s="4"/>
      <c r="F389" s="98">
        <v>1</v>
      </c>
      <c r="G389" s="8"/>
      <c r="H389" s="7">
        <f t="shared" ref="H389:H392" si="279">SUM(E389:G389)</f>
        <v>1</v>
      </c>
      <c r="I389" s="4">
        <v>1</v>
      </c>
      <c r="J389" s="8" t="s">
        <v>231</v>
      </c>
      <c r="K389" s="7">
        <f>SUMIF(exportMMB!D:D,'Voorbeeld Costreport Budget'!A389,exportMMB!G:G)</f>
        <v>0</v>
      </c>
      <c r="L389" s="14">
        <f>INDEX(budget!L:L,MATCH(A:A,budget!A:A,0))</f>
        <v>0</v>
      </c>
      <c r="M389" s="22">
        <f>INDEX(budget!M:M,MATCH($A:$A,budget!$A:$A,0))</f>
        <v>0</v>
      </c>
      <c r="N389" s="14">
        <f>INDEX(budget!N:N,MATCH($A:$A,budget!$A:$A,0))</f>
        <v>0</v>
      </c>
      <c r="O389" s="35">
        <f>INDEX(budget!O:O,MATCH($A:$A,budget!$A:$A,0))</f>
        <v>0</v>
      </c>
      <c r="P389" s="35">
        <f>INDEX(budget!P:P,MATCH($A:$A,budget!$A:$A,0))</f>
        <v>0</v>
      </c>
      <c r="Q389" s="35">
        <f>INDEX(budget!Q:Q,MATCH($A:$A,budget!$A:$A,0))</f>
        <v>0</v>
      </c>
      <c r="R389" s="35">
        <f>INDEX(budget!R:R,MATCH($A:$A,budget!$A:$A,0))</f>
        <v>0</v>
      </c>
      <c r="S389" s="14">
        <f t="shared" ref="S389:S406" si="280">L389-SUM(N389:R389)</f>
        <v>0</v>
      </c>
      <c r="T389" s="35">
        <f>INDEX(budget!T:T,MATCH($A:$A,budget!$A:$A,0))</f>
        <v>0</v>
      </c>
      <c r="U389" s="332">
        <f t="shared" ref="U389:U406" si="281">W:W+X:X+Y:Y+Z:Z+AA:AA</f>
        <v>0</v>
      </c>
      <c r="V389" s="58"/>
      <c r="W389" s="14"/>
      <c r="X389" s="58"/>
      <c r="Y389" s="58"/>
      <c r="Z389" s="58"/>
      <c r="AA389" s="58"/>
      <c r="AB389" s="75"/>
      <c r="AC389" s="319">
        <f t="shared" ref="AC389:AC406" si="282">AD:AD+AE:AE</f>
        <v>0</v>
      </c>
      <c r="AD389" s="278"/>
      <c r="AE389" s="278"/>
      <c r="AF389" s="278"/>
      <c r="AG389" s="294">
        <f t="shared" ref="AG389:AG406" si="283">AC:AC+U:U</f>
        <v>0</v>
      </c>
      <c r="AH389" s="304">
        <f t="shared" ref="AH389:AH406" si="284">L:L-AG:AG</f>
        <v>0</v>
      </c>
    </row>
    <row r="390" spans="1:35">
      <c r="A390" s="39">
        <v>3403</v>
      </c>
      <c r="B390" s="44" t="s">
        <v>479</v>
      </c>
      <c r="C390" s="236" t="s">
        <v>244</v>
      </c>
      <c r="D390" s="6"/>
      <c r="E390" s="4"/>
      <c r="F390" s="98">
        <v>1</v>
      </c>
      <c r="G390" s="8"/>
      <c r="H390" s="7">
        <f t="shared" si="279"/>
        <v>1</v>
      </c>
      <c r="I390" s="4">
        <v>1</v>
      </c>
      <c r="J390" s="8" t="s">
        <v>231</v>
      </c>
      <c r="K390" s="7">
        <f>SUMIF(exportMMB!D:D,'Voorbeeld Costreport Budget'!A390,exportMMB!G:G)</f>
        <v>0</v>
      </c>
      <c r="L390" s="14">
        <f>INDEX(budget!L:L,MATCH(A:A,budget!A:A,0))</f>
        <v>0</v>
      </c>
      <c r="M390" s="22">
        <f>INDEX(budget!M:M,MATCH($A:$A,budget!$A:$A,0))</f>
        <v>0</v>
      </c>
      <c r="N390" s="14">
        <f>INDEX(budget!N:N,MATCH($A:$A,budget!$A:$A,0))</f>
        <v>0</v>
      </c>
      <c r="O390" s="35">
        <f>INDEX(budget!O:O,MATCH($A:$A,budget!$A:$A,0))</f>
        <v>0</v>
      </c>
      <c r="P390" s="35">
        <f>INDEX(budget!P:P,MATCH($A:$A,budget!$A:$A,0))</f>
        <v>0</v>
      </c>
      <c r="Q390" s="35">
        <f>INDEX(budget!Q:Q,MATCH($A:$A,budget!$A:$A,0))</f>
        <v>0</v>
      </c>
      <c r="R390" s="35">
        <f>INDEX(budget!R:R,MATCH($A:$A,budget!$A:$A,0))</f>
        <v>0</v>
      </c>
      <c r="S390" s="14">
        <f t="shared" si="280"/>
        <v>0</v>
      </c>
      <c r="T390" s="35">
        <f>INDEX(budget!T:T,MATCH($A:$A,budget!$A:$A,0))</f>
        <v>0</v>
      </c>
      <c r="U390" s="332">
        <f t="shared" si="281"/>
        <v>0</v>
      </c>
      <c r="V390" s="58"/>
      <c r="W390" s="14"/>
      <c r="X390" s="58"/>
      <c r="Y390" s="58"/>
      <c r="Z390" s="58"/>
      <c r="AA390" s="58"/>
      <c r="AB390" s="75"/>
      <c r="AC390" s="319">
        <f t="shared" si="282"/>
        <v>0</v>
      </c>
      <c r="AD390" s="278"/>
      <c r="AE390" s="278"/>
      <c r="AF390" s="278"/>
      <c r="AG390" s="294">
        <f t="shared" si="283"/>
        <v>0</v>
      </c>
      <c r="AH390" s="304">
        <f t="shared" si="284"/>
        <v>0</v>
      </c>
    </row>
    <row r="391" spans="1:35">
      <c r="A391" s="39">
        <v>3405</v>
      </c>
      <c r="B391" s="44" t="s">
        <v>480</v>
      </c>
      <c r="C391" s="236" t="s">
        <v>244</v>
      </c>
      <c r="D391" s="6"/>
      <c r="E391" s="8"/>
      <c r="F391" s="98">
        <v>1</v>
      </c>
      <c r="G391" s="8"/>
      <c r="H391" s="7">
        <f t="shared" si="279"/>
        <v>1</v>
      </c>
      <c r="I391" s="4">
        <v>1</v>
      </c>
      <c r="J391" s="8" t="s">
        <v>231</v>
      </c>
      <c r="K391" s="7">
        <f>SUMIF(exportMMB!D:D,'Voorbeeld Costreport Budget'!A391,exportMMB!G:G)</f>
        <v>0</v>
      </c>
      <c r="L391" s="14">
        <f>INDEX(budget!L:L,MATCH(A:A,budget!A:A,0))</f>
        <v>0</v>
      </c>
      <c r="M391" s="22">
        <f>INDEX(budget!M:M,MATCH($A:$A,budget!$A:$A,0))</f>
        <v>0</v>
      </c>
      <c r="N391" s="14">
        <f>INDEX(budget!N:N,MATCH($A:$A,budget!$A:$A,0))</f>
        <v>0</v>
      </c>
      <c r="O391" s="35">
        <f>INDEX(budget!O:O,MATCH($A:$A,budget!$A:$A,0))</f>
        <v>0</v>
      </c>
      <c r="P391" s="35">
        <f>INDEX(budget!P:P,MATCH($A:$A,budget!$A:$A,0))</f>
        <v>0</v>
      </c>
      <c r="Q391" s="35">
        <f>INDEX(budget!Q:Q,MATCH($A:$A,budget!$A:$A,0))</f>
        <v>0</v>
      </c>
      <c r="R391" s="35">
        <f>INDEX(budget!R:R,MATCH($A:$A,budget!$A:$A,0))</f>
        <v>0</v>
      </c>
      <c r="S391" s="14">
        <f t="shared" si="280"/>
        <v>0</v>
      </c>
      <c r="T391" s="35">
        <f>INDEX(budget!T:T,MATCH($A:$A,budget!$A:$A,0))</f>
        <v>0</v>
      </c>
      <c r="U391" s="332">
        <f t="shared" si="281"/>
        <v>0</v>
      </c>
      <c r="V391" s="58"/>
      <c r="W391" s="14"/>
      <c r="X391" s="58"/>
      <c r="Y391" s="58"/>
      <c r="Z391" s="58"/>
      <c r="AA391" s="58"/>
      <c r="AB391" s="75"/>
      <c r="AC391" s="319">
        <f t="shared" si="282"/>
        <v>0</v>
      </c>
      <c r="AD391" s="278"/>
      <c r="AE391" s="278"/>
      <c r="AF391" s="278"/>
      <c r="AG391" s="294">
        <f t="shared" si="283"/>
        <v>0</v>
      </c>
      <c r="AH391" s="304">
        <f t="shared" si="284"/>
        <v>0</v>
      </c>
    </row>
    <row r="392" spans="1:35">
      <c r="A392" s="39">
        <v>3406</v>
      </c>
      <c r="B392" s="44" t="s">
        <v>481</v>
      </c>
      <c r="C392" s="236" t="s">
        <v>244</v>
      </c>
      <c r="D392" s="6"/>
      <c r="E392" s="8"/>
      <c r="F392" s="98">
        <v>1</v>
      </c>
      <c r="G392" s="8"/>
      <c r="H392" s="7">
        <f t="shared" si="279"/>
        <v>1</v>
      </c>
      <c r="I392" s="4">
        <v>1</v>
      </c>
      <c r="J392" s="8" t="s">
        <v>231</v>
      </c>
      <c r="K392" s="7">
        <f>SUMIF(exportMMB!D:D,'Voorbeeld Costreport Budget'!A392,exportMMB!G:G)</f>
        <v>0</v>
      </c>
      <c r="L392" s="14">
        <f>INDEX(budget!L:L,MATCH(A:A,budget!A:A,0))</f>
        <v>0</v>
      </c>
      <c r="M392" s="22">
        <f>INDEX(budget!M:M,MATCH($A:$A,budget!$A:$A,0))</f>
        <v>0</v>
      </c>
      <c r="N392" s="14">
        <f>INDEX(budget!N:N,MATCH($A:$A,budget!$A:$A,0))</f>
        <v>0</v>
      </c>
      <c r="O392" s="35">
        <f>INDEX(budget!O:O,MATCH($A:$A,budget!$A:$A,0))</f>
        <v>0</v>
      </c>
      <c r="P392" s="35">
        <f>INDEX(budget!P:P,MATCH($A:$A,budget!$A:$A,0))</f>
        <v>0</v>
      </c>
      <c r="Q392" s="35">
        <f>INDEX(budget!Q:Q,MATCH($A:$A,budget!$A:$A,0))</f>
        <v>0</v>
      </c>
      <c r="R392" s="35">
        <f>INDEX(budget!R:R,MATCH($A:$A,budget!$A:$A,0))</f>
        <v>0</v>
      </c>
      <c r="S392" s="14">
        <f t="shared" si="280"/>
        <v>0</v>
      </c>
      <c r="T392" s="35">
        <f>INDEX(budget!T:T,MATCH($A:$A,budget!$A:$A,0))</f>
        <v>0</v>
      </c>
      <c r="U392" s="332">
        <f t="shared" si="281"/>
        <v>0</v>
      </c>
      <c r="V392" s="58"/>
      <c r="W392" s="14"/>
      <c r="X392" s="58"/>
      <c r="Y392" s="58"/>
      <c r="Z392" s="58"/>
      <c r="AA392" s="58"/>
      <c r="AB392" s="75"/>
      <c r="AC392" s="319">
        <f t="shared" si="282"/>
        <v>0</v>
      </c>
      <c r="AD392" s="278"/>
      <c r="AE392" s="278"/>
      <c r="AF392" s="278"/>
      <c r="AG392" s="294">
        <f t="shared" si="283"/>
        <v>0</v>
      </c>
      <c r="AH392" s="304">
        <f t="shared" si="284"/>
        <v>0</v>
      </c>
    </row>
    <row r="393" spans="1:35">
      <c r="A393" s="103">
        <v>3407</v>
      </c>
      <c r="B393" s="44" t="s">
        <v>482</v>
      </c>
      <c r="C393" s="236" t="s">
        <v>244</v>
      </c>
      <c r="D393" s="6"/>
      <c r="E393" s="8"/>
      <c r="F393" s="98">
        <v>1</v>
      </c>
      <c r="G393" s="8"/>
      <c r="H393" s="7">
        <f t="shared" ref="H393:H400" si="285">SUM(E393:G393)</f>
        <v>1</v>
      </c>
      <c r="I393" s="4">
        <v>1</v>
      </c>
      <c r="J393" s="8" t="s">
        <v>231</v>
      </c>
      <c r="K393" s="7">
        <f>SUMIF(exportMMB!D:D,'Voorbeeld Costreport Budget'!A393,exportMMB!G:G)</f>
        <v>0</v>
      </c>
      <c r="L393" s="14">
        <f>INDEX(budget!L:L,MATCH(A:A,budget!A:A,0))</f>
        <v>0</v>
      </c>
      <c r="M393" s="22">
        <f>INDEX(budget!M:M,MATCH($A:$A,budget!$A:$A,0))</f>
        <v>0</v>
      </c>
      <c r="N393" s="14">
        <f>INDEX(budget!N:N,MATCH($A:$A,budget!$A:$A,0))</f>
        <v>0</v>
      </c>
      <c r="O393" s="35">
        <f>INDEX(budget!O:O,MATCH($A:$A,budget!$A:$A,0))</f>
        <v>0</v>
      </c>
      <c r="P393" s="35">
        <f>INDEX(budget!P:P,MATCH($A:$A,budget!$A:$A,0))</f>
        <v>0</v>
      </c>
      <c r="Q393" s="35">
        <f>INDEX(budget!Q:Q,MATCH($A:$A,budget!$A:$A,0))</f>
        <v>0</v>
      </c>
      <c r="R393" s="35">
        <f>INDEX(budget!R:R,MATCH($A:$A,budget!$A:$A,0))</f>
        <v>0</v>
      </c>
      <c r="S393" s="14">
        <f t="shared" si="280"/>
        <v>0</v>
      </c>
      <c r="T393" s="35">
        <f>INDEX(budget!T:T,MATCH($A:$A,budget!$A:$A,0))</f>
        <v>0</v>
      </c>
      <c r="U393" s="332">
        <f t="shared" si="281"/>
        <v>0</v>
      </c>
      <c r="V393" s="58"/>
      <c r="W393" s="14"/>
      <c r="X393" s="58"/>
      <c r="Y393" s="58"/>
      <c r="Z393" s="58"/>
      <c r="AA393" s="58"/>
      <c r="AB393" s="75"/>
      <c r="AC393" s="319">
        <f t="shared" si="282"/>
        <v>0</v>
      </c>
      <c r="AD393" s="278"/>
      <c r="AE393" s="278"/>
      <c r="AF393" s="278"/>
      <c r="AG393" s="294">
        <f t="shared" si="283"/>
        <v>0</v>
      </c>
      <c r="AH393" s="304">
        <f t="shared" si="284"/>
        <v>0</v>
      </c>
    </row>
    <row r="394" spans="1:35">
      <c r="A394" s="103">
        <v>3409</v>
      </c>
      <c r="B394" s="44" t="s">
        <v>483</v>
      </c>
      <c r="C394" s="236" t="s">
        <v>244</v>
      </c>
      <c r="D394" s="6"/>
      <c r="E394" s="8"/>
      <c r="F394" s="98">
        <v>1</v>
      </c>
      <c r="G394" s="8"/>
      <c r="H394" s="7">
        <f t="shared" si="285"/>
        <v>1</v>
      </c>
      <c r="I394" s="4">
        <v>1</v>
      </c>
      <c r="J394" s="8" t="s">
        <v>231</v>
      </c>
      <c r="K394" s="7">
        <f>SUMIF(exportMMB!D:D,'Voorbeeld Costreport Budget'!A394,exportMMB!G:G)</f>
        <v>0</v>
      </c>
      <c r="L394" s="14">
        <f>INDEX(budget!L:L,MATCH(A:A,budget!A:A,0))</f>
        <v>0</v>
      </c>
      <c r="M394" s="22">
        <f>INDEX(budget!M:M,MATCH($A:$A,budget!$A:$A,0))</f>
        <v>0</v>
      </c>
      <c r="N394" s="14">
        <f>INDEX(budget!N:N,MATCH($A:$A,budget!$A:$A,0))</f>
        <v>0</v>
      </c>
      <c r="O394" s="35">
        <f>INDEX(budget!O:O,MATCH($A:$A,budget!$A:$A,0))</f>
        <v>0</v>
      </c>
      <c r="P394" s="35">
        <f>INDEX(budget!P:P,MATCH($A:$A,budget!$A:$A,0))</f>
        <v>0</v>
      </c>
      <c r="Q394" s="35">
        <f>INDEX(budget!Q:Q,MATCH($A:$A,budget!$A:$A,0))</f>
        <v>0</v>
      </c>
      <c r="R394" s="35">
        <f>INDEX(budget!R:R,MATCH($A:$A,budget!$A:$A,0))</f>
        <v>0</v>
      </c>
      <c r="S394" s="14">
        <f t="shared" si="280"/>
        <v>0</v>
      </c>
      <c r="T394" s="35">
        <f>INDEX(budget!T:T,MATCH($A:$A,budget!$A:$A,0))</f>
        <v>0</v>
      </c>
      <c r="U394" s="332">
        <f t="shared" si="281"/>
        <v>0</v>
      </c>
      <c r="V394" s="58"/>
      <c r="W394" s="14"/>
      <c r="X394" s="58"/>
      <c r="Y394" s="58"/>
      <c r="Z394" s="58"/>
      <c r="AA394" s="58"/>
      <c r="AB394" s="75"/>
      <c r="AC394" s="319">
        <f t="shared" si="282"/>
        <v>0</v>
      </c>
      <c r="AD394" s="278"/>
      <c r="AE394" s="278"/>
      <c r="AF394" s="278"/>
      <c r="AG394" s="294">
        <f t="shared" si="283"/>
        <v>0</v>
      </c>
      <c r="AH394" s="304">
        <f t="shared" si="284"/>
        <v>0</v>
      </c>
    </row>
    <row r="395" spans="1:35">
      <c r="A395" s="39">
        <v>3410</v>
      </c>
      <c r="B395" s="44" t="s">
        <v>484</v>
      </c>
      <c r="C395" s="236" t="s">
        <v>244</v>
      </c>
      <c r="D395" s="6"/>
      <c r="E395" s="8"/>
      <c r="F395" s="98">
        <v>1</v>
      </c>
      <c r="G395" s="8"/>
      <c r="H395" s="7">
        <f t="shared" si="285"/>
        <v>1</v>
      </c>
      <c r="I395" s="4">
        <v>1</v>
      </c>
      <c r="J395" s="8" t="s">
        <v>231</v>
      </c>
      <c r="K395" s="7">
        <f>SUMIF(exportMMB!D:D,'Voorbeeld Costreport Budget'!A395,exportMMB!G:G)</f>
        <v>0</v>
      </c>
      <c r="L395" s="14">
        <f>INDEX(budget!L:L,MATCH(A:A,budget!A:A,0))</f>
        <v>0</v>
      </c>
      <c r="M395" s="22">
        <f>INDEX(budget!M:M,MATCH($A:$A,budget!$A:$A,0))</f>
        <v>0</v>
      </c>
      <c r="N395" s="14">
        <f>INDEX(budget!N:N,MATCH($A:$A,budget!$A:$A,0))</f>
        <v>0</v>
      </c>
      <c r="O395" s="35">
        <f>INDEX(budget!O:O,MATCH($A:$A,budget!$A:$A,0))</f>
        <v>0</v>
      </c>
      <c r="P395" s="35">
        <f>INDEX(budget!P:P,MATCH($A:$A,budget!$A:$A,0))</f>
        <v>0</v>
      </c>
      <c r="Q395" s="35">
        <f>INDEX(budget!Q:Q,MATCH($A:$A,budget!$A:$A,0))</f>
        <v>0</v>
      </c>
      <c r="R395" s="35">
        <f>INDEX(budget!R:R,MATCH($A:$A,budget!$A:$A,0))</f>
        <v>0</v>
      </c>
      <c r="S395" s="14">
        <f t="shared" si="280"/>
        <v>0</v>
      </c>
      <c r="T395" s="35">
        <f>INDEX(budget!T:T,MATCH($A:$A,budget!$A:$A,0))</f>
        <v>0</v>
      </c>
      <c r="U395" s="332">
        <f t="shared" si="281"/>
        <v>0</v>
      </c>
      <c r="V395" s="58"/>
      <c r="W395" s="14"/>
      <c r="X395" s="58"/>
      <c r="Y395" s="58"/>
      <c r="Z395" s="58"/>
      <c r="AA395" s="58"/>
      <c r="AB395" s="75"/>
      <c r="AC395" s="319">
        <f t="shared" si="282"/>
        <v>0</v>
      </c>
      <c r="AD395" s="278"/>
      <c r="AE395" s="278"/>
      <c r="AF395" s="278"/>
      <c r="AG395" s="294">
        <f t="shared" si="283"/>
        <v>0</v>
      </c>
      <c r="AH395" s="304">
        <f t="shared" si="284"/>
        <v>0</v>
      </c>
    </row>
    <row r="396" spans="1:35">
      <c r="A396" s="103">
        <v>3413</v>
      </c>
      <c r="B396" s="44" t="s">
        <v>370</v>
      </c>
      <c r="C396" s="236" t="s">
        <v>244</v>
      </c>
      <c r="D396" s="6"/>
      <c r="E396" s="8"/>
      <c r="F396" s="98">
        <v>1</v>
      </c>
      <c r="G396" s="8"/>
      <c r="H396" s="7">
        <f t="shared" si="285"/>
        <v>1</v>
      </c>
      <c r="I396" s="4">
        <v>1</v>
      </c>
      <c r="J396" s="8" t="s">
        <v>231</v>
      </c>
      <c r="K396" s="7">
        <f>SUMIF(exportMMB!D:D,'Voorbeeld Costreport Budget'!A396,exportMMB!G:G)</f>
        <v>0</v>
      </c>
      <c r="L396" s="14">
        <f>INDEX(budget!L:L,MATCH(A:A,budget!A:A,0))</f>
        <v>0</v>
      </c>
      <c r="M396" s="22">
        <f>INDEX(budget!M:M,MATCH($A:$A,budget!$A:$A,0))</f>
        <v>0</v>
      </c>
      <c r="N396" s="14">
        <f>INDEX(budget!N:N,MATCH($A:$A,budget!$A:$A,0))</f>
        <v>0</v>
      </c>
      <c r="O396" s="35">
        <f>INDEX(budget!O:O,MATCH($A:$A,budget!$A:$A,0))</f>
        <v>0</v>
      </c>
      <c r="P396" s="35">
        <f>INDEX(budget!P:P,MATCH($A:$A,budget!$A:$A,0))</f>
        <v>0</v>
      </c>
      <c r="Q396" s="35">
        <f>INDEX(budget!Q:Q,MATCH($A:$A,budget!$A:$A,0))</f>
        <v>0</v>
      </c>
      <c r="R396" s="35">
        <f>INDEX(budget!R:R,MATCH($A:$A,budget!$A:$A,0))</f>
        <v>0</v>
      </c>
      <c r="S396" s="14">
        <f t="shared" si="280"/>
        <v>0</v>
      </c>
      <c r="T396" s="35">
        <f>INDEX(budget!T:T,MATCH($A:$A,budget!$A:$A,0))</f>
        <v>0</v>
      </c>
      <c r="U396" s="332">
        <f t="shared" si="281"/>
        <v>0</v>
      </c>
      <c r="V396" s="58"/>
      <c r="W396" s="14"/>
      <c r="X396" s="58"/>
      <c r="Y396" s="58"/>
      <c r="Z396" s="58"/>
      <c r="AA396" s="58"/>
      <c r="AB396" s="75"/>
      <c r="AC396" s="319">
        <f t="shared" si="282"/>
        <v>0</v>
      </c>
      <c r="AD396" s="278"/>
      <c r="AE396" s="278"/>
      <c r="AF396" s="278"/>
      <c r="AG396" s="294">
        <f t="shared" si="283"/>
        <v>0</v>
      </c>
      <c r="AH396" s="304">
        <f t="shared" si="284"/>
        <v>0</v>
      </c>
    </row>
    <row r="397" spans="1:35">
      <c r="A397" s="39">
        <v>3440</v>
      </c>
      <c r="B397" s="44" t="s">
        <v>466</v>
      </c>
      <c r="C397" s="236" t="s">
        <v>244</v>
      </c>
      <c r="D397" s="6"/>
      <c r="E397" s="8"/>
      <c r="F397" s="98">
        <v>1</v>
      </c>
      <c r="G397" s="8"/>
      <c r="H397" s="7">
        <f t="shared" si="285"/>
        <v>1</v>
      </c>
      <c r="I397" s="4">
        <v>1</v>
      </c>
      <c r="J397" s="8" t="s">
        <v>231</v>
      </c>
      <c r="K397" s="7">
        <f>SUMIF(exportMMB!D:D,'Voorbeeld Costreport Budget'!A397,exportMMB!G:G)</f>
        <v>0</v>
      </c>
      <c r="L397" s="14">
        <f>INDEX(budget!L:L,MATCH(A:A,budget!A:A,0))</f>
        <v>0</v>
      </c>
      <c r="M397" s="22">
        <f>INDEX(budget!M:M,MATCH($A:$A,budget!$A:$A,0))</f>
        <v>0</v>
      </c>
      <c r="N397" s="14">
        <f>INDEX(budget!N:N,MATCH($A:$A,budget!$A:$A,0))</f>
        <v>0</v>
      </c>
      <c r="O397" s="35">
        <f>INDEX(budget!O:O,MATCH($A:$A,budget!$A:$A,0))</f>
        <v>0</v>
      </c>
      <c r="P397" s="35">
        <f>INDEX(budget!P:P,MATCH($A:$A,budget!$A:$A,0))</f>
        <v>0</v>
      </c>
      <c r="Q397" s="35">
        <f>INDEX(budget!Q:Q,MATCH($A:$A,budget!$A:$A,0))</f>
        <v>0</v>
      </c>
      <c r="R397" s="35">
        <f>INDEX(budget!R:R,MATCH($A:$A,budget!$A:$A,0))</f>
        <v>0</v>
      </c>
      <c r="S397" s="14">
        <f t="shared" si="280"/>
        <v>0</v>
      </c>
      <c r="T397" s="35">
        <f>INDEX(budget!T:T,MATCH($A:$A,budget!$A:$A,0))</f>
        <v>0</v>
      </c>
      <c r="U397" s="332">
        <f t="shared" si="281"/>
        <v>0</v>
      </c>
      <c r="V397" s="58"/>
      <c r="W397" s="14"/>
      <c r="X397" s="58"/>
      <c r="Y397" s="58"/>
      <c r="Z397" s="58"/>
      <c r="AA397" s="58"/>
      <c r="AB397" s="75"/>
      <c r="AC397" s="319">
        <f t="shared" si="282"/>
        <v>0</v>
      </c>
      <c r="AD397" s="278"/>
      <c r="AE397" s="278"/>
      <c r="AF397" s="278"/>
      <c r="AG397" s="294">
        <f t="shared" si="283"/>
        <v>0</v>
      </c>
      <c r="AH397" s="304">
        <f t="shared" si="284"/>
        <v>0</v>
      </c>
    </row>
    <row r="398" spans="1:35">
      <c r="A398" s="39">
        <v>3441</v>
      </c>
      <c r="B398" s="44" t="s">
        <v>320</v>
      </c>
      <c r="C398" s="236" t="s">
        <v>244</v>
      </c>
      <c r="D398" s="6"/>
      <c r="E398" s="8"/>
      <c r="F398" s="98">
        <v>1</v>
      </c>
      <c r="G398" s="8"/>
      <c r="H398" s="7">
        <f t="shared" si="285"/>
        <v>1</v>
      </c>
      <c r="I398" s="4">
        <v>1</v>
      </c>
      <c r="J398" s="8" t="s">
        <v>231</v>
      </c>
      <c r="K398" s="7">
        <f>SUMIF(exportMMB!D:D,'Voorbeeld Costreport Budget'!A398,exportMMB!G:G)</f>
        <v>0</v>
      </c>
      <c r="L398" s="14">
        <f>INDEX(budget!L:L,MATCH(A:A,budget!A:A,0))</f>
        <v>0</v>
      </c>
      <c r="M398" s="22">
        <f>INDEX(budget!M:M,MATCH($A:$A,budget!$A:$A,0))</f>
        <v>0</v>
      </c>
      <c r="N398" s="14">
        <f>INDEX(budget!N:N,MATCH($A:$A,budget!$A:$A,0))</f>
        <v>0</v>
      </c>
      <c r="O398" s="35">
        <f>INDEX(budget!O:O,MATCH($A:$A,budget!$A:$A,0))</f>
        <v>0</v>
      </c>
      <c r="P398" s="35">
        <f>INDEX(budget!P:P,MATCH($A:$A,budget!$A:$A,0))</f>
        <v>0</v>
      </c>
      <c r="Q398" s="35">
        <f>INDEX(budget!Q:Q,MATCH($A:$A,budget!$A:$A,0))</f>
        <v>0</v>
      </c>
      <c r="R398" s="35">
        <f>INDEX(budget!R:R,MATCH($A:$A,budget!$A:$A,0))</f>
        <v>0</v>
      </c>
      <c r="S398" s="14">
        <f t="shared" si="280"/>
        <v>0</v>
      </c>
      <c r="T398" s="35">
        <f>INDEX(budget!T:T,MATCH($A:$A,budget!$A:$A,0))</f>
        <v>0</v>
      </c>
      <c r="U398" s="332">
        <f t="shared" si="281"/>
        <v>0</v>
      </c>
      <c r="V398" s="58"/>
      <c r="W398" s="14"/>
      <c r="X398" s="58"/>
      <c r="Y398" s="58"/>
      <c r="Z398" s="58"/>
      <c r="AA398" s="58"/>
      <c r="AB398" s="75"/>
      <c r="AC398" s="319">
        <f t="shared" si="282"/>
        <v>0</v>
      </c>
      <c r="AD398" s="278"/>
      <c r="AE398" s="278"/>
      <c r="AF398" s="278"/>
      <c r="AG398" s="294">
        <f t="shared" si="283"/>
        <v>0</v>
      </c>
      <c r="AH398" s="304">
        <f t="shared" si="284"/>
        <v>0</v>
      </c>
    </row>
    <row r="399" spans="1:35">
      <c r="A399" s="39">
        <v>3442</v>
      </c>
      <c r="B399" s="44" t="s">
        <v>485</v>
      </c>
      <c r="C399" s="236" t="s">
        <v>244</v>
      </c>
      <c r="D399" s="6"/>
      <c r="E399" s="8"/>
      <c r="F399" s="98">
        <v>1</v>
      </c>
      <c r="G399" s="8"/>
      <c r="H399" s="7">
        <f t="shared" si="285"/>
        <v>1</v>
      </c>
      <c r="I399" s="4">
        <v>1</v>
      </c>
      <c r="J399" s="8" t="s">
        <v>231</v>
      </c>
      <c r="K399" s="7">
        <f>SUMIF(exportMMB!D:D,'Voorbeeld Costreport Budget'!A399,exportMMB!G:G)</f>
        <v>0</v>
      </c>
      <c r="L399" s="14">
        <f>INDEX(budget!L:L,MATCH(A:A,budget!A:A,0))</f>
        <v>0</v>
      </c>
      <c r="M399" s="22">
        <f>INDEX(budget!M:M,MATCH($A:$A,budget!$A:$A,0))</f>
        <v>0</v>
      </c>
      <c r="N399" s="14">
        <f>INDEX(budget!N:N,MATCH($A:$A,budget!$A:$A,0))</f>
        <v>0</v>
      </c>
      <c r="O399" s="35">
        <f>INDEX(budget!O:O,MATCH($A:$A,budget!$A:$A,0))</f>
        <v>0</v>
      </c>
      <c r="P399" s="35">
        <f>INDEX(budget!P:P,MATCH($A:$A,budget!$A:$A,0))</f>
        <v>0</v>
      </c>
      <c r="Q399" s="35">
        <f>INDEX(budget!Q:Q,MATCH($A:$A,budget!$A:$A,0))</f>
        <v>0</v>
      </c>
      <c r="R399" s="35">
        <f>INDEX(budget!R:R,MATCH($A:$A,budget!$A:$A,0))</f>
        <v>0</v>
      </c>
      <c r="S399" s="14">
        <f t="shared" si="280"/>
        <v>0</v>
      </c>
      <c r="T399" s="35">
        <f>INDEX(budget!T:T,MATCH($A:$A,budget!$A:$A,0))</f>
        <v>0</v>
      </c>
      <c r="U399" s="332">
        <f t="shared" si="281"/>
        <v>0</v>
      </c>
      <c r="V399" s="58"/>
      <c r="W399" s="14"/>
      <c r="X399" s="58"/>
      <c r="Y399" s="58"/>
      <c r="Z399" s="58"/>
      <c r="AA399" s="58"/>
      <c r="AB399" s="75"/>
      <c r="AC399" s="319">
        <f t="shared" si="282"/>
        <v>0</v>
      </c>
      <c r="AD399" s="278"/>
      <c r="AE399" s="278"/>
      <c r="AF399" s="278"/>
      <c r="AG399" s="294">
        <f t="shared" si="283"/>
        <v>0</v>
      </c>
      <c r="AH399" s="304">
        <f t="shared" si="284"/>
        <v>0</v>
      </c>
    </row>
    <row r="400" spans="1:35">
      <c r="A400" s="103">
        <v>3444</v>
      </c>
      <c r="B400" s="44" t="s">
        <v>486</v>
      </c>
      <c r="C400" s="236" t="s">
        <v>244</v>
      </c>
      <c r="D400" s="6"/>
      <c r="E400" s="8"/>
      <c r="F400" s="98">
        <v>1</v>
      </c>
      <c r="G400" s="8"/>
      <c r="H400" s="7">
        <f t="shared" si="285"/>
        <v>1</v>
      </c>
      <c r="I400" s="4">
        <v>1</v>
      </c>
      <c r="J400" s="8" t="s">
        <v>231</v>
      </c>
      <c r="K400" s="7">
        <f>SUMIF(exportMMB!D:D,'Voorbeeld Costreport Budget'!A400,exportMMB!G:G)</f>
        <v>0</v>
      </c>
      <c r="L400" s="14">
        <f>INDEX(budget!L:L,MATCH(A:A,budget!A:A,0))</f>
        <v>0</v>
      </c>
      <c r="M400" s="22">
        <f>INDEX(budget!M:M,MATCH($A:$A,budget!$A:$A,0))</f>
        <v>0</v>
      </c>
      <c r="N400" s="14">
        <f>INDEX(budget!N:N,MATCH($A:$A,budget!$A:$A,0))</f>
        <v>0</v>
      </c>
      <c r="O400" s="35">
        <f>INDEX(budget!O:O,MATCH($A:$A,budget!$A:$A,0))</f>
        <v>0</v>
      </c>
      <c r="P400" s="35">
        <f>INDEX(budget!P:P,MATCH($A:$A,budget!$A:$A,0))</f>
        <v>0</v>
      </c>
      <c r="Q400" s="35">
        <f>INDEX(budget!Q:Q,MATCH($A:$A,budget!$A:$A,0))</f>
        <v>0</v>
      </c>
      <c r="R400" s="35">
        <f>INDEX(budget!R:R,MATCH($A:$A,budget!$A:$A,0))</f>
        <v>0</v>
      </c>
      <c r="S400" s="14">
        <f t="shared" si="280"/>
        <v>0</v>
      </c>
      <c r="T400" s="35">
        <f>INDEX(budget!T:T,MATCH($A:$A,budget!$A:$A,0))</f>
        <v>0</v>
      </c>
      <c r="U400" s="332">
        <f t="shared" si="281"/>
        <v>0</v>
      </c>
      <c r="V400" s="58"/>
      <c r="W400" s="14"/>
      <c r="X400" s="58"/>
      <c r="Y400" s="58"/>
      <c r="Z400" s="58"/>
      <c r="AA400" s="58"/>
      <c r="AB400" s="75"/>
      <c r="AC400" s="319">
        <f t="shared" si="282"/>
        <v>0</v>
      </c>
      <c r="AD400" s="278"/>
      <c r="AE400" s="278"/>
      <c r="AF400" s="278"/>
      <c r="AG400" s="294">
        <f t="shared" si="283"/>
        <v>0</v>
      </c>
      <c r="AH400" s="304">
        <f t="shared" si="284"/>
        <v>0</v>
      </c>
    </row>
    <row r="401" spans="1:35">
      <c r="A401" s="103">
        <v>3445</v>
      </c>
      <c r="B401" s="44" t="s">
        <v>487</v>
      </c>
      <c r="C401" s="236" t="s">
        <v>244</v>
      </c>
      <c r="D401" s="6"/>
      <c r="E401" s="8"/>
      <c r="F401" s="98">
        <v>1</v>
      </c>
      <c r="G401" s="8"/>
      <c r="H401" s="7">
        <f t="shared" ref="H401:H406" si="286">SUM(E401:G401)</f>
        <v>1</v>
      </c>
      <c r="I401" s="4">
        <v>1</v>
      </c>
      <c r="J401" s="8" t="s">
        <v>231</v>
      </c>
      <c r="K401" s="7">
        <f>SUMIF(exportMMB!D:D,'Voorbeeld Costreport Budget'!A401,exportMMB!G:G)</f>
        <v>0</v>
      </c>
      <c r="L401" s="14">
        <f>INDEX(budget!L:L,MATCH(A:A,budget!A:A,0))</f>
        <v>0</v>
      </c>
      <c r="M401" s="22">
        <f>INDEX(budget!M:M,MATCH($A:$A,budget!$A:$A,0))</f>
        <v>0</v>
      </c>
      <c r="N401" s="14">
        <f>INDEX(budget!N:N,MATCH($A:$A,budget!$A:$A,0))</f>
        <v>0</v>
      </c>
      <c r="O401" s="35">
        <f>INDEX(budget!O:O,MATCH($A:$A,budget!$A:$A,0))</f>
        <v>0</v>
      </c>
      <c r="P401" s="35">
        <f>INDEX(budget!P:P,MATCH($A:$A,budget!$A:$A,0))</f>
        <v>0</v>
      </c>
      <c r="Q401" s="35">
        <f>INDEX(budget!Q:Q,MATCH($A:$A,budget!$A:$A,0))</f>
        <v>0</v>
      </c>
      <c r="R401" s="35">
        <f>INDEX(budget!R:R,MATCH($A:$A,budget!$A:$A,0))</f>
        <v>0</v>
      </c>
      <c r="S401" s="14">
        <f t="shared" si="280"/>
        <v>0</v>
      </c>
      <c r="T401" s="35">
        <f>INDEX(budget!T:T,MATCH($A:$A,budget!$A:$A,0))</f>
        <v>0</v>
      </c>
      <c r="U401" s="332">
        <f t="shared" si="281"/>
        <v>0</v>
      </c>
      <c r="V401" s="58"/>
      <c r="W401" s="14"/>
      <c r="X401" s="58"/>
      <c r="Y401" s="58"/>
      <c r="Z401" s="58"/>
      <c r="AA401" s="58"/>
      <c r="AB401" s="75"/>
      <c r="AC401" s="319">
        <f t="shared" si="282"/>
        <v>0</v>
      </c>
      <c r="AD401" s="278"/>
      <c r="AE401" s="278"/>
      <c r="AF401" s="278"/>
      <c r="AG401" s="294">
        <f t="shared" si="283"/>
        <v>0</v>
      </c>
      <c r="AH401" s="304">
        <f t="shared" si="284"/>
        <v>0</v>
      </c>
    </row>
    <row r="402" spans="1:35">
      <c r="A402" s="39">
        <v>3447</v>
      </c>
      <c r="B402" s="44" t="s">
        <v>488</v>
      </c>
      <c r="C402" s="236" t="s">
        <v>244</v>
      </c>
      <c r="D402" s="6"/>
      <c r="E402" s="8"/>
      <c r="F402" s="98">
        <v>1</v>
      </c>
      <c r="G402" s="8"/>
      <c r="H402" s="7">
        <f t="shared" si="286"/>
        <v>1</v>
      </c>
      <c r="I402" s="4">
        <v>1</v>
      </c>
      <c r="J402" s="8" t="s">
        <v>231</v>
      </c>
      <c r="K402" s="7">
        <f>SUMIF(exportMMB!D:D,'Voorbeeld Costreport Budget'!A402,exportMMB!G:G)</f>
        <v>0</v>
      </c>
      <c r="L402" s="14">
        <f>INDEX(budget!L:L,MATCH(A:A,budget!A:A,0))</f>
        <v>0</v>
      </c>
      <c r="M402" s="22">
        <f>INDEX(budget!M:M,MATCH($A:$A,budget!$A:$A,0))</f>
        <v>0</v>
      </c>
      <c r="N402" s="14">
        <f>INDEX(budget!N:N,MATCH($A:$A,budget!$A:$A,0))</f>
        <v>0</v>
      </c>
      <c r="O402" s="35">
        <f>INDEX(budget!O:O,MATCH($A:$A,budget!$A:$A,0))</f>
        <v>0</v>
      </c>
      <c r="P402" s="35">
        <f>INDEX(budget!P:P,MATCH($A:$A,budget!$A:$A,0))</f>
        <v>0</v>
      </c>
      <c r="Q402" s="35">
        <f>INDEX(budget!Q:Q,MATCH($A:$A,budget!$A:$A,0))</f>
        <v>0</v>
      </c>
      <c r="R402" s="35">
        <f>INDEX(budget!R:R,MATCH($A:$A,budget!$A:$A,0))</f>
        <v>0</v>
      </c>
      <c r="S402" s="14">
        <f t="shared" si="280"/>
        <v>0</v>
      </c>
      <c r="T402" s="35">
        <f>INDEX(budget!T:T,MATCH($A:$A,budget!$A:$A,0))</f>
        <v>0</v>
      </c>
      <c r="U402" s="332">
        <f t="shared" si="281"/>
        <v>0</v>
      </c>
      <c r="V402" s="58"/>
      <c r="W402" s="14"/>
      <c r="X402" s="58"/>
      <c r="Y402" s="58"/>
      <c r="Z402" s="58"/>
      <c r="AA402" s="58"/>
      <c r="AB402" s="75"/>
      <c r="AC402" s="319">
        <f t="shared" si="282"/>
        <v>0</v>
      </c>
      <c r="AD402" s="278"/>
      <c r="AE402" s="278"/>
      <c r="AF402" s="278"/>
      <c r="AG402" s="294">
        <f t="shared" si="283"/>
        <v>0</v>
      </c>
      <c r="AH402" s="304">
        <f t="shared" si="284"/>
        <v>0</v>
      </c>
    </row>
    <row r="403" spans="1:35">
      <c r="A403" s="39">
        <v>3450</v>
      </c>
      <c r="B403" s="44" t="s">
        <v>489</v>
      </c>
      <c r="C403" s="236" t="s">
        <v>244</v>
      </c>
      <c r="D403" s="6"/>
      <c r="E403" s="8"/>
      <c r="F403" s="98">
        <v>1</v>
      </c>
      <c r="G403" s="8"/>
      <c r="H403" s="7">
        <f t="shared" si="286"/>
        <v>1</v>
      </c>
      <c r="I403" s="4">
        <v>1</v>
      </c>
      <c r="J403" s="8" t="s">
        <v>231</v>
      </c>
      <c r="K403" s="7">
        <f>SUMIF(exportMMB!D:D,'Voorbeeld Costreport Budget'!A403,exportMMB!G:G)</f>
        <v>0</v>
      </c>
      <c r="L403" s="14">
        <f>INDEX(budget!L:L,MATCH(A:A,budget!A:A,0))</f>
        <v>0</v>
      </c>
      <c r="M403" s="22">
        <f>INDEX(budget!M:M,MATCH($A:$A,budget!$A:$A,0))</f>
        <v>0</v>
      </c>
      <c r="N403" s="14">
        <f>INDEX(budget!N:N,MATCH($A:$A,budget!$A:$A,0))</f>
        <v>0</v>
      </c>
      <c r="O403" s="35">
        <f>INDEX(budget!O:O,MATCH($A:$A,budget!$A:$A,0))</f>
        <v>0</v>
      </c>
      <c r="P403" s="35">
        <f>INDEX(budget!P:P,MATCH($A:$A,budget!$A:$A,0))</f>
        <v>0</v>
      </c>
      <c r="Q403" s="35">
        <f>INDEX(budget!Q:Q,MATCH($A:$A,budget!$A:$A,0))</f>
        <v>0</v>
      </c>
      <c r="R403" s="35">
        <f>INDEX(budget!R:R,MATCH($A:$A,budget!$A:$A,0))</f>
        <v>0</v>
      </c>
      <c r="S403" s="14">
        <f t="shared" si="280"/>
        <v>0</v>
      </c>
      <c r="T403" s="35">
        <f>INDEX(budget!T:T,MATCH($A:$A,budget!$A:$A,0))</f>
        <v>0</v>
      </c>
      <c r="U403" s="332">
        <f t="shared" si="281"/>
        <v>0</v>
      </c>
      <c r="V403" s="58"/>
      <c r="W403" s="14"/>
      <c r="X403" s="58"/>
      <c r="Y403" s="58"/>
      <c r="Z403" s="58"/>
      <c r="AA403" s="58"/>
      <c r="AB403" s="75"/>
      <c r="AC403" s="319">
        <f t="shared" si="282"/>
        <v>0</v>
      </c>
      <c r="AD403" s="278"/>
      <c r="AE403" s="278"/>
      <c r="AF403" s="278"/>
      <c r="AG403" s="294">
        <f t="shared" si="283"/>
        <v>0</v>
      </c>
      <c r="AH403" s="304">
        <f t="shared" si="284"/>
        <v>0</v>
      </c>
    </row>
    <row r="404" spans="1:35">
      <c r="A404" s="103">
        <v>3477</v>
      </c>
      <c r="B404" s="44" t="s">
        <v>490</v>
      </c>
      <c r="C404" s="236" t="s">
        <v>244</v>
      </c>
      <c r="D404" s="6"/>
      <c r="E404" s="8"/>
      <c r="F404" s="98">
        <v>1</v>
      </c>
      <c r="G404" s="8"/>
      <c r="H404" s="7">
        <f t="shared" si="286"/>
        <v>1</v>
      </c>
      <c r="I404" s="4">
        <v>1</v>
      </c>
      <c r="J404" s="8" t="s">
        <v>231</v>
      </c>
      <c r="K404" s="7">
        <f>SUMIF(exportMMB!D:D,'Voorbeeld Costreport Budget'!A404,exportMMB!G:G)</f>
        <v>0</v>
      </c>
      <c r="L404" s="14">
        <f>INDEX(budget!L:L,MATCH(A:A,budget!A:A,0))</f>
        <v>0</v>
      </c>
      <c r="M404" s="22">
        <f>INDEX(budget!M:M,MATCH($A:$A,budget!$A:$A,0))</f>
        <v>0</v>
      </c>
      <c r="N404" s="14">
        <f>INDEX(budget!N:N,MATCH($A:$A,budget!$A:$A,0))</f>
        <v>0</v>
      </c>
      <c r="O404" s="35">
        <f>INDEX(budget!O:O,MATCH($A:$A,budget!$A:$A,0))</f>
        <v>0</v>
      </c>
      <c r="P404" s="35">
        <f>INDEX(budget!P:P,MATCH($A:$A,budget!$A:$A,0))</f>
        <v>0</v>
      </c>
      <c r="Q404" s="35">
        <f>INDEX(budget!Q:Q,MATCH($A:$A,budget!$A:$A,0))</f>
        <v>0</v>
      </c>
      <c r="R404" s="35">
        <f>INDEX(budget!R:R,MATCH($A:$A,budget!$A:$A,0))</f>
        <v>0</v>
      </c>
      <c r="S404" s="14">
        <f t="shared" si="280"/>
        <v>0</v>
      </c>
      <c r="T404" s="35">
        <f>INDEX(budget!T:T,MATCH($A:$A,budget!$A:$A,0))</f>
        <v>0</v>
      </c>
      <c r="U404" s="332">
        <f t="shared" si="281"/>
        <v>0</v>
      </c>
      <c r="V404" s="58"/>
      <c r="W404" s="14"/>
      <c r="X404" s="58"/>
      <c r="Y404" s="58"/>
      <c r="Z404" s="58"/>
      <c r="AA404" s="58"/>
      <c r="AB404" s="75"/>
      <c r="AC404" s="319">
        <f t="shared" si="282"/>
        <v>0</v>
      </c>
      <c r="AD404" s="278"/>
      <c r="AE404" s="278"/>
      <c r="AF404" s="278"/>
      <c r="AG404" s="294">
        <f t="shared" si="283"/>
        <v>0</v>
      </c>
      <c r="AH404" s="304">
        <f t="shared" si="284"/>
        <v>0</v>
      </c>
    </row>
    <row r="405" spans="1:35">
      <c r="A405" s="39">
        <v>3483</v>
      </c>
      <c r="B405" s="44" t="s">
        <v>491</v>
      </c>
      <c r="C405" s="236" t="s">
        <v>244</v>
      </c>
      <c r="D405" s="6"/>
      <c r="E405" s="8"/>
      <c r="F405" s="98">
        <v>1</v>
      </c>
      <c r="G405" s="8"/>
      <c r="H405" s="7">
        <f t="shared" ref="H405" si="287">SUM(E405:G405)</f>
        <v>1</v>
      </c>
      <c r="I405" s="4">
        <v>1</v>
      </c>
      <c r="J405" s="8" t="s">
        <v>231</v>
      </c>
      <c r="K405" s="7">
        <f>SUMIF(exportMMB!D:D,'Voorbeeld Costreport Budget'!A405,exportMMB!G:G)</f>
        <v>0</v>
      </c>
      <c r="L405" s="14">
        <f>INDEX(budget!L:L,MATCH(A:A,budget!A:A,0))</f>
        <v>0</v>
      </c>
      <c r="M405" s="22">
        <f>INDEX(budget!M:M,MATCH($A:$A,budget!$A:$A,0))</f>
        <v>0</v>
      </c>
      <c r="N405" s="14">
        <f>INDEX(budget!N:N,MATCH($A:$A,budget!$A:$A,0))</f>
        <v>0</v>
      </c>
      <c r="O405" s="35">
        <f>INDEX(budget!O:O,MATCH($A:$A,budget!$A:$A,0))</f>
        <v>0</v>
      </c>
      <c r="P405" s="35">
        <f>INDEX(budget!P:P,MATCH($A:$A,budget!$A:$A,0))</f>
        <v>0</v>
      </c>
      <c r="Q405" s="35">
        <f>INDEX(budget!Q:Q,MATCH($A:$A,budget!$A:$A,0))</f>
        <v>0</v>
      </c>
      <c r="R405" s="35">
        <f>INDEX(budget!R:R,MATCH($A:$A,budget!$A:$A,0))</f>
        <v>0</v>
      </c>
      <c r="S405" s="14">
        <f t="shared" ref="S405" si="288">L405-SUM(N405:R405)</f>
        <v>0</v>
      </c>
      <c r="T405" s="35">
        <f>INDEX(budget!T:T,MATCH($A:$A,budget!$A:$A,0))</f>
        <v>0</v>
      </c>
      <c r="U405" s="332">
        <f t="shared" si="281"/>
        <v>0</v>
      </c>
      <c r="V405" s="58"/>
      <c r="W405" s="14"/>
      <c r="X405" s="58"/>
      <c r="Y405" s="58"/>
      <c r="Z405" s="58"/>
      <c r="AA405" s="58"/>
      <c r="AB405" s="75"/>
      <c r="AC405" s="319">
        <f t="shared" si="282"/>
        <v>0</v>
      </c>
      <c r="AD405" s="278"/>
      <c r="AE405" s="278"/>
      <c r="AF405" s="278"/>
      <c r="AG405" s="294">
        <f t="shared" si="283"/>
        <v>0</v>
      </c>
      <c r="AH405" s="304">
        <f t="shared" si="284"/>
        <v>0</v>
      </c>
    </row>
    <row r="406" spans="1:35">
      <c r="A406" s="430" t="s">
        <v>492</v>
      </c>
      <c r="B406" s="108" t="s">
        <v>457</v>
      </c>
      <c r="C406" s="236" t="s">
        <v>244</v>
      </c>
      <c r="D406" s="6"/>
      <c r="E406" s="8"/>
      <c r="F406" s="98">
        <v>1</v>
      </c>
      <c r="G406" s="8"/>
      <c r="H406" s="7">
        <f t="shared" si="286"/>
        <v>1</v>
      </c>
      <c r="I406" s="4">
        <v>1</v>
      </c>
      <c r="J406" s="8" t="s">
        <v>231</v>
      </c>
      <c r="K406" s="7">
        <f>SUMIF(exportMMB!D:D,'Voorbeeld Costreport Budget'!A406,exportMMB!G:G)</f>
        <v>0</v>
      </c>
      <c r="L406" s="14">
        <f>INDEX(budget!L:L,MATCH(A:A,budget!A:A,0))</f>
        <v>0</v>
      </c>
      <c r="M406" s="22">
        <f>INDEX(budget!M:M,MATCH($A:$A,budget!$A:$A,0))</f>
        <v>0</v>
      </c>
      <c r="N406" s="14">
        <f>INDEX(budget!N:N,MATCH($A:$A,budget!$A:$A,0))</f>
        <v>0</v>
      </c>
      <c r="O406" s="35">
        <f>INDEX(budget!O:O,MATCH($A:$A,budget!$A:$A,0))</f>
        <v>0</v>
      </c>
      <c r="P406" s="35">
        <f>INDEX(budget!P:P,MATCH($A:$A,budget!$A:$A,0))</f>
        <v>0</v>
      </c>
      <c r="Q406" s="35">
        <f>INDEX(budget!Q:Q,MATCH($A:$A,budget!$A:$A,0))</f>
        <v>0</v>
      </c>
      <c r="R406" s="35">
        <f>INDEX(budget!R:R,MATCH($A:$A,budget!$A:$A,0))</f>
        <v>0</v>
      </c>
      <c r="S406" s="14">
        <f t="shared" si="280"/>
        <v>0</v>
      </c>
      <c r="T406" s="36"/>
      <c r="U406" s="332">
        <f t="shared" si="281"/>
        <v>0</v>
      </c>
      <c r="V406" s="58"/>
      <c r="W406" s="14"/>
      <c r="X406" s="58"/>
      <c r="Y406" s="58"/>
      <c r="Z406" s="58"/>
      <c r="AA406" s="58"/>
      <c r="AB406" s="75"/>
      <c r="AC406" s="319">
        <f t="shared" si="282"/>
        <v>0</v>
      </c>
      <c r="AD406" s="278"/>
      <c r="AE406" s="278"/>
      <c r="AF406" s="278"/>
      <c r="AG406" s="294">
        <f t="shared" si="283"/>
        <v>0</v>
      </c>
      <c r="AH406" s="304">
        <f t="shared" si="284"/>
        <v>0</v>
      </c>
    </row>
    <row r="407" spans="1:35">
      <c r="A407" s="39"/>
      <c r="B407" s="46" t="s">
        <v>152</v>
      </c>
      <c r="C407" s="236"/>
      <c r="D407" s="6"/>
      <c r="E407" s="8"/>
      <c r="F407" s="98"/>
      <c r="G407" s="8"/>
      <c r="H407" s="7"/>
      <c r="I407" s="4"/>
      <c r="J407" s="8"/>
      <c r="K407" s="7"/>
      <c r="L407" s="16">
        <f>SUM(L389:L406)</f>
        <v>0</v>
      </c>
      <c r="M407" s="21">
        <f t="shared" ref="M407:T407" si="289">SUM(M389:M406)</f>
        <v>0</v>
      </c>
      <c r="N407" s="16">
        <f t="shared" si="289"/>
        <v>0</v>
      </c>
      <c r="O407" s="34">
        <f t="shared" si="289"/>
        <v>0</v>
      </c>
      <c r="P407" s="34">
        <f t="shared" si="289"/>
        <v>0</v>
      </c>
      <c r="Q407" s="34">
        <f t="shared" si="289"/>
        <v>0</v>
      </c>
      <c r="R407" s="34">
        <f t="shared" si="289"/>
        <v>0</v>
      </c>
      <c r="S407" s="16">
        <f t="shared" si="289"/>
        <v>0</v>
      </c>
      <c r="T407" s="34">
        <f t="shared" si="289"/>
        <v>0</v>
      </c>
      <c r="U407" s="284">
        <f t="shared" ref="U407:AA407" si="290">SUM(U389:U406)</f>
        <v>0</v>
      </c>
      <c r="V407" s="58">
        <f t="shared" si="290"/>
        <v>0</v>
      </c>
      <c r="W407" s="14">
        <f t="shared" si="290"/>
        <v>0</v>
      </c>
      <c r="X407" s="58">
        <f t="shared" si="290"/>
        <v>0</v>
      </c>
      <c r="Y407" s="58">
        <f t="shared" si="290"/>
        <v>0</v>
      </c>
      <c r="Z407" s="58">
        <f t="shared" si="290"/>
        <v>0</v>
      </c>
      <c r="AA407" s="58">
        <f t="shared" si="290"/>
        <v>0</v>
      </c>
      <c r="AB407" s="59">
        <f t="shared" ref="AB407" si="291">SUM(AB389:AB406)</f>
        <v>0</v>
      </c>
      <c r="AC407" s="320">
        <f>SUM(AC389:AC406)</f>
        <v>0</v>
      </c>
      <c r="AD407" s="279">
        <f>SUM(AD389:AD406)</f>
        <v>0</v>
      </c>
      <c r="AE407" s="279">
        <f>SUM(AE389:AE406)</f>
        <v>0</v>
      </c>
      <c r="AF407" s="279">
        <f>SUM(AF389:AF406)</f>
        <v>0</v>
      </c>
      <c r="AG407" s="295">
        <f t="shared" ref="AG407:AH407" si="292">SUM(AG389:AG406)</f>
        <v>0</v>
      </c>
      <c r="AH407" s="305">
        <f t="shared" si="292"/>
        <v>0</v>
      </c>
      <c r="AI407" s="328"/>
    </row>
    <row r="408" spans="1:35">
      <c r="A408" s="1"/>
      <c r="B408" s="44"/>
      <c r="C408" s="239"/>
      <c r="D408" s="6"/>
      <c r="E408" s="4"/>
      <c r="F408" s="98"/>
      <c r="G408" s="8"/>
      <c r="H408" s="7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  <c r="U408" s="284"/>
      <c r="V408" s="58"/>
      <c r="W408" s="14"/>
      <c r="X408" s="58"/>
      <c r="Y408" s="58"/>
      <c r="Z408" s="58"/>
      <c r="AA408" s="58"/>
      <c r="AB408" s="75"/>
      <c r="AC408" s="319"/>
      <c r="AD408" s="278"/>
      <c r="AE408" s="278"/>
      <c r="AF408" s="278"/>
      <c r="AG408" s="294"/>
      <c r="AH408" s="304"/>
    </row>
    <row r="409" spans="1:35">
      <c r="A409" s="104">
        <v>3500</v>
      </c>
      <c r="B409" s="31" t="s">
        <v>183</v>
      </c>
      <c r="C409" s="237"/>
      <c r="D409" s="6"/>
      <c r="E409" s="8"/>
      <c r="F409" s="98"/>
      <c r="G409" s="8"/>
      <c r="H409" s="7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  <c r="U409" s="284"/>
      <c r="V409" s="58"/>
      <c r="W409" s="14"/>
      <c r="X409" s="58"/>
      <c r="Y409" s="58"/>
      <c r="Z409" s="58"/>
      <c r="AA409" s="58"/>
      <c r="AB409" s="75"/>
      <c r="AC409" s="319"/>
      <c r="AD409" s="278"/>
      <c r="AE409" s="278"/>
      <c r="AF409" s="278"/>
      <c r="AG409" s="294"/>
      <c r="AH409" s="304"/>
    </row>
    <row r="410" spans="1:35">
      <c r="A410" s="39">
        <v>3501</v>
      </c>
      <c r="B410" s="44" t="s">
        <v>493</v>
      </c>
      <c r="C410" s="236" t="s">
        <v>244</v>
      </c>
      <c r="D410" s="6"/>
      <c r="E410" s="4"/>
      <c r="F410" s="98">
        <v>1</v>
      </c>
      <c r="G410" s="8"/>
      <c r="H410" s="7">
        <f t="shared" ref="H410:H413" si="293">SUM(E410:G410)</f>
        <v>1</v>
      </c>
      <c r="I410" s="4">
        <v>1</v>
      </c>
      <c r="J410" s="8" t="s">
        <v>231</v>
      </c>
      <c r="K410" s="7">
        <f>SUMIF(exportMMB!D:D,'Voorbeeld Costreport Budget'!A410,exportMMB!G:G)</f>
        <v>0</v>
      </c>
      <c r="L410" s="14">
        <f>INDEX(budget!L:L,MATCH(A:A,budget!A:A,0))</f>
        <v>0</v>
      </c>
      <c r="M410" s="22">
        <f>INDEX(budget!M:M,MATCH($A:$A,budget!$A:$A,0))</f>
        <v>0</v>
      </c>
      <c r="N410" s="14">
        <f>INDEX(budget!N:N,MATCH($A:$A,budget!$A:$A,0))</f>
        <v>0</v>
      </c>
      <c r="O410" s="35">
        <f>INDEX(budget!O:O,MATCH($A:$A,budget!$A:$A,0))</f>
        <v>0</v>
      </c>
      <c r="P410" s="35">
        <f>INDEX(budget!P:P,MATCH($A:$A,budget!$A:$A,0))</f>
        <v>0</v>
      </c>
      <c r="Q410" s="35">
        <f>INDEX(budget!Q:Q,MATCH($A:$A,budget!$A:$A,0))</f>
        <v>0</v>
      </c>
      <c r="R410" s="35">
        <f>INDEX(budget!R:R,MATCH($A:$A,budget!$A:$A,0))</f>
        <v>0</v>
      </c>
      <c r="S410" s="14">
        <f t="shared" ref="S410:S425" si="294">L410-SUM(N410:R410)</f>
        <v>0</v>
      </c>
      <c r="T410" s="35">
        <f>INDEX(budget!T:T,MATCH($A:$A,budget!$A:$A,0))</f>
        <v>0</v>
      </c>
      <c r="U410" s="332">
        <f t="shared" ref="U410:U425" si="295">W:W+X:X+Y:Y+Z:Z+AA:AA</f>
        <v>0</v>
      </c>
      <c r="V410" s="58"/>
      <c r="W410" s="14"/>
      <c r="X410" s="58"/>
      <c r="Y410" s="58"/>
      <c r="Z410" s="58"/>
      <c r="AA410" s="58"/>
      <c r="AB410" s="75"/>
      <c r="AC410" s="319">
        <f t="shared" ref="AC410:AC425" si="296">AD:AD+AE:AE</f>
        <v>0</v>
      </c>
      <c r="AD410" s="278"/>
      <c r="AE410" s="278"/>
      <c r="AF410" s="278"/>
      <c r="AG410" s="294">
        <f t="shared" ref="AG410:AG425" si="297">AC:AC+U:U</f>
        <v>0</v>
      </c>
      <c r="AH410" s="304">
        <f t="shared" ref="AH410:AH425" si="298">L:L-AG:AG</f>
        <v>0</v>
      </c>
    </row>
    <row r="411" spans="1:35">
      <c r="A411" s="103">
        <v>3503</v>
      </c>
      <c r="B411" s="44" t="s">
        <v>494</v>
      </c>
      <c r="C411" s="236" t="s">
        <v>244</v>
      </c>
      <c r="D411" s="6"/>
      <c r="E411" s="8"/>
      <c r="F411" s="98">
        <v>1</v>
      </c>
      <c r="G411" s="8"/>
      <c r="H411" s="7">
        <f t="shared" si="293"/>
        <v>1</v>
      </c>
      <c r="I411" s="4">
        <v>1</v>
      </c>
      <c r="J411" s="8" t="s">
        <v>231</v>
      </c>
      <c r="K411" s="7">
        <f>SUMIF(exportMMB!D:D,'Voorbeeld Costreport Budget'!A411,exportMMB!G:G)</f>
        <v>0</v>
      </c>
      <c r="L411" s="14">
        <f>INDEX(budget!L:L,MATCH(A:A,budget!A:A,0))</f>
        <v>0</v>
      </c>
      <c r="M411" s="22">
        <f>INDEX(budget!M:M,MATCH($A:$A,budget!$A:$A,0))</f>
        <v>0</v>
      </c>
      <c r="N411" s="14">
        <f>INDEX(budget!N:N,MATCH($A:$A,budget!$A:$A,0))</f>
        <v>0</v>
      </c>
      <c r="O411" s="35">
        <f>INDEX(budget!O:O,MATCH($A:$A,budget!$A:$A,0))</f>
        <v>0</v>
      </c>
      <c r="P411" s="35">
        <f>INDEX(budget!P:P,MATCH($A:$A,budget!$A:$A,0))</f>
        <v>0</v>
      </c>
      <c r="Q411" s="35">
        <f>INDEX(budget!Q:Q,MATCH($A:$A,budget!$A:$A,0))</f>
        <v>0</v>
      </c>
      <c r="R411" s="35">
        <f>INDEX(budget!R:R,MATCH($A:$A,budget!$A:$A,0))</f>
        <v>0</v>
      </c>
      <c r="S411" s="14">
        <f t="shared" si="294"/>
        <v>0</v>
      </c>
      <c r="T411" s="35">
        <f>INDEX(budget!T:T,MATCH($A:$A,budget!$A:$A,0))</f>
        <v>0</v>
      </c>
      <c r="U411" s="332">
        <f t="shared" si="295"/>
        <v>0</v>
      </c>
      <c r="V411" s="58"/>
      <c r="W411" s="14"/>
      <c r="X411" s="58"/>
      <c r="Y411" s="58"/>
      <c r="Z411" s="58"/>
      <c r="AA411" s="58"/>
      <c r="AB411" s="75"/>
      <c r="AC411" s="319">
        <f t="shared" si="296"/>
        <v>0</v>
      </c>
      <c r="AD411" s="278"/>
      <c r="AE411" s="278"/>
      <c r="AF411" s="278"/>
      <c r="AG411" s="294">
        <f t="shared" si="297"/>
        <v>0</v>
      </c>
      <c r="AH411" s="304">
        <f t="shared" si="298"/>
        <v>0</v>
      </c>
    </row>
    <row r="412" spans="1:35">
      <c r="A412" s="103">
        <v>3504</v>
      </c>
      <c r="B412" s="44" t="s">
        <v>495</v>
      </c>
      <c r="C412" s="236" t="s">
        <v>244</v>
      </c>
      <c r="D412" s="6"/>
      <c r="E412" s="8"/>
      <c r="F412" s="98">
        <v>1</v>
      </c>
      <c r="G412" s="8"/>
      <c r="H412" s="7">
        <f t="shared" si="293"/>
        <v>1</v>
      </c>
      <c r="I412" s="4">
        <v>1</v>
      </c>
      <c r="J412" s="8" t="s">
        <v>231</v>
      </c>
      <c r="K412" s="7">
        <f>SUMIF(exportMMB!D:D,'Voorbeeld Costreport Budget'!A412,exportMMB!G:G)</f>
        <v>0</v>
      </c>
      <c r="L412" s="14">
        <f>INDEX(budget!L:L,MATCH(A:A,budget!A:A,0))</f>
        <v>0</v>
      </c>
      <c r="M412" s="22">
        <f>INDEX(budget!M:M,MATCH($A:$A,budget!$A:$A,0))</f>
        <v>0</v>
      </c>
      <c r="N412" s="14">
        <f>INDEX(budget!N:N,MATCH($A:$A,budget!$A:$A,0))</f>
        <v>0</v>
      </c>
      <c r="O412" s="35">
        <f>INDEX(budget!O:O,MATCH($A:$A,budget!$A:$A,0))</f>
        <v>0</v>
      </c>
      <c r="P412" s="35">
        <f>INDEX(budget!P:P,MATCH($A:$A,budget!$A:$A,0))</f>
        <v>0</v>
      </c>
      <c r="Q412" s="35">
        <f>INDEX(budget!Q:Q,MATCH($A:$A,budget!$A:$A,0))</f>
        <v>0</v>
      </c>
      <c r="R412" s="35">
        <f>INDEX(budget!R:R,MATCH($A:$A,budget!$A:$A,0))</f>
        <v>0</v>
      </c>
      <c r="S412" s="14">
        <f t="shared" si="294"/>
        <v>0</v>
      </c>
      <c r="T412" s="35">
        <f>INDEX(budget!T:T,MATCH($A:$A,budget!$A:$A,0))</f>
        <v>0</v>
      </c>
      <c r="U412" s="332">
        <f t="shared" si="295"/>
        <v>0</v>
      </c>
      <c r="V412" s="58"/>
      <c r="W412" s="14"/>
      <c r="X412" s="58"/>
      <c r="Y412" s="58"/>
      <c r="Z412" s="58"/>
      <c r="AA412" s="58"/>
      <c r="AB412" s="75"/>
      <c r="AC412" s="319">
        <f t="shared" si="296"/>
        <v>0</v>
      </c>
      <c r="AD412" s="278"/>
      <c r="AE412" s="278"/>
      <c r="AF412" s="278"/>
      <c r="AG412" s="294">
        <f t="shared" si="297"/>
        <v>0</v>
      </c>
      <c r="AH412" s="304">
        <f t="shared" si="298"/>
        <v>0</v>
      </c>
    </row>
    <row r="413" spans="1:35">
      <c r="A413" s="103">
        <v>3505</v>
      </c>
      <c r="B413" s="44" t="s">
        <v>496</v>
      </c>
      <c r="C413" s="236" t="s">
        <v>244</v>
      </c>
      <c r="D413" s="6"/>
      <c r="E413" s="8"/>
      <c r="F413" s="98">
        <v>1</v>
      </c>
      <c r="G413" s="8"/>
      <c r="H413" s="7">
        <f t="shared" si="293"/>
        <v>1</v>
      </c>
      <c r="I413" s="4">
        <v>1</v>
      </c>
      <c r="J413" s="8" t="s">
        <v>231</v>
      </c>
      <c r="K413" s="7">
        <f>SUMIF(exportMMB!D:D,'Voorbeeld Costreport Budget'!A413,exportMMB!G:G)</f>
        <v>0</v>
      </c>
      <c r="L413" s="14">
        <f>INDEX(budget!L:L,MATCH(A:A,budget!A:A,0))</f>
        <v>0</v>
      </c>
      <c r="M413" s="22">
        <f>INDEX(budget!M:M,MATCH($A:$A,budget!$A:$A,0))</f>
        <v>0</v>
      </c>
      <c r="N413" s="14">
        <f>INDEX(budget!N:N,MATCH($A:$A,budget!$A:$A,0))</f>
        <v>0</v>
      </c>
      <c r="O413" s="35">
        <f>INDEX(budget!O:O,MATCH($A:$A,budget!$A:$A,0))</f>
        <v>0</v>
      </c>
      <c r="P413" s="35">
        <f>INDEX(budget!P:P,MATCH($A:$A,budget!$A:$A,0))</f>
        <v>0</v>
      </c>
      <c r="Q413" s="35">
        <f>INDEX(budget!Q:Q,MATCH($A:$A,budget!$A:$A,0))</f>
        <v>0</v>
      </c>
      <c r="R413" s="35">
        <f>INDEX(budget!R:R,MATCH($A:$A,budget!$A:$A,0))</f>
        <v>0</v>
      </c>
      <c r="S413" s="14">
        <f t="shared" si="294"/>
        <v>0</v>
      </c>
      <c r="T413" s="35">
        <f>INDEX(budget!T:T,MATCH($A:$A,budget!$A:$A,0))</f>
        <v>0</v>
      </c>
      <c r="U413" s="332">
        <f t="shared" si="295"/>
        <v>0</v>
      </c>
      <c r="V413" s="58"/>
      <c r="W413" s="14"/>
      <c r="X413" s="58"/>
      <c r="Y413" s="58"/>
      <c r="Z413" s="58"/>
      <c r="AA413" s="58"/>
      <c r="AB413" s="75"/>
      <c r="AC413" s="319">
        <f t="shared" si="296"/>
        <v>0</v>
      </c>
      <c r="AD413" s="278"/>
      <c r="AE413" s="278"/>
      <c r="AF413" s="278"/>
      <c r="AG413" s="294">
        <f t="shared" si="297"/>
        <v>0</v>
      </c>
      <c r="AH413" s="304">
        <f t="shared" si="298"/>
        <v>0</v>
      </c>
    </row>
    <row r="414" spans="1:35">
      <c r="A414" s="103">
        <v>3509</v>
      </c>
      <c r="B414" s="44" t="s">
        <v>497</v>
      </c>
      <c r="C414" s="236" t="s">
        <v>244</v>
      </c>
      <c r="D414" s="6"/>
      <c r="E414" s="8"/>
      <c r="F414" s="98">
        <v>1</v>
      </c>
      <c r="G414" s="8"/>
      <c r="H414" s="7">
        <f t="shared" ref="H414:H421" si="299">SUM(E414:G414)</f>
        <v>1</v>
      </c>
      <c r="I414" s="4">
        <v>1</v>
      </c>
      <c r="J414" s="8" t="s">
        <v>231</v>
      </c>
      <c r="K414" s="7">
        <f>SUMIF(exportMMB!D:D,'Voorbeeld Costreport Budget'!A414,exportMMB!G:G)</f>
        <v>0</v>
      </c>
      <c r="L414" s="14">
        <f>INDEX(budget!L:L,MATCH(A:A,budget!A:A,0))</f>
        <v>0</v>
      </c>
      <c r="M414" s="22">
        <f>INDEX(budget!M:M,MATCH($A:$A,budget!$A:$A,0))</f>
        <v>0</v>
      </c>
      <c r="N414" s="14">
        <f>INDEX(budget!N:N,MATCH($A:$A,budget!$A:$A,0))</f>
        <v>0</v>
      </c>
      <c r="O414" s="35">
        <f>INDEX(budget!O:O,MATCH($A:$A,budget!$A:$A,0))</f>
        <v>0</v>
      </c>
      <c r="P414" s="35">
        <f>INDEX(budget!P:P,MATCH($A:$A,budget!$A:$A,0))</f>
        <v>0</v>
      </c>
      <c r="Q414" s="35">
        <f>INDEX(budget!Q:Q,MATCH($A:$A,budget!$A:$A,0))</f>
        <v>0</v>
      </c>
      <c r="R414" s="35">
        <f>INDEX(budget!R:R,MATCH($A:$A,budget!$A:$A,0))</f>
        <v>0</v>
      </c>
      <c r="S414" s="14">
        <f t="shared" si="294"/>
        <v>0</v>
      </c>
      <c r="T414" s="35">
        <f>INDEX(budget!T:T,MATCH($A:$A,budget!$A:$A,0))</f>
        <v>0</v>
      </c>
      <c r="U414" s="332">
        <f t="shared" si="295"/>
        <v>0</v>
      </c>
      <c r="V414" s="58"/>
      <c r="W414" s="14"/>
      <c r="X414" s="58"/>
      <c r="Y414" s="58"/>
      <c r="Z414" s="58"/>
      <c r="AA414" s="58"/>
      <c r="AB414" s="75"/>
      <c r="AC414" s="319">
        <f t="shared" si="296"/>
        <v>0</v>
      </c>
      <c r="AD414" s="278"/>
      <c r="AE414" s="278"/>
      <c r="AF414" s="278"/>
      <c r="AG414" s="294">
        <f t="shared" si="297"/>
        <v>0</v>
      </c>
      <c r="AH414" s="304">
        <f t="shared" si="298"/>
        <v>0</v>
      </c>
    </row>
    <row r="415" spans="1:35">
      <c r="A415" s="103">
        <v>3513</v>
      </c>
      <c r="B415" s="44" t="s">
        <v>370</v>
      </c>
      <c r="C415" s="236" t="s">
        <v>244</v>
      </c>
      <c r="D415" s="6"/>
      <c r="E415" s="8"/>
      <c r="F415" s="98">
        <v>1</v>
      </c>
      <c r="G415" s="8"/>
      <c r="H415" s="7">
        <f t="shared" si="299"/>
        <v>1</v>
      </c>
      <c r="I415" s="4">
        <v>1</v>
      </c>
      <c r="J415" s="8" t="s">
        <v>231</v>
      </c>
      <c r="K415" s="7">
        <f>SUMIF(exportMMB!D:D,'Voorbeeld Costreport Budget'!A415,exportMMB!G:G)</f>
        <v>0</v>
      </c>
      <c r="L415" s="14">
        <f>INDEX(budget!L:L,MATCH(A:A,budget!A:A,0))</f>
        <v>0</v>
      </c>
      <c r="M415" s="22">
        <f>INDEX(budget!M:M,MATCH($A:$A,budget!$A:$A,0))</f>
        <v>0</v>
      </c>
      <c r="N415" s="14">
        <f>INDEX(budget!N:N,MATCH($A:$A,budget!$A:$A,0))</f>
        <v>0</v>
      </c>
      <c r="O415" s="35">
        <f>INDEX(budget!O:O,MATCH($A:$A,budget!$A:$A,0))</f>
        <v>0</v>
      </c>
      <c r="P415" s="35">
        <f>INDEX(budget!P:P,MATCH($A:$A,budget!$A:$A,0))</f>
        <v>0</v>
      </c>
      <c r="Q415" s="35">
        <f>INDEX(budget!Q:Q,MATCH($A:$A,budget!$A:$A,0))</f>
        <v>0</v>
      </c>
      <c r="R415" s="35">
        <f>INDEX(budget!R:R,MATCH($A:$A,budget!$A:$A,0))</f>
        <v>0</v>
      </c>
      <c r="S415" s="14">
        <f t="shared" si="294"/>
        <v>0</v>
      </c>
      <c r="T415" s="35">
        <f>INDEX(budget!T:T,MATCH($A:$A,budget!$A:$A,0))</f>
        <v>0</v>
      </c>
      <c r="U415" s="332">
        <f t="shared" si="295"/>
        <v>0</v>
      </c>
      <c r="V415" s="58"/>
      <c r="W415" s="14"/>
      <c r="X415" s="58"/>
      <c r="Y415" s="58"/>
      <c r="Z415" s="58"/>
      <c r="AA415" s="58"/>
      <c r="AB415" s="75"/>
      <c r="AC415" s="319">
        <f t="shared" si="296"/>
        <v>0</v>
      </c>
      <c r="AD415" s="278"/>
      <c r="AE415" s="278"/>
      <c r="AF415" s="278"/>
      <c r="AG415" s="294">
        <f t="shared" si="297"/>
        <v>0</v>
      </c>
      <c r="AH415" s="304">
        <f t="shared" si="298"/>
        <v>0</v>
      </c>
    </row>
    <row r="416" spans="1:35">
      <c r="A416" s="39">
        <v>3540</v>
      </c>
      <c r="B416" s="44" t="s">
        <v>498</v>
      </c>
      <c r="C416" s="236" t="s">
        <v>244</v>
      </c>
      <c r="D416" s="6"/>
      <c r="E416" s="8"/>
      <c r="F416" s="98">
        <v>1</v>
      </c>
      <c r="G416" s="8"/>
      <c r="H416" s="7">
        <f t="shared" si="299"/>
        <v>1</v>
      </c>
      <c r="I416" s="4">
        <v>1</v>
      </c>
      <c r="J416" s="8" t="s">
        <v>231</v>
      </c>
      <c r="K416" s="7">
        <f>SUMIF(exportMMB!D:D,'Voorbeeld Costreport Budget'!A416,exportMMB!G:G)</f>
        <v>0</v>
      </c>
      <c r="L416" s="14">
        <f>INDEX(budget!L:L,MATCH(A:A,budget!A:A,0))</f>
        <v>0</v>
      </c>
      <c r="M416" s="22">
        <f>INDEX(budget!M:M,MATCH($A:$A,budget!$A:$A,0))</f>
        <v>0</v>
      </c>
      <c r="N416" s="14">
        <f>INDEX(budget!N:N,MATCH($A:$A,budget!$A:$A,0))</f>
        <v>0</v>
      </c>
      <c r="O416" s="35">
        <f>INDEX(budget!O:O,MATCH($A:$A,budget!$A:$A,0))</f>
        <v>0</v>
      </c>
      <c r="P416" s="35">
        <f>INDEX(budget!P:P,MATCH($A:$A,budget!$A:$A,0))</f>
        <v>0</v>
      </c>
      <c r="Q416" s="35">
        <f>INDEX(budget!Q:Q,MATCH($A:$A,budget!$A:$A,0))</f>
        <v>0</v>
      </c>
      <c r="R416" s="35">
        <f>INDEX(budget!R:R,MATCH($A:$A,budget!$A:$A,0))</f>
        <v>0</v>
      </c>
      <c r="S416" s="14">
        <f t="shared" si="294"/>
        <v>0</v>
      </c>
      <c r="T416" s="35">
        <f>INDEX(budget!T:T,MATCH($A:$A,budget!$A:$A,0))</f>
        <v>0</v>
      </c>
      <c r="U416" s="332">
        <f t="shared" si="295"/>
        <v>0</v>
      </c>
      <c r="V416" s="58"/>
      <c r="W416" s="14"/>
      <c r="X416" s="58"/>
      <c r="Y416" s="58"/>
      <c r="Z416" s="58"/>
      <c r="AA416" s="58"/>
      <c r="AB416" s="75"/>
      <c r="AC416" s="319">
        <f t="shared" si="296"/>
        <v>0</v>
      </c>
      <c r="AD416" s="278"/>
      <c r="AE416" s="278"/>
      <c r="AF416" s="278"/>
      <c r="AG416" s="294">
        <f t="shared" si="297"/>
        <v>0</v>
      </c>
      <c r="AH416" s="304">
        <f t="shared" si="298"/>
        <v>0</v>
      </c>
    </row>
    <row r="417" spans="1:35">
      <c r="A417" s="39">
        <v>3541</v>
      </c>
      <c r="B417" s="44" t="s">
        <v>320</v>
      </c>
      <c r="C417" s="236" t="s">
        <v>244</v>
      </c>
      <c r="D417" s="6"/>
      <c r="E417" s="8"/>
      <c r="F417" s="98">
        <v>1</v>
      </c>
      <c r="G417" s="8"/>
      <c r="H417" s="7">
        <f t="shared" si="299"/>
        <v>1</v>
      </c>
      <c r="I417" s="4">
        <v>1</v>
      </c>
      <c r="J417" s="8" t="s">
        <v>231</v>
      </c>
      <c r="K417" s="7">
        <f>SUMIF(exportMMB!D:D,'Voorbeeld Costreport Budget'!A417,exportMMB!G:G)</f>
        <v>0</v>
      </c>
      <c r="L417" s="14">
        <f>INDEX(budget!L:L,MATCH(A:A,budget!A:A,0))</f>
        <v>0</v>
      </c>
      <c r="M417" s="22">
        <f>INDEX(budget!M:M,MATCH($A:$A,budget!$A:$A,0))</f>
        <v>0</v>
      </c>
      <c r="N417" s="14">
        <f>INDEX(budget!N:N,MATCH($A:$A,budget!$A:$A,0))</f>
        <v>0</v>
      </c>
      <c r="O417" s="35">
        <f>INDEX(budget!O:O,MATCH($A:$A,budget!$A:$A,0))</f>
        <v>0</v>
      </c>
      <c r="P417" s="35">
        <f>INDEX(budget!P:P,MATCH($A:$A,budget!$A:$A,0))</f>
        <v>0</v>
      </c>
      <c r="Q417" s="35">
        <f>INDEX(budget!Q:Q,MATCH($A:$A,budget!$A:$A,0))</f>
        <v>0</v>
      </c>
      <c r="R417" s="35">
        <f>INDEX(budget!R:R,MATCH($A:$A,budget!$A:$A,0))</f>
        <v>0</v>
      </c>
      <c r="S417" s="14">
        <f t="shared" si="294"/>
        <v>0</v>
      </c>
      <c r="T417" s="35">
        <f>INDEX(budget!T:T,MATCH($A:$A,budget!$A:$A,0))</f>
        <v>0</v>
      </c>
      <c r="U417" s="332">
        <f t="shared" si="295"/>
        <v>0</v>
      </c>
      <c r="V417" s="58"/>
      <c r="W417" s="14"/>
      <c r="X417" s="58"/>
      <c r="Y417" s="58"/>
      <c r="Z417" s="58"/>
      <c r="AA417" s="58"/>
      <c r="AB417" s="75"/>
      <c r="AC417" s="319">
        <f t="shared" si="296"/>
        <v>0</v>
      </c>
      <c r="AD417" s="278"/>
      <c r="AE417" s="278"/>
      <c r="AF417" s="278"/>
      <c r="AG417" s="294">
        <f t="shared" si="297"/>
        <v>0</v>
      </c>
      <c r="AH417" s="304">
        <f t="shared" si="298"/>
        <v>0</v>
      </c>
    </row>
    <row r="418" spans="1:35">
      <c r="A418" s="39">
        <v>3542</v>
      </c>
      <c r="B418" s="44" t="s">
        <v>467</v>
      </c>
      <c r="C418" s="236" t="s">
        <v>244</v>
      </c>
      <c r="D418" s="6"/>
      <c r="E418" s="8"/>
      <c r="F418" s="98">
        <v>1</v>
      </c>
      <c r="G418" s="8"/>
      <c r="H418" s="7">
        <f t="shared" si="299"/>
        <v>1</v>
      </c>
      <c r="I418" s="4">
        <v>1</v>
      </c>
      <c r="J418" s="8" t="s">
        <v>231</v>
      </c>
      <c r="K418" s="7">
        <f>SUMIF(exportMMB!D:D,'Voorbeeld Costreport Budget'!A418,exportMMB!G:G)</f>
        <v>0</v>
      </c>
      <c r="L418" s="14">
        <f>INDEX(budget!L:L,MATCH(A:A,budget!A:A,0))</f>
        <v>0</v>
      </c>
      <c r="M418" s="22">
        <f>INDEX(budget!M:M,MATCH($A:$A,budget!$A:$A,0))</f>
        <v>0</v>
      </c>
      <c r="N418" s="14">
        <f>INDEX(budget!N:N,MATCH($A:$A,budget!$A:$A,0))</f>
        <v>0</v>
      </c>
      <c r="O418" s="35">
        <f>INDEX(budget!O:O,MATCH($A:$A,budget!$A:$A,0))</f>
        <v>0</v>
      </c>
      <c r="P418" s="35">
        <f>INDEX(budget!P:P,MATCH($A:$A,budget!$A:$A,0))</f>
        <v>0</v>
      </c>
      <c r="Q418" s="35">
        <f>INDEX(budget!Q:Q,MATCH($A:$A,budget!$A:$A,0))</f>
        <v>0</v>
      </c>
      <c r="R418" s="35">
        <f>INDEX(budget!R:R,MATCH($A:$A,budget!$A:$A,0))</f>
        <v>0</v>
      </c>
      <c r="S418" s="14">
        <f t="shared" si="294"/>
        <v>0</v>
      </c>
      <c r="T418" s="35">
        <f>INDEX(budget!T:T,MATCH($A:$A,budget!$A:$A,0))</f>
        <v>0</v>
      </c>
      <c r="U418" s="332">
        <f t="shared" si="295"/>
        <v>0</v>
      </c>
      <c r="V418" s="58"/>
      <c r="W418" s="14"/>
      <c r="X418" s="58"/>
      <c r="Y418" s="58"/>
      <c r="Z418" s="58"/>
      <c r="AA418" s="58"/>
      <c r="AB418" s="75"/>
      <c r="AC418" s="319">
        <f t="shared" si="296"/>
        <v>0</v>
      </c>
      <c r="AD418" s="278"/>
      <c r="AE418" s="278"/>
      <c r="AF418" s="278"/>
      <c r="AG418" s="294">
        <f t="shared" si="297"/>
        <v>0</v>
      </c>
      <c r="AH418" s="304">
        <f t="shared" si="298"/>
        <v>0</v>
      </c>
    </row>
    <row r="419" spans="1:35">
      <c r="A419" s="103">
        <v>3543</v>
      </c>
      <c r="B419" s="44" t="s">
        <v>499</v>
      </c>
      <c r="C419" s="236" t="s">
        <v>244</v>
      </c>
      <c r="D419" s="6"/>
      <c r="E419" s="8"/>
      <c r="F419" s="98">
        <v>1</v>
      </c>
      <c r="G419" s="8"/>
      <c r="H419" s="7">
        <f t="shared" si="299"/>
        <v>1</v>
      </c>
      <c r="I419" s="4">
        <v>1</v>
      </c>
      <c r="J419" s="8" t="s">
        <v>231</v>
      </c>
      <c r="K419" s="7">
        <f>SUMIF(exportMMB!D:D,'Voorbeeld Costreport Budget'!A419,exportMMB!G:G)</f>
        <v>0</v>
      </c>
      <c r="L419" s="14">
        <f>INDEX(budget!L:L,MATCH(A:A,budget!A:A,0))</f>
        <v>0</v>
      </c>
      <c r="M419" s="22">
        <f>INDEX(budget!M:M,MATCH($A:$A,budget!$A:$A,0))</f>
        <v>0</v>
      </c>
      <c r="N419" s="14">
        <f>INDEX(budget!N:N,MATCH($A:$A,budget!$A:$A,0))</f>
        <v>0</v>
      </c>
      <c r="O419" s="35">
        <f>INDEX(budget!O:O,MATCH($A:$A,budget!$A:$A,0))</f>
        <v>0</v>
      </c>
      <c r="P419" s="35">
        <f>INDEX(budget!P:P,MATCH($A:$A,budget!$A:$A,0))</f>
        <v>0</v>
      </c>
      <c r="Q419" s="35">
        <f>INDEX(budget!Q:Q,MATCH($A:$A,budget!$A:$A,0))</f>
        <v>0</v>
      </c>
      <c r="R419" s="35">
        <f>INDEX(budget!R:R,MATCH($A:$A,budget!$A:$A,0))</f>
        <v>0</v>
      </c>
      <c r="S419" s="14">
        <f t="shared" si="294"/>
        <v>0</v>
      </c>
      <c r="T419" s="35">
        <f>INDEX(budget!T:T,MATCH($A:$A,budget!$A:$A,0))</f>
        <v>0</v>
      </c>
      <c r="U419" s="332">
        <f t="shared" si="295"/>
        <v>0</v>
      </c>
      <c r="V419" s="58"/>
      <c r="W419" s="14"/>
      <c r="X419" s="58"/>
      <c r="Y419" s="58"/>
      <c r="Z419" s="58"/>
      <c r="AA419" s="58"/>
      <c r="AB419" s="75"/>
      <c r="AC419" s="319">
        <f t="shared" si="296"/>
        <v>0</v>
      </c>
      <c r="AD419" s="278"/>
      <c r="AE419" s="278"/>
      <c r="AF419" s="278"/>
      <c r="AG419" s="294">
        <f t="shared" si="297"/>
        <v>0</v>
      </c>
      <c r="AH419" s="304">
        <f t="shared" si="298"/>
        <v>0</v>
      </c>
    </row>
    <row r="420" spans="1:35">
      <c r="A420" s="39">
        <v>3544</v>
      </c>
      <c r="B420" s="44" t="s">
        <v>500</v>
      </c>
      <c r="C420" s="236" t="s">
        <v>244</v>
      </c>
      <c r="D420" s="6"/>
      <c r="E420" s="8"/>
      <c r="F420" s="98">
        <v>1</v>
      </c>
      <c r="G420" s="8"/>
      <c r="H420" s="7">
        <f t="shared" si="299"/>
        <v>1</v>
      </c>
      <c r="I420" s="4">
        <v>1</v>
      </c>
      <c r="J420" s="8" t="s">
        <v>231</v>
      </c>
      <c r="K420" s="7">
        <f>SUMIF(exportMMB!D:D,'Voorbeeld Costreport Budget'!A420,exportMMB!G:G)</f>
        <v>0</v>
      </c>
      <c r="L420" s="14">
        <f>INDEX(budget!L:L,MATCH(A:A,budget!A:A,0))</f>
        <v>0</v>
      </c>
      <c r="M420" s="22">
        <f>INDEX(budget!M:M,MATCH($A:$A,budget!$A:$A,0))</f>
        <v>0</v>
      </c>
      <c r="N420" s="14">
        <f>INDEX(budget!N:N,MATCH($A:$A,budget!$A:$A,0))</f>
        <v>0</v>
      </c>
      <c r="O420" s="35">
        <f>INDEX(budget!O:O,MATCH($A:$A,budget!$A:$A,0))</f>
        <v>0</v>
      </c>
      <c r="P420" s="35">
        <f>INDEX(budget!P:P,MATCH($A:$A,budget!$A:$A,0))</f>
        <v>0</v>
      </c>
      <c r="Q420" s="35">
        <f>INDEX(budget!Q:Q,MATCH($A:$A,budget!$A:$A,0))</f>
        <v>0</v>
      </c>
      <c r="R420" s="35">
        <f>INDEX(budget!R:R,MATCH($A:$A,budget!$A:$A,0))</f>
        <v>0</v>
      </c>
      <c r="S420" s="14">
        <f t="shared" si="294"/>
        <v>0</v>
      </c>
      <c r="T420" s="35">
        <f>INDEX(budget!T:T,MATCH($A:$A,budget!$A:$A,0))</f>
        <v>0</v>
      </c>
      <c r="U420" s="332">
        <f t="shared" si="295"/>
        <v>0</v>
      </c>
      <c r="V420" s="58"/>
      <c r="W420" s="14"/>
      <c r="X420" s="58"/>
      <c r="Y420" s="58"/>
      <c r="Z420" s="58"/>
      <c r="AA420" s="58"/>
      <c r="AB420" s="75"/>
      <c r="AC420" s="319">
        <f t="shared" si="296"/>
        <v>0</v>
      </c>
      <c r="AD420" s="278"/>
      <c r="AE420" s="278"/>
      <c r="AF420" s="278"/>
      <c r="AG420" s="294">
        <f t="shared" si="297"/>
        <v>0</v>
      </c>
      <c r="AH420" s="304">
        <f t="shared" si="298"/>
        <v>0</v>
      </c>
    </row>
    <row r="421" spans="1:35">
      <c r="A421" s="103">
        <v>3545</v>
      </c>
      <c r="B421" s="44" t="s">
        <v>501</v>
      </c>
      <c r="C421" s="236" t="s">
        <v>244</v>
      </c>
      <c r="D421" s="6"/>
      <c r="E421" s="8"/>
      <c r="F421" s="98">
        <v>1</v>
      </c>
      <c r="G421" s="8"/>
      <c r="H421" s="7">
        <f t="shared" si="299"/>
        <v>1</v>
      </c>
      <c r="I421" s="4">
        <v>1</v>
      </c>
      <c r="J421" s="8" t="s">
        <v>231</v>
      </c>
      <c r="K421" s="7">
        <f>SUMIF(exportMMB!D:D,'Voorbeeld Costreport Budget'!A421,exportMMB!G:G)</f>
        <v>0</v>
      </c>
      <c r="L421" s="14">
        <f>INDEX(budget!L:L,MATCH(A:A,budget!A:A,0))</f>
        <v>0</v>
      </c>
      <c r="M421" s="22">
        <f>INDEX(budget!M:M,MATCH($A:$A,budget!$A:$A,0))</f>
        <v>0</v>
      </c>
      <c r="N421" s="14">
        <f>INDEX(budget!N:N,MATCH($A:$A,budget!$A:$A,0))</f>
        <v>0</v>
      </c>
      <c r="O421" s="35">
        <f>INDEX(budget!O:O,MATCH($A:$A,budget!$A:$A,0))</f>
        <v>0</v>
      </c>
      <c r="P421" s="35">
        <f>INDEX(budget!P:P,MATCH($A:$A,budget!$A:$A,0))</f>
        <v>0</v>
      </c>
      <c r="Q421" s="35">
        <f>INDEX(budget!Q:Q,MATCH($A:$A,budget!$A:$A,0))</f>
        <v>0</v>
      </c>
      <c r="R421" s="35">
        <f>INDEX(budget!R:R,MATCH($A:$A,budget!$A:$A,0))</f>
        <v>0</v>
      </c>
      <c r="S421" s="14">
        <f t="shared" si="294"/>
        <v>0</v>
      </c>
      <c r="T421" s="35">
        <f>INDEX(budget!T:T,MATCH($A:$A,budget!$A:$A,0))</f>
        <v>0</v>
      </c>
      <c r="U421" s="332">
        <f t="shared" si="295"/>
        <v>0</v>
      </c>
      <c r="V421" s="58"/>
      <c r="W421" s="14"/>
      <c r="X421" s="58"/>
      <c r="Y421" s="58"/>
      <c r="Z421" s="58"/>
      <c r="AA421" s="58"/>
      <c r="AB421" s="75"/>
      <c r="AC421" s="319">
        <f t="shared" si="296"/>
        <v>0</v>
      </c>
      <c r="AD421" s="278"/>
      <c r="AE421" s="278"/>
      <c r="AF421" s="278"/>
      <c r="AG421" s="294">
        <f t="shared" si="297"/>
        <v>0</v>
      </c>
      <c r="AH421" s="304">
        <f t="shared" si="298"/>
        <v>0</v>
      </c>
    </row>
    <row r="422" spans="1:35">
      <c r="A422" s="39">
        <v>3547</v>
      </c>
      <c r="B422" s="44" t="s">
        <v>502</v>
      </c>
      <c r="C422" s="236" t="s">
        <v>244</v>
      </c>
      <c r="D422" s="6"/>
      <c r="E422" s="8"/>
      <c r="F422" s="98">
        <v>1</v>
      </c>
      <c r="G422" s="8"/>
      <c r="H422" s="7">
        <f t="shared" ref="H422:H425" si="300">SUM(E422:G422)</f>
        <v>1</v>
      </c>
      <c r="I422" s="4">
        <v>1</v>
      </c>
      <c r="J422" s="8" t="s">
        <v>231</v>
      </c>
      <c r="K422" s="7">
        <f>SUMIF(exportMMB!D:D,'Voorbeeld Costreport Budget'!A422,exportMMB!G:G)</f>
        <v>0</v>
      </c>
      <c r="L422" s="14">
        <f>INDEX(budget!L:L,MATCH(A:A,budget!A:A,0))</f>
        <v>0</v>
      </c>
      <c r="M422" s="22">
        <f>INDEX(budget!M:M,MATCH($A:$A,budget!$A:$A,0))</f>
        <v>0</v>
      </c>
      <c r="N422" s="14">
        <f>INDEX(budget!N:N,MATCH($A:$A,budget!$A:$A,0))</f>
        <v>0</v>
      </c>
      <c r="O422" s="35">
        <f>INDEX(budget!O:O,MATCH($A:$A,budget!$A:$A,0))</f>
        <v>0</v>
      </c>
      <c r="P422" s="35">
        <f>INDEX(budget!P:P,MATCH($A:$A,budget!$A:$A,0))</f>
        <v>0</v>
      </c>
      <c r="Q422" s="35">
        <f>INDEX(budget!Q:Q,MATCH($A:$A,budget!$A:$A,0))</f>
        <v>0</v>
      </c>
      <c r="R422" s="35">
        <f>INDEX(budget!R:R,MATCH($A:$A,budget!$A:$A,0))</f>
        <v>0</v>
      </c>
      <c r="S422" s="14">
        <f t="shared" si="294"/>
        <v>0</v>
      </c>
      <c r="T422" s="35">
        <f>INDEX(budget!T:T,MATCH($A:$A,budget!$A:$A,0))</f>
        <v>0</v>
      </c>
      <c r="U422" s="332">
        <f t="shared" si="295"/>
        <v>0</v>
      </c>
      <c r="V422" s="58"/>
      <c r="W422" s="14"/>
      <c r="X422" s="58"/>
      <c r="Y422" s="58"/>
      <c r="Z422" s="58"/>
      <c r="AA422" s="58"/>
      <c r="AB422" s="75"/>
      <c r="AC422" s="319">
        <f t="shared" si="296"/>
        <v>0</v>
      </c>
      <c r="AD422" s="278"/>
      <c r="AE422" s="278"/>
      <c r="AF422" s="278"/>
      <c r="AG422" s="294">
        <f t="shared" si="297"/>
        <v>0</v>
      </c>
      <c r="AH422" s="304">
        <f t="shared" si="298"/>
        <v>0</v>
      </c>
    </row>
    <row r="423" spans="1:35">
      <c r="A423" s="39">
        <v>3548</v>
      </c>
      <c r="B423" s="44" t="s">
        <v>503</v>
      </c>
      <c r="C423" s="236" t="s">
        <v>244</v>
      </c>
      <c r="D423" s="6"/>
      <c r="E423" s="8"/>
      <c r="F423" s="98">
        <v>1</v>
      </c>
      <c r="G423" s="8"/>
      <c r="H423" s="7">
        <f t="shared" si="300"/>
        <v>1</v>
      </c>
      <c r="I423" s="4">
        <v>1</v>
      </c>
      <c r="J423" s="8" t="s">
        <v>231</v>
      </c>
      <c r="K423" s="7">
        <f>SUMIF(exportMMB!D:D,'Voorbeeld Costreport Budget'!A423,exportMMB!G:G)</f>
        <v>0</v>
      </c>
      <c r="L423" s="14">
        <f>INDEX(budget!L:L,MATCH(A:A,budget!A:A,0))</f>
        <v>0</v>
      </c>
      <c r="M423" s="22">
        <f>INDEX(budget!M:M,MATCH($A:$A,budget!$A:$A,0))</f>
        <v>0</v>
      </c>
      <c r="N423" s="14">
        <f>INDEX(budget!N:N,MATCH($A:$A,budget!$A:$A,0))</f>
        <v>0</v>
      </c>
      <c r="O423" s="35">
        <f>INDEX(budget!O:O,MATCH($A:$A,budget!$A:$A,0))</f>
        <v>0</v>
      </c>
      <c r="P423" s="35">
        <f>INDEX(budget!P:P,MATCH($A:$A,budget!$A:$A,0))</f>
        <v>0</v>
      </c>
      <c r="Q423" s="35">
        <f>INDEX(budget!Q:Q,MATCH($A:$A,budget!$A:$A,0))</f>
        <v>0</v>
      </c>
      <c r="R423" s="35">
        <f>INDEX(budget!R:R,MATCH($A:$A,budget!$A:$A,0))</f>
        <v>0</v>
      </c>
      <c r="S423" s="14">
        <f t="shared" si="294"/>
        <v>0</v>
      </c>
      <c r="T423" s="35">
        <f>INDEX(budget!T:T,MATCH($A:$A,budget!$A:$A,0))</f>
        <v>0</v>
      </c>
      <c r="U423" s="332">
        <f t="shared" si="295"/>
        <v>0</v>
      </c>
      <c r="V423" s="58"/>
      <c r="W423" s="14"/>
      <c r="X423" s="58"/>
      <c r="Y423" s="58"/>
      <c r="Z423" s="58"/>
      <c r="AA423" s="58"/>
      <c r="AB423" s="75"/>
      <c r="AC423" s="319">
        <f t="shared" si="296"/>
        <v>0</v>
      </c>
      <c r="AD423" s="278"/>
      <c r="AE423" s="278"/>
      <c r="AF423" s="278"/>
      <c r="AG423" s="294">
        <f t="shared" si="297"/>
        <v>0</v>
      </c>
      <c r="AH423" s="304">
        <f t="shared" si="298"/>
        <v>0</v>
      </c>
    </row>
    <row r="424" spans="1:35">
      <c r="A424" s="39">
        <v>3550</v>
      </c>
      <c r="B424" s="44" t="s">
        <v>504</v>
      </c>
      <c r="C424" s="236" t="s">
        <v>244</v>
      </c>
      <c r="D424" s="6"/>
      <c r="E424" s="8"/>
      <c r="F424" s="98">
        <v>1</v>
      </c>
      <c r="G424" s="8"/>
      <c r="H424" s="7">
        <f t="shared" si="300"/>
        <v>1</v>
      </c>
      <c r="I424" s="4">
        <v>1</v>
      </c>
      <c r="J424" s="8" t="s">
        <v>231</v>
      </c>
      <c r="K424" s="7">
        <f>SUMIF(exportMMB!D:D,'Voorbeeld Costreport Budget'!A424,exportMMB!G:G)</f>
        <v>0</v>
      </c>
      <c r="L424" s="14">
        <f>INDEX(budget!L:L,MATCH(A:A,budget!A:A,0))</f>
        <v>0</v>
      </c>
      <c r="M424" s="22">
        <f>INDEX(budget!M:M,MATCH($A:$A,budget!$A:$A,0))</f>
        <v>0</v>
      </c>
      <c r="N424" s="14">
        <f>INDEX(budget!N:N,MATCH($A:$A,budget!$A:$A,0))</f>
        <v>0</v>
      </c>
      <c r="O424" s="35">
        <f>INDEX(budget!O:O,MATCH($A:$A,budget!$A:$A,0))</f>
        <v>0</v>
      </c>
      <c r="P424" s="35">
        <f>INDEX(budget!P:P,MATCH($A:$A,budget!$A:$A,0))</f>
        <v>0</v>
      </c>
      <c r="Q424" s="35">
        <f>INDEX(budget!Q:Q,MATCH($A:$A,budget!$A:$A,0))</f>
        <v>0</v>
      </c>
      <c r="R424" s="35">
        <f>INDEX(budget!R:R,MATCH($A:$A,budget!$A:$A,0))</f>
        <v>0</v>
      </c>
      <c r="S424" s="14">
        <f t="shared" si="294"/>
        <v>0</v>
      </c>
      <c r="T424" s="35">
        <f>INDEX(budget!T:T,MATCH($A:$A,budget!$A:$A,0))</f>
        <v>0</v>
      </c>
      <c r="U424" s="332">
        <f t="shared" si="295"/>
        <v>0</v>
      </c>
      <c r="V424" s="58"/>
      <c r="W424" s="14"/>
      <c r="X424" s="58"/>
      <c r="Y424" s="58"/>
      <c r="Z424" s="58"/>
      <c r="AA424" s="58"/>
      <c r="AB424" s="75"/>
      <c r="AC424" s="319">
        <f t="shared" si="296"/>
        <v>0</v>
      </c>
      <c r="AD424" s="278"/>
      <c r="AE424" s="278"/>
      <c r="AF424" s="278"/>
      <c r="AG424" s="294">
        <f t="shared" si="297"/>
        <v>0</v>
      </c>
      <c r="AH424" s="304">
        <f t="shared" si="298"/>
        <v>0</v>
      </c>
    </row>
    <row r="425" spans="1:35">
      <c r="A425" s="39">
        <v>3583</v>
      </c>
      <c r="B425" s="44" t="s">
        <v>505</v>
      </c>
      <c r="C425" s="236" t="s">
        <v>244</v>
      </c>
      <c r="D425" s="6"/>
      <c r="E425" s="8"/>
      <c r="F425" s="98">
        <v>1</v>
      </c>
      <c r="G425" s="8"/>
      <c r="H425" s="7">
        <f t="shared" si="300"/>
        <v>1</v>
      </c>
      <c r="I425" s="4">
        <v>1</v>
      </c>
      <c r="J425" s="8" t="s">
        <v>231</v>
      </c>
      <c r="K425" s="7">
        <f>SUMIF(exportMMB!D:D,'Voorbeeld Costreport Budget'!A425,exportMMB!G:G)</f>
        <v>0</v>
      </c>
      <c r="L425" s="14">
        <f>INDEX(budget!L:L,MATCH(A:A,budget!A:A,0))</f>
        <v>0</v>
      </c>
      <c r="M425" s="22">
        <f>INDEX(budget!M:M,MATCH($A:$A,budget!$A:$A,0))</f>
        <v>0</v>
      </c>
      <c r="N425" s="14">
        <f>INDEX(budget!N:N,MATCH($A:$A,budget!$A:$A,0))</f>
        <v>0</v>
      </c>
      <c r="O425" s="35">
        <f>INDEX(budget!O:O,MATCH($A:$A,budget!$A:$A,0))</f>
        <v>0</v>
      </c>
      <c r="P425" s="35">
        <f>INDEX(budget!P:P,MATCH($A:$A,budget!$A:$A,0))</f>
        <v>0</v>
      </c>
      <c r="Q425" s="35">
        <f>INDEX(budget!Q:Q,MATCH($A:$A,budget!$A:$A,0))</f>
        <v>0</v>
      </c>
      <c r="R425" s="35">
        <f>INDEX(budget!R:R,MATCH($A:$A,budget!$A:$A,0))</f>
        <v>0</v>
      </c>
      <c r="S425" s="14">
        <f t="shared" si="294"/>
        <v>0</v>
      </c>
      <c r="T425" s="35">
        <f>INDEX(budget!T:T,MATCH($A:$A,budget!$A:$A,0))</f>
        <v>0</v>
      </c>
      <c r="U425" s="332">
        <f t="shared" si="295"/>
        <v>0</v>
      </c>
      <c r="V425" s="58"/>
      <c r="W425" s="14"/>
      <c r="X425" s="58"/>
      <c r="Y425" s="58"/>
      <c r="Z425" s="58"/>
      <c r="AA425" s="58"/>
      <c r="AB425" s="75"/>
      <c r="AC425" s="319">
        <f t="shared" si="296"/>
        <v>0</v>
      </c>
      <c r="AD425" s="278"/>
      <c r="AE425" s="278"/>
      <c r="AF425" s="278"/>
      <c r="AG425" s="294">
        <f t="shared" si="297"/>
        <v>0</v>
      </c>
      <c r="AH425" s="304">
        <f t="shared" si="298"/>
        <v>0</v>
      </c>
    </row>
    <row r="426" spans="1:35">
      <c r="A426" s="39"/>
      <c r="B426" s="46" t="s">
        <v>152</v>
      </c>
      <c r="C426" s="236"/>
      <c r="D426" s="6"/>
      <c r="E426" s="8"/>
      <c r="F426" s="98"/>
      <c r="G426" s="8"/>
      <c r="H426" s="7"/>
      <c r="I426" s="4"/>
      <c r="J426" s="8"/>
      <c r="K426" s="7"/>
      <c r="L426" s="16">
        <f>SUM(L410:L425)</f>
        <v>0</v>
      </c>
      <c r="M426" s="21">
        <f>SUM(M410:M425)</f>
        <v>0</v>
      </c>
      <c r="N426" s="16">
        <f t="shared" ref="N426:T426" si="301">SUM(N410:N425)</f>
        <v>0</v>
      </c>
      <c r="O426" s="34">
        <f t="shared" si="301"/>
        <v>0</v>
      </c>
      <c r="P426" s="34">
        <f t="shared" si="301"/>
        <v>0</v>
      </c>
      <c r="Q426" s="34">
        <f t="shared" si="301"/>
        <v>0</v>
      </c>
      <c r="R426" s="34">
        <f t="shared" si="301"/>
        <v>0</v>
      </c>
      <c r="S426" s="16">
        <f t="shared" si="301"/>
        <v>0</v>
      </c>
      <c r="T426" s="34">
        <f t="shared" si="301"/>
        <v>0</v>
      </c>
      <c r="U426" s="284">
        <f t="shared" ref="U426:AA426" si="302">SUM(U410:U425)</f>
        <v>0</v>
      </c>
      <c r="V426" s="58">
        <f t="shared" si="302"/>
        <v>0</v>
      </c>
      <c r="W426" s="14">
        <f t="shared" si="302"/>
        <v>0</v>
      </c>
      <c r="X426" s="58">
        <f t="shared" si="302"/>
        <v>0</v>
      </c>
      <c r="Y426" s="58">
        <f t="shared" si="302"/>
        <v>0</v>
      </c>
      <c r="Z426" s="58">
        <f t="shared" si="302"/>
        <v>0</v>
      </c>
      <c r="AA426" s="58">
        <f t="shared" si="302"/>
        <v>0</v>
      </c>
      <c r="AB426" s="59">
        <f t="shared" ref="AB426" si="303">SUM(AB410:AB425)</f>
        <v>0</v>
      </c>
      <c r="AC426" s="320">
        <f>SUM(AC410:AC425)</f>
        <v>0</v>
      </c>
      <c r="AD426" s="279">
        <f>SUM(AD410:AD425)</f>
        <v>0</v>
      </c>
      <c r="AE426" s="279">
        <f>SUM(AE410:AE425)</f>
        <v>0</v>
      </c>
      <c r="AF426" s="279">
        <f>SUM(AF410:AF425)</f>
        <v>0</v>
      </c>
      <c r="AG426" s="295">
        <f t="shared" ref="AG426:AH426" si="304">SUM(AG410:AG425)</f>
        <v>0</v>
      </c>
      <c r="AH426" s="305">
        <f t="shared" si="304"/>
        <v>0</v>
      </c>
      <c r="AI426" s="328"/>
    </row>
    <row r="427" spans="1:35">
      <c r="A427" s="1"/>
      <c r="B427" s="44"/>
      <c r="C427" s="239"/>
      <c r="D427" s="6"/>
      <c r="E427" s="4"/>
      <c r="F427" s="98"/>
      <c r="G427" s="8"/>
      <c r="H427" s="7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  <c r="U427" s="284"/>
      <c r="V427" s="58"/>
      <c r="W427" s="14"/>
      <c r="X427" s="58"/>
      <c r="Y427" s="58"/>
      <c r="Z427" s="58"/>
      <c r="AA427" s="58"/>
      <c r="AB427" s="75"/>
      <c r="AC427" s="319"/>
      <c r="AD427" s="278"/>
      <c r="AE427" s="278"/>
      <c r="AF427" s="278"/>
      <c r="AG427" s="294"/>
      <c r="AH427" s="304"/>
    </row>
    <row r="428" spans="1:35">
      <c r="A428" s="104">
        <v>3600</v>
      </c>
      <c r="B428" s="31" t="s">
        <v>184</v>
      </c>
      <c r="C428" s="237"/>
      <c r="D428" s="6"/>
      <c r="E428" s="8"/>
      <c r="F428" s="98"/>
      <c r="G428" s="8"/>
      <c r="H428" s="7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  <c r="U428" s="284"/>
      <c r="V428" s="58"/>
      <c r="W428" s="14"/>
      <c r="X428" s="58"/>
      <c r="Y428" s="58"/>
      <c r="Z428" s="58"/>
      <c r="AA428" s="58"/>
      <c r="AB428" s="75"/>
      <c r="AC428" s="319"/>
      <c r="AD428" s="278"/>
      <c r="AE428" s="278"/>
      <c r="AF428" s="278"/>
      <c r="AG428" s="294"/>
      <c r="AH428" s="304"/>
    </row>
    <row r="429" spans="1:35">
      <c r="A429" s="39">
        <v>3601</v>
      </c>
      <c r="B429" s="44" t="s">
        <v>506</v>
      </c>
      <c r="C429" s="236" t="s">
        <v>244</v>
      </c>
      <c r="D429" s="6"/>
      <c r="E429" s="8"/>
      <c r="F429" s="98">
        <v>1</v>
      </c>
      <c r="G429" s="8"/>
      <c r="H429" s="7">
        <f t="shared" ref="H429:H433" si="305">SUM(E429:G429)</f>
        <v>1</v>
      </c>
      <c r="I429" s="4">
        <v>1</v>
      </c>
      <c r="J429" s="8" t="s">
        <v>231</v>
      </c>
      <c r="K429" s="7">
        <f>SUMIF(exportMMB!D:D,'Voorbeeld Costreport Budget'!A429,exportMMB!G:G)</f>
        <v>0</v>
      </c>
      <c r="L429" s="14">
        <f>INDEX(budget!L:L,MATCH(A:A,budget!A:A,0))</f>
        <v>0</v>
      </c>
      <c r="M429" s="22">
        <f>INDEX(budget!M:M,MATCH($A:$A,budget!$A:$A,0))</f>
        <v>0</v>
      </c>
      <c r="N429" s="14">
        <f>INDEX(budget!N:N,MATCH($A:$A,budget!$A:$A,0))</f>
        <v>0</v>
      </c>
      <c r="O429" s="35">
        <f>INDEX(budget!O:O,MATCH($A:$A,budget!$A:$A,0))</f>
        <v>0</v>
      </c>
      <c r="P429" s="35">
        <f>INDEX(budget!P:P,MATCH($A:$A,budget!$A:$A,0))</f>
        <v>0</v>
      </c>
      <c r="Q429" s="35">
        <f>INDEX(budget!Q:Q,MATCH($A:$A,budget!$A:$A,0))</f>
        <v>0</v>
      </c>
      <c r="R429" s="35">
        <f>INDEX(budget!R:R,MATCH($A:$A,budget!$A:$A,0))</f>
        <v>0</v>
      </c>
      <c r="S429" s="14">
        <f t="shared" ref="S429:S440" si="306">L429-SUM(N429:R429)</f>
        <v>0</v>
      </c>
      <c r="T429" s="35">
        <f>INDEX(budget!T:T,MATCH($A:$A,budget!$A:$A,0))</f>
        <v>0</v>
      </c>
      <c r="U429" s="332">
        <f t="shared" ref="U429:U440" si="307">W:W+X:X+Y:Y+Z:Z+AA:AA</f>
        <v>0</v>
      </c>
      <c r="V429" s="58"/>
      <c r="W429" s="14"/>
      <c r="X429" s="58"/>
      <c r="Y429" s="58"/>
      <c r="Z429" s="58"/>
      <c r="AA429" s="58"/>
      <c r="AB429" s="75"/>
      <c r="AC429" s="319">
        <f t="shared" ref="AC429:AC440" si="308">AD:AD+AE:AE</f>
        <v>0</v>
      </c>
      <c r="AD429" s="278"/>
      <c r="AE429" s="278"/>
      <c r="AF429" s="278"/>
      <c r="AG429" s="294">
        <f t="shared" ref="AG429:AG440" si="309">AC:AC+U:U</f>
        <v>0</v>
      </c>
      <c r="AH429" s="304">
        <f t="shared" ref="AH429:AH440" si="310">L:L-AG:AG</f>
        <v>0</v>
      </c>
    </row>
    <row r="430" spans="1:35">
      <c r="A430" s="39">
        <v>3602</v>
      </c>
      <c r="B430" s="44" t="s">
        <v>507</v>
      </c>
      <c r="C430" s="236" t="s">
        <v>244</v>
      </c>
      <c r="D430" s="6"/>
      <c r="E430" s="8"/>
      <c r="F430" s="98">
        <v>1</v>
      </c>
      <c r="G430" s="8"/>
      <c r="H430" s="7">
        <f t="shared" si="305"/>
        <v>1</v>
      </c>
      <c r="I430" s="4">
        <v>1</v>
      </c>
      <c r="J430" s="8" t="s">
        <v>231</v>
      </c>
      <c r="K430" s="7">
        <f>SUMIF(exportMMB!D:D,'Voorbeeld Costreport Budget'!A430,exportMMB!G:G)</f>
        <v>0</v>
      </c>
      <c r="L430" s="14">
        <f>INDEX(budget!L:L,MATCH(A:A,budget!A:A,0))</f>
        <v>0</v>
      </c>
      <c r="M430" s="22">
        <f>INDEX(budget!M:M,MATCH($A:$A,budget!$A:$A,0))</f>
        <v>0</v>
      </c>
      <c r="N430" s="14">
        <f>INDEX(budget!N:N,MATCH($A:$A,budget!$A:$A,0))</f>
        <v>0</v>
      </c>
      <c r="O430" s="35">
        <f>INDEX(budget!O:O,MATCH($A:$A,budget!$A:$A,0))</f>
        <v>0</v>
      </c>
      <c r="P430" s="35">
        <f>INDEX(budget!P:P,MATCH($A:$A,budget!$A:$A,0))</f>
        <v>0</v>
      </c>
      <c r="Q430" s="35">
        <f>INDEX(budget!Q:Q,MATCH($A:$A,budget!$A:$A,0))</f>
        <v>0</v>
      </c>
      <c r="R430" s="35">
        <f>INDEX(budget!R:R,MATCH($A:$A,budget!$A:$A,0))</f>
        <v>0</v>
      </c>
      <c r="S430" s="14">
        <f t="shared" si="306"/>
        <v>0</v>
      </c>
      <c r="T430" s="35">
        <f>INDEX(budget!T:T,MATCH($A:$A,budget!$A:$A,0))</f>
        <v>0</v>
      </c>
      <c r="U430" s="332">
        <f t="shared" si="307"/>
        <v>0</v>
      </c>
      <c r="V430" s="58"/>
      <c r="W430" s="14"/>
      <c r="X430" s="58"/>
      <c r="Y430" s="58"/>
      <c r="Z430" s="58"/>
      <c r="AA430" s="58"/>
      <c r="AB430" s="75"/>
      <c r="AC430" s="319">
        <f t="shared" si="308"/>
        <v>0</v>
      </c>
      <c r="AD430" s="278"/>
      <c r="AE430" s="278"/>
      <c r="AF430" s="278"/>
      <c r="AG430" s="294">
        <f t="shared" si="309"/>
        <v>0</v>
      </c>
      <c r="AH430" s="304">
        <f t="shared" si="310"/>
        <v>0</v>
      </c>
    </row>
    <row r="431" spans="1:35">
      <c r="A431" s="39">
        <v>3613</v>
      </c>
      <c r="B431" s="44" t="s">
        <v>370</v>
      </c>
      <c r="C431" s="236" t="s">
        <v>244</v>
      </c>
      <c r="D431" s="6"/>
      <c r="E431" s="8"/>
      <c r="F431" s="98">
        <v>1</v>
      </c>
      <c r="G431" s="8"/>
      <c r="H431" s="7">
        <f t="shared" si="305"/>
        <v>1</v>
      </c>
      <c r="I431" s="4">
        <v>1</v>
      </c>
      <c r="J431" s="8" t="s">
        <v>231</v>
      </c>
      <c r="K431" s="7">
        <f>SUMIF(exportMMB!D:D,'Voorbeeld Costreport Budget'!A431,exportMMB!G:G)</f>
        <v>0</v>
      </c>
      <c r="L431" s="14">
        <f>INDEX(budget!L:L,MATCH(A:A,budget!A:A,0))</f>
        <v>0</v>
      </c>
      <c r="M431" s="22">
        <f>INDEX(budget!M:M,MATCH($A:$A,budget!$A:$A,0))</f>
        <v>0</v>
      </c>
      <c r="N431" s="14">
        <f>INDEX(budget!N:N,MATCH($A:$A,budget!$A:$A,0))</f>
        <v>0</v>
      </c>
      <c r="O431" s="35">
        <f>INDEX(budget!O:O,MATCH($A:$A,budget!$A:$A,0))</f>
        <v>0</v>
      </c>
      <c r="P431" s="35">
        <f>INDEX(budget!P:P,MATCH($A:$A,budget!$A:$A,0))</f>
        <v>0</v>
      </c>
      <c r="Q431" s="35">
        <f>INDEX(budget!Q:Q,MATCH($A:$A,budget!$A:$A,0))</f>
        <v>0</v>
      </c>
      <c r="R431" s="35">
        <f>INDEX(budget!R:R,MATCH($A:$A,budget!$A:$A,0))</f>
        <v>0</v>
      </c>
      <c r="S431" s="14">
        <f t="shared" si="306"/>
        <v>0</v>
      </c>
      <c r="T431" s="35">
        <f>INDEX(budget!T:T,MATCH($A:$A,budget!$A:$A,0))</f>
        <v>0</v>
      </c>
      <c r="U431" s="332">
        <f t="shared" si="307"/>
        <v>0</v>
      </c>
      <c r="V431" s="58"/>
      <c r="W431" s="14"/>
      <c r="X431" s="58"/>
      <c r="Y431" s="58"/>
      <c r="Z431" s="58"/>
      <c r="AA431" s="58"/>
      <c r="AB431" s="75"/>
      <c r="AC431" s="319">
        <f t="shared" si="308"/>
        <v>0</v>
      </c>
      <c r="AD431" s="278"/>
      <c r="AE431" s="278"/>
      <c r="AF431" s="278"/>
      <c r="AG431" s="294">
        <f t="shared" si="309"/>
        <v>0</v>
      </c>
      <c r="AH431" s="304">
        <f t="shared" si="310"/>
        <v>0</v>
      </c>
    </row>
    <row r="432" spans="1:35">
      <c r="A432" s="39">
        <v>3639</v>
      </c>
      <c r="B432" s="44" t="s">
        <v>508</v>
      </c>
      <c r="C432" s="236" t="s">
        <v>244</v>
      </c>
      <c r="D432" s="6"/>
      <c r="E432" s="8"/>
      <c r="F432" s="98">
        <v>1</v>
      </c>
      <c r="G432" s="8"/>
      <c r="H432" s="7">
        <f t="shared" si="305"/>
        <v>1</v>
      </c>
      <c r="I432" s="4">
        <v>1</v>
      </c>
      <c r="J432" s="8" t="s">
        <v>231</v>
      </c>
      <c r="K432" s="7">
        <f>SUMIF(exportMMB!D:D,'Voorbeeld Costreport Budget'!A432,exportMMB!G:G)</f>
        <v>0</v>
      </c>
      <c r="L432" s="14">
        <f>INDEX(budget!L:L,MATCH(A:A,budget!A:A,0))</f>
        <v>0</v>
      </c>
      <c r="M432" s="22">
        <f>INDEX(budget!M:M,MATCH($A:$A,budget!$A:$A,0))</f>
        <v>0</v>
      </c>
      <c r="N432" s="14">
        <f>INDEX(budget!N:N,MATCH($A:$A,budget!$A:$A,0))</f>
        <v>0</v>
      </c>
      <c r="O432" s="35">
        <f>INDEX(budget!O:O,MATCH($A:$A,budget!$A:$A,0))</f>
        <v>0</v>
      </c>
      <c r="P432" s="35">
        <f>INDEX(budget!P:P,MATCH($A:$A,budget!$A:$A,0))</f>
        <v>0</v>
      </c>
      <c r="Q432" s="35">
        <f>INDEX(budget!Q:Q,MATCH($A:$A,budget!$A:$A,0))</f>
        <v>0</v>
      </c>
      <c r="R432" s="35">
        <f>INDEX(budget!R:R,MATCH($A:$A,budget!$A:$A,0))</f>
        <v>0</v>
      </c>
      <c r="S432" s="14">
        <f t="shared" si="306"/>
        <v>0</v>
      </c>
      <c r="T432" s="35">
        <f>INDEX(budget!T:T,MATCH($A:$A,budget!$A:$A,0))</f>
        <v>0</v>
      </c>
      <c r="U432" s="332">
        <f t="shared" si="307"/>
        <v>0</v>
      </c>
      <c r="V432" s="58"/>
      <c r="W432" s="14"/>
      <c r="X432" s="58"/>
      <c r="Y432" s="58"/>
      <c r="Z432" s="58"/>
      <c r="AA432" s="58"/>
      <c r="AB432" s="75"/>
      <c r="AC432" s="319">
        <f t="shared" si="308"/>
        <v>0</v>
      </c>
      <c r="AD432" s="278"/>
      <c r="AE432" s="278"/>
      <c r="AF432" s="278"/>
      <c r="AG432" s="294">
        <f t="shared" si="309"/>
        <v>0</v>
      </c>
      <c r="AH432" s="304">
        <f t="shared" si="310"/>
        <v>0</v>
      </c>
    </row>
    <row r="433" spans="1:35">
      <c r="A433" s="39">
        <v>3640</v>
      </c>
      <c r="B433" s="44" t="s">
        <v>509</v>
      </c>
      <c r="C433" s="236" t="s">
        <v>244</v>
      </c>
      <c r="D433" s="6"/>
      <c r="E433" s="8"/>
      <c r="F433" s="98">
        <v>1</v>
      </c>
      <c r="G433" s="8"/>
      <c r="H433" s="7">
        <f t="shared" si="305"/>
        <v>1</v>
      </c>
      <c r="I433" s="4">
        <v>1</v>
      </c>
      <c r="J433" s="8" t="s">
        <v>231</v>
      </c>
      <c r="K433" s="7">
        <f>SUMIF(exportMMB!D:D,'Voorbeeld Costreport Budget'!A433,exportMMB!G:G)</f>
        <v>0</v>
      </c>
      <c r="L433" s="14">
        <f>INDEX(budget!L:L,MATCH(A:A,budget!A:A,0))</f>
        <v>0</v>
      </c>
      <c r="M433" s="22">
        <f>INDEX(budget!M:M,MATCH($A:$A,budget!$A:$A,0))</f>
        <v>0</v>
      </c>
      <c r="N433" s="14">
        <f>INDEX(budget!N:N,MATCH($A:$A,budget!$A:$A,0))</f>
        <v>0</v>
      </c>
      <c r="O433" s="35">
        <f>INDEX(budget!O:O,MATCH($A:$A,budget!$A:$A,0))</f>
        <v>0</v>
      </c>
      <c r="P433" s="35">
        <f>INDEX(budget!P:P,MATCH($A:$A,budget!$A:$A,0))</f>
        <v>0</v>
      </c>
      <c r="Q433" s="35">
        <f>INDEX(budget!Q:Q,MATCH($A:$A,budget!$A:$A,0))</f>
        <v>0</v>
      </c>
      <c r="R433" s="35">
        <f>INDEX(budget!R:R,MATCH($A:$A,budget!$A:$A,0))</f>
        <v>0</v>
      </c>
      <c r="S433" s="14">
        <f t="shared" si="306"/>
        <v>0</v>
      </c>
      <c r="T433" s="35">
        <f>INDEX(budget!T:T,MATCH($A:$A,budget!$A:$A,0))</f>
        <v>0</v>
      </c>
      <c r="U433" s="332">
        <f t="shared" si="307"/>
        <v>0</v>
      </c>
      <c r="V433" s="58"/>
      <c r="W433" s="14"/>
      <c r="X433" s="58"/>
      <c r="Y433" s="58"/>
      <c r="Z433" s="58"/>
      <c r="AA433" s="58"/>
      <c r="AB433" s="75"/>
      <c r="AC433" s="319">
        <f t="shared" si="308"/>
        <v>0</v>
      </c>
      <c r="AD433" s="278"/>
      <c r="AE433" s="278"/>
      <c r="AF433" s="278"/>
      <c r="AG433" s="294">
        <f t="shared" si="309"/>
        <v>0</v>
      </c>
      <c r="AH433" s="304">
        <f t="shared" si="310"/>
        <v>0</v>
      </c>
    </row>
    <row r="434" spans="1:35">
      <c r="A434" s="39">
        <v>3641</v>
      </c>
      <c r="B434" s="44" t="s">
        <v>320</v>
      </c>
      <c r="C434" s="236" t="s">
        <v>244</v>
      </c>
      <c r="D434" s="6"/>
      <c r="E434" s="8"/>
      <c r="F434" s="98">
        <v>1</v>
      </c>
      <c r="G434" s="8"/>
      <c r="H434" s="7">
        <f t="shared" ref="H434:H440" si="311">SUM(E434:G434)</f>
        <v>1</v>
      </c>
      <c r="I434" s="4">
        <v>1</v>
      </c>
      <c r="J434" s="8" t="s">
        <v>231</v>
      </c>
      <c r="K434" s="7">
        <f>SUMIF(exportMMB!D:D,'Voorbeeld Costreport Budget'!A434,exportMMB!G:G)</f>
        <v>0</v>
      </c>
      <c r="L434" s="14">
        <f>INDEX(budget!L:L,MATCH(A:A,budget!A:A,0))</f>
        <v>0</v>
      </c>
      <c r="M434" s="22">
        <f>INDEX(budget!M:M,MATCH($A:$A,budget!$A:$A,0))</f>
        <v>0</v>
      </c>
      <c r="N434" s="14">
        <f>INDEX(budget!N:N,MATCH($A:$A,budget!$A:$A,0))</f>
        <v>0</v>
      </c>
      <c r="O434" s="35">
        <f>INDEX(budget!O:O,MATCH($A:$A,budget!$A:$A,0))</f>
        <v>0</v>
      </c>
      <c r="P434" s="35">
        <f>INDEX(budget!P:P,MATCH($A:$A,budget!$A:$A,0))</f>
        <v>0</v>
      </c>
      <c r="Q434" s="35">
        <f>INDEX(budget!Q:Q,MATCH($A:$A,budget!$A:$A,0))</f>
        <v>0</v>
      </c>
      <c r="R434" s="35">
        <f>INDEX(budget!R:R,MATCH($A:$A,budget!$A:$A,0))</f>
        <v>0</v>
      </c>
      <c r="S434" s="14">
        <f t="shared" si="306"/>
        <v>0</v>
      </c>
      <c r="T434" s="35">
        <f>INDEX(budget!T:T,MATCH($A:$A,budget!$A:$A,0))</f>
        <v>0</v>
      </c>
      <c r="U434" s="332">
        <f t="shared" si="307"/>
        <v>0</v>
      </c>
      <c r="V434" s="58"/>
      <c r="W434" s="14"/>
      <c r="X434" s="58"/>
      <c r="Y434" s="58"/>
      <c r="Z434" s="58"/>
      <c r="AA434" s="58"/>
      <c r="AB434" s="75"/>
      <c r="AC434" s="319">
        <f t="shared" si="308"/>
        <v>0</v>
      </c>
      <c r="AD434" s="278"/>
      <c r="AE434" s="278"/>
      <c r="AF434" s="278"/>
      <c r="AG434" s="294">
        <f t="shared" si="309"/>
        <v>0</v>
      </c>
      <c r="AH434" s="304">
        <f t="shared" si="310"/>
        <v>0</v>
      </c>
    </row>
    <row r="435" spans="1:35">
      <c r="A435" s="39">
        <v>3642</v>
      </c>
      <c r="B435" s="44" t="s">
        <v>467</v>
      </c>
      <c r="C435" s="236" t="s">
        <v>244</v>
      </c>
      <c r="D435" s="6"/>
      <c r="E435" s="8"/>
      <c r="F435" s="98">
        <v>1</v>
      </c>
      <c r="G435" s="8"/>
      <c r="H435" s="7">
        <f t="shared" si="311"/>
        <v>1</v>
      </c>
      <c r="I435" s="4">
        <v>1</v>
      </c>
      <c r="J435" s="8" t="s">
        <v>231</v>
      </c>
      <c r="K435" s="7">
        <f>SUMIF(exportMMB!D:D,'Voorbeeld Costreport Budget'!A435,exportMMB!G:G)</f>
        <v>0</v>
      </c>
      <c r="L435" s="14">
        <f>INDEX(budget!L:L,MATCH(A:A,budget!A:A,0))</f>
        <v>0</v>
      </c>
      <c r="M435" s="22">
        <f>INDEX(budget!M:M,MATCH($A:$A,budget!$A:$A,0))</f>
        <v>0</v>
      </c>
      <c r="N435" s="14">
        <f>INDEX(budget!N:N,MATCH($A:$A,budget!$A:$A,0))</f>
        <v>0</v>
      </c>
      <c r="O435" s="35">
        <f>INDEX(budget!O:O,MATCH($A:$A,budget!$A:$A,0))</f>
        <v>0</v>
      </c>
      <c r="P435" s="35">
        <f>INDEX(budget!P:P,MATCH($A:$A,budget!$A:$A,0))</f>
        <v>0</v>
      </c>
      <c r="Q435" s="35">
        <f>INDEX(budget!Q:Q,MATCH($A:$A,budget!$A:$A,0))</f>
        <v>0</v>
      </c>
      <c r="R435" s="35">
        <f>INDEX(budget!R:R,MATCH($A:$A,budget!$A:$A,0))</f>
        <v>0</v>
      </c>
      <c r="S435" s="14">
        <f t="shared" si="306"/>
        <v>0</v>
      </c>
      <c r="T435" s="35">
        <f>INDEX(budget!T:T,MATCH($A:$A,budget!$A:$A,0))</f>
        <v>0</v>
      </c>
      <c r="U435" s="332">
        <f t="shared" si="307"/>
        <v>0</v>
      </c>
      <c r="V435" s="58"/>
      <c r="W435" s="14"/>
      <c r="X435" s="58"/>
      <c r="Y435" s="58"/>
      <c r="Z435" s="58"/>
      <c r="AA435" s="58"/>
      <c r="AB435" s="75"/>
      <c r="AC435" s="319">
        <f t="shared" si="308"/>
        <v>0</v>
      </c>
      <c r="AD435" s="278"/>
      <c r="AE435" s="278"/>
      <c r="AF435" s="278"/>
      <c r="AG435" s="294">
        <f t="shared" si="309"/>
        <v>0</v>
      </c>
      <c r="AH435" s="304">
        <f t="shared" si="310"/>
        <v>0</v>
      </c>
    </row>
    <row r="436" spans="1:35">
      <c r="A436" s="39">
        <v>3643</v>
      </c>
      <c r="B436" s="44" t="s">
        <v>510</v>
      </c>
      <c r="C436" s="236" t="s">
        <v>244</v>
      </c>
      <c r="D436" s="6"/>
      <c r="E436" s="8"/>
      <c r="F436" s="98">
        <v>1</v>
      </c>
      <c r="G436" s="8"/>
      <c r="H436" s="7">
        <f t="shared" si="311"/>
        <v>1</v>
      </c>
      <c r="I436" s="4">
        <v>1</v>
      </c>
      <c r="J436" s="8" t="s">
        <v>231</v>
      </c>
      <c r="K436" s="7">
        <f>SUMIF(exportMMB!D:D,'Voorbeeld Costreport Budget'!A436,exportMMB!G:G)</f>
        <v>0</v>
      </c>
      <c r="L436" s="14">
        <f>INDEX(budget!L:L,MATCH(A:A,budget!A:A,0))</f>
        <v>0</v>
      </c>
      <c r="M436" s="22">
        <f>INDEX(budget!M:M,MATCH($A:$A,budget!$A:$A,0))</f>
        <v>0</v>
      </c>
      <c r="N436" s="14">
        <f>INDEX(budget!N:N,MATCH($A:$A,budget!$A:$A,0))</f>
        <v>0</v>
      </c>
      <c r="O436" s="35">
        <f>INDEX(budget!O:O,MATCH($A:$A,budget!$A:$A,0))</f>
        <v>0</v>
      </c>
      <c r="P436" s="35">
        <f>INDEX(budget!P:P,MATCH($A:$A,budget!$A:$A,0))</f>
        <v>0</v>
      </c>
      <c r="Q436" s="35">
        <f>INDEX(budget!Q:Q,MATCH($A:$A,budget!$A:$A,0))</f>
        <v>0</v>
      </c>
      <c r="R436" s="35">
        <f>INDEX(budget!R:R,MATCH($A:$A,budget!$A:$A,0))</f>
        <v>0</v>
      </c>
      <c r="S436" s="14">
        <f t="shared" si="306"/>
        <v>0</v>
      </c>
      <c r="T436" s="35">
        <f>INDEX(budget!T:T,MATCH($A:$A,budget!$A:$A,0))</f>
        <v>0</v>
      </c>
      <c r="U436" s="332">
        <f t="shared" si="307"/>
        <v>0</v>
      </c>
      <c r="V436" s="58"/>
      <c r="W436" s="14"/>
      <c r="X436" s="58"/>
      <c r="Y436" s="58"/>
      <c r="Z436" s="58"/>
      <c r="AA436" s="58"/>
      <c r="AB436" s="75"/>
      <c r="AC436" s="319">
        <f t="shared" si="308"/>
        <v>0</v>
      </c>
      <c r="AD436" s="278"/>
      <c r="AE436" s="278"/>
      <c r="AF436" s="278"/>
      <c r="AG436" s="294">
        <f t="shared" si="309"/>
        <v>0</v>
      </c>
      <c r="AH436" s="304">
        <f t="shared" si="310"/>
        <v>0</v>
      </c>
    </row>
    <row r="437" spans="1:35">
      <c r="A437" s="39">
        <v>3645</v>
      </c>
      <c r="B437" s="44" t="s">
        <v>511</v>
      </c>
      <c r="C437" s="236" t="s">
        <v>244</v>
      </c>
      <c r="D437" s="6"/>
      <c r="E437" s="8"/>
      <c r="F437" s="98">
        <v>1</v>
      </c>
      <c r="G437" s="8"/>
      <c r="H437" s="7">
        <f t="shared" si="311"/>
        <v>1</v>
      </c>
      <c r="I437" s="4">
        <v>1</v>
      </c>
      <c r="J437" s="8" t="s">
        <v>231</v>
      </c>
      <c r="K437" s="7">
        <f>SUMIF(exportMMB!D:D,'Voorbeeld Costreport Budget'!A437,exportMMB!G:G)</f>
        <v>0</v>
      </c>
      <c r="L437" s="14">
        <f>INDEX(budget!L:L,MATCH(A:A,budget!A:A,0))</f>
        <v>0</v>
      </c>
      <c r="M437" s="22">
        <f>INDEX(budget!M:M,MATCH($A:$A,budget!$A:$A,0))</f>
        <v>0</v>
      </c>
      <c r="N437" s="14">
        <f>INDEX(budget!N:N,MATCH($A:$A,budget!$A:$A,0))</f>
        <v>0</v>
      </c>
      <c r="O437" s="35">
        <f>INDEX(budget!O:O,MATCH($A:$A,budget!$A:$A,0))</f>
        <v>0</v>
      </c>
      <c r="P437" s="35">
        <f>INDEX(budget!P:P,MATCH($A:$A,budget!$A:$A,0))</f>
        <v>0</v>
      </c>
      <c r="Q437" s="35">
        <f>INDEX(budget!Q:Q,MATCH($A:$A,budget!$A:$A,0))</f>
        <v>0</v>
      </c>
      <c r="R437" s="35">
        <f>INDEX(budget!R:R,MATCH($A:$A,budget!$A:$A,0))</f>
        <v>0</v>
      </c>
      <c r="S437" s="14">
        <f t="shared" si="306"/>
        <v>0</v>
      </c>
      <c r="T437" s="35">
        <f>INDEX(budget!T:T,MATCH($A:$A,budget!$A:$A,0))</f>
        <v>0</v>
      </c>
      <c r="U437" s="332">
        <f t="shared" si="307"/>
        <v>0</v>
      </c>
      <c r="V437" s="58"/>
      <c r="W437" s="14"/>
      <c r="X437" s="58"/>
      <c r="Y437" s="58"/>
      <c r="Z437" s="58"/>
      <c r="AA437" s="58"/>
      <c r="AB437" s="75"/>
      <c r="AC437" s="319">
        <f t="shared" si="308"/>
        <v>0</v>
      </c>
      <c r="AD437" s="278"/>
      <c r="AE437" s="278"/>
      <c r="AF437" s="278"/>
      <c r="AG437" s="294">
        <f t="shared" si="309"/>
        <v>0</v>
      </c>
      <c r="AH437" s="304">
        <f t="shared" si="310"/>
        <v>0</v>
      </c>
    </row>
    <row r="438" spans="1:35">
      <c r="A438" s="39">
        <v>3646</v>
      </c>
      <c r="B438" s="44" t="s">
        <v>512</v>
      </c>
      <c r="C438" s="236" t="s">
        <v>244</v>
      </c>
      <c r="D438" s="6"/>
      <c r="E438" s="8"/>
      <c r="F438" s="98">
        <v>1</v>
      </c>
      <c r="G438" s="8"/>
      <c r="H438" s="7">
        <f t="shared" si="311"/>
        <v>1</v>
      </c>
      <c r="I438" s="4">
        <v>1</v>
      </c>
      <c r="J438" s="8" t="s">
        <v>231</v>
      </c>
      <c r="K438" s="7">
        <f>SUMIF(exportMMB!D:D,'Voorbeeld Costreport Budget'!A438,exportMMB!G:G)</f>
        <v>0</v>
      </c>
      <c r="L438" s="14">
        <f>INDEX(budget!L:L,MATCH(A:A,budget!A:A,0))</f>
        <v>0</v>
      </c>
      <c r="M438" s="22">
        <f>INDEX(budget!M:M,MATCH($A:$A,budget!$A:$A,0))</f>
        <v>0</v>
      </c>
      <c r="N438" s="14">
        <f>INDEX(budget!N:N,MATCH($A:$A,budget!$A:$A,0))</f>
        <v>0</v>
      </c>
      <c r="O438" s="35">
        <f>INDEX(budget!O:O,MATCH($A:$A,budget!$A:$A,0))</f>
        <v>0</v>
      </c>
      <c r="P438" s="35">
        <f>INDEX(budget!P:P,MATCH($A:$A,budget!$A:$A,0))</f>
        <v>0</v>
      </c>
      <c r="Q438" s="35">
        <f>INDEX(budget!Q:Q,MATCH($A:$A,budget!$A:$A,0))</f>
        <v>0</v>
      </c>
      <c r="R438" s="35">
        <f>INDEX(budget!R:R,MATCH($A:$A,budget!$A:$A,0))</f>
        <v>0</v>
      </c>
      <c r="S438" s="14">
        <f t="shared" si="306"/>
        <v>0</v>
      </c>
      <c r="T438" s="35">
        <f>INDEX(budget!T:T,MATCH($A:$A,budget!$A:$A,0))</f>
        <v>0</v>
      </c>
      <c r="U438" s="332">
        <f t="shared" si="307"/>
        <v>0</v>
      </c>
      <c r="V438" s="58"/>
      <c r="W438" s="14"/>
      <c r="X438" s="58"/>
      <c r="Y438" s="58"/>
      <c r="Z438" s="58"/>
      <c r="AA438" s="58"/>
      <c r="AB438" s="75"/>
      <c r="AC438" s="319">
        <f t="shared" si="308"/>
        <v>0</v>
      </c>
      <c r="AD438" s="278"/>
      <c r="AE438" s="278"/>
      <c r="AF438" s="278"/>
      <c r="AG438" s="294">
        <f t="shared" si="309"/>
        <v>0</v>
      </c>
      <c r="AH438" s="304">
        <f t="shared" si="310"/>
        <v>0</v>
      </c>
    </row>
    <row r="439" spans="1:35">
      <c r="A439" s="39">
        <v>3647</v>
      </c>
      <c r="B439" s="44" t="s">
        <v>513</v>
      </c>
      <c r="C439" s="236" t="s">
        <v>244</v>
      </c>
      <c r="D439" s="6"/>
      <c r="E439" s="8"/>
      <c r="F439" s="98">
        <v>1</v>
      </c>
      <c r="G439" s="8"/>
      <c r="H439" s="7">
        <f t="shared" si="311"/>
        <v>1</v>
      </c>
      <c r="I439" s="4">
        <v>1</v>
      </c>
      <c r="J439" s="8" t="s">
        <v>231</v>
      </c>
      <c r="K439" s="7">
        <f>SUMIF(exportMMB!D:D,'Voorbeeld Costreport Budget'!A439,exportMMB!G:G)</f>
        <v>0</v>
      </c>
      <c r="L439" s="14">
        <f>INDEX(budget!L:L,MATCH(A:A,budget!A:A,0))</f>
        <v>0</v>
      </c>
      <c r="M439" s="22">
        <f>INDEX(budget!M:M,MATCH($A:$A,budget!$A:$A,0))</f>
        <v>0</v>
      </c>
      <c r="N439" s="14">
        <f>INDEX(budget!N:N,MATCH($A:$A,budget!$A:$A,0))</f>
        <v>0</v>
      </c>
      <c r="O439" s="35">
        <f>INDEX(budget!O:O,MATCH($A:$A,budget!$A:$A,0))</f>
        <v>0</v>
      </c>
      <c r="P439" s="35">
        <f>INDEX(budget!P:P,MATCH($A:$A,budget!$A:$A,0))</f>
        <v>0</v>
      </c>
      <c r="Q439" s="35">
        <f>INDEX(budget!Q:Q,MATCH($A:$A,budget!$A:$A,0))</f>
        <v>0</v>
      </c>
      <c r="R439" s="35">
        <f>INDEX(budget!R:R,MATCH($A:$A,budget!$A:$A,0))</f>
        <v>0</v>
      </c>
      <c r="S439" s="14">
        <f t="shared" si="306"/>
        <v>0</v>
      </c>
      <c r="T439" s="35">
        <f>INDEX(budget!T:T,MATCH($A:$A,budget!$A:$A,0))</f>
        <v>0</v>
      </c>
      <c r="U439" s="332">
        <f t="shared" si="307"/>
        <v>0</v>
      </c>
      <c r="V439" s="58"/>
      <c r="W439" s="14"/>
      <c r="X439" s="58"/>
      <c r="Y439" s="58"/>
      <c r="Z439" s="58"/>
      <c r="AA439" s="58"/>
      <c r="AB439" s="75"/>
      <c r="AC439" s="319">
        <f t="shared" si="308"/>
        <v>0</v>
      </c>
      <c r="AD439" s="278"/>
      <c r="AE439" s="278"/>
      <c r="AF439" s="278"/>
      <c r="AG439" s="294">
        <f t="shared" si="309"/>
        <v>0</v>
      </c>
      <c r="AH439" s="304">
        <f t="shared" si="310"/>
        <v>0</v>
      </c>
    </row>
    <row r="440" spans="1:35">
      <c r="A440" s="39">
        <v>3683</v>
      </c>
      <c r="B440" s="44" t="s">
        <v>514</v>
      </c>
      <c r="C440" s="236" t="s">
        <v>244</v>
      </c>
      <c r="D440" s="6"/>
      <c r="E440" s="8"/>
      <c r="F440" s="98">
        <v>1</v>
      </c>
      <c r="G440" s="8"/>
      <c r="H440" s="7">
        <f t="shared" si="311"/>
        <v>1</v>
      </c>
      <c r="I440" s="4">
        <v>1</v>
      </c>
      <c r="J440" s="8" t="s">
        <v>231</v>
      </c>
      <c r="K440" s="7">
        <f>SUMIF(exportMMB!D:D,'Voorbeeld Costreport Budget'!A440,exportMMB!G:G)</f>
        <v>0</v>
      </c>
      <c r="L440" s="14">
        <f>INDEX(budget!L:L,MATCH(A:A,budget!A:A,0))</f>
        <v>0</v>
      </c>
      <c r="M440" s="22">
        <f>INDEX(budget!M:M,MATCH($A:$A,budget!$A:$A,0))</f>
        <v>0</v>
      </c>
      <c r="N440" s="14">
        <f>INDEX(budget!N:N,MATCH($A:$A,budget!$A:$A,0))</f>
        <v>0</v>
      </c>
      <c r="O440" s="35">
        <f>INDEX(budget!O:O,MATCH($A:$A,budget!$A:$A,0))</f>
        <v>0</v>
      </c>
      <c r="P440" s="35">
        <f>INDEX(budget!P:P,MATCH($A:$A,budget!$A:$A,0))</f>
        <v>0</v>
      </c>
      <c r="Q440" s="35">
        <f>INDEX(budget!Q:Q,MATCH($A:$A,budget!$A:$A,0))</f>
        <v>0</v>
      </c>
      <c r="R440" s="35">
        <f>INDEX(budget!R:R,MATCH($A:$A,budget!$A:$A,0))</f>
        <v>0</v>
      </c>
      <c r="S440" s="14">
        <f t="shared" si="306"/>
        <v>0</v>
      </c>
      <c r="T440" s="35">
        <f>INDEX(budget!T:T,MATCH($A:$A,budget!$A:$A,0))</f>
        <v>0</v>
      </c>
      <c r="U440" s="332">
        <f t="shared" si="307"/>
        <v>0</v>
      </c>
      <c r="V440" s="58"/>
      <c r="W440" s="14"/>
      <c r="X440" s="58"/>
      <c r="Y440" s="58"/>
      <c r="Z440" s="58"/>
      <c r="AA440" s="58"/>
      <c r="AB440" s="75"/>
      <c r="AC440" s="319">
        <f t="shared" si="308"/>
        <v>0</v>
      </c>
      <c r="AD440" s="278"/>
      <c r="AE440" s="278"/>
      <c r="AF440" s="278"/>
      <c r="AG440" s="294">
        <f t="shared" si="309"/>
        <v>0</v>
      </c>
      <c r="AH440" s="304">
        <f t="shared" si="310"/>
        <v>0</v>
      </c>
    </row>
    <row r="441" spans="1:35">
      <c r="A441" s="39"/>
      <c r="B441" s="46" t="s">
        <v>152</v>
      </c>
      <c r="C441" s="236"/>
      <c r="D441" s="6"/>
      <c r="E441" s="8"/>
      <c r="F441" s="98"/>
      <c r="G441" s="8"/>
      <c r="H441" s="7"/>
      <c r="I441" s="4"/>
      <c r="J441" s="8"/>
      <c r="K441" s="7"/>
      <c r="L441" s="16">
        <f>SUM(L429:L440)</f>
        <v>0</v>
      </c>
      <c r="M441" s="21">
        <f>SUM(M429:M440)</f>
        <v>0</v>
      </c>
      <c r="N441" s="16">
        <f t="shared" ref="N441:T441" si="312">SUM(N429:N440)</f>
        <v>0</v>
      </c>
      <c r="O441" s="34">
        <f t="shared" si="312"/>
        <v>0</v>
      </c>
      <c r="P441" s="34">
        <f t="shared" si="312"/>
        <v>0</v>
      </c>
      <c r="Q441" s="34">
        <f t="shared" si="312"/>
        <v>0</v>
      </c>
      <c r="R441" s="34">
        <f t="shared" si="312"/>
        <v>0</v>
      </c>
      <c r="S441" s="16">
        <f t="shared" si="312"/>
        <v>0</v>
      </c>
      <c r="T441" s="34">
        <f t="shared" si="312"/>
        <v>0</v>
      </c>
      <c r="U441" s="284">
        <f t="shared" ref="U441:AA441" si="313">SUM(U429:U440)</f>
        <v>0</v>
      </c>
      <c r="V441" s="58">
        <f t="shared" si="313"/>
        <v>0</v>
      </c>
      <c r="W441" s="14">
        <f t="shared" si="313"/>
        <v>0</v>
      </c>
      <c r="X441" s="58">
        <f t="shared" si="313"/>
        <v>0</v>
      </c>
      <c r="Y441" s="58">
        <f t="shared" si="313"/>
        <v>0</v>
      </c>
      <c r="Z441" s="58">
        <f t="shared" si="313"/>
        <v>0</v>
      </c>
      <c r="AA441" s="58">
        <f t="shared" si="313"/>
        <v>0</v>
      </c>
      <c r="AB441" s="59">
        <f t="shared" ref="AB441" si="314">SUM(AB429:AB440)</f>
        <v>0</v>
      </c>
      <c r="AC441" s="320">
        <f>SUM(AC429:AC440)</f>
        <v>0</v>
      </c>
      <c r="AD441" s="279">
        <f>SUM(AD429:AD440)</f>
        <v>0</v>
      </c>
      <c r="AE441" s="279">
        <f>SUM(AE429:AE440)</f>
        <v>0</v>
      </c>
      <c r="AF441" s="279">
        <f>SUM(AF429:AF440)</f>
        <v>0</v>
      </c>
      <c r="AG441" s="295">
        <f t="shared" ref="AG441:AH441" si="315">SUM(AG429:AG440)</f>
        <v>0</v>
      </c>
      <c r="AH441" s="305">
        <f t="shared" si="315"/>
        <v>0</v>
      </c>
      <c r="AI441" s="328"/>
    </row>
    <row r="442" spans="1:35">
      <c r="A442" s="39"/>
      <c r="B442" s="44"/>
      <c r="C442" s="236"/>
      <c r="D442" s="6"/>
      <c r="E442" s="4"/>
      <c r="F442" s="98"/>
      <c r="G442" s="8"/>
      <c r="H442" s="7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  <c r="U442" s="284"/>
      <c r="V442" s="58"/>
      <c r="W442" s="14"/>
      <c r="X442" s="58"/>
      <c r="Y442" s="58"/>
      <c r="Z442" s="58"/>
      <c r="AA442" s="58"/>
      <c r="AB442" s="75"/>
      <c r="AC442" s="319"/>
      <c r="AD442" s="278"/>
      <c r="AE442" s="278"/>
      <c r="AF442" s="278"/>
      <c r="AG442" s="294"/>
      <c r="AH442" s="304"/>
    </row>
    <row r="443" spans="1:35">
      <c r="A443" s="104">
        <v>3700</v>
      </c>
      <c r="B443" s="31" t="s">
        <v>185</v>
      </c>
      <c r="C443" s="237"/>
      <c r="D443" s="6"/>
      <c r="E443" s="8"/>
      <c r="F443" s="98"/>
      <c r="G443" s="8"/>
      <c r="H443" s="7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  <c r="U443" s="284"/>
      <c r="V443" s="58"/>
      <c r="W443" s="14"/>
      <c r="X443" s="58"/>
      <c r="Y443" s="58"/>
      <c r="Z443" s="58"/>
      <c r="AA443" s="58"/>
      <c r="AB443" s="75"/>
      <c r="AC443" s="319"/>
      <c r="AD443" s="278"/>
      <c r="AE443" s="278"/>
      <c r="AF443" s="278"/>
      <c r="AG443" s="294"/>
      <c r="AH443" s="304"/>
    </row>
    <row r="444" spans="1:35">
      <c r="A444" s="103">
        <v>3701</v>
      </c>
      <c r="B444" s="44" t="s">
        <v>515</v>
      </c>
      <c r="C444" s="236" t="s">
        <v>254</v>
      </c>
      <c r="D444" s="6"/>
      <c r="E444" s="8"/>
      <c r="F444" s="98">
        <v>1</v>
      </c>
      <c r="G444" s="8"/>
      <c r="H444" s="7">
        <f t="shared" ref="H444:H446" si="316">SUM(E444:G444)</f>
        <v>1</v>
      </c>
      <c r="I444" s="4">
        <v>1</v>
      </c>
      <c r="J444" s="8" t="s">
        <v>231</v>
      </c>
      <c r="K444" s="7">
        <f>SUMIF(exportMMB!D:D,'Voorbeeld Costreport Budget'!A444,exportMMB!G:G)</f>
        <v>0</v>
      </c>
      <c r="L444" s="14">
        <f>INDEX(budget!L:L,MATCH(A:A,budget!A:A,0))</f>
        <v>0</v>
      </c>
      <c r="M444" s="22">
        <f>INDEX(budget!M:M,MATCH($A:$A,budget!$A:$A,0))</f>
        <v>0</v>
      </c>
      <c r="N444" s="14">
        <f>INDEX(budget!N:N,MATCH($A:$A,budget!$A:$A,0))</f>
        <v>0</v>
      </c>
      <c r="O444" s="35">
        <f>INDEX(budget!O:O,MATCH($A:$A,budget!$A:$A,0))</f>
        <v>0</v>
      </c>
      <c r="P444" s="35">
        <f>INDEX(budget!P:P,MATCH($A:$A,budget!$A:$A,0))</f>
        <v>0</v>
      </c>
      <c r="Q444" s="35">
        <f>INDEX(budget!Q:Q,MATCH($A:$A,budget!$A:$A,0))</f>
        <v>0</v>
      </c>
      <c r="R444" s="35">
        <f>INDEX(budget!R:R,MATCH($A:$A,budget!$A:$A,0))</f>
        <v>0</v>
      </c>
      <c r="S444" s="14">
        <f t="shared" ref="S444:S462" si="317">L444-SUM(N444:R444)</f>
        <v>0</v>
      </c>
      <c r="T444" s="35">
        <f>INDEX(budget!T:T,MATCH($A:$A,budget!$A:$A,0))</f>
        <v>0</v>
      </c>
      <c r="U444" s="332">
        <f t="shared" ref="U444:U462" si="318">W:W+X:X+Y:Y+Z:Z+AA:AA</f>
        <v>0</v>
      </c>
      <c r="V444" s="58"/>
      <c r="W444" s="14"/>
      <c r="X444" s="58"/>
      <c r="Y444" s="58"/>
      <c r="Z444" s="58"/>
      <c r="AA444" s="58"/>
      <c r="AB444" s="75"/>
      <c r="AC444" s="319">
        <f t="shared" ref="AC444:AC462" si="319">AD:AD+AE:AE</f>
        <v>0</v>
      </c>
      <c r="AD444" s="278"/>
      <c r="AE444" s="278"/>
      <c r="AF444" s="278"/>
      <c r="AG444" s="294">
        <f t="shared" ref="AG444:AG462" si="320">AC:AC+U:U</f>
        <v>0</v>
      </c>
      <c r="AH444" s="304">
        <f t="shared" ref="AH444:AH462" si="321">L:L-AG:AG</f>
        <v>0</v>
      </c>
    </row>
    <row r="445" spans="1:35">
      <c r="A445" s="39">
        <v>3702</v>
      </c>
      <c r="B445" s="44" t="s">
        <v>516</v>
      </c>
      <c r="C445" s="236" t="s">
        <v>254</v>
      </c>
      <c r="D445" s="6"/>
      <c r="E445" s="8"/>
      <c r="F445" s="98">
        <v>1</v>
      </c>
      <c r="G445" s="8"/>
      <c r="H445" s="7">
        <f t="shared" si="316"/>
        <v>1</v>
      </c>
      <c r="I445" s="4">
        <v>1</v>
      </c>
      <c r="J445" s="8" t="s">
        <v>231</v>
      </c>
      <c r="K445" s="7">
        <f>SUMIF(exportMMB!D:D,'Voorbeeld Costreport Budget'!A445,exportMMB!G:G)</f>
        <v>0</v>
      </c>
      <c r="L445" s="14">
        <f>INDEX(budget!L:L,MATCH(A:A,budget!A:A,0))</f>
        <v>0</v>
      </c>
      <c r="M445" s="22">
        <f>INDEX(budget!M:M,MATCH($A:$A,budget!$A:$A,0))</f>
        <v>0</v>
      </c>
      <c r="N445" s="14">
        <f>INDEX(budget!N:N,MATCH($A:$A,budget!$A:$A,0))</f>
        <v>0</v>
      </c>
      <c r="O445" s="35">
        <f>INDEX(budget!O:O,MATCH($A:$A,budget!$A:$A,0))</f>
        <v>0</v>
      </c>
      <c r="P445" s="35">
        <f>INDEX(budget!P:P,MATCH($A:$A,budget!$A:$A,0))</f>
        <v>0</v>
      </c>
      <c r="Q445" s="35">
        <f>INDEX(budget!Q:Q,MATCH($A:$A,budget!$A:$A,0))</f>
        <v>0</v>
      </c>
      <c r="R445" s="35">
        <f>INDEX(budget!R:R,MATCH($A:$A,budget!$A:$A,0))</f>
        <v>0</v>
      </c>
      <c r="S445" s="14">
        <f t="shared" si="317"/>
        <v>0</v>
      </c>
      <c r="T445" s="35">
        <f>INDEX(budget!T:T,MATCH($A:$A,budget!$A:$A,0))</f>
        <v>0</v>
      </c>
      <c r="U445" s="332">
        <f t="shared" si="318"/>
        <v>0</v>
      </c>
      <c r="V445" s="58"/>
      <c r="W445" s="14"/>
      <c r="X445" s="58"/>
      <c r="Y445" s="58"/>
      <c r="Z445" s="58"/>
      <c r="AA445" s="58"/>
      <c r="AB445" s="75"/>
      <c r="AC445" s="319">
        <f t="shared" si="319"/>
        <v>0</v>
      </c>
      <c r="AD445" s="278"/>
      <c r="AE445" s="278"/>
      <c r="AF445" s="278"/>
      <c r="AG445" s="294">
        <f t="shared" si="320"/>
        <v>0</v>
      </c>
      <c r="AH445" s="304">
        <f t="shared" si="321"/>
        <v>0</v>
      </c>
    </row>
    <row r="446" spans="1:35">
      <c r="A446" s="39">
        <v>3704</v>
      </c>
      <c r="B446" s="44" t="s">
        <v>517</v>
      </c>
      <c r="C446" s="236" t="s">
        <v>254</v>
      </c>
      <c r="D446" s="6"/>
      <c r="E446" s="8"/>
      <c r="F446" s="98">
        <v>1</v>
      </c>
      <c r="G446" s="8"/>
      <c r="H446" s="7">
        <f t="shared" si="316"/>
        <v>1</v>
      </c>
      <c r="I446" s="4">
        <v>1</v>
      </c>
      <c r="J446" s="8" t="s">
        <v>231</v>
      </c>
      <c r="K446" s="7">
        <f>SUMIF(exportMMB!D:D,'Voorbeeld Costreport Budget'!A446,exportMMB!G:G)</f>
        <v>0</v>
      </c>
      <c r="L446" s="14">
        <f>INDEX(budget!L:L,MATCH(A:A,budget!A:A,0))</f>
        <v>0</v>
      </c>
      <c r="M446" s="22">
        <f>INDEX(budget!M:M,MATCH($A:$A,budget!$A:$A,0))</f>
        <v>0</v>
      </c>
      <c r="N446" s="14">
        <f>INDEX(budget!N:N,MATCH($A:$A,budget!$A:$A,0))</f>
        <v>0</v>
      </c>
      <c r="O446" s="35">
        <f>INDEX(budget!O:O,MATCH($A:$A,budget!$A:$A,0))</f>
        <v>0</v>
      </c>
      <c r="P446" s="35">
        <f>INDEX(budget!P:P,MATCH($A:$A,budget!$A:$A,0))</f>
        <v>0</v>
      </c>
      <c r="Q446" s="35">
        <f>INDEX(budget!Q:Q,MATCH($A:$A,budget!$A:$A,0))</f>
        <v>0</v>
      </c>
      <c r="R446" s="35">
        <f>INDEX(budget!R:R,MATCH($A:$A,budget!$A:$A,0))</f>
        <v>0</v>
      </c>
      <c r="S446" s="14">
        <f t="shared" si="317"/>
        <v>0</v>
      </c>
      <c r="T446" s="35">
        <f>INDEX(budget!T:T,MATCH($A:$A,budget!$A:$A,0))</f>
        <v>0</v>
      </c>
      <c r="U446" s="332">
        <f t="shared" si="318"/>
        <v>0</v>
      </c>
      <c r="V446" s="58"/>
      <c r="W446" s="14"/>
      <c r="X446" s="58"/>
      <c r="Y446" s="58"/>
      <c r="Z446" s="58"/>
      <c r="AA446" s="58"/>
      <c r="AB446" s="75"/>
      <c r="AC446" s="319">
        <f t="shared" si="319"/>
        <v>0</v>
      </c>
      <c r="AD446" s="278"/>
      <c r="AE446" s="278"/>
      <c r="AF446" s="278"/>
      <c r="AG446" s="294">
        <f t="shared" si="320"/>
        <v>0</v>
      </c>
      <c r="AH446" s="304">
        <f t="shared" si="321"/>
        <v>0</v>
      </c>
    </row>
    <row r="447" spans="1:35">
      <c r="A447" s="39">
        <v>3740</v>
      </c>
      <c r="B447" s="44" t="s">
        <v>518</v>
      </c>
      <c r="C447" s="236" t="s">
        <v>254</v>
      </c>
      <c r="D447" s="6"/>
      <c r="E447" s="8"/>
      <c r="F447" s="98">
        <v>1</v>
      </c>
      <c r="G447" s="8"/>
      <c r="H447" s="7">
        <f t="shared" ref="H447" si="322">SUM(E447:G447)</f>
        <v>1</v>
      </c>
      <c r="I447" s="4">
        <v>1</v>
      </c>
      <c r="J447" s="8" t="s">
        <v>231</v>
      </c>
      <c r="K447" s="7">
        <f>SUMIF(exportMMB!D:D,'Voorbeeld Costreport Budget'!A447,exportMMB!G:G)</f>
        <v>0</v>
      </c>
      <c r="L447" s="14">
        <f>INDEX(budget!L:L,MATCH(A:A,budget!A:A,0))</f>
        <v>0</v>
      </c>
      <c r="M447" s="22">
        <f>INDEX(budget!M:M,MATCH($A:$A,budget!$A:$A,0))</f>
        <v>0</v>
      </c>
      <c r="N447" s="14">
        <f>INDEX(budget!N:N,MATCH($A:$A,budget!$A:$A,0))</f>
        <v>0</v>
      </c>
      <c r="O447" s="35">
        <f>INDEX(budget!O:O,MATCH($A:$A,budget!$A:$A,0))</f>
        <v>0</v>
      </c>
      <c r="P447" s="35">
        <f>INDEX(budget!P:P,MATCH($A:$A,budget!$A:$A,0))</f>
        <v>0</v>
      </c>
      <c r="Q447" s="35">
        <f>INDEX(budget!Q:Q,MATCH($A:$A,budget!$A:$A,0))</f>
        <v>0</v>
      </c>
      <c r="R447" s="35">
        <f>INDEX(budget!R:R,MATCH($A:$A,budget!$A:$A,0))</f>
        <v>0</v>
      </c>
      <c r="S447" s="14">
        <f t="shared" si="317"/>
        <v>0</v>
      </c>
      <c r="T447" s="35">
        <f>INDEX(budget!T:T,MATCH($A:$A,budget!$A:$A,0))</f>
        <v>0</v>
      </c>
      <c r="U447" s="332">
        <f t="shared" si="318"/>
        <v>0</v>
      </c>
      <c r="V447" s="58"/>
      <c r="W447" s="14"/>
      <c r="X447" s="58"/>
      <c r="Y447" s="58"/>
      <c r="Z447" s="58"/>
      <c r="AA447" s="58"/>
      <c r="AB447" s="75"/>
      <c r="AC447" s="319">
        <f t="shared" si="319"/>
        <v>0</v>
      </c>
      <c r="AD447" s="278"/>
      <c r="AE447" s="278"/>
      <c r="AF447" s="278"/>
      <c r="AG447" s="294">
        <f t="shared" si="320"/>
        <v>0</v>
      </c>
      <c r="AH447" s="304">
        <f t="shared" si="321"/>
        <v>0</v>
      </c>
    </row>
    <row r="448" spans="1:35">
      <c r="A448" s="39">
        <v>3741</v>
      </c>
      <c r="B448" s="44" t="s">
        <v>519</v>
      </c>
      <c r="C448" s="236" t="s">
        <v>254</v>
      </c>
      <c r="D448" s="6"/>
      <c r="E448" s="8"/>
      <c r="F448" s="98">
        <v>1</v>
      </c>
      <c r="G448" s="8"/>
      <c r="H448" s="7">
        <f t="shared" ref="H448:H453" si="323">SUM(E448:G448)</f>
        <v>1</v>
      </c>
      <c r="I448" s="4">
        <v>1</v>
      </c>
      <c r="J448" s="8" t="s">
        <v>231</v>
      </c>
      <c r="K448" s="7">
        <f>SUMIF(exportMMB!D:D,'Voorbeeld Costreport Budget'!A448,exportMMB!G:G)</f>
        <v>0</v>
      </c>
      <c r="L448" s="14">
        <f>INDEX(budget!L:L,MATCH(A:A,budget!A:A,0))</f>
        <v>0</v>
      </c>
      <c r="M448" s="22">
        <f>INDEX(budget!M:M,MATCH($A:$A,budget!$A:$A,0))</f>
        <v>0</v>
      </c>
      <c r="N448" s="14">
        <f>INDEX(budget!N:N,MATCH($A:$A,budget!$A:$A,0))</f>
        <v>0</v>
      </c>
      <c r="O448" s="35">
        <f>INDEX(budget!O:O,MATCH($A:$A,budget!$A:$A,0))</f>
        <v>0</v>
      </c>
      <c r="P448" s="35">
        <f>INDEX(budget!P:P,MATCH($A:$A,budget!$A:$A,0))</f>
        <v>0</v>
      </c>
      <c r="Q448" s="35">
        <f>INDEX(budget!Q:Q,MATCH($A:$A,budget!$A:$A,0))</f>
        <v>0</v>
      </c>
      <c r="R448" s="35">
        <f>INDEX(budget!R:R,MATCH($A:$A,budget!$A:$A,0))</f>
        <v>0</v>
      </c>
      <c r="S448" s="14">
        <f t="shared" si="317"/>
        <v>0</v>
      </c>
      <c r="T448" s="35">
        <f>INDEX(budget!T:T,MATCH($A:$A,budget!$A:$A,0))</f>
        <v>0</v>
      </c>
      <c r="U448" s="332">
        <f t="shared" si="318"/>
        <v>0</v>
      </c>
      <c r="V448" s="58"/>
      <c r="W448" s="14"/>
      <c r="X448" s="58"/>
      <c r="Y448" s="58"/>
      <c r="Z448" s="58"/>
      <c r="AA448" s="58"/>
      <c r="AB448" s="75"/>
      <c r="AC448" s="319">
        <f t="shared" si="319"/>
        <v>0</v>
      </c>
      <c r="AD448" s="278"/>
      <c r="AE448" s="278"/>
      <c r="AF448" s="278"/>
      <c r="AG448" s="294">
        <f t="shared" si="320"/>
        <v>0</v>
      </c>
      <c r="AH448" s="304">
        <f t="shared" si="321"/>
        <v>0</v>
      </c>
    </row>
    <row r="449" spans="1:35">
      <c r="A449" s="39">
        <v>3742</v>
      </c>
      <c r="B449" s="44" t="s">
        <v>520</v>
      </c>
      <c r="C449" s="236" t="s">
        <v>254</v>
      </c>
      <c r="D449" s="6"/>
      <c r="E449" s="8"/>
      <c r="F449" s="98">
        <v>1</v>
      </c>
      <c r="G449" s="8"/>
      <c r="H449" s="7">
        <f t="shared" si="323"/>
        <v>1</v>
      </c>
      <c r="I449" s="4">
        <v>1</v>
      </c>
      <c r="J449" s="8" t="s">
        <v>231</v>
      </c>
      <c r="K449" s="7">
        <f>SUMIF(exportMMB!D:D,'Voorbeeld Costreport Budget'!A449,exportMMB!G:G)</f>
        <v>0</v>
      </c>
      <c r="L449" s="14">
        <f>INDEX(budget!L:L,MATCH(A:A,budget!A:A,0))</f>
        <v>0</v>
      </c>
      <c r="M449" s="22">
        <f>INDEX(budget!M:M,MATCH($A:$A,budget!$A:$A,0))</f>
        <v>0</v>
      </c>
      <c r="N449" s="14">
        <f>INDEX(budget!N:N,MATCH($A:$A,budget!$A:$A,0))</f>
        <v>0</v>
      </c>
      <c r="O449" s="35">
        <f>INDEX(budget!O:O,MATCH($A:$A,budget!$A:$A,0))</f>
        <v>0</v>
      </c>
      <c r="P449" s="35">
        <f>INDEX(budget!P:P,MATCH($A:$A,budget!$A:$A,0))</f>
        <v>0</v>
      </c>
      <c r="Q449" s="35">
        <f>INDEX(budget!Q:Q,MATCH($A:$A,budget!$A:$A,0))</f>
        <v>0</v>
      </c>
      <c r="R449" s="35">
        <f>INDEX(budget!R:R,MATCH($A:$A,budget!$A:$A,0))</f>
        <v>0</v>
      </c>
      <c r="S449" s="14">
        <f t="shared" si="317"/>
        <v>0</v>
      </c>
      <c r="T449" s="35">
        <f>INDEX(budget!T:T,MATCH($A:$A,budget!$A:$A,0))</f>
        <v>0</v>
      </c>
      <c r="U449" s="332">
        <f t="shared" si="318"/>
        <v>0</v>
      </c>
      <c r="V449" s="58"/>
      <c r="W449" s="14"/>
      <c r="X449" s="58"/>
      <c r="Y449" s="58"/>
      <c r="Z449" s="58"/>
      <c r="AA449" s="58"/>
      <c r="AB449" s="75"/>
      <c r="AC449" s="319">
        <f t="shared" si="319"/>
        <v>0</v>
      </c>
      <c r="AD449" s="278"/>
      <c r="AE449" s="278"/>
      <c r="AF449" s="278"/>
      <c r="AG449" s="294">
        <f t="shared" si="320"/>
        <v>0</v>
      </c>
      <c r="AH449" s="304">
        <f t="shared" si="321"/>
        <v>0</v>
      </c>
    </row>
    <row r="450" spans="1:35">
      <c r="A450" s="39">
        <v>3743</v>
      </c>
      <c r="B450" s="44" t="s">
        <v>521</v>
      </c>
      <c r="C450" s="236" t="s">
        <v>254</v>
      </c>
      <c r="D450" s="6"/>
      <c r="E450" s="8"/>
      <c r="F450" s="98">
        <v>1</v>
      </c>
      <c r="G450" s="8"/>
      <c r="H450" s="7">
        <f t="shared" si="323"/>
        <v>1</v>
      </c>
      <c r="I450" s="4">
        <v>1</v>
      </c>
      <c r="J450" s="8" t="s">
        <v>231</v>
      </c>
      <c r="K450" s="7">
        <f>SUMIF(exportMMB!D:D,'Voorbeeld Costreport Budget'!A450,exportMMB!G:G)</f>
        <v>0</v>
      </c>
      <c r="L450" s="14">
        <f>INDEX(budget!L:L,MATCH(A:A,budget!A:A,0))</f>
        <v>0</v>
      </c>
      <c r="M450" s="22">
        <f>INDEX(budget!M:M,MATCH($A:$A,budget!$A:$A,0))</f>
        <v>0</v>
      </c>
      <c r="N450" s="14">
        <f>INDEX(budget!N:N,MATCH($A:$A,budget!$A:$A,0))</f>
        <v>0</v>
      </c>
      <c r="O450" s="35">
        <f>INDEX(budget!O:O,MATCH($A:$A,budget!$A:$A,0))</f>
        <v>0</v>
      </c>
      <c r="P450" s="35">
        <f>INDEX(budget!P:P,MATCH($A:$A,budget!$A:$A,0))</f>
        <v>0</v>
      </c>
      <c r="Q450" s="35">
        <f>INDEX(budget!Q:Q,MATCH($A:$A,budget!$A:$A,0))</f>
        <v>0</v>
      </c>
      <c r="R450" s="35">
        <f>INDEX(budget!R:R,MATCH($A:$A,budget!$A:$A,0))</f>
        <v>0</v>
      </c>
      <c r="S450" s="14">
        <f t="shared" si="317"/>
        <v>0</v>
      </c>
      <c r="T450" s="35">
        <f>INDEX(budget!T:T,MATCH($A:$A,budget!$A:$A,0))</f>
        <v>0</v>
      </c>
      <c r="U450" s="332">
        <f t="shared" si="318"/>
        <v>0</v>
      </c>
      <c r="V450" s="58"/>
      <c r="W450" s="14"/>
      <c r="X450" s="58"/>
      <c r="Y450" s="58"/>
      <c r="Z450" s="58"/>
      <c r="AA450" s="58"/>
      <c r="AB450" s="75"/>
      <c r="AC450" s="319">
        <f t="shared" si="319"/>
        <v>0</v>
      </c>
      <c r="AD450" s="278"/>
      <c r="AE450" s="278"/>
      <c r="AF450" s="278"/>
      <c r="AG450" s="294">
        <f t="shared" si="320"/>
        <v>0</v>
      </c>
      <c r="AH450" s="304">
        <f t="shared" si="321"/>
        <v>0</v>
      </c>
    </row>
    <row r="451" spans="1:35">
      <c r="A451" s="39">
        <v>3751</v>
      </c>
      <c r="B451" s="44" t="s">
        <v>522</v>
      </c>
      <c r="C451" s="236" t="s">
        <v>254</v>
      </c>
      <c r="D451" s="6"/>
      <c r="E451" s="8"/>
      <c r="F451" s="98">
        <v>1</v>
      </c>
      <c r="G451" s="8"/>
      <c r="H451" s="7">
        <f t="shared" si="323"/>
        <v>1</v>
      </c>
      <c r="I451" s="4">
        <v>1</v>
      </c>
      <c r="J451" s="8" t="s">
        <v>231</v>
      </c>
      <c r="K451" s="7">
        <f>SUMIF(exportMMB!D:D,'Voorbeeld Costreport Budget'!A451,exportMMB!G:G)</f>
        <v>0</v>
      </c>
      <c r="L451" s="14">
        <f>INDEX(budget!L:L,MATCH(A:A,budget!A:A,0))</f>
        <v>0</v>
      </c>
      <c r="M451" s="22">
        <f>INDEX(budget!M:M,MATCH($A:$A,budget!$A:$A,0))</f>
        <v>0</v>
      </c>
      <c r="N451" s="14">
        <f>INDEX(budget!N:N,MATCH($A:$A,budget!$A:$A,0))</f>
        <v>0</v>
      </c>
      <c r="O451" s="35">
        <f>INDEX(budget!O:O,MATCH($A:$A,budget!$A:$A,0))</f>
        <v>0</v>
      </c>
      <c r="P451" s="35">
        <f>INDEX(budget!P:P,MATCH($A:$A,budget!$A:$A,0))</f>
        <v>0</v>
      </c>
      <c r="Q451" s="35">
        <f>INDEX(budget!Q:Q,MATCH($A:$A,budget!$A:$A,0))</f>
        <v>0</v>
      </c>
      <c r="R451" s="35">
        <f>INDEX(budget!R:R,MATCH($A:$A,budget!$A:$A,0))</f>
        <v>0</v>
      </c>
      <c r="S451" s="14">
        <f t="shared" si="317"/>
        <v>0</v>
      </c>
      <c r="T451" s="36"/>
      <c r="U451" s="332">
        <f t="shared" si="318"/>
        <v>0</v>
      </c>
      <c r="V451" s="58"/>
      <c r="W451" s="14"/>
      <c r="X451" s="58"/>
      <c r="Y451" s="58"/>
      <c r="Z451" s="58"/>
      <c r="AA451" s="58"/>
      <c r="AB451" s="310"/>
      <c r="AC451" s="319">
        <f t="shared" si="319"/>
        <v>0</v>
      </c>
      <c r="AD451" s="278"/>
      <c r="AE451" s="278"/>
      <c r="AF451" s="278"/>
      <c r="AG451" s="294">
        <f t="shared" si="320"/>
        <v>0</v>
      </c>
      <c r="AH451" s="304">
        <f t="shared" si="321"/>
        <v>0</v>
      </c>
    </row>
    <row r="452" spans="1:35">
      <c r="A452" s="39">
        <v>3755</v>
      </c>
      <c r="B452" s="44" t="s">
        <v>523</v>
      </c>
      <c r="C452" s="236" t="s">
        <v>254</v>
      </c>
      <c r="D452" s="6"/>
      <c r="E452" s="8"/>
      <c r="F452" s="98">
        <v>1</v>
      </c>
      <c r="G452" s="8"/>
      <c r="H452" s="7">
        <f t="shared" si="323"/>
        <v>1</v>
      </c>
      <c r="I452" s="4">
        <v>1</v>
      </c>
      <c r="J452" s="8" t="s">
        <v>231</v>
      </c>
      <c r="K452" s="7">
        <f>SUMIF(exportMMB!D:D,'Voorbeeld Costreport Budget'!A452,exportMMB!G:G)</f>
        <v>0</v>
      </c>
      <c r="L452" s="14">
        <f>INDEX(budget!L:L,MATCH(A:A,budget!A:A,0))</f>
        <v>0</v>
      </c>
      <c r="M452" s="22">
        <f>INDEX(budget!M:M,MATCH($A:$A,budget!$A:$A,0))</f>
        <v>0</v>
      </c>
      <c r="N452" s="14">
        <f>INDEX(budget!N:N,MATCH($A:$A,budget!$A:$A,0))</f>
        <v>0</v>
      </c>
      <c r="O452" s="35">
        <f>INDEX(budget!O:O,MATCH($A:$A,budget!$A:$A,0))</f>
        <v>0</v>
      </c>
      <c r="P452" s="35">
        <f>INDEX(budget!P:P,MATCH($A:$A,budget!$A:$A,0))</f>
        <v>0</v>
      </c>
      <c r="Q452" s="35">
        <f>INDEX(budget!Q:Q,MATCH($A:$A,budget!$A:$A,0))</f>
        <v>0</v>
      </c>
      <c r="R452" s="35">
        <f>INDEX(budget!R:R,MATCH($A:$A,budget!$A:$A,0))</f>
        <v>0</v>
      </c>
      <c r="S452" s="14">
        <f t="shared" si="317"/>
        <v>0</v>
      </c>
      <c r="T452" s="36"/>
      <c r="U452" s="332">
        <f t="shared" si="318"/>
        <v>0</v>
      </c>
      <c r="V452" s="58"/>
      <c r="W452" s="14"/>
      <c r="X452" s="58"/>
      <c r="Y452" s="58"/>
      <c r="Z452" s="58"/>
      <c r="AA452" s="58"/>
      <c r="AB452" s="310"/>
      <c r="AC452" s="319">
        <f t="shared" si="319"/>
        <v>0</v>
      </c>
      <c r="AD452" s="278"/>
      <c r="AE452" s="278"/>
      <c r="AF452" s="278"/>
      <c r="AG452" s="294">
        <f t="shared" si="320"/>
        <v>0</v>
      </c>
      <c r="AH452" s="304">
        <f t="shared" si="321"/>
        <v>0</v>
      </c>
    </row>
    <row r="453" spans="1:35">
      <c r="A453" s="39">
        <v>3757</v>
      </c>
      <c r="B453" s="44" t="s">
        <v>524</v>
      </c>
      <c r="C453" s="236" t="s">
        <v>254</v>
      </c>
      <c r="D453" s="6"/>
      <c r="E453" s="8"/>
      <c r="F453" s="98">
        <v>1</v>
      </c>
      <c r="G453" s="8"/>
      <c r="H453" s="7">
        <f t="shared" si="323"/>
        <v>1</v>
      </c>
      <c r="I453" s="4">
        <v>1</v>
      </c>
      <c r="J453" s="8" t="s">
        <v>231</v>
      </c>
      <c r="K453" s="7">
        <f>SUMIF(exportMMB!D:D,'Voorbeeld Costreport Budget'!A453,exportMMB!G:G)</f>
        <v>0</v>
      </c>
      <c r="L453" s="14">
        <f>INDEX(budget!L:L,MATCH(A:A,budget!A:A,0))</f>
        <v>0</v>
      </c>
      <c r="M453" s="22">
        <f>INDEX(budget!M:M,MATCH($A:$A,budget!$A:$A,0))</f>
        <v>0</v>
      </c>
      <c r="N453" s="14">
        <f>INDEX(budget!N:N,MATCH($A:$A,budget!$A:$A,0))</f>
        <v>0</v>
      </c>
      <c r="O453" s="35">
        <f>INDEX(budget!O:O,MATCH($A:$A,budget!$A:$A,0))</f>
        <v>0</v>
      </c>
      <c r="P453" s="35">
        <f>INDEX(budget!P:P,MATCH($A:$A,budget!$A:$A,0))</f>
        <v>0</v>
      </c>
      <c r="Q453" s="35">
        <f>INDEX(budget!Q:Q,MATCH($A:$A,budget!$A:$A,0))</f>
        <v>0</v>
      </c>
      <c r="R453" s="35">
        <f>INDEX(budget!R:R,MATCH($A:$A,budget!$A:$A,0))</f>
        <v>0</v>
      </c>
      <c r="S453" s="14">
        <f t="shared" si="317"/>
        <v>0</v>
      </c>
      <c r="T453" s="36"/>
      <c r="U453" s="332">
        <f t="shared" si="318"/>
        <v>0</v>
      </c>
      <c r="V453" s="58"/>
      <c r="W453" s="14"/>
      <c r="X453" s="58"/>
      <c r="Y453" s="58"/>
      <c r="Z453" s="58"/>
      <c r="AA453" s="58"/>
      <c r="AB453" s="310"/>
      <c r="AC453" s="319">
        <f t="shared" si="319"/>
        <v>0</v>
      </c>
      <c r="AD453" s="278"/>
      <c r="AE453" s="278"/>
      <c r="AF453" s="278"/>
      <c r="AG453" s="294">
        <f t="shared" si="320"/>
        <v>0</v>
      </c>
      <c r="AH453" s="304">
        <f t="shared" si="321"/>
        <v>0</v>
      </c>
    </row>
    <row r="454" spans="1:35">
      <c r="A454" s="39">
        <v>3758</v>
      </c>
      <c r="B454" s="44" t="s">
        <v>525</v>
      </c>
      <c r="C454" s="236" t="s">
        <v>254</v>
      </c>
      <c r="D454" s="6"/>
      <c r="E454" s="8"/>
      <c r="F454" s="98">
        <v>1</v>
      </c>
      <c r="G454" s="8"/>
      <c r="H454" s="7">
        <f t="shared" ref="H454:H461" si="324">SUM(E454:G454)</f>
        <v>1</v>
      </c>
      <c r="I454" s="4">
        <v>1</v>
      </c>
      <c r="J454" s="8" t="s">
        <v>231</v>
      </c>
      <c r="K454" s="7">
        <f>SUMIF(exportMMB!D:D,'Voorbeeld Costreport Budget'!A454,exportMMB!G:G)</f>
        <v>0</v>
      </c>
      <c r="L454" s="14">
        <f>INDEX(budget!L:L,MATCH(A:A,budget!A:A,0))</f>
        <v>0</v>
      </c>
      <c r="M454" s="22">
        <f>INDEX(budget!M:M,MATCH($A:$A,budget!$A:$A,0))</f>
        <v>0</v>
      </c>
      <c r="N454" s="14">
        <f>INDEX(budget!N:N,MATCH($A:$A,budget!$A:$A,0))</f>
        <v>0</v>
      </c>
      <c r="O454" s="35">
        <f>INDEX(budget!O:O,MATCH($A:$A,budget!$A:$A,0))</f>
        <v>0</v>
      </c>
      <c r="P454" s="35">
        <f>INDEX(budget!P:P,MATCH($A:$A,budget!$A:$A,0))</f>
        <v>0</v>
      </c>
      <c r="Q454" s="35">
        <f>INDEX(budget!Q:Q,MATCH($A:$A,budget!$A:$A,0))</f>
        <v>0</v>
      </c>
      <c r="R454" s="35">
        <f>INDEX(budget!R:R,MATCH($A:$A,budget!$A:$A,0))</f>
        <v>0</v>
      </c>
      <c r="S454" s="14">
        <f t="shared" si="317"/>
        <v>0</v>
      </c>
      <c r="T454" s="36"/>
      <c r="U454" s="332">
        <f t="shared" si="318"/>
        <v>0</v>
      </c>
      <c r="V454" s="58"/>
      <c r="W454" s="14"/>
      <c r="X454" s="58"/>
      <c r="Y454" s="58"/>
      <c r="Z454" s="58"/>
      <c r="AA454" s="58"/>
      <c r="AB454" s="310"/>
      <c r="AC454" s="319">
        <f t="shared" si="319"/>
        <v>0</v>
      </c>
      <c r="AD454" s="278"/>
      <c r="AE454" s="278"/>
      <c r="AF454" s="278"/>
      <c r="AG454" s="294">
        <f t="shared" si="320"/>
        <v>0</v>
      </c>
      <c r="AH454" s="304">
        <f t="shared" si="321"/>
        <v>0</v>
      </c>
    </row>
    <row r="455" spans="1:35">
      <c r="A455" s="39">
        <v>3759</v>
      </c>
      <c r="B455" s="44" t="s">
        <v>526</v>
      </c>
      <c r="C455" s="236" t="s">
        <v>254</v>
      </c>
      <c r="D455" s="6"/>
      <c r="E455" s="8"/>
      <c r="F455" s="98">
        <v>1</v>
      </c>
      <c r="G455" s="8"/>
      <c r="H455" s="7">
        <f t="shared" si="324"/>
        <v>1</v>
      </c>
      <c r="I455" s="4">
        <v>1</v>
      </c>
      <c r="J455" s="8" t="s">
        <v>231</v>
      </c>
      <c r="K455" s="7">
        <f>SUMIF(exportMMB!D:D,'Voorbeeld Costreport Budget'!A455,exportMMB!G:G)</f>
        <v>0</v>
      </c>
      <c r="L455" s="14">
        <f>INDEX(budget!L:L,MATCH(A:A,budget!A:A,0))</f>
        <v>0</v>
      </c>
      <c r="M455" s="22">
        <f>INDEX(budget!M:M,MATCH($A:$A,budget!$A:$A,0))</f>
        <v>0</v>
      </c>
      <c r="N455" s="14">
        <f>INDEX(budget!N:N,MATCH($A:$A,budget!$A:$A,0))</f>
        <v>0</v>
      </c>
      <c r="O455" s="35">
        <f>INDEX(budget!O:O,MATCH($A:$A,budget!$A:$A,0))</f>
        <v>0</v>
      </c>
      <c r="P455" s="35">
        <f>INDEX(budget!P:P,MATCH($A:$A,budget!$A:$A,0))</f>
        <v>0</v>
      </c>
      <c r="Q455" s="35">
        <f>INDEX(budget!Q:Q,MATCH($A:$A,budget!$A:$A,0))</f>
        <v>0</v>
      </c>
      <c r="R455" s="35">
        <f>INDEX(budget!R:R,MATCH($A:$A,budget!$A:$A,0))</f>
        <v>0</v>
      </c>
      <c r="S455" s="14">
        <f t="shared" si="317"/>
        <v>0</v>
      </c>
      <c r="T455" s="35">
        <f>INDEX(budget!T:T,MATCH($A:$A,budget!$A:$A,0))</f>
        <v>0</v>
      </c>
      <c r="U455" s="332">
        <f t="shared" si="318"/>
        <v>0</v>
      </c>
      <c r="V455" s="58"/>
      <c r="W455" s="14"/>
      <c r="X455" s="58"/>
      <c r="Y455" s="58"/>
      <c r="Z455" s="58"/>
      <c r="AA455" s="58"/>
      <c r="AB455" s="75"/>
      <c r="AC455" s="319">
        <f t="shared" si="319"/>
        <v>0</v>
      </c>
      <c r="AD455" s="278"/>
      <c r="AE455" s="278"/>
      <c r="AF455" s="278"/>
      <c r="AG455" s="294">
        <f t="shared" si="320"/>
        <v>0</v>
      </c>
      <c r="AH455" s="304">
        <f t="shared" si="321"/>
        <v>0</v>
      </c>
    </row>
    <row r="456" spans="1:35">
      <c r="A456" s="39">
        <v>3760</v>
      </c>
      <c r="B456" s="44" t="s">
        <v>527</v>
      </c>
      <c r="C456" s="236" t="s">
        <v>254</v>
      </c>
      <c r="D456" s="6"/>
      <c r="E456" s="8"/>
      <c r="F456" s="98">
        <v>1</v>
      </c>
      <c r="G456" s="8"/>
      <c r="H456" s="7">
        <f t="shared" si="324"/>
        <v>1</v>
      </c>
      <c r="I456" s="4">
        <v>1</v>
      </c>
      <c r="J456" s="8" t="s">
        <v>231</v>
      </c>
      <c r="K456" s="7">
        <f>SUMIF(exportMMB!D:D,'Voorbeeld Costreport Budget'!A456,exportMMB!G:G)</f>
        <v>0</v>
      </c>
      <c r="L456" s="14">
        <f>INDEX(budget!L:L,MATCH(A:A,budget!A:A,0))</f>
        <v>0</v>
      </c>
      <c r="M456" s="22">
        <f>INDEX(budget!M:M,MATCH($A:$A,budget!$A:$A,0))</f>
        <v>0</v>
      </c>
      <c r="N456" s="14">
        <f>INDEX(budget!N:N,MATCH($A:$A,budget!$A:$A,0))</f>
        <v>0</v>
      </c>
      <c r="O456" s="35">
        <f>INDEX(budget!O:O,MATCH($A:$A,budget!$A:$A,0))</f>
        <v>0</v>
      </c>
      <c r="P456" s="35">
        <f>INDEX(budget!P:P,MATCH($A:$A,budget!$A:$A,0))</f>
        <v>0</v>
      </c>
      <c r="Q456" s="35">
        <f>INDEX(budget!Q:Q,MATCH($A:$A,budget!$A:$A,0))</f>
        <v>0</v>
      </c>
      <c r="R456" s="35">
        <f>INDEX(budget!R:R,MATCH($A:$A,budget!$A:$A,0))</f>
        <v>0</v>
      </c>
      <c r="S456" s="14">
        <f t="shared" si="317"/>
        <v>0</v>
      </c>
      <c r="T456" s="36"/>
      <c r="U456" s="332">
        <f t="shared" si="318"/>
        <v>0</v>
      </c>
      <c r="V456" s="58"/>
      <c r="W456" s="14"/>
      <c r="X456" s="58"/>
      <c r="Y456" s="58"/>
      <c r="Z456" s="58"/>
      <c r="AA456" s="58"/>
      <c r="AB456" s="310"/>
      <c r="AC456" s="319">
        <f t="shared" si="319"/>
        <v>0</v>
      </c>
      <c r="AD456" s="278"/>
      <c r="AE456" s="278"/>
      <c r="AF456" s="278"/>
      <c r="AG456" s="294">
        <f t="shared" si="320"/>
        <v>0</v>
      </c>
      <c r="AH456" s="304">
        <f t="shared" si="321"/>
        <v>0</v>
      </c>
    </row>
    <row r="457" spans="1:35">
      <c r="A457" s="39">
        <v>3761</v>
      </c>
      <c r="B457" s="44" t="s">
        <v>528</v>
      </c>
      <c r="C457" s="236" t="s">
        <v>254</v>
      </c>
      <c r="D457" s="6"/>
      <c r="E457" s="8"/>
      <c r="F457" s="98">
        <v>1</v>
      </c>
      <c r="G457" s="8"/>
      <c r="H457" s="7">
        <f t="shared" si="324"/>
        <v>1</v>
      </c>
      <c r="I457" s="4">
        <v>1</v>
      </c>
      <c r="J457" s="8" t="s">
        <v>231</v>
      </c>
      <c r="K457" s="7">
        <f>SUMIF(exportMMB!D:D,'Voorbeeld Costreport Budget'!A457,exportMMB!G:G)</f>
        <v>0</v>
      </c>
      <c r="L457" s="14">
        <f>INDEX(budget!L:L,MATCH(A:A,budget!A:A,0))</f>
        <v>0</v>
      </c>
      <c r="M457" s="22">
        <f>INDEX(budget!M:M,MATCH($A:$A,budget!$A:$A,0))</f>
        <v>0</v>
      </c>
      <c r="N457" s="14">
        <f>INDEX(budget!N:N,MATCH($A:$A,budget!$A:$A,0))</f>
        <v>0</v>
      </c>
      <c r="O457" s="35">
        <f>INDEX(budget!O:O,MATCH($A:$A,budget!$A:$A,0))</f>
        <v>0</v>
      </c>
      <c r="P457" s="35">
        <f>INDEX(budget!P:P,MATCH($A:$A,budget!$A:$A,0))</f>
        <v>0</v>
      </c>
      <c r="Q457" s="35">
        <f>INDEX(budget!Q:Q,MATCH($A:$A,budget!$A:$A,0))</f>
        <v>0</v>
      </c>
      <c r="R457" s="35">
        <f>INDEX(budget!R:R,MATCH($A:$A,budget!$A:$A,0))</f>
        <v>0</v>
      </c>
      <c r="S457" s="14">
        <f t="shared" si="317"/>
        <v>0</v>
      </c>
      <c r="T457" s="36"/>
      <c r="U457" s="332">
        <f t="shared" si="318"/>
        <v>0</v>
      </c>
      <c r="V457" s="58"/>
      <c r="W457" s="14"/>
      <c r="X457" s="58"/>
      <c r="Y457" s="58"/>
      <c r="Z457" s="58"/>
      <c r="AA457" s="58"/>
      <c r="AB457" s="310"/>
      <c r="AC457" s="319">
        <f t="shared" si="319"/>
        <v>0</v>
      </c>
      <c r="AD457" s="278"/>
      <c r="AE457" s="278"/>
      <c r="AF457" s="278"/>
      <c r="AG457" s="294">
        <f t="shared" si="320"/>
        <v>0</v>
      </c>
      <c r="AH457" s="304">
        <f t="shared" si="321"/>
        <v>0</v>
      </c>
    </row>
    <row r="458" spans="1:35">
      <c r="A458" s="39">
        <v>3762</v>
      </c>
      <c r="B458" s="44" t="s">
        <v>529</v>
      </c>
      <c r="C458" s="236" t="s">
        <v>254</v>
      </c>
      <c r="D458" s="6"/>
      <c r="E458" s="4"/>
      <c r="F458" s="98">
        <v>1</v>
      </c>
      <c r="G458" s="8"/>
      <c r="H458" s="7">
        <f t="shared" si="324"/>
        <v>1</v>
      </c>
      <c r="I458" s="4">
        <v>1</v>
      </c>
      <c r="J458" s="8" t="s">
        <v>231</v>
      </c>
      <c r="K458" s="7">
        <f>SUMIF(exportMMB!D:D,'Voorbeeld Costreport Budget'!A458,exportMMB!G:G)</f>
        <v>0</v>
      </c>
      <c r="L458" s="14">
        <f>INDEX(budget!L:L,MATCH(A:A,budget!A:A,0))</f>
        <v>0</v>
      </c>
      <c r="M458" s="22">
        <f>INDEX(budget!M:M,MATCH($A:$A,budget!$A:$A,0))</f>
        <v>0</v>
      </c>
      <c r="N458" s="14">
        <f>INDEX(budget!N:N,MATCH($A:$A,budget!$A:$A,0))</f>
        <v>0</v>
      </c>
      <c r="O458" s="35">
        <f>INDEX(budget!O:O,MATCH($A:$A,budget!$A:$A,0))</f>
        <v>0</v>
      </c>
      <c r="P458" s="35">
        <f>INDEX(budget!P:P,MATCH($A:$A,budget!$A:$A,0))</f>
        <v>0</v>
      </c>
      <c r="Q458" s="35">
        <f>INDEX(budget!Q:Q,MATCH($A:$A,budget!$A:$A,0))</f>
        <v>0</v>
      </c>
      <c r="R458" s="35">
        <f>INDEX(budget!R:R,MATCH($A:$A,budget!$A:$A,0))</f>
        <v>0</v>
      </c>
      <c r="S458" s="14">
        <f t="shared" si="317"/>
        <v>0</v>
      </c>
      <c r="T458" s="36"/>
      <c r="U458" s="332">
        <f t="shared" si="318"/>
        <v>0</v>
      </c>
      <c r="V458" s="58"/>
      <c r="W458" s="14"/>
      <c r="X458" s="58"/>
      <c r="Y458" s="58"/>
      <c r="Z458" s="58"/>
      <c r="AA458" s="58"/>
      <c r="AB458" s="310"/>
      <c r="AC458" s="319">
        <f t="shared" si="319"/>
        <v>0</v>
      </c>
      <c r="AD458" s="278"/>
      <c r="AE458" s="278"/>
      <c r="AF458" s="278"/>
      <c r="AG458" s="294">
        <f t="shared" si="320"/>
        <v>0</v>
      </c>
      <c r="AH458" s="304">
        <f t="shared" si="321"/>
        <v>0</v>
      </c>
    </row>
    <row r="459" spans="1:35">
      <c r="A459" s="39">
        <v>3784</v>
      </c>
      <c r="B459" s="44" t="s">
        <v>418</v>
      </c>
      <c r="C459" s="236" t="s">
        <v>254</v>
      </c>
      <c r="D459" s="6"/>
      <c r="E459" s="4"/>
      <c r="F459" s="98">
        <v>1</v>
      </c>
      <c r="G459" s="8"/>
      <c r="H459" s="7">
        <f t="shared" si="324"/>
        <v>1</v>
      </c>
      <c r="I459" s="4">
        <v>1</v>
      </c>
      <c r="J459" s="8" t="s">
        <v>231</v>
      </c>
      <c r="K459" s="7">
        <f>SUMIF(exportMMB!D:D,'Voorbeeld Costreport Budget'!A459,exportMMB!G:G)</f>
        <v>0</v>
      </c>
      <c r="L459" s="14">
        <f>INDEX(budget!L:L,MATCH(A:A,budget!A:A,0))</f>
        <v>0</v>
      </c>
      <c r="M459" s="22">
        <f>INDEX(budget!M:M,MATCH($A:$A,budget!$A:$A,0))</f>
        <v>0</v>
      </c>
      <c r="N459" s="14">
        <f>INDEX(budget!N:N,MATCH($A:$A,budget!$A:$A,0))</f>
        <v>0</v>
      </c>
      <c r="O459" s="35">
        <f>INDEX(budget!O:O,MATCH($A:$A,budget!$A:$A,0))</f>
        <v>0</v>
      </c>
      <c r="P459" s="35">
        <f>INDEX(budget!P:P,MATCH($A:$A,budget!$A:$A,0))</f>
        <v>0</v>
      </c>
      <c r="Q459" s="35">
        <f>INDEX(budget!Q:Q,MATCH($A:$A,budget!$A:$A,0))</f>
        <v>0</v>
      </c>
      <c r="R459" s="35">
        <f>INDEX(budget!R:R,MATCH($A:$A,budget!$A:$A,0))</f>
        <v>0</v>
      </c>
      <c r="S459" s="14">
        <f t="shared" si="317"/>
        <v>0</v>
      </c>
      <c r="T459" s="36"/>
      <c r="U459" s="332">
        <f t="shared" si="318"/>
        <v>0</v>
      </c>
      <c r="V459" s="58"/>
      <c r="W459" s="14"/>
      <c r="X459" s="58"/>
      <c r="Y459" s="58"/>
      <c r="Z459" s="58"/>
      <c r="AA459" s="58"/>
      <c r="AB459" s="310"/>
      <c r="AC459" s="319">
        <f t="shared" si="319"/>
        <v>0</v>
      </c>
      <c r="AD459" s="278"/>
      <c r="AE459" s="278"/>
      <c r="AF459" s="278"/>
      <c r="AG459" s="294">
        <f t="shared" si="320"/>
        <v>0</v>
      </c>
      <c r="AH459" s="304">
        <f t="shared" si="321"/>
        <v>0</v>
      </c>
    </row>
    <row r="460" spans="1:35">
      <c r="A460" s="103">
        <v>3793</v>
      </c>
      <c r="B460" s="44" t="s">
        <v>530</v>
      </c>
      <c r="C460" s="236" t="s">
        <v>254</v>
      </c>
      <c r="D460" s="6"/>
      <c r="E460" s="4"/>
      <c r="F460" s="98">
        <v>1</v>
      </c>
      <c r="G460" s="8"/>
      <c r="H460" s="7">
        <f t="shared" si="324"/>
        <v>1</v>
      </c>
      <c r="I460" s="4">
        <v>1</v>
      </c>
      <c r="J460" s="8" t="s">
        <v>231</v>
      </c>
      <c r="K460" s="7">
        <f>SUMIF(exportMMB!D:D,'Voorbeeld Costreport Budget'!A460,exportMMB!G:G)</f>
        <v>0</v>
      </c>
      <c r="L460" s="14">
        <f>INDEX(budget!L:L,MATCH(A:A,budget!A:A,0))</f>
        <v>0</v>
      </c>
      <c r="M460" s="22">
        <f>INDEX(budget!M:M,MATCH($A:$A,budget!$A:$A,0))</f>
        <v>0</v>
      </c>
      <c r="N460" s="14">
        <f>INDEX(budget!N:N,MATCH($A:$A,budget!$A:$A,0))</f>
        <v>0</v>
      </c>
      <c r="O460" s="35">
        <f>INDEX(budget!O:O,MATCH($A:$A,budget!$A:$A,0))</f>
        <v>0</v>
      </c>
      <c r="P460" s="35">
        <f>INDEX(budget!P:P,MATCH($A:$A,budget!$A:$A,0))</f>
        <v>0</v>
      </c>
      <c r="Q460" s="35">
        <f>INDEX(budget!Q:Q,MATCH($A:$A,budget!$A:$A,0))</f>
        <v>0</v>
      </c>
      <c r="R460" s="35">
        <f>INDEX(budget!R:R,MATCH($A:$A,budget!$A:$A,0))</f>
        <v>0</v>
      </c>
      <c r="S460" s="14">
        <f t="shared" si="317"/>
        <v>0</v>
      </c>
      <c r="T460" s="36"/>
      <c r="U460" s="332">
        <f t="shared" si="318"/>
        <v>0</v>
      </c>
      <c r="V460" s="58"/>
      <c r="W460" s="14"/>
      <c r="X460" s="58"/>
      <c r="Y460" s="58"/>
      <c r="Z460" s="58"/>
      <c r="AA460" s="58"/>
      <c r="AB460" s="310"/>
      <c r="AC460" s="319">
        <f t="shared" si="319"/>
        <v>0</v>
      </c>
      <c r="AD460" s="278"/>
      <c r="AE460" s="278"/>
      <c r="AF460" s="278"/>
      <c r="AG460" s="294">
        <f t="shared" si="320"/>
        <v>0</v>
      </c>
      <c r="AH460" s="304">
        <f t="shared" si="321"/>
        <v>0</v>
      </c>
    </row>
    <row r="461" spans="1:35">
      <c r="A461" s="39">
        <v>3794</v>
      </c>
      <c r="B461" s="44" t="s">
        <v>531</v>
      </c>
      <c r="C461" s="236" t="s">
        <v>254</v>
      </c>
      <c r="D461" s="6"/>
      <c r="E461" s="4"/>
      <c r="F461" s="98">
        <v>1</v>
      </c>
      <c r="G461" s="8"/>
      <c r="H461" s="7">
        <f t="shared" si="324"/>
        <v>1</v>
      </c>
      <c r="I461" s="4">
        <v>1</v>
      </c>
      <c r="J461" s="8" t="s">
        <v>231</v>
      </c>
      <c r="K461" s="7">
        <f>SUMIF(exportMMB!D:D,'Voorbeeld Costreport Budget'!A461,exportMMB!G:G)</f>
        <v>0</v>
      </c>
      <c r="L461" s="14">
        <f>INDEX(budget!L:L,MATCH(A:A,budget!A:A,0))</f>
        <v>0</v>
      </c>
      <c r="M461" s="22">
        <f>INDEX(budget!M:M,MATCH($A:$A,budget!$A:$A,0))</f>
        <v>0</v>
      </c>
      <c r="N461" s="14">
        <f>INDEX(budget!N:N,MATCH($A:$A,budget!$A:$A,0))</f>
        <v>0</v>
      </c>
      <c r="O461" s="35">
        <f>INDEX(budget!O:O,MATCH($A:$A,budget!$A:$A,0))</f>
        <v>0</v>
      </c>
      <c r="P461" s="35">
        <f>INDEX(budget!P:P,MATCH($A:$A,budget!$A:$A,0))</f>
        <v>0</v>
      </c>
      <c r="Q461" s="35">
        <f>INDEX(budget!Q:Q,MATCH($A:$A,budget!$A:$A,0))</f>
        <v>0</v>
      </c>
      <c r="R461" s="35">
        <f>INDEX(budget!R:R,MATCH($A:$A,budget!$A:$A,0))</f>
        <v>0</v>
      </c>
      <c r="S461" s="14">
        <f t="shared" si="317"/>
        <v>0</v>
      </c>
      <c r="T461" s="35">
        <f>INDEX(budget!T:T,MATCH($A:$A,budget!$A:$A,0))</f>
        <v>0</v>
      </c>
      <c r="U461" s="332">
        <f t="shared" si="318"/>
        <v>0</v>
      </c>
      <c r="V461" s="58"/>
      <c r="W461" s="14"/>
      <c r="X461" s="58"/>
      <c r="Y461" s="58"/>
      <c r="Z461" s="58"/>
      <c r="AA461" s="58"/>
      <c r="AB461" s="75"/>
      <c r="AC461" s="319">
        <f t="shared" si="319"/>
        <v>0</v>
      </c>
      <c r="AD461" s="278"/>
      <c r="AE461" s="278"/>
      <c r="AF461" s="278"/>
      <c r="AG461" s="294">
        <f t="shared" si="320"/>
        <v>0</v>
      </c>
      <c r="AH461" s="304">
        <f t="shared" si="321"/>
        <v>0</v>
      </c>
    </row>
    <row r="462" spans="1:35">
      <c r="A462" s="39">
        <v>3797</v>
      </c>
      <c r="B462" s="44" t="s">
        <v>388</v>
      </c>
      <c r="C462" s="236" t="s">
        <v>254</v>
      </c>
      <c r="D462" s="6"/>
      <c r="E462" s="4"/>
      <c r="F462" s="98">
        <v>1</v>
      </c>
      <c r="G462" s="8"/>
      <c r="H462" s="7">
        <f t="shared" ref="H462:H466" si="325">SUM(E462:G462)</f>
        <v>1</v>
      </c>
      <c r="I462" s="4">
        <v>1</v>
      </c>
      <c r="J462" s="8" t="s">
        <v>231</v>
      </c>
      <c r="K462" s="7">
        <f>SUMIF(exportMMB!D:D,'Voorbeeld Costreport Budget'!A462,exportMMB!G:G)</f>
        <v>0</v>
      </c>
      <c r="L462" s="14">
        <f>INDEX(budget!L:L,MATCH(A:A,budget!A:A,0))</f>
        <v>0</v>
      </c>
      <c r="M462" s="22">
        <f>INDEX(budget!M:M,MATCH($A:$A,budget!$A:$A,0))</f>
        <v>0</v>
      </c>
      <c r="N462" s="14">
        <f>INDEX(budget!N:N,MATCH($A:$A,budget!$A:$A,0))</f>
        <v>0</v>
      </c>
      <c r="O462" s="35">
        <f>INDEX(budget!O:O,MATCH($A:$A,budget!$A:$A,0))</f>
        <v>0</v>
      </c>
      <c r="P462" s="35">
        <f>INDEX(budget!P:P,MATCH($A:$A,budget!$A:$A,0))</f>
        <v>0</v>
      </c>
      <c r="Q462" s="35">
        <f>INDEX(budget!Q:Q,MATCH($A:$A,budget!$A:$A,0))</f>
        <v>0</v>
      </c>
      <c r="R462" s="35">
        <f>INDEX(budget!R:R,MATCH($A:$A,budget!$A:$A,0))</f>
        <v>0</v>
      </c>
      <c r="S462" s="14">
        <f t="shared" si="317"/>
        <v>0</v>
      </c>
      <c r="T462" s="36"/>
      <c r="U462" s="332">
        <f t="shared" si="318"/>
        <v>0</v>
      </c>
      <c r="V462" s="58"/>
      <c r="W462" s="14"/>
      <c r="X462" s="58"/>
      <c r="Y462" s="58"/>
      <c r="Z462" s="58"/>
      <c r="AA462" s="58"/>
      <c r="AB462" s="310"/>
      <c r="AC462" s="319">
        <f t="shared" si="319"/>
        <v>0</v>
      </c>
      <c r="AD462" s="278"/>
      <c r="AE462" s="278"/>
      <c r="AF462" s="278"/>
      <c r="AG462" s="294">
        <f t="shared" si="320"/>
        <v>0</v>
      </c>
      <c r="AH462" s="304">
        <f t="shared" si="321"/>
        <v>0</v>
      </c>
    </row>
    <row r="463" spans="1:35">
      <c r="A463" s="1"/>
      <c r="B463" s="46" t="s">
        <v>152</v>
      </c>
      <c r="C463" s="239"/>
      <c r="D463" s="6"/>
      <c r="E463" s="4"/>
      <c r="F463" s="98"/>
      <c r="G463" s="8"/>
      <c r="H463" s="7"/>
      <c r="I463" s="4"/>
      <c r="J463" s="8"/>
      <c r="K463" s="7"/>
      <c r="L463" s="16">
        <f>SUM(L444:L462)</f>
        <v>0</v>
      </c>
      <c r="M463" s="21">
        <f>SUM(M444:M462)</f>
        <v>0</v>
      </c>
      <c r="N463" s="16">
        <f t="shared" ref="N463:T463" si="326">SUM(N444:N462)</f>
        <v>0</v>
      </c>
      <c r="O463" s="34">
        <f t="shared" si="326"/>
        <v>0</v>
      </c>
      <c r="P463" s="34">
        <f t="shared" si="326"/>
        <v>0</v>
      </c>
      <c r="Q463" s="34">
        <f t="shared" si="326"/>
        <v>0</v>
      </c>
      <c r="R463" s="34">
        <f t="shared" si="326"/>
        <v>0</v>
      </c>
      <c r="S463" s="16">
        <f t="shared" si="326"/>
        <v>0</v>
      </c>
      <c r="T463" s="34">
        <f t="shared" si="326"/>
        <v>0</v>
      </c>
      <c r="U463" s="284">
        <f t="shared" ref="U463:AA463" si="327">SUM(U444:U462)</f>
        <v>0</v>
      </c>
      <c r="V463" s="58">
        <f t="shared" si="327"/>
        <v>0</v>
      </c>
      <c r="W463" s="14">
        <f t="shared" si="327"/>
        <v>0</v>
      </c>
      <c r="X463" s="58">
        <f t="shared" si="327"/>
        <v>0</v>
      </c>
      <c r="Y463" s="58">
        <f t="shared" si="327"/>
        <v>0</v>
      </c>
      <c r="Z463" s="58">
        <f t="shared" si="327"/>
        <v>0</v>
      </c>
      <c r="AA463" s="58">
        <f t="shared" si="327"/>
        <v>0</v>
      </c>
      <c r="AB463" s="59">
        <f t="shared" ref="AB463" si="328">SUM(AB444:AB462)</f>
        <v>0</v>
      </c>
      <c r="AC463" s="320">
        <f>SUM(AC444:AC462)</f>
        <v>0</v>
      </c>
      <c r="AD463" s="279">
        <f>SUM(AD444:AD462)</f>
        <v>0</v>
      </c>
      <c r="AE463" s="279">
        <f>SUM(AE444:AE462)</f>
        <v>0</v>
      </c>
      <c r="AF463" s="279">
        <f>SUM(AF444:AF462)</f>
        <v>0</v>
      </c>
      <c r="AG463" s="295">
        <f t="shared" ref="AG463:AH463" si="329">SUM(AG444:AG462)</f>
        <v>0</v>
      </c>
      <c r="AH463" s="305">
        <f t="shared" si="329"/>
        <v>0</v>
      </c>
      <c r="AI463" s="328"/>
    </row>
    <row r="464" spans="1:35">
      <c r="A464" s="1"/>
      <c r="B464" s="44"/>
      <c r="C464" s="239"/>
      <c r="D464" s="6"/>
      <c r="E464" s="4"/>
      <c r="F464" s="98"/>
      <c r="G464" s="8"/>
      <c r="H464" s="7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  <c r="U464" s="284"/>
      <c r="V464" s="58"/>
      <c r="W464" s="14"/>
      <c r="X464" s="58"/>
      <c r="Y464" s="58"/>
      <c r="Z464" s="58"/>
      <c r="AA464" s="58"/>
      <c r="AB464" s="75"/>
      <c r="AC464" s="319"/>
      <c r="AD464" s="278"/>
      <c r="AE464" s="278"/>
      <c r="AF464" s="278"/>
      <c r="AG464" s="294"/>
      <c r="AH464" s="304"/>
    </row>
    <row r="465" spans="1:34">
      <c r="A465" s="104">
        <v>3800</v>
      </c>
      <c r="B465" s="31" t="s">
        <v>532</v>
      </c>
      <c r="C465" s="237"/>
      <c r="D465" s="6"/>
      <c r="E465" s="8"/>
      <c r="F465" s="98"/>
      <c r="G465" s="8"/>
      <c r="H465" s="7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  <c r="U465" s="284"/>
      <c r="V465" s="58"/>
      <c r="W465" s="14"/>
      <c r="X465" s="58"/>
      <c r="Y465" s="58"/>
      <c r="Z465" s="58"/>
      <c r="AA465" s="58"/>
      <c r="AB465" s="75"/>
      <c r="AC465" s="319"/>
      <c r="AD465" s="278"/>
      <c r="AE465" s="278"/>
      <c r="AF465" s="278"/>
      <c r="AG465" s="294"/>
      <c r="AH465" s="304"/>
    </row>
    <row r="466" spans="1:34">
      <c r="A466" s="39">
        <v>3801</v>
      </c>
      <c r="B466" s="44" t="s">
        <v>533</v>
      </c>
      <c r="C466" s="236" t="s">
        <v>339</v>
      </c>
      <c r="D466" s="6"/>
      <c r="E466" s="8"/>
      <c r="F466" s="98">
        <v>1</v>
      </c>
      <c r="G466" s="8"/>
      <c r="H466" s="7">
        <f t="shared" si="325"/>
        <v>1</v>
      </c>
      <c r="I466" s="4">
        <v>1</v>
      </c>
      <c r="J466" s="8" t="s">
        <v>231</v>
      </c>
      <c r="K466" s="7">
        <f>SUMIF(exportMMB!D:D,'Voorbeeld Costreport Budget'!A466,exportMMB!G:G)</f>
        <v>0</v>
      </c>
      <c r="L466" s="14">
        <f>INDEX(budget!L:L,MATCH(A:A,budget!A:A,0))</f>
        <v>0</v>
      </c>
      <c r="M466" s="22">
        <f>INDEX(budget!M:M,MATCH($A:$A,budget!$A:$A,0))</f>
        <v>0</v>
      </c>
      <c r="N466" s="14">
        <f>INDEX(budget!N:N,MATCH($A:$A,budget!$A:$A,0))</f>
        <v>0</v>
      </c>
      <c r="O466" s="35">
        <f>INDEX(budget!O:O,MATCH($A:$A,budget!$A:$A,0))</f>
        <v>0</v>
      </c>
      <c r="P466" s="35">
        <f>INDEX(budget!P:P,MATCH($A:$A,budget!$A:$A,0))</f>
        <v>0</v>
      </c>
      <c r="Q466" s="35">
        <f>INDEX(budget!Q:Q,MATCH($A:$A,budget!$A:$A,0))</f>
        <v>0</v>
      </c>
      <c r="R466" s="35">
        <f>INDEX(budget!R:R,MATCH($A:$A,budget!$A:$A,0))</f>
        <v>0</v>
      </c>
      <c r="S466" s="14">
        <f t="shared" ref="S466:S480" si="330">L466-SUM(N466:R466)</f>
        <v>0</v>
      </c>
      <c r="T466" s="35">
        <f>INDEX(budget!T:T,MATCH($A:$A,budget!$A:$A,0))</f>
        <v>0</v>
      </c>
      <c r="U466" s="332">
        <f t="shared" ref="U466:U480" si="331">W:W+X:X+Y:Y+Z:Z+AA:AA</f>
        <v>0</v>
      </c>
      <c r="V466" s="58"/>
      <c r="W466" s="14"/>
      <c r="X466" s="58"/>
      <c r="Y466" s="58"/>
      <c r="Z466" s="58"/>
      <c r="AA466" s="58"/>
      <c r="AB466" s="75"/>
      <c r="AC466" s="319">
        <f t="shared" ref="AC466:AC480" si="332">AD:AD+AE:AE</f>
        <v>0</v>
      </c>
      <c r="AD466" s="278"/>
      <c r="AE466" s="278"/>
      <c r="AF466" s="278"/>
      <c r="AG466" s="294">
        <f t="shared" ref="AG466:AG480" si="333">AC:AC+U:U</f>
        <v>0</v>
      </c>
      <c r="AH466" s="304">
        <f t="shared" ref="AH466:AH480" si="334">L:L-AG:AG</f>
        <v>0</v>
      </c>
    </row>
    <row r="467" spans="1:34">
      <c r="A467" s="103">
        <v>3802</v>
      </c>
      <c r="B467" s="44" t="s">
        <v>534</v>
      </c>
      <c r="C467" s="236" t="s">
        <v>339</v>
      </c>
      <c r="D467" s="6"/>
      <c r="E467" s="8"/>
      <c r="F467" s="98">
        <v>1</v>
      </c>
      <c r="G467" s="8"/>
      <c r="H467" s="7">
        <f t="shared" ref="H467" si="335">SUM(E467:G467)</f>
        <v>1</v>
      </c>
      <c r="I467" s="4">
        <v>1</v>
      </c>
      <c r="J467" s="8" t="s">
        <v>231</v>
      </c>
      <c r="K467" s="7">
        <f>SUMIF(exportMMB!D:D,'Voorbeeld Costreport Budget'!A467,exportMMB!G:G)</f>
        <v>0</v>
      </c>
      <c r="L467" s="14">
        <f>INDEX(budget!L:L,MATCH(A:A,budget!A:A,0))</f>
        <v>0</v>
      </c>
      <c r="M467" s="22">
        <f>INDEX(budget!M:M,MATCH($A:$A,budget!$A:$A,0))</f>
        <v>0</v>
      </c>
      <c r="N467" s="14">
        <f>INDEX(budget!N:N,MATCH($A:$A,budget!$A:$A,0))</f>
        <v>0</v>
      </c>
      <c r="O467" s="35">
        <f>INDEX(budget!O:O,MATCH($A:$A,budget!$A:$A,0))</f>
        <v>0</v>
      </c>
      <c r="P467" s="35">
        <f>INDEX(budget!P:P,MATCH($A:$A,budget!$A:$A,0))</f>
        <v>0</v>
      </c>
      <c r="Q467" s="35">
        <f>INDEX(budget!Q:Q,MATCH($A:$A,budget!$A:$A,0))</f>
        <v>0</v>
      </c>
      <c r="R467" s="35">
        <f>INDEX(budget!R:R,MATCH($A:$A,budget!$A:$A,0))</f>
        <v>0</v>
      </c>
      <c r="S467" s="14">
        <f t="shared" si="330"/>
        <v>0</v>
      </c>
      <c r="T467" s="35">
        <f>INDEX(budget!T:T,MATCH($A:$A,budget!$A:$A,0))</f>
        <v>0</v>
      </c>
      <c r="U467" s="332">
        <f t="shared" si="331"/>
        <v>0</v>
      </c>
      <c r="V467" s="58"/>
      <c r="W467" s="14"/>
      <c r="X467" s="58"/>
      <c r="Y467" s="58"/>
      <c r="Z467" s="58"/>
      <c r="AA467" s="58"/>
      <c r="AB467" s="75"/>
      <c r="AC467" s="319">
        <f t="shared" si="332"/>
        <v>0</v>
      </c>
      <c r="AD467" s="278"/>
      <c r="AE467" s="278"/>
      <c r="AF467" s="278"/>
      <c r="AG467" s="294">
        <f t="shared" si="333"/>
        <v>0</v>
      </c>
      <c r="AH467" s="304">
        <f t="shared" si="334"/>
        <v>0</v>
      </c>
    </row>
    <row r="468" spans="1:34">
      <c r="A468" s="39">
        <v>3803</v>
      </c>
      <c r="B468" s="44" t="s">
        <v>535</v>
      </c>
      <c r="C468" s="236" t="s">
        <v>339</v>
      </c>
      <c r="D468" s="6"/>
      <c r="E468" s="8"/>
      <c r="F468" s="98">
        <v>1</v>
      </c>
      <c r="G468" s="8"/>
      <c r="H468" s="7">
        <f t="shared" ref="H468:H473" si="336">SUM(E468:G468)</f>
        <v>1</v>
      </c>
      <c r="I468" s="4">
        <v>1</v>
      </c>
      <c r="J468" s="8" t="s">
        <v>231</v>
      </c>
      <c r="K468" s="7">
        <f>SUMIF(exportMMB!D:D,'Voorbeeld Costreport Budget'!A468,exportMMB!G:G)</f>
        <v>0</v>
      </c>
      <c r="L468" s="14">
        <f>INDEX(budget!L:L,MATCH(A:A,budget!A:A,0))</f>
        <v>0</v>
      </c>
      <c r="M468" s="22">
        <f>INDEX(budget!M:M,MATCH($A:$A,budget!$A:$A,0))</f>
        <v>0</v>
      </c>
      <c r="N468" s="14">
        <f>INDEX(budget!N:N,MATCH($A:$A,budget!$A:$A,0))</f>
        <v>0</v>
      </c>
      <c r="O468" s="35">
        <f>INDEX(budget!O:O,MATCH($A:$A,budget!$A:$A,0))</f>
        <v>0</v>
      </c>
      <c r="P468" s="35">
        <f>INDEX(budget!P:P,MATCH($A:$A,budget!$A:$A,0))</f>
        <v>0</v>
      </c>
      <c r="Q468" s="35">
        <f>INDEX(budget!Q:Q,MATCH($A:$A,budget!$A:$A,0))</f>
        <v>0</v>
      </c>
      <c r="R468" s="35">
        <f>INDEX(budget!R:R,MATCH($A:$A,budget!$A:$A,0))</f>
        <v>0</v>
      </c>
      <c r="S468" s="14">
        <f t="shared" si="330"/>
        <v>0</v>
      </c>
      <c r="T468" s="35">
        <f>INDEX(budget!T:T,MATCH($A:$A,budget!$A:$A,0))</f>
        <v>0</v>
      </c>
      <c r="U468" s="332">
        <f t="shared" si="331"/>
        <v>0</v>
      </c>
      <c r="V468" s="58"/>
      <c r="W468" s="14"/>
      <c r="X468" s="58"/>
      <c r="Y468" s="58"/>
      <c r="Z468" s="58"/>
      <c r="AA468" s="58"/>
      <c r="AB468" s="75"/>
      <c r="AC468" s="319">
        <f t="shared" si="332"/>
        <v>0</v>
      </c>
      <c r="AD468" s="278"/>
      <c r="AE468" s="278"/>
      <c r="AF468" s="278"/>
      <c r="AG468" s="294">
        <f t="shared" si="333"/>
        <v>0</v>
      </c>
      <c r="AH468" s="304">
        <f t="shared" si="334"/>
        <v>0</v>
      </c>
    </row>
    <row r="469" spans="1:34">
      <c r="A469" s="39">
        <v>3804</v>
      </c>
      <c r="B469" s="44" t="s">
        <v>536</v>
      </c>
      <c r="C469" s="236" t="s">
        <v>339</v>
      </c>
      <c r="D469" s="6"/>
      <c r="E469" s="8"/>
      <c r="F469" s="98">
        <v>1</v>
      </c>
      <c r="G469" s="8"/>
      <c r="H469" s="7">
        <f t="shared" si="336"/>
        <v>1</v>
      </c>
      <c r="I469" s="4">
        <v>1</v>
      </c>
      <c r="J469" s="8" t="s">
        <v>231</v>
      </c>
      <c r="K469" s="7">
        <f>SUMIF(exportMMB!D:D,'Voorbeeld Costreport Budget'!A469,exportMMB!G:G)</f>
        <v>0</v>
      </c>
      <c r="L469" s="14">
        <f>INDEX(budget!L:L,MATCH(A:A,budget!A:A,0))</f>
        <v>0</v>
      </c>
      <c r="M469" s="22">
        <f>INDEX(budget!M:M,MATCH($A:$A,budget!$A:$A,0))</f>
        <v>0</v>
      </c>
      <c r="N469" s="14">
        <f>INDEX(budget!N:N,MATCH($A:$A,budget!$A:$A,0))</f>
        <v>0</v>
      </c>
      <c r="O469" s="35">
        <f>INDEX(budget!O:O,MATCH($A:$A,budget!$A:$A,0))</f>
        <v>0</v>
      </c>
      <c r="P469" s="35">
        <f>INDEX(budget!P:P,MATCH($A:$A,budget!$A:$A,0))</f>
        <v>0</v>
      </c>
      <c r="Q469" s="35">
        <f>INDEX(budget!Q:Q,MATCH($A:$A,budget!$A:$A,0))</f>
        <v>0</v>
      </c>
      <c r="R469" s="35">
        <f>INDEX(budget!R:R,MATCH($A:$A,budget!$A:$A,0))</f>
        <v>0</v>
      </c>
      <c r="S469" s="14">
        <f t="shared" si="330"/>
        <v>0</v>
      </c>
      <c r="T469" s="35">
        <f>INDEX(budget!T:T,MATCH($A:$A,budget!$A:$A,0))</f>
        <v>0</v>
      </c>
      <c r="U469" s="332">
        <f t="shared" si="331"/>
        <v>0</v>
      </c>
      <c r="V469" s="58"/>
      <c r="W469" s="14"/>
      <c r="X469" s="58"/>
      <c r="Y469" s="58"/>
      <c r="Z469" s="58"/>
      <c r="AA469" s="58"/>
      <c r="AB469" s="75"/>
      <c r="AC469" s="319">
        <f t="shared" si="332"/>
        <v>0</v>
      </c>
      <c r="AD469" s="278"/>
      <c r="AE469" s="278"/>
      <c r="AF469" s="278"/>
      <c r="AG469" s="294">
        <f t="shared" si="333"/>
        <v>0</v>
      </c>
      <c r="AH469" s="304">
        <f t="shared" si="334"/>
        <v>0</v>
      </c>
    </row>
    <row r="470" spans="1:34">
      <c r="A470" s="103">
        <v>3820</v>
      </c>
      <c r="B470" s="44" t="s">
        <v>537</v>
      </c>
      <c r="C470" s="236" t="s">
        <v>339</v>
      </c>
      <c r="D470" s="6"/>
      <c r="E470" s="8"/>
      <c r="F470" s="98">
        <v>1</v>
      </c>
      <c r="G470" s="8"/>
      <c r="H470" s="7">
        <f t="shared" si="336"/>
        <v>1</v>
      </c>
      <c r="I470" s="4">
        <v>1</v>
      </c>
      <c r="J470" s="8" t="s">
        <v>231</v>
      </c>
      <c r="K470" s="7">
        <f>SUMIF(exportMMB!D:D,'Voorbeeld Costreport Budget'!A470,exportMMB!G:G)</f>
        <v>0</v>
      </c>
      <c r="L470" s="14">
        <f>INDEX(budget!L:L,MATCH(A:A,budget!A:A,0))</f>
        <v>0</v>
      </c>
      <c r="M470" s="22">
        <f>INDEX(budget!M:M,MATCH($A:$A,budget!$A:$A,0))</f>
        <v>0</v>
      </c>
      <c r="N470" s="14">
        <f>INDEX(budget!N:N,MATCH($A:$A,budget!$A:$A,0))</f>
        <v>0</v>
      </c>
      <c r="O470" s="35">
        <f>INDEX(budget!O:O,MATCH($A:$A,budget!$A:$A,0))</f>
        <v>0</v>
      </c>
      <c r="P470" s="35">
        <f>INDEX(budget!P:P,MATCH($A:$A,budget!$A:$A,0))</f>
        <v>0</v>
      </c>
      <c r="Q470" s="35">
        <f>INDEX(budget!Q:Q,MATCH($A:$A,budget!$A:$A,0))</f>
        <v>0</v>
      </c>
      <c r="R470" s="35">
        <f>INDEX(budget!R:R,MATCH($A:$A,budget!$A:$A,0))</f>
        <v>0</v>
      </c>
      <c r="S470" s="14">
        <f t="shared" si="330"/>
        <v>0</v>
      </c>
      <c r="T470" s="35">
        <f>INDEX(budget!T:T,MATCH($A:$A,budget!$A:$A,0))</f>
        <v>0</v>
      </c>
      <c r="U470" s="332">
        <f t="shared" si="331"/>
        <v>0</v>
      </c>
      <c r="V470" s="58"/>
      <c r="W470" s="14"/>
      <c r="X470" s="58"/>
      <c r="Y470" s="58"/>
      <c r="Z470" s="58"/>
      <c r="AA470" s="58"/>
      <c r="AB470" s="75"/>
      <c r="AC470" s="319">
        <f t="shared" si="332"/>
        <v>0</v>
      </c>
      <c r="AD470" s="278"/>
      <c r="AE470" s="278"/>
      <c r="AF470" s="278"/>
      <c r="AG470" s="294">
        <f t="shared" si="333"/>
        <v>0</v>
      </c>
      <c r="AH470" s="304">
        <f t="shared" si="334"/>
        <v>0</v>
      </c>
    </row>
    <row r="471" spans="1:34">
      <c r="A471" s="103">
        <v>3839</v>
      </c>
      <c r="B471" s="44" t="s">
        <v>538</v>
      </c>
      <c r="C471" s="236" t="s">
        <v>339</v>
      </c>
      <c r="D471" s="6"/>
      <c r="E471" s="8"/>
      <c r="F471" s="98">
        <v>1</v>
      </c>
      <c r="G471" s="8"/>
      <c r="H471" s="7">
        <f t="shared" si="336"/>
        <v>1</v>
      </c>
      <c r="I471" s="4">
        <v>1</v>
      </c>
      <c r="J471" s="8" t="s">
        <v>231</v>
      </c>
      <c r="K471" s="7">
        <f>SUMIF(exportMMB!D:D,'Voorbeeld Costreport Budget'!A471,exportMMB!G:G)</f>
        <v>0</v>
      </c>
      <c r="L471" s="14">
        <f>INDEX(budget!L:L,MATCH(A:A,budget!A:A,0))</f>
        <v>0</v>
      </c>
      <c r="M471" s="22">
        <f>INDEX(budget!M:M,MATCH($A:$A,budget!$A:$A,0))</f>
        <v>0</v>
      </c>
      <c r="N471" s="14">
        <f>INDEX(budget!N:N,MATCH($A:$A,budget!$A:$A,0))</f>
        <v>0</v>
      </c>
      <c r="O471" s="35">
        <f>INDEX(budget!O:O,MATCH($A:$A,budget!$A:$A,0))</f>
        <v>0</v>
      </c>
      <c r="P471" s="35">
        <f>INDEX(budget!P:P,MATCH($A:$A,budget!$A:$A,0))</f>
        <v>0</v>
      </c>
      <c r="Q471" s="35">
        <f>INDEX(budget!Q:Q,MATCH($A:$A,budget!$A:$A,0))</f>
        <v>0</v>
      </c>
      <c r="R471" s="35">
        <f>INDEX(budget!R:R,MATCH($A:$A,budget!$A:$A,0))</f>
        <v>0</v>
      </c>
      <c r="S471" s="14">
        <f t="shared" si="330"/>
        <v>0</v>
      </c>
      <c r="T471" s="35">
        <f>INDEX(budget!T:T,MATCH($A:$A,budget!$A:$A,0))</f>
        <v>0</v>
      </c>
      <c r="U471" s="332">
        <f t="shared" si="331"/>
        <v>0</v>
      </c>
      <c r="V471" s="58"/>
      <c r="W471" s="14"/>
      <c r="X471" s="58"/>
      <c r="Y471" s="58"/>
      <c r="Z471" s="58"/>
      <c r="AA471" s="58"/>
      <c r="AB471" s="75"/>
      <c r="AC471" s="319">
        <f t="shared" si="332"/>
        <v>0</v>
      </c>
      <c r="AD471" s="278"/>
      <c r="AE471" s="278"/>
      <c r="AF471" s="278"/>
      <c r="AG471" s="294">
        <f t="shared" si="333"/>
        <v>0</v>
      </c>
      <c r="AH471" s="304">
        <f t="shared" si="334"/>
        <v>0</v>
      </c>
    </row>
    <row r="472" spans="1:34">
      <c r="A472" s="39">
        <v>3840</v>
      </c>
      <c r="B472" s="44" t="s">
        <v>539</v>
      </c>
      <c r="C472" s="236" t="s">
        <v>339</v>
      </c>
      <c r="D472" s="6"/>
      <c r="E472" s="8"/>
      <c r="F472" s="98">
        <v>1</v>
      </c>
      <c r="G472" s="8"/>
      <c r="H472" s="7">
        <f t="shared" si="336"/>
        <v>1</v>
      </c>
      <c r="I472" s="4">
        <v>1</v>
      </c>
      <c r="J472" s="8" t="s">
        <v>231</v>
      </c>
      <c r="K472" s="7">
        <f>SUMIF(exportMMB!D:D,'Voorbeeld Costreport Budget'!A472,exportMMB!G:G)</f>
        <v>0</v>
      </c>
      <c r="L472" s="14">
        <f>INDEX(budget!L:L,MATCH(A:A,budget!A:A,0))</f>
        <v>0</v>
      </c>
      <c r="M472" s="22">
        <f>INDEX(budget!M:M,MATCH($A:$A,budget!$A:$A,0))</f>
        <v>0</v>
      </c>
      <c r="N472" s="14">
        <f>INDEX(budget!N:N,MATCH($A:$A,budget!$A:$A,0))</f>
        <v>0</v>
      </c>
      <c r="O472" s="35">
        <f>INDEX(budget!O:O,MATCH($A:$A,budget!$A:$A,0))</f>
        <v>0</v>
      </c>
      <c r="P472" s="35">
        <f>INDEX(budget!P:P,MATCH($A:$A,budget!$A:$A,0))</f>
        <v>0</v>
      </c>
      <c r="Q472" s="35">
        <f>INDEX(budget!Q:Q,MATCH($A:$A,budget!$A:$A,0))</f>
        <v>0</v>
      </c>
      <c r="R472" s="35">
        <f>INDEX(budget!R:R,MATCH($A:$A,budget!$A:$A,0))</f>
        <v>0</v>
      </c>
      <c r="S472" s="14">
        <f t="shared" si="330"/>
        <v>0</v>
      </c>
      <c r="T472" s="35">
        <f>INDEX(budget!T:T,MATCH($A:$A,budget!$A:$A,0))</f>
        <v>0</v>
      </c>
      <c r="U472" s="332">
        <f t="shared" si="331"/>
        <v>0</v>
      </c>
      <c r="V472" s="58"/>
      <c r="W472" s="14"/>
      <c r="X472" s="58"/>
      <c r="Y472" s="58"/>
      <c r="Z472" s="58"/>
      <c r="AA472" s="58"/>
      <c r="AB472" s="75"/>
      <c r="AC472" s="319">
        <f t="shared" si="332"/>
        <v>0</v>
      </c>
      <c r="AD472" s="278"/>
      <c r="AE472" s="278"/>
      <c r="AF472" s="278"/>
      <c r="AG472" s="294">
        <f t="shared" si="333"/>
        <v>0</v>
      </c>
      <c r="AH472" s="304">
        <f t="shared" si="334"/>
        <v>0</v>
      </c>
    </row>
    <row r="473" spans="1:34">
      <c r="A473" s="39">
        <v>3843</v>
      </c>
      <c r="B473" s="44" t="s">
        <v>540</v>
      </c>
      <c r="C473" s="236" t="s">
        <v>339</v>
      </c>
      <c r="D473" s="6"/>
      <c r="E473" s="8"/>
      <c r="F473" s="98">
        <v>1</v>
      </c>
      <c r="G473" s="8"/>
      <c r="H473" s="7">
        <f t="shared" si="336"/>
        <v>1</v>
      </c>
      <c r="I473" s="4">
        <v>1</v>
      </c>
      <c r="J473" s="8" t="s">
        <v>231</v>
      </c>
      <c r="K473" s="7">
        <f>SUMIF(exportMMB!D:D,'Voorbeeld Costreport Budget'!A473,exportMMB!G:G)</f>
        <v>0</v>
      </c>
      <c r="L473" s="14">
        <f>INDEX(budget!L:L,MATCH(A:A,budget!A:A,0))</f>
        <v>0</v>
      </c>
      <c r="M473" s="22">
        <f>INDEX(budget!M:M,MATCH($A:$A,budget!$A:$A,0))</f>
        <v>0</v>
      </c>
      <c r="N473" s="14">
        <f>INDEX(budget!N:N,MATCH($A:$A,budget!$A:$A,0))</f>
        <v>0</v>
      </c>
      <c r="O473" s="35">
        <f>INDEX(budget!O:O,MATCH($A:$A,budget!$A:$A,0))</f>
        <v>0</v>
      </c>
      <c r="P473" s="35">
        <f>INDEX(budget!P:P,MATCH($A:$A,budget!$A:$A,0))</f>
        <v>0</v>
      </c>
      <c r="Q473" s="35">
        <f>INDEX(budget!Q:Q,MATCH($A:$A,budget!$A:$A,0))</f>
        <v>0</v>
      </c>
      <c r="R473" s="35">
        <f>INDEX(budget!R:R,MATCH($A:$A,budget!$A:$A,0))</f>
        <v>0</v>
      </c>
      <c r="S473" s="14">
        <f t="shared" si="330"/>
        <v>0</v>
      </c>
      <c r="T473" s="35">
        <f>INDEX(budget!T:T,MATCH($A:$A,budget!$A:$A,0))</f>
        <v>0</v>
      </c>
      <c r="U473" s="332">
        <f t="shared" si="331"/>
        <v>0</v>
      </c>
      <c r="V473" s="58"/>
      <c r="W473" s="14"/>
      <c r="X473" s="58"/>
      <c r="Y473" s="58"/>
      <c r="Z473" s="58"/>
      <c r="AA473" s="58"/>
      <c r="AB473" s="75"/>
      <c r="AC473" s="319">
        <f t="shared" si="332"/>
        <v>0</v>
      </c>
      <c r="AD473" s="278"/>
      <c r="AE473" s="278"/>
      <c r="AF473" s="278"/>
      <c r="AG473" s="294">
        <f t="shared" si="333"/>
        <v>0</v>
      </c>
      <c r="AH473" s="304">
        <f t="shared" si="334"/>
        <v>0</v>
      </c>
    </row>
    <row r="474" spans="1:34">
      <c r="A474" s="39">
        <v>3844</v>
      </c>
      <c r="B474" s="44" t="s">
        <v>541</v>
      </c>
      <c r="C474" s="236" t="s">
        <v>339</v>
      </c>
      <c r="D474" s="6"/>
      <c r="E474" s="8"/>
      <c r="F474" s="98">
        <v>1</v>
      </c>
      <c r="G474" s="8"/>
      <c r="H474" s="7">
        <f t="shared" ref="H474:H480" si="337">SUM(E474:G474)</f>
        <v>1</v>
      </c>
      <c r="I474" s="4">
        <v>1</v>
      </c>
      <c r="J474" s="8" t="s">
        <v>231</v>
      </c>
      <c r="K474" s="7">
        <f>SUMIF(exportMMB!D:D,'Voorbeeld Costreport Budget'!A474,exportMMB!G:G)</f>
        <v>0</v>
      </c>
      <c r="L474" s="14">
        <f>INDEX(budget!L:L,MATCH(A:A,budget!A:A,0))</f>
        <v>0</v>
      </c>
      <c r="M474" s="22">
        <f>INDEX(budget!M:M,MATCH($A:$A,budget!$A:$A,0))</f>
        <v>0</v>
      </c>
      <c r="N474" s="14">
        <f>INDEX(budget!N:N,MATCH($A:$A,budget!$A:$A,0))</f>
        <v>0</v>
      </c>
      <c r="O474" s="35">
        <f>INDEX(budget!O:O,MATCH($A:$A,budget!$A:$A,0))</f>
        <v>0</v>
      </c>
      <c r="P474" s="35">
        <f>INDEX(budget!P:P,MATCH($A:$A,budget!$A:$A,0))</f>
        <v>0</v>
      </c>
      <c r="Q474" s="35">
        <f>INDEX(budget!Q:Q,MATCH($A:$A,budget!$A:$A,0))</f>
        <v>0</v>
      </c>
      <c r="R474" s="35">
        <f>INDEX(budget!R:R,MATCH($A:$A,budget!$A:$A,0))</f>
        <v>0</v>
      </c>
      <c r="S474" s="14">
        <f t="shared" si="330"/>
        <v>0</v>
      </c>
      <c r="T474" s="35">
        <f>INDEX(budget!T:T,MATCH($A:$A,budget!$A:$A,0))</f>
        <v>0</v>
      </c>
      <c r="U474" s="332">
        <f t="shared" si="331"/>
        <v>0</v>
      </c>
      <c r="V474" s="58"/>
      <c r="W474" s="14"/>
      <c r="X474" s="58"/>
      <c r="Y474" s="58"/>
      <c r="Z474" s="58"/>
      <c r="AA474" s="58"/>
      <c r="AB474" s="75"/>
      <c r="AC474" s="319">
        <f t="shared" si="332"/>
        <v>0</v>
      </c>
      <c r="AD474" s="278"/>
      <c r="AE474" s="278"/>
      <c r="AF474" s="278"/>
      <c r="AG474" s="294">
        <f t="shared" si="333"/>
        <v>0</v>
      </c>
      <c r="AH474" s="304">
        <f t="shared" si="334"/>
        <v>0</v>
      </c>
    </row>
    <row r="475" spans="1:34">
      <c r="A475" s="103">
        <v>3845</v>
      </c>
      <c r="B475" s="44" t="s">
        <v>542</v>
      </c>
      <c r="C475" s="236" t="s">
        <v>339</v>
      </c>
      <c r="D475" s="6"/>
      <c r="E475" s="8"/>
      <c r="F475" s="98">
        <v>1</v>
      </c>
      <c r="G475" s="8"/>
      <c r="H475" s="7">
        <f t="shared" si="337"/>
        <v>1</v>
      </c>
      <c r="I475" s="4">
        <v>1</v>
      </c>
      <c r="J475" s="8" t="s">
        <v>231</v>
      </c>
      <c r="K475" s="7">
        <f>SUMIF(exportMMB!D:D,'Voorbeeld Costreport Budget'!A475,exportMMB!G:G)</f>
        <v>0</v>
      </c>
      <c r="L475" s="14">
        <f>INDEX(budget!L:L,MATCH(A:A,budget!A:A,0))</f>
        <v>0</v>
      </c>
      <c r="M475" s="22">
        <f>INDEX(budget!M:M,MATCH($A:$A,budget!$A:$A,0))</f>
        <v>0</v>
      </c>
      <c r="N475" s="14">
        <f>INDEX(budget!N:N,MATCH($A:$A,budget!$A:$A,0))</f>
        <v>0</v>
      </c>
      <c r="O475" s="35">
        <f>INDEX(budget!O:O,MATCH($A:$A,budget!$A:$A,0))</f>
        <v>0</v>
      </c>
      <c r="P475" s="35">
        <f>INDEX(budget!P:P,MATCH($A:$A,budget!$A:$A,0))</f>
        <v>0</v>
      </c>
      <c r="Q475" s="35">
        <f>INDEX(budget!Q:Q,MATCH($A:$A,budget!$A:$A,0))</f>
        <v>0</v>
      </c>
      <c r="R475" s="35">
        <f>INDEX(budget!R:R,MATCH($A:$A,budget!$A:$A,0))</f>
        <v>0</v>
      </c>
      <c r="S475" s="14">
        <f t="shared" si="330"/>
        <v>0</v>
      </c>
      <c r="T475" s="35">
        <f>INDEX(budget!T:T,MATCH($A:$A,budget!$A:$A,0))</f>
        <v>0</v>
      </c>
      <c r="U475" s="332">
        <f t="shared" si="331"/>
        <v>0</v>
      </c>
      <c r="V475" s="58"/>
      <c r="W475" s="14"/>
      <c r="X475" s="58"/>
      <c r="Y475" s="58"/>
      <c r="Z475" s="58"/>
      <c r="AA475" s="58"/>
      <c r="AB475" s="75"/>
      <c r="AC475" s="319">
        <f t="shared" si="332"/>
        <v>0</v>
      </c>
      <c r="AD475" s="278"/>
      <c r="AE475" s="278"/>
      <c r="AF475" s="278"/>
      <c r="AG475" s="294">
        <f t="shared" si="333"/>
        <v>0</v>
      </c>
      <c r="AH475" s="304">
        <f t="shared" si="334"/>
        <v>0</v>
      </c>
    </row>
    <row r="476" spans="1:34">
      <c r="A476" s="39">
        <v>3846</v>
      </c>
      <c r="B476" s="44" t="s">
        <v>543</v>
      </c>
      <c r="C476" s="236" t="s">
        <v>339</v>
      </c>
      <c r="D476" s="6"/>
      <c r="E476" s="8"/>
      <c r="F476" s="98">
        <v>1</v>
      </c>
      <c r="G476" s="8"/>
      <c r="H476" s="7">
        <f t="shared" si="337"/>
        <v>1</v>
      </c>
      <c r="I476" s="4">
        <v>1</v>
      </c>
      <c r="J476" s="8" t="s">
        <v>231</v>
      </c>
      <c r="K476" s="7">
        <f>SUMIF(exportMMB!D:D,'Voorbeeld Costreport Budget'!A476,exportMMB!G:G)</f>
        <v>0</v>
      </c>
      <c r="L476" s="14">
        <f>INDEX(budget!L:L,MATCH(A:A,budget!A:A,0))</f>
        <v>0</v>
      </c>
      <c r="M476" s="22">
        <f>INDEX(budget!M:M,MATCH($A:$A,budget!$A:$A,0))</f>
        <v>0</v>
      </c>
      <c r="N476" s="14">
        <f>INDEX(budget!N:N,MATCH($A:$A,budget!$A:$A,0))</f>
        <v>0</v>
      </c>
      <c r="O476" s="35">
        <f>INDEX(budget!O:O,MATCH($A:$A,budget!$A:$A,0))</f>
        <v>0</v>
      </c>
      <c r="P476" s="35">
        <f>INDEX(budget!P:P,MATCH($A:$A,budget!$A:$A,0))</f>
        <v>0</v>
      </c>
      <c r="Q476" s="35">
        <f>INDEX(budget!Q:Q,MATCH($A:$A,budget!$A:$A,0))</f>
        <v>0</v>
      </c>
      <c r="R476" s="35">
        <f>INDEX(budget!R:R,MATCH($A:$A,budget!$A:$A,0))</f>
        <v>0</v>
      </c>
      <c r="S476" s="14">
        <f t="shared" si="330"/>
        <v>0</v>
      </c>
      <c r="T476" s="35">
        <f>INDEX(budget!T:T,MATCH($A:$A,budget!$A:$A,0))</f>
        <v>0</v>
      </c>
      <c r="U476" s="332">
        <f t="shared" si="331"/>
        <v>0</v>
      </c>
      <c r="V476" s="58"/>
      <c r="W476" s="14"/>
      <c r="X476" s="58"/>
      <c r="Y476" s="58"/>
      <c r="Z476" s="58"/>
      <c r="AA476" s="58"/>
      <c r="AB476" s="75"/>
      <c r="AC476" s="319">
        <f t="shared" si="332"/>
        <v>0</v>
      </c>
      <c r="AD476" s="278"/>
      <c r="AE476" s="278"/>
      <c r="AF476" s="278"/>
      <c r="AG476" s="294">
        <f t="shared" si="333"/>
        <v>0</v>
      </c>
      <c r="AH476" s="304">
        <f t="shared" si="334"/>
        <v>0</v>
      </c>
    </row>
    <row r="477" spans="1:34">
      <c r="A477" s="103">
        <v>3849</v>
      </c>
      <c r="B477" s="44" t="s">
        <v>544</v>
      </c>
      <c r="C477" s="236" t="s">
        <v>339</v>
      </c>
      <c r="D477" s="6"/>
      <c r="E477" s="8"/>
      <c r="F477" s="98">
        <v>1</v>
      </c>
      <c r="G477" s="8"/>
      <c r="H477" s="7">
        <f t="shared" si="337"/>
        <v>1</v>
      </c>
      <c r="I477" s="4">
        <v>1</v>
      </c>
      <c r="J477" s="8" t="s">
        <v>231</v>
      </c>
      <c r="K477" s="7">
        <f>SUMIF(exportMMB!D:D,'Voorbeeld Costreport Budget'!A477,exportMMB!G:G)</f>
        <v>0</v>
      </c>
      <c r="L477" s="14">
        <f>INDEX(budget!L:L,MATCH(A:A,budget!A:A,0))</f>
        <v>0</v>
      </c>
      <c r="M477" s="22">
        <f>INDEX(budget!M:M,MATCH($A:$A,budget!$A:$A,0))</f>
        <v>0</v>
      </c>
      <c r="N477" s="14">
        <f>INDEX(budget!N:N,MATCH($A:$A,budget!$A:$A,0))</f>
        <v>0</v>
      </c>
      <c r="O477" s="35">
        <f>INDEX(budget!O:O,MATCH($A:$A,budget!$A:$A,0))</f>
        <v>0</v>
      </c>
      <c r="P477" s="35">
        <f>INDEX(budget!P:P,MATCH($A:$A,budget!$A:$A,0))</f>
        <v>0</v>
      </c>
      <c r="Q477" s="35">
        <f>INDEX(budget!Q:Q,MATCH($A:$A,budget!$A:$A,0))</f>
        <v>0</v>
      </c>
      <c r="R477" s="35">
        <f>INDEX(budget!R:R,MATCH($A:$A,budget!$A:$A,0))</f>
        <v>0</v>
      </c>
      <c r="S477" s="14">
        <f t="shared" si="330"/>
        <v>0</v>
      </c>
      <c r="T477" s="35">
        <f>INDEX(budget!T:T,MATCH($A:$A,budget!$A:$A,0))</f>
        <v>0</v>
      </c>
      <c r="U477" s="332">
        <f t="shared" si="331"/>
        <v>0</v>
      </c>
      <c r="V477" s="58"/>
      <c r="W477" s="14"/>
      <c r="X477" s="58"/>
      <c r="Y477" s="58"/>
      <c r="Z477" s="58"/>
      <c r="AA477" s="58"/>
      <c r="AB477" s="75"/>
      <c r="AC477" s="319">
        <f t="shared" si="332"/>
        <v>0</v>
      </c>
      <c r="AD477" s="278"/>
      <c r="AE477" s="278"/>
      <c r="AF477" s="278"/>
      <c r="AG477" s="294">
        <f t="shared" si="333"/>
        <v>0</v>
      </c>
      <c r="AH477" s="304">
        <f t="shared" si="334"/>
        <v>0</v>
      </c>
    </row>
    <row r="478" spans="1:34">
      <c r="A478" s="39">
        <v>3855</v>
      </c>
      <c r="B478" s="44" t="s">
        <v>545</v>
      </c>
      <c r="C478" s="236" t="s">
        <v>339</v>
      </c>
      <c r="D478" s="6"/>
      <c r="E478" s="8"/>
      <c r="F478" s="98">
        <v>1</v>
      </c>
      <c r="G478" s="8"/>
      <c r="H478" s="7">
        <f t="shared" si="337"/>
        <v>1</v>
      </c>
      <c r="I478" s="4">
        <v>1</v>
      </c>
      <c r="J478" s="8" t="s">
        <v>231</v>
      </c>
      <c r="K478" s="7">
        <f>SUMIF(exportMMB!D:D,'Voorbeeld Costreport Budget'!A478,exportMMB!G:G)</f>
        <v>0</v>
      </c>
      <c r="L478" s="14">
        <f>INDEX(budget!L:L,MATCH(A:A,budget!A:A,0))</f>
        <v>0</v>
      </c>
      <c r="M478" s="22">
        <f>INDEX(budget!M:M,MATCH($A:$A,budget!$A:$A,0))</f>
        <v>0</v>
      </c>
      <c r="N478" s="14">
        <f>INDEX(budget!N:N,MATCH($A:$A,budget!$A:$A,0))</f>
        <v>0</v>
      </c>
      <c r="O478" s="35">
        <f>INDEX(budget!O:O,MATCH($A:$A,budget!$A:$A,0))</f>
        <v>0</v>
      </c>
      <c r="P478" s="35">
        <f>INDEX(budget!P:P,MATCH($A:$A,budget!$A:$A,0))</f>
        <v>0</v>
      </c>
      <c r="Q478" s="35">
        <f>INDEX(budget!Q:Q,MATCH($A:$A,budget!$A:$A,0))</f>
        <v>0</v>
      </c>
      <c r="R478" s="35">
        <f>INDEX(budget!R:R,MATCH($A:$A,budget!$A:$A,0))</f>
        <v>0</v>
      </c>
      <c r="S478" s="14">
        <f t="shared" si="330"/>
        <v>0</v>
      </c>
      <c r="T478" s="35">
        <f>INDEX(budget!T:T,MATCH($A:$A,budget!$A:$A,0))</f>
        <v>0</v>
      </c>
      <c r="U478" s="332">
        <f t="shared" si="331"/>
        <v>0</v>
      </c>
      <c r="V478" s="58"/>
      <c r="W478" s="14"/>
      <c r="X478" s="58"/>
      <c r="Y478" s="58"/>
      <c r="Z478" s="58"/>
      <c r="AA478" s="58"/>
      <c r="AB478" s="75"/>
      <c r="AC478" s="319">
        <f t="shared" si="332"/>
        <v>0</v>
      </c>
      <c r="AD478" s="278"/>
      <c r="AE478" s="278"/>
      <c r="AF478" s="278"/>
      <c r="AG478" s="294">
        <f t="shared" si="333"/>
        <v>0</v>
      </c>
      <c r="AH478" s="304">
        <f t="shared" si="334"/>
        <v>0</v>
      </c>
    </row>
    <row r="479" spans="1:34">
      <c r="A479" s="103">
        <v>3880</v>
      </c>
      <c r="B479" s="44" t="s">
        <v>546</v>
      </c>
      <c r="C479" s="236" t="s">
        <v>339</v>
      </c>
      <c r="D479" s="6"/>
      <c r="E479" s="8"/>
      <c r="F479" s="98">
        <v>1</v>
      </c>
      <c r="G479" s="8"/>
      <c r="H479" s="7">
        <f t="shared" si="337"/>
        <v>1</v>
      </c>
      <c r="I479" s="4">
        <v>1</v>
      </c>
      <c r="J479" s="8" t="s">
        <v>231</v>
      </c>
      <c r="K479" s="7">
        <f>SUMIF(exportMMB!D:D,'Voorbeeld Costreport Budget'!A479,exportMMB!G:G)</f>
        <v>0</v>
      </c>
      <c r="L479" s="14">
        <f>INDEX(budget!L:L,MATCH(A:A,budget!A:A,0))</f>
        <v>0</v>
      </c>
      <c r="M479" s="22">
        <f>INDEX(budget!M:M,MATCH($A:$A,budget!$A:$A,0))</f>
        <v>0</v>
      </c>
      <c r="N479" s="14">
        <f>INDEX(budget!N:N,MATCH($A:$A,budget!$A:$A,0))</f>
        <v>0</v>
      </c>
      <c r="O479" s="35">
        <f>INDEX(budget!O:O,MATCH($A:$A,budget!$A:$A,0))</f>
        <v>0</v>
      </c>
      <c r="P479" s="35">
        <f>INDEX(budget!P:P,MATCH($A:$A,budget!$A:$A,0))</f>
        <v>0</v>
      </c>
      <c r="Q479" s="35">
        <f>INDEX(budget!Q:Q,MATCH($A:$A,budget!$A:$A,0))</f>
        <v>0</v>
      </c>
      <c r="R479" s="35">
        <f>INDEX(budget!R:R,MATCH($A:$A,budget!$A:$A,0))</f>
        <v>0</v>
      </c>
      <c r="S479" s="14">
        <f t="shared" si="330"/>
        <v>0</v>
      </c>
      <c r="T479" s="35">
        <f>INDEX(budget!T:T,MATCH($A:$A,budget!$A:$A,0))</f>
        <v>0</v>
      </c>
      <c r="U479" s="332">
        <f t="shared" si="331"/>
        <v>0</v>
      </c>
      <c r="V479" s="58"/>
      <c r="W479" s="14"/>
      <c r="X479" s="58"/>
      <c r="Y479" s="58"/>
      <c r="Z479" s="58"/>
      <c r="AA479" s="58"/>
      <c r="AB479" s="75"/>
      <c r="AC479" s="319">
        <f t="shared" si="332"/>
        <v>0</v>
      </c>
      <c r="AD479" s="278"/>
      <c r="AE479" s="278"/>
      <c r="AF479" s="278"/>
      <c r="AG479" s="294">
        <f t="shared" si="333"/>
        <v>0</v>
      </c>
      <c r="AH479" s="304">
        <f t="shared" si="334"/>
        <v>0</v>
      </c>
    </row>
    <row r="480" spans="1:34">
      <c r="A480" s="39">
        <v>3883</v>
      </c>
      <c r="B480" s="44" t="s">
        <v>547</v>
      </c>
      <c r="C480" s="236" t="s">
        <v>339</v>
      </c>
      <c r="D480" s="6"/>
      <c r="E480" s="8"/>
      <c r="F480" s="98">
        <v>1</v>
      </c>
      <c r="G480" s="8"/>
      <c r="H480" s="7">
        <f t="shared" si="337"/>
        <v>1</v>
      </c>
      <c r="I480" s="4">
        <v>1</v>
      </c>
      <c r="J480" s="8" t="s">
        <v>231</v>
      </c>
      <c r="K480" s="7">
        <f>SUMIF(exportMMB!D:D,'Voorbeeld Costreport Budget'!A480,exportMMB!G:G)</f>
        <v>0</v>
      </c>
      <c r="L480" s="14">
        <f>INDEX(budget!L:L,MATCH(A:A,budget!A:A,0))</f>
        <v>0</v>
      </c>
      <c r="M480" s="22">
        <f>INDEX(budget!M:M,MATCH($A:$A,budget!$A:$A,0))</f>
        <v>0</v>
      </c>
      <c r="N480" s="14">
        <f>INDEX(budget!N:N,MATCH($A:$A,budget!$A:$A,0))</f>
        <v>0</v>
      </c>
      <c r="O480" s="35">
        <f>INDEX(budget!O:O,MATCH($A:$A,budget!$A:$A,0))</f>
        <v>0</v>
      </c>
      <c r="P480" s="35">
        <f>INDEX(budget!P:P,MATCH($A:$A,budget!$A:$A,0))</f>
        <v>0</v>
      </c>
      <c r="Q480" s="35">
        <f>INDEX(budget!Q:Q,MATCH($A:$A,budget!$A:$A,0))</f>
        <v>0</v>
      </c>
      <c r="R480" s="35">
        <f>INDEX(budget!R:R,MATCH($A:$A,budget!$A:$A,0))</f>
        <v>0</v>
      </c>
      <c r="S480" s="14">
        <f t="shared" si="330"/>
        <v>0</v>
      </c>
      <c r="T480" s="35">
        <f>INDEX(budget!T:T,MATCH($A:$A,budget!$A:$A,0))</f>
        <v>0</v>
      </c>
      <c r="U480" s="332">
        <f t="shared" si="331"/>
        <v>0</v>
      </c>
      <c r="V480" s="58"/>
      <c r="W480" s="14"/>
      <c r="X480" s="58"/>
      <c r="Y480" s="58"/>
      <c r="Z480" s="58"/>
      <c r="AA480" s="58"/>
      <c r="AB480" s="75"/>
      <c r="AC480" s="319">
        <f t="shared" si="332"/>
        <v>0</v>
      </c>
      <c r="AD480" s="278"/>
      <c r="AE480" s="278"/>
      <c r="AF480" s="278"/>
      <c r="AG480" s="294">
        <f t="shared" si="333"/>
        <v>0</v>
      </c>
      <c r="AH480" s="304">
        <f t="shared" si="334"/>
        <v>0</v>
      </c>
    </row>
    <row r="481" spans="1:35">
      <c r="A481" s="39"/>
      <c r="B481" s="46" t="s">
        <v>152</v>
      </c>
      <c r="C481" s="236"/>
      <c r="D481" s="6"/>
      <c r="E481" s="8"/>
      <c r="F481" s="98"/>
      <c r="G481" s="8"/>
      <c r="H481" s="7"/>
      <c r="I481" s="4"/>
      <c r="J481" s="8"/>
      <c r="K481" s="7"/>
      <c r="L481" s="16">
        <f>SUM(L466:L480)</f>
        <v>0</v>
      </c>
      <c r="M481" s="21">
        <f>SUM(M466:M480)</f>
        <v>0</v>
      </c>
      <c r="N481" s="16">
        <f t="shared" ref="N481:T481" si="338">SUM(N466:N480)</f>
        <v>0</v>
      </c>
      <c r="O481" s="34">
        <f t="shared" si="338"/>
        <v>0</v>
      </c>
      <c r="P481" s="34">
        <f t="shared" si="338"/>
        <v>0</v>
      </c>
      <c r="Q481" s="34">
        <f t="shared" si="338"/>
        <v>0</v>
      </c>
      <c r="R481" s="34">
        <f t="shared" si="338"/>
        <v>0</v>
      </c>
      <c r="S481" s="16">
        <f t="shared" si="338"/>
        <v>0</v>
      </c>
      <c r="T481" s="34">
        <f t="shared" si="338"/>
        <v>0</v>
      </c>
      <c r="U481" s="284">
        <f t="shared" ref="U481:AA481" si="339">SUM(U466:U480)</f>
        <v>0</v>
      </c>
      <c r="V481" s="58">
        <f t="shared" si="339"/>
        <v>0</v>
      </c>
      <c r="W481" s="14">
        <f t="shared" si="339"/>
        <v>0</v>
      </c>
      <c r="X481" s="58">
        <f t="shared" si="339"/>
        <v>0</v>
      </c>
      <c r="Y481" s="58">
        <f t="shared" si="339"/>
        <v>0</v>
      </c>
      <c r="Z481" s="58">
        <f t="shared" si="339"/>
        <v>0</v>
      </c>
      <c r="AA481" s="58">
        <f t="shared" si="339"/>
        <v>0</v>
      </c>
      <c r="AB481" s="59">
        <f t="shared" ref="AB481" si="340">SUM(AB466:AB480)</f>
        <v>0</v>
      </c>
      <c r="AC481" s="320">
        <f>SUM(AC466:AC480)</f>
        <v>0</v>
      </c>
      <c r="AD481" s="279">
        <f>SUM(AD466:AD480)</f>
        <v>0</v>
      </c>
      <c r="AE481" s="279">
        <f>SUM(AE466:AE480)</f>
        <v>0</v>
      </c>
      <c r="AF481" s="279">
        <f>SUM(AF466:AF480)</f>
        <v>0</v>
      </c>
      <c r="AG481" s="295">
        <f t="shared" ref="AG481:AH481" si="341">SUM(AG466:AG480)</f>
        <v>0</v>
      </c>
      <c r="AH481" s="305">
        <f t="shared" si="341"/>
        <v>0</v>
      </c>
      <c r="AI481" s="328"/>
    </row>
    <row r="482" spans="1:35">
      <c r="A482" s="1"/>
      <c r="B482" s="44"/>
      <c r="C482" s="239"/>
      <c r="D482" s="6"/>
      <c r="E482" s="4"/>
      <c r="F482" s="98"/>
      <c r="G482" s="8"/>
      <c r="H482" s="7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  <c r="U482" s="284"/>
      <c r="V482" s="58"/>
      <c r="W482" s="14"/>
      <c r="X482" s="58"/>
      <c r="Y482" s="58"/>
      <c r="Z482" s="58"/>
      <c r="AA482" s="58"/>
      <c r="AB482" s="75"/>
      <c r="AC482" s="319"/>
      <c r="AD482" s="278"/>
      <c r="AE482" s="278"/>
      <c r="AF482" s="278"/>
      <c r="AG482" s="294"/>
      <c r="AH482" s="304"/>
    </row>
    <row r="483" spans="1:35">
      <c r="A483" s="104">
        <v>3900</v>
      </c>
      <c r="B483" s="31" t="s">
        <v>187</v>
      </c>
      <c r="C483" s="237"/>
      <c r="D483" s="6"/>
      <c r="E483" s="4"/>
      <c r="F483" s="98"/>
      <c r="G483" s="8"/>
      <c r="H483" s="7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  <c r="U483" s="284"/>
      <c r="V483" s="58"/>
      <c r="W483" s="14"/>
      <c r="X483" s="58"/>
      <c r="Y483" s="58"/>
      <c r="Z483" s="58"/>
      <c r="AA483" s="58"/>
      <c r="AB483" s="75"/>
      <c r="AC483" s="319"/>
      <c r="AD483" s="278"/>
      <c r="AE483" s="278"/>
      <c r="AF483" s="278"/>
      <c r="AG483" s="294"/>
      <c r="AH483" s="304"/>
    </row>
    <row r="484" spans="1:35">
      <c r="A484" s="103">
        <v>3901</v>
      </c>
      <c r="B484" s="44" t="s">
        <v>548</v>
      </c>
      <c r="C484" s="236" t="s">
        <v>339</v>
      </c>
      <c r="D484" s="6"/>
      <c r="E484" s="4"/>
      <c r="F484" s="98">
        <v>1</v>
      </c>
      <c r="G484" s="8"/>
      <c r="H484" s="7">
        <f t="shared" ref="H484:H486" si="342">SUM(E484:G484)</f>
        <v>1</v>
      </c>
      <c r="I484" s="4">
        <v>1</v>
      </c>
      <c r="J484" s="8" t="s">
        <v>231</v>
      </c>
      <c r="K484" s="7">
        <f>SUMIF(exportMMB!D:D,'Voorbeeld Costreport Budget'!A484,exportMMB!G:G)</f>
        <v>0</v>
      </c>
      <c r="L484" s="14">
        <f>INDEX(budget!L:L,MATCH(A:A,budget!A:A,0))</f>
        <v>0</v>
      </c>
      <c r="M484" s="22">
        <f>INDEX(budget!M:M,MATCH($A:$A,budget!$A:$A,0))</f>
        <v>0</v>
      </c>
      <c r="N484" s="14">
        <f>INDEX(budget!N:N,MATCH($A:$A,budget!$A:$A,0))</f>
        <v>0</v>
      </c>
      <c r="O484" s="35">
        <f>INDEX(budget!O:O,MATCH($A:$A,budget!$A:$A,0))</f>
        <v>0</v>
      </c>
      <c r="P484" s="35">
        <f>INDEX(budget!P:P,MATCH($A:$A,budget!$A:$A,0))</f>
        <v>0</v>
      </c>
      <c r="Q484" s="35">
        <f>INDEX(budget!Q:Q,MATCH($A:$A,budget!$A:$A,0))</f>
        <v>0</v>
      </c>
      <c r="R484" s="35">
        <f>INDEX(budget!R:R,MATCH($A:$A,budget!$A:$A,0))</f>
        <v>0</v>
      </c>
      <c r="S484" s="14">
        <f t="shared" ref="S484:S491" si="343">L484-SUM(N484:R484)</f>
        <v>0</v>
      </c>
      <c r="T484" s="35">
        <f>INDEX(budget!T:T,MATCH($A:$A,budget!$A:$A,0))</f>
        <v>0</v>
      </c>
      <c r="U484" s="332">
        <f t="shared" ref="U484:U491" si="344">W:W+X:X+Y:Y+Z:Z+AA:AA</f>
        <v>0</v>
      </c>
      <c r="V484" s="58"/>
      <c r="W484" s="14"/>
      <c r="X484" s="58"/>
      <c r="Y484" s="58"/>
      <c r="Z484" s="58"/>
      <c r="AA484" s="58"/>
      <c r="AB484" s="75"/>
      <c r="AC484" s="319">
        <f t="shared" ref="AC484:AC491" si="345">AD:AD+AE:AE</f>
        <v>0</v>
      </c>
      <c r="AD484" s="278"/>
      <c r="AE484" s="278"/>
      <c r="AF484" s="278"/>
      <c r="AG484" s="294">
        <f t="shared" ref="AG484:AG491" si="346">AC:AC+U:U</f>
        <v>0</v>
      </c>
      <c r="AH484" s="304">
        <f t="shared" ref="AH484:AH491" si="347">L:L-AG:AG</f>
        <v>0</v>
      </c>
    </row>
    <row r="485" spans="1:35">
      <c r="A485" s="39">
        <v>3903</v>
      </c>
      <c r="B485" s="44" t="s">
        <v>535</v>
      </c>
      <c r="C485" s="236" t="s">
        <v>339</v>
      </c>
      <c r="D485" s="6"/>
      <c r="E485" s="4"/>
      <c r="F485" s="98">
        <v>1</v>
      </c>
      <c r="G485" s="8"/>
      <c r="H485" s="7">
        <f t="shared" si="342"/>
        <v>1</v>
      </c>
      <c r="I485" s="4">
        <v>1</v>
      </c>
      <c r="J485" s="8" t="s">
        <v>231</v>
      </c>
      <c r="K485" s="7">
        <f>SUMIF(exportMMB!D:D,'Voorbeeld Costreport Budget'!A485,exportMMB!G:G)</f>
        <v>0</v>
      </c>
      <c r="L485" s="14">
        <f>INDEX(budget!L:L,MATCH(A:A,budget!A:A,0))</f>
        <v>0</v>
      </c>
      <c r="M485" s="22">
        <f>INDEX(budget!M:M,MATCH($A:$A,budget!$A:$A,0))</f>
        <v>0</v>
      </c>
      <c r="N485" s="14">
        <f>INDEX(budget!N:N,MATCH($A:$A,budget!$A:$A,0))</f>
        <v>0</v>
      </c>
      <c r="O485" s="35">
        <f>INDEX(budget!O:O,MATCH($A:$A,budget!$A:$A,0))</f>
        <v>0</v>
      </c>
      <c r="P485" s="35">
        <f>INDEX(budget!P:P,MATCH($A:$A,budget!$A:$A,0))</f>
        <v>0</v>
      </c>
      <c r="Q485" s="35">
        <f>INDEX(budget!Q:Q,MATCH($A:$A,budget!$A:$A,0))</f>
        <v>0</v>
      </c>
      <c r="R485" s="35">
        <f>INDEX(budget!R:R,MATCH($A:$A,budget!$A:$A,0))</f>
        <v>0</v>
      </c>
      <c r="S485" s="14">
        <f t="shared" si="343"/>
        <v>0</v>
      </c>
      <c r="T485" s="35">
        <f>INDEX(budget!T:T,MATCH($A:$A,budget!$A:$A,0))</f>
        <v>0</v>
      </c>
      <c r="U485" s="332">
        <f t="shared" si="344"/>
        <v>0</v>
      </c>
      <c r="V485" s="58"/>
      <c r="W485" s="14"/>
      <c r="X485" s="58"/>
      <c r="Y485" s="58"/>
      <c r="Z485" s="58"/>
      <c r="AA485" s="58"/>
      <c r="AB485" s="75"/>
      <c r="AC485" s="319">
        <f t="shared" si="345"/>
        <v>0</v>
      </c>
      <c r="AD485" s="278"/>
      <c r="AE485" s="278"/>
      <c r="AF485" s="278"/>
      <c r="AG485" s="294">
        <f t="shared" si="346"/>
        <v>0</v>
      </c>
      <c r="AH485" s="304">
        <f t="shared" si="347"/>
        <v>0</v>
      </c>
    </row>
    <row r="486" spans="1:35">
      <c r="A486" s="39">
        <v>3940</v>
      </c>
      <c r="B486" s="44" t="s">
        <v>549</v>
      </c>
      <c r="C486" s="236" t="s">
        <v>339</v>
      </c>
      <c r="D486" s="6"/>
      <c r="E486" s="4"/>
      <c r="F486" s="98">
        <v>1</v>
      </c>
      <c r="G486" s="8"/>
      <c r="H486" s="7">
        <f t="shared" si="342"/>
        <v>1</v>
      </c>
      <c r="I486" s="4">
        <v>1</v>
      </c>
      <c r="J486" s="8" t="s">
        <v>231</v>
      </c>
      <c r="K486" s="7">
        <f>SUMIF(exportMMB!D:D,'Voorbeeld Costreport Budget'!A486,exportMMB!G:G)</f>
        <v>0</v>
      </c>
      <c r="L486" s="14">
        <f>INDEX(budget!L:L,MATCH(A:A,budget!A:A,0))</f>
        <v>0</v>
      </c>
      <c r="M486" s="22">
        <f>INDEX(budget!M:M,MATCH($A:$A,budget!$A:$A,0))</f>
        <v>0</v>
      </c>
      <c r="N486" s="14">
        <f>INDEX(budget!N:N,MATCH($A:$A,budget!$A:$A,0))</f>
        <v>0</v>
      </c>
      <c r="O486" s="35">
        <f>INDEX(budget!O:O,MATCH($A:$A,budget!$A:$A,0))</f>
        <v>0</v>
      </c>
      <c r="P486" s="35">
        <f>INDEX(budget!P:P,MATCH($A:$A,budget!$A:$A,0))</f>
        <v>0</v>
      </c>
      <c r="Q486" s="35">
        <f>INDEX(budget!Q:Q,MATCH($A:$A,budget!$A:$A,0))</f>
        <v>0</v>
      </c>
      <c r="R486" s="35">
        <f>INDEX(budget!R:R,MATCH($A:$A,budget!$A:$A,0))</f>
        <v>0</v>
      </c>
      <c r="S486" s="14">
        <f t="shared" si="343"/>
        <v>0</v>
      </c>
      <c r="T486" s="35">
        <f>INDEX(budget!T:T,MATCH($A:$A,budget!$A:$A,0))</f>
        <v>0</v>
      </c>
      <c r="U486" s="332">
        <f t="shared" si="344"/>
        <v>0</v>
      </c>
      <c r="V486" s="58"/>
      <c r="W486" s="14"/>
      <c r="X486" s="58"/>
      <c r="Y486" s="58"/>
      <c r="Z486" s="58"/>
      <c r="AA486" s="58"/>
      <c r="AB486" s="75"/>
      <c r="AC486" s="319">
        <f t="shared" si="345"/>
        <v>0</v>
      </c>
      <c r="AD486" s="278"/>
      <c r="AE486" s="278"/>
      <c r="AF486" s="278"/>
      <c r="AG486" s="294">
        <f t="shared" si="346"/>
        <v>0</v>
      </c>
      <c r="AH486" s="304">
        <f t="shared" si="347"/>
        <v>0</v>
      </c>
    </row>
    <row r="487" spans="1:35">
      <c r="A487" s="103">
        <v>3941</v>
      </c>
      <c r="B487" s="44" t="s">
        <v>550</v>
      </c>
      <c r="C487" s="236" t="s">
        <v>339</v>
      </c>
      <c r="D487" s="6"/>
      <c r="E487" s="4"/>
      <c r="F487" s="98">
        <v>1</v>
      </c>
      <c r="G487" s="8"/>
      <c r="H487" s="7">
        <f t="shared" ref="H487" si="348">SUM(E487:G487)</f>
        <v>1</v>
      </c>
      <c r="I487" s="4">
        <v>1</v>
      </c>
      <c r="J487" s="8" t="s">
        <v>231</v>
      </c>
      <c r="K487" s="7">
        <f>SUMIF(exportMMB!D:D,'Voorbeeld Costreport Budget'!A487,exportMMB!G:G)</f>
        <v>0</v>
      </c>
      <c r="L487" s="14">
        <f>INDEX(budget!L:L,MATCH(A:A,budget!A:A,0))</f>
        <v>0</v>
      </c>
      <c r="M487" s="22">
        <f>INDEX(budget!M:M,MATCH($A:$A,budget!$A:$A,0))</f>
        <v>0</v>
      </c>
      <c r="N487" s="14">
        <f>INDEX(budget!N:N,MATCH($A:$A,budget!$A:$A,0))</f>
        <v>0</v>
      </c>
      <c r="O487" s="35">
        <f>INDEX(budget!O:O,MATCH($A:$A,budget!$A:$A,0))</f>
        <v>0</v>
      </c>
      <c r="P487" s="35">
        <f>INDEX(budget!P:P,MATCH($A:$A,budget!$A:$A,0))</f>
        <v>0</v>
      </c>
      <c r="Q487" s="35">
        <f>INDEX(budget!Q:Q,MATCH($A:$A,budget!$A:$A,0))</f>
        <v>0</v>
      </c>
      <c r="R487" s="35">
        <f>INDEX(budget!R:R,MATCH($A:$A,budget!$A:$A,0))</f>
        <v>0</v>
      </c>
      <c r="S487" s="14">
        <f t="shared" si="343"/>
        <v>0</v>
      </c>
      <c r="T487" s="35">
        <f>INDEX(budget!T:T,MATCH($A:$A,budget!$A:$A,0))</f>
        <v>0</v>
      </c>
      <c r="U487" s="332">
        <f t="shared" si="344"/>
        <v>0</v>
      </c>
      <c r="V487" s="58"/>
      <c r="W487" s="14"/>
      <c r="X487" s="58"/>
      <c r="Y487" s="58"/>
      <c r="Z487" s="58"/>
      <c r="AA487" s="58"/>
      <c r="AB487" s="75"/>
      <c r="AC487" s="319">
        <f t="shared" si="345"/>
        <v>0</v>
      </c>
      <c r="AD487" s="278"/>
      <c r="AE487" s="278"/>
      <c r="AF487" s="278"/>
      <c r="AG487" s="294">
        <f t="shared" si="346"/>
        <v>0</v>
      </c>
      <c r="AH487" s="304">
        <f t="shared" si="347"/>
        <v>0</v>
      </c>
    </row>
    <row r="488" spans="1:35">
      <c r="A488" s="39">
        <v>3943</v>
      </c>
      <c r="B488" s="44" t="s">
        <v>551</v>
      </c>
      <c r="C488" s="236" t="s">
        <v>339</v>
      </c>
      <c r="D488" s="6"/>
      <c r="E488" s="4"/>
      <c r="F488" s="98">
        <v>1</v>
      </c>
      <c r="G488" s="8"/>
      <c r="H488" s="7">
        <f t="shared" ref="H488:H491" si="349">SUM(E488:G488)</f>
        <v>1</v>
      </c>
      <c r="I488" s="4">
        <v>1</v>
      </c>
      <c r="J488" s="8" t="s">
        <v>231</v>
      </c>
      <c r="K488" s="7">
        <f>SUMIF(exportMMB!D:D,'Voorbeeld Costreport Budget'!A488,exportMMB!G:G)</f>
        <v>0</v>
      </c>
      <c r="L488" s="14">
        <f>INDEX(budget!L:L,MATCH(A:A,budget!A:A,0))</f>
        <v>0</v>
      </c>
      <c r="M488" s="22">
        <f>INDEX(budget!M:M,MATCH($A:$A,budget!$A:$A,0))</f>
        <v>0</v>
      </c>
      <c r="N488" s="14">
        <f>INDEX(budget!N:N,MATCH($A:$A,budget!$A:$A,0))</f>
        <v>0</v>
      </c>
      <c r="O488" s="35">
        <f>INDEX(budget!O:O,MATCH($A:$A,budget!$A:$A,0))</f>
        <v>0</v>
      </c>
      <c r="P488" s="35">
        <f>INDEX(budget!P:P,MATCH($A:$A,budget!$A:$A,0))</f>
        <v>0</v>
      </c>
      <c r="Q488" s="35">
        <f>INDEX(budget!Q:Q,MATCH($A:$A,budget!$A:$A,0))</f>
        <v>0</v>
      </c>
      <c r="R488" s="35">
        <f>INDEX(budget!R:R,MATCH($A:$A,budget!$A:$A,0))</f>
        <v>0</v>
      </c>
      <c r="S488" s="14">
        <f t="shared" si="343"/>
        <v>0</v>
      </c>
      <c r="T488" s="35">
        <f>INDEX(budget!T:T,MATCH($A:$A,budget!$A:$A,0))</f>
        <v>0</v>
      </c>
      <c r="U488" s="332">
        <f t="shared" si="344"/>
        <v>0</v>
      </c>
      <c r="V488" s="58"/>
      <c r="W488" s="14"/>
      <c r="X488" s="58"/>
      <c r="Y488" s="58"/>
      <c r="Z488" s="58"/>
      <c r="AA488" s="58"/>
      <c r="AB488" s="75"/>
      <c r="AC488" s="319">
        <f t="shared" si="345"/>
        <v>0</v>
      </c>
      <c r="AD488" s="278"/>
      <c r="AE488" s="278"/>
      <c r="AF488" s="278"/>
      <c r="AG488" s="294">
        <f t="shared" si="346"/>
        <v>0</v>
      </c>
      <c r="AH488" s="304">
        <f t="shared" si="347"/>
        <v>0</v>
      </c>
    </row>
    <row r="489" spans="1:35">
      <c r="A489" s="103">
        <v>3944</v>
      </c>
      <c r="B489" s="44" t="s">
        <v>552</v>
      </c>
      <c r="C489" s="236" t="s">
        <v>339</v>
      </c>
      <c r="D489" s="6"/>
      <c r="E489" s="4"/>
      <c r="F489" s="98">
        <v>1</v>
      </c>
      <c r="G489" s="8"/>
      <c r="H489" s="7">
        <f t="shared" si="349"/>
        <v>1</v>
      </c>
      <c r="I489" s="4">
        <v>1</v>
      </c>
      <c r="J489" s="8" t="s">
        <v>231</v>
      </c>
      <c r="K489" s="7">
        <f>SUMIF(exportMMB!D:D,'Voorbeeld Costreport Budget'!A489,exportMMB!G:G)</f>
        <v>0</v>
      </c>
      <c r="L489" s="14">
        <f>INDEX(budget!L:L,MATCH(A:A,budget!A:A,0))</f>
        <v>0</v>
      </c>
      <c r="M489" s="22">
        <f>INDEX(budget!M:M,MATCH($A:$A,budget!$A:$A,0))</f>
        <v>0</v>
      </c>
      <c r="N489" s="14">
        <f>INDEX(budget!N:N,MATCH($A:$A,budget!$A:$A,0))</f>
        <v>0</v>
      </c>
      <c r="O489" s="35">
        <f>INDEX(budget!O:O,MATCH($A:$A,budget!$A:$A,0))</f>
        <v>0</v>
      </c>
      <c r="P489" s="35">
        <f>INDEX(budget!P:P,MATCH($A:$A,budget!$A:$A,0))</f>
        <v>0</v>
      </c>
      <c r="Q489" s="35">
        <f>INDEX(budget!Q:Q,MATCH($A:$A,budget!$A:$A,0))</f>
        <v>0</v>
      </c>
      <c r="R489" s="35">
        <f>INDEX(budget!R:R,MATCH($A:$A,budget!$A:$A,0))</f>
        <v>0</v>
      </c>
      <c r="S489" s="14">
        <f t="shared" si="343"/>
        <v>0</v>
      </c>
      <c r="T489" s="35">
        <f>INDEX(budget!T:T,MATCH($A:$A,budget!$A:$A,0))</f>
        <v>0</v>
      </c>
      <c r="U489" s="332">
        <f t="shared" si="344"/>
        <v>0</v>
      </c>
      <c r="V489" s="58"/>
      <c r="W489" s="14"/>
      <c r="X489" s="58"/>
      <c r="Y489" s="58"/>
      <c r="Z489" s="58"/>
      <c r="AA489" s="58"/>
      <c r="AB489" s="75"/>
      <c r="AC489" s="319">
        <f t="shared" si="345"/>
        <v>0</v>
      </c>
      <c r="AD489" s="278"/>
      <c r="AE489" s="278"/>
      <c r="AF489" s="278"/>
      <c r="AG489" s="294">
        <f t="shared" si="346"/>
        <v>0</v>
      </c>
      <c r="AH489" s="304">
        <f t="shared" si="347"/>
        <v>0</v>
      </c>
    </row>
    <row r="490" spans="1:35">
      <c r="A490" s="103">
        <v>3949</v>
      </c>
      <c r="B490" s="44" t="s">
        <v>553</v>
      </c>
      <c r="C490" s="236" t="s">
        <v>339</v>
      </c>
      <c r="D490" s="6"/>
      <c r="E490" s="4"/>
      <c r="F490" s="98">
        <v>1</v>
      </c>
      <c r="G490" s="8"/>
      <c r="H490" s="7">
        <f t="shared" si="349"/>
        <v>1</v>
      </c>
      <c r="I490" s="4">
        <v>1</v>
      </c>
      <c r="J490" s="8" t="s">
        <v>231</v>
      </c>
      <c r="K490" s="7">
        <f>SUMIF(exportMMB!D:D,'Voorbeeld Costreport Budget'!A490,exportMMB!G:G)</f>
        <v>0</v>
      </c>
      <c r="L490" s="14">
        <f>INDEX(budget!L:L,MATCH(A:A,budget!A:A,0))</f>
        <v>0</v>
      </c>
      <c r="M490" s="22">
        <f>INDEX(budget!M:M,MATCH($A:$A,budget!$A:$A,0))</f>
        <v>0</v>
      </c>
      <c r="N490" s="14">
        <f>INDEX(budget!N:N,MATCH($A:$A,budget!$A:$A,0))</f>
        <v>0</v>
      </c>
      <c r="O490" s="35">
        <f>INDEX(budget!O:O,MATCH($A:$A,budget!$A:$A,0))</f>
        <v>0</v>
      </c>
      <c r="P490" s="35">
        <f>INDEX(budget!P:P,MATCH($A:$A,budget!$A:$A,0))</f>
        <v>0</v>
      </c>
      <c r="Q490" s="35">
        <f>INDEX(budget!Q:Q,MATCH($A:$A,budget!$A:$A,0))</f>
        <v>0</v>
      </c>
      <c r="R490" s="35">
        <f>INDEX(budget!R:R,MATCH($A:$A,budget!$A:$A,0))</f>
        <v>0</v>
      </c>
      <c r="S490" s="14">
        <f t="shared" si="343"/>
        <v>0</v>
      </c>
      <c r="T490" s="35">
        <f>INDEX(budget!T:T,MATCH($A:$A,budget!$A:$A,0))</f>
        <v>0</v>
      </c>
      <c r="U490" s="332">
        <f t="shared" si="344"/>
        <v>0</v>
      </c>
      <c r="V490" s="58"/>
      <c r="W490" s="14"/>
      <c r="X490" s="58"/>
      <c r="Y490" s="58"/>
      <c r="Z490" s="58"/>
      <c r="AA490" s="58"/>
      <c r="AB490" s="75"/>
      <c r="AC490" s="319">
        <f t="shared" si="345"/>
        <v>0</v>
      </c>
      <c r="AD490" s="278"/>
      <c r="AE490" s="278"/>
      <c r="AF490" s="278"/>
      <c r="AG490" s="294">
        <f t="shared" si="346"/>
        <v>0</v>
      </c>
      <c r="AH490" s="304">
        <f t="shared" si="347"/>
        <v>0</v>
      </c>
    </row>
    <row r="491" spans="1:35">
      <c r="A491" s="103">
        <v>3962</v>
      </c>
      <c r="B491" s="44" t="s">
        <v>554</v>
      </c>
      <c r="C491" s="236" t="s">
        <v>339</v>
      </c>
      <c r="D491" s="6"/>
      <c r="E491" s="4"/>
      <c r="F491" s="98">
        <v>1</v>
      </c>
      <c r="G491" s="8"/>
      <c r="H491" s="7">
        <f t="shared" si="349"/>
        <v>1</v>
      </c>
      <c r="I491" s="4">
        <v>1</v>
      </c>
      <c r="J491" s="8" t="s">
        <v>231</v>
      </c>
      <c r="K491" s="7">
        <f>SUMIF(exportMMB!D:D,'Voorbeeld Costreport Budget'!A491,exportMMB!G:G)</f>
        <v>0</v>
      </c>
      <c r="L491" s="14">
        <f>INDEX(budget!L:L,MATCH(A:A,budget!A:A,0))</f>
        <v>0</v>
      </c>
      <c r="M491" s="22">
        <f>INDEX(budget!M:M,MATCH($A:$A,budget!$A:$A,0))</f>
        <v>0</v>
      </c>
      <c r="N491" s="14">
        <f>INDEX(budget!N:N,MATCH($A:$A,budget!$A:$A,0))</f>
        <v>0</v>
      </c>
      <c r="O491" s="35">
        <f>INDEX(budget!O:O,MATCH($A:$A,budget!$A:$A,0))</f>
        <v>0</v>
      </c>
      <c r="P491" s="35">
        <f>INDEX(budget!P:P,MATCH($A:$A,budget!$A:$A,0))</f>
        <v>0</v>
      </c>
      <c r="Q491" s="35">
        <f>INDEX(budget!Q:Q,MATCH($A:$A,budget!$A:$A,0))</f>
        <v>0</v>
      </c>
      <c r="R491" s="35">
        <f>INDEX(budget!R:R,MATCH($A:$A,budget!$A:$A,0))</f>
        <v>0</v>
      </c>
      <c r="S491" s="14">
        <f t="shared" si="343"/>
        <v>0</v>
      </c>
      <c r="T491" s="36"/>
      <c r="U491" s="332">
        <f t="shared" si="344"/>
        <v>0</v>
      </c>
      <c r="V491" s="58"/>
      <c r="W491" s="14"/>
      <c r="X491" s="58"/>
      <c r="Y491" s="58"/>
      <c r="Z491" s="58"/>
      <c r="AA491" s="58"/>
      <c r="AB491" s="310"/>
      <c r="AC491" s="319">
        <f t="shared" si="345"/>
        <v>0</v>
      </c>
      <c r="AD491" s="278"/>
      <c r="AE491" s="278"/>
      <c r="AF491" s="278"/>
      <c r="AG491" s="294">
        <f t="shared" si="346"/>
        <v>0</v>
      </c>
      <c r="AH491" s="304">
        <f t="shared" si="347"/>
        <v>0</v>
      </c>
    </row>
    <row r="492" spans="1:35">
      <c r="A492" s="1"/>
      <c r="B492" s="46" t="s">
        <v>152</v>
      </c>
      <c r="C492" s="239"/>
      <c r="D492" s="6"/>
      <c r="E492" s="4"/>
      <c r="F492" s="98"/>
      <c r="G492" s="8"/>
      <c r="H492" s="7"/>
      <c r="I492" s="4"/>
      <c r="J492" s="4"/>
      <c r="K492" s="7"/>
      <c r="L492" s="16">
        <f>SUM(L484:L491)</f>
        <v>0</v>
      </c>
      <c r="M492" s="21">
        <f>SUM(M484:M491)</f>
        <v>0</v>
      </c>
      <c r="N492" s="16">
        <f t="shared" ref="N492:T492" si="350">SUM(N484:N491)</f>
        <v>0</v>
      </c>
      <c r="O492" s="34">
        <f t="shared" si="350"/>
        <v>0</v>
      </c>
      <c r="P492" s="34">
        <f t="shared" si="350"/>
        <v>0</v>
      </c>
      <c r="Q492" s="34">
        <f t="shared" si="350"/>
        <v>0</v>
      </c>
      <c r="R492" s="34">
        <f t="shared" si="350"/>
        <v>0</v>
      </c>
      <c r="S492" s="16">
        <f t="shared" si="350"/>
        <v>0</v>
      </c>
      <c r="T492" s="34">
        <f t="shared" si="350"/>
        <v>0</v>
      </c>
      <c r="U492" s="284">
        <f t="shared" ref="U492:AA492" si="351">SUM(U484:U491)</f>
        <v>0</v>
      </c>
      <c r="V492" s="58">
        <f t="shared" si="351"/>
        <v>0</v>
      </c>
      <c r="W492" s="14">
        <f t="shared" si="351"/>
        <v>0</v>
      </c>
      <c r="X492" s="58">
        <f t="shared" si="351"/>
        <v>0</v>
      </c>
      <c r="Y492" s="58">
        <f t="shared" si="351"/>
        <v>0</v>
      </c>
      <c r="Z492" s="58">
        <f t="shared" si="351"/>
        <v>0</v>
      </c>
      <c r="AA492" s="58">
        <f t="shared" si="351"/>
        <v>0</v>
      </c>
      <c r="AB492" s="59">
        <f t="shared" ref="AB492" si="352">SUM(AB484:AB491)</f>
        <v>0</v>
      </c>
      <c r="AC492" s="279">
        <f t="shared" ref="AC492:AD492" si="353">SUM(AC484:AC491)</f>
        <v>0</v>
      </c>
      <c r="AD492" s="279">
        <f t="shared" si="353"/>
        <v>0</v>
      </c>
      <c r="AE492" s="279">
        <f>SUM(AE484:AE491)</f>
        <v>0</v>
      </c>
      <c r="AF492" s="279">
        <f>SUM(AF484:AF491)</f>
        <v>0</v>
      </c>
      <c r="AG492" s="295">
        <f t="shared" ref="AG492:AH492" si="354">SUM(AG484:AG491)</f>
        <v>0</v>
      </c>
      <c r="AH492" s="305">
        <f t="shared" si="354"/>
        <v>0</v>
      </c>
      <c r="AI492" s="328"/>
    </row>
    <row r="493" spans="1:35">
      <c r="A493" s="39"/>
      <c r="B493" s="44"/>
      <c r="C493" s="236"/>
      <c r="D493" s="6"/>
      <c r="E493" s="4"/>
      <c r="F493" s="98"/>
      <c r="G493" s="8"/>
      <c r="H493" s="7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  <c r="U493" s="284"/>
      <c r="V493" s="58"/>
      <c r="W493" s="14"/>
      <c r="X493" s="58"/>
      <c r="Y493" s="58"/>
      <c r="Z493" s="58"/>
      <c r="AA493" s="58"/>
      <c r="AB493" s="75"/>
      <c r="AC493" s="319"/>
      <c r="AD493" s="278"/>
      <c r="AE493" s="278"/>
      <c r="AF493" s="278"/>
      <c r="AG493" s="294"/>
      <c r="AH493" s="304"/>
    </row>
    <row r="494" spans="1:35">
      <c r="A494" s="104">
        <v>4000</v>
      </c>
      <c r="B494" s="31" t="s">
        <v>188</v>
      </c>
      <c r="C494" s="237"/>
      <c r="D494" s="6"/>
      <c r="E494" s="8"/>
      <c r="F494" s="98"/>
      <c r="G494" s="8"/>
      <c r="H494" s="7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  <c r="U494" s="284"/>
      <c r="V494" s="58"/>
      <c r="W494" s="14"/>
      <c r="X494" s="58"/>
      <c r="Y494" s="58"/>
      <c r="Z494" s="58"/>
      <c r="AA494" s="58"/>
      <c r="AB494" s="75"/>
      <c r="AC494" s="319"/>
      <c r="AD494" s="278"/>
      <c r="AE494" s="278"/>
      <c r="AF494" s="278"/>
      <c r="AG494" s="294"/>
      <c r="AH494" s="304"/>
    </row>
    <row r="495" spans="1:35">
      <c r="A495" s="39">
        <v>4001</v>
      </c>
      <c r="B495" s="44" t="s">
        <v>555</v>
      </c>
      <c r="C495" s="236" t="s">
        <v>254</v>
      </c>
      <c r="D495" s="6"/>
      <c r="E495" s="8"/>
      <c r="F495" s="98">
        <v>1</v>
      </c>
      <c r="G495" s="8"/>
      <c r="H495" s="7">
        <f t="shared" ref="H495:H501" si="355">SUM(E495:G495)</f>
        <v>1</v>
      </c>
      <c r="I495" s="4">
        <v>1</v>
      </c>
      <c r="J495" s="8" t="s">
        <v>231</v>
      </c>
      <c r="K495" s="7">
        <f>SUMIF(exportMMB!D:D,'Voorbeeld Costreport Budget'!A495,exportMMB!G:G)</f>
        <v>0</v>
      </c>
      <c r="L495" s="14">
        <f>INDEX(budget!L:L,MATCH(A:A,budget!A:A,0))</f>
        <v>0</v>
      </c>
      <c r="M495" s="22">
        <f>INDEX(budget!M:M,MATCH($A:$A,budget!$A:$A,0))</f>
        <v>0</v>
      </c>
      <c r="N495" s="14">
        <f>INDEX(budget!N:N,MATCH($A:$A,budget!$A:$A,0))</f>
        <v>0</v>
      </c>
      <c r="O495" s="35">
        <f>INDEX(budget!O:O,MATCH($A:$A,budget!$A:$A,0))</f>
        <v>0</v>
      </c>
      <c r="P495" s="35">
        <f>INDEX(budget!P:P,MATCH($A:$A,budget!$A:$A,0))</f>
        <v>0</v>
      </c>
      <c r="Q495" s="35">
        <f>INDEX(budget!Q:Q,MATCH($A:$A,budget!$A:$A,0))</f>
        <v>0</v>
      </c>
      <c r="R495" s="35">
        <f>INDEX(budget!R:R,MATCH($A:$A,budget!$A:$A,0))</f>
        <v>0</v>
      </c>
      <c r="S495" s="14">
        <f t="shared" ref="S495:S509" si="356">L495-SUM(N495:R495)</f>
        <v>0</v>
      </c>
      <c r="T495" s="35">
        <f>INDEX(budget!T:T,MATCH($A:$A,budget!$A:$A,0))</f>
        <v>0</v>
      </c>
      <c r="U495" s="332">
        <f t="shared" ref="U495:U509" si="357">W:W+X:X+Y:Y+Z:Z+AA:AA</f>
        <v>0</v>
      </c>
      <c r="V495" s="58"/>
      <c r="W495" s="14"/>
      <c r="X495" s="58"/>
      <c r="Y495" s="58"/>
      <c r="Z495" s="58"/>
      <c r="AA495" s="58"/>
      <c r="AB495" s="75"/>
      <c r="AC495" s="319">
        <f t="shared" ref="AC495:AC509" si="358">AD:AD+AE:AE</f>
        <v>0</v>
      </c>
      <c r="AD495" s="278"/>
      <c r="AE495" s="278"/>
      <c r="AF495" s="278"/>
      <c r="AG495" s="294">
        <f t="shared" ref="AG495:AG509" si="359">AC:AC+U:U</f>
        <v>0</v>
      </c>
      <c r="AH495" s="304">
        <f t="shared" ref="AH495:AH509" si="360">L:L-AG:AG</f>
        <v>0</v>
      </c>
    </row>
    <row r="496" spans="1:35">
      <c r="A496" s="39">
        <v>4002</v>
      </c>
      <c r="B496" s="44" t="s">
        <v>556</v>
      </c>
      <c r="C496" s="236" t="s">
        <v>254</v>
      </c>
      <c r="D496" s="6"/>
      <c r="E496" s="8"/>
      <c r="F496" s="98">
        <v>1</v>
      </c>
      <c r="G496" s="8"/>
      <c r="H496" s="7">
        <f t="shared" si="355"/>
        <v>1</v>
      </c>
      <c r="I496" s="4">
        <v>1</v>
      </c>
      <c r="J496" s="8" t="s">
        <v>231</v>
      </c>
      <c r="K496" s="7">
        <f>SUMIF(exportMMB!D:D,'Voorbeeld Costreport Budget'!A496,exportMMB!G:G)</f>
        <v>0</v>
      </c>
      <c r="L496" s="14">
        <f>INDEX(budget!L:L,MATCH(A:A,budget!A:A,0))</f>
        <v>0</v>
      </c>
      <c r="M496" s="22">
        <f>INDEX(budget!M:M,MATCH($A:$A,budget!$A:$A,0))</f>
        <v>0</v>
      </c>
      <c r="N496" s="14">
        <f>INDEX(budget!N:N,MATCH($A:$A,budget!$A:$A,0))</f>
        <v>0</v>
      </c>
      <c r="O496" s="35">
        <f>INDEX(budget!O:O,MATCH($A:$A,budget!$A:$A,0))</f>
        <v>0</v>
      </c>
      <c r="P496" s="35">
        <f>INDEX(budget!P:P,MATCH($A:$A,budget!$A:$A,0))</f>
        <v>0</v>
      </c>
      <c r="Q496" s="35">
        <f>INDEX(budget!Q:Q,MATCH($A:$A,budget!$A:$A,0))</f>
        <v>0</v>
      </c>
      <c r="R496" s="35">
        <f>INDEX(budget!R:R,MATCH($A:$A,budget!$A:$A,0))</f>
        <v>0</v>
      </c>
      <c r="S496" s="14">
        <f t="shared" si="356"/>
        <v>0</v>
      </c>
      <c r="T496" s="35">
        <f>INDEX(budget!T:T,MATCH($A:$A,budget!$A:$A,0))</f>
        <v>0</v>
      </c>
      <c r="U496" s="332">
        <f t="shared" si="357"/>
        <v>0</v>
      </c>
      <c r="V496" s="58"/>
      <c r="W496" s="14"/>
      <c r="X496" s="58"/>
      <c r="Y496" s="58"/>
      <c r="Z496" s="58"/>
      <c r="AA496" s="58"/>
      <c r="AB496" s="75"/>
      <c r="AC496" s="319">
        <f t="shared" si="358"/>
        <v>0</v>
      </c>
      <c r="AD496" s="278"/>
      <c r="AE496" s="278"/>
      <c r="AF496" s="278"/>
      <c r="AG496" s="294">
        <f t="shared" si="359"/>
        <v>0</v>
      </c>
      <c r="AH496" s="304">
        <f t="shared" si="360"/>
        <v>0</v>
      </c>
    </row>
    <row r="497" spans="1:35">
      <c r="A497" s="39">
        <v>4003</v>
      </c>
      <c r="B497" s="44" t="s">
        <v>557</v>
      </c>
      <c r="C497" s="236" t="s">
        <v>254</v>
      </c>
      <c r="D497" s="6"/>
      <c r="E497" s="8"/>
      <c r="F497" s="98">
        <v>1</v>
      </c>
      <c r="G497" s="8"/>
      <c r="H497" s="7">
        <f t="shared" si="355"/>
        <v>1</v>
      </c>
      <c r="I497" s="4">
        <v>1</v>
      </c>
      <c r="J497" s="8" t="s">
        <v>231</v>
      </c>
      <c r="K497" s="7">
        <f>SUMIF(exportMMB!D:D,'Voorbeeld Costreport Budget'!A497,exportMMB!G:G)</f>
        <v>0</v>
      </c>
      <c r="L497" s="14">
        <f>INDEX(budget!L:L,MATCH(A:A,budget!A:A,0))</f>
        <v>0</v>
      </c>
      <c r="M497" s="22">
        <f>INDEX(budget!M:M,MATCH($A:$A,budget!$A:$A,0))</f>
        <v>0</v>
      </c>
      <c r="N497" s="14">
        <f>INDEX(budget!N:N,MATCH($A:$A,budget!$A:$A,0))</f>
        <v>0</v>
      </c>
      <c r="O497" s="35">
        <f>INDEX(budget!O:O,MATCH($A:$A,budget!$A:$A,0))</f>
        <v>0</v>
      </c>
      <c r="P497" s="35">
        <f>INDEX(budget!P:P,MATCH($A:$A,budget!$A:$A,0))</f>
        <v>0</v>
      </c>
      <c r="Q497" s="35">
        <f>INDEX(budget!Q:Q,MATCH($A:$A,budget!$A:$A,0))</f>
        <v>0</v>
      </c>
      <c r="R497" s="35">
        <f>INDEX(budget!R:R,MATCH($A:$A,budget!$A:$A,0))</f>
        <v>0</v>
      </c>
      <c r="S497" s="14">
        <f t="shared" si="356"/>
        <v>0</v>
      </c>
      <c r="T497" s="35">
        <f>INDEX(budget!T:T,MATCH($A:$A,budget!$A:$A,0))</f>
        <v>0</v>
      </c>
      <c r="U497" s="332">
        <f t="shared" si="357"/>
        <v>0</v>
      </c>
      <c r="V497" s="58"/>
      <c r="W497" s="14"/>
      <c r="X497" s="58"/>
      <c r="Y497" s="58"/>
      <c r="Z497" s="58"/>
      <c r="AA497" s="58"/>
      <c r="AB497" s="75"/>
      <c r="AC497" s="319">
        <f t="shared" si="358"/>
        <v>0</v>
      </c>
      <c r="AD497" s="278"/>
      <c r="AE497" s="278"/>
      <c r="AF497" s="278"/>
      <c r="AG497" s="294">
        <f t="shared" si="359"/>
        <v>0</v>
      </c>
      <c r="AH497" s="304">
        <f t="shared" si="360"/>
        <v>0</v>
      </c>
    </row>
    <row r="498" spans="1:35">
      <c r="A498" s="103">
        <v>4004</v>
      </c>
      <c r="B498" s="44" t="s">
        <v>558</v>
      </c>
      <c r="C498" s="236" t="s">
        <v>254</v>
      </c>
      <c r="D498" s="6"/>
      <c r="E498" s="8"/>
      <c r="F498" s="98">
        <v>1</v>
      </c>
      <c r="G498" s="8"/>
      <c r="H498" s="7">
        <f t="shared" si="355"/>
        <v>1</v>
      </c>
      <c r="I498" s="4">
        <v>1</v>
      </c>
      <c r="J498" s="8" t="s">
        <v>231</v>
      </c>
      <c r="K498" s="7">
        <f>SUMIF(exportMMB!D:D,'Voorbeeld Costreport Budget'!A498,exportMMB!G:G)</f>
        <v>0</v>
      </c>
      <c r="L498" s="14">
        <f>INDEX(budget!L:L,MATCH(A:A,budget!A:A,0))</f>
        <v>0</v>
      </c>
      <c r="M498" s="22">
        <f>INDEX(budget!M:M,MATCH($A:$A,budget!$A:$A,0))</f>
        <v>0</v>
      </c>
      <c r="N498" s="14">
        <f>INDEX(budget!N:N,MATCH($A:$A,budget!$A:$A,0))</f>
        <v>0</v>
      </c>
      <c r="O498" s="35">
        <f>INDEX(budget!O:O,MATCH($A:$A,budget!$A:$A,0))</f>
        <v>0</v>
      </c>
      <c r="P498" s="35">
        <f>INDEX(budget!P:P,MATCH($A:$A,budget!$A:$A,0))</f>
        <v>0</v>
      </c>
      <c r="Q498" s="35">
        <f>INDEX(budget!Q:Q,MATCH($A:$A,budget!$A:$A,0))</f>
        <v>0</v>
      </c>
      <c r="R498" s="35">
        <f>INDEX(budget!R:R,MATCH($A:$A,budget!$A:$A,0))</f>
        <v>0</v>
      </c>
      <c r="S498" s="14">
        <f t="shared" si="356"/>
        <v>0</v>
      </c>
      <c r="T498" s="35">
        <f>INDEX(budget!T:T,MATCH($A:$A,budget!$A:$A,0))</f>
        <v>0</v>
      </c>
      <c r="U498" s="332">
        <f t="shared" si="357"/>
        <v>0</v>
      </c>
      <c r="V498" s="58"/>
      <c r="W498" s="14"/>
      <c r="X498" s="58"/>
      <c r="Y498" s="58"/>
      <c r="Z498" s="58"/>
      <c r="AA498" s="58"/>
      <c r="AB498" s="75"/>
      <c r="AC498" s="319">
        <f t="shared" si="358"/>
        <v>0</v>
      </c>
      <c r="AD498" s="278"/>
      <c r="AE498" s="278"/>
      <c r="AF498" s="278"/>
      <c r="AG498" s="294">
        <f t="shared" si="359"/>
        <v>0</v>
      </c>
      <c r="AH498" s="304">
        <f t="shared" si="360"/>
        <v>0</v>
      </c>
    </row>
    <row r="499" spans="1:35">
      <c r="A499" s="103">
        <v>4008</v>
      </c>
      <c r="B499" s="44" t="s">
        <v>559</v>
      </c>
      <c r="C499" s="236" t="s">
        <v>254</v>
      </c>
      <c r="D499" s="6"/>
      <c r="E499" s="8"/>
      <c r="F499" s="98">
        <v>1</v>
      </c>
      <c r="G499" s="8"/>
      <c r="H499" s="7">
        <f t="shared" si="355"/>
        <v>1</v>
      </c>
      <c r="I499" s="4">
        <v>1</v>
      </c>
      <c r="J499" s="8" t="s">
        <v>231</v>
      </c>
      <c r="K499" s="7">
        <f>SUMIF(exportMMB!D:D,'Voorbeeld Costreport Budget'!A499,exportMMB!G:G)</f>
        <v>0</v>
      </c>
      <c r="L499" s="14">
        <f>INDEX(budget!L:L,MATCH(A:A,budget!A:A,0))</f>
        <v>0</v>
      </c>
      <c r="M499" s="22">
        <f>INDEX(budget!M:M,MATCH($A:$A,budget!$A:$A,0))</f>
        <v>0</v>
      </c>
      <c r="N499" s="14">
        <f>INDEX(budget!N:N,MATCH($A:$A,budget!$A:$A,0))</f>
        <v>0</v>
      </c>
      <c r="O499" s="35">
        <f>INDEX(budget!O:O,MATCH($A:$A,budget!$A:$A,0))</f>
        <v>0</v>
      </c>
      <c r="P499" s="35">
        <f>INDEX(budget!P:P,MATCH($A:$A,budget!$A:$A,0))</f>
        <v>0</v>
      </c>
      <c r="Q499" s="35">
        <f>INDEX(budget!Q:Q,MATCH($A:$A,budget!$A:$A,0))</f>
        <v>0</v>
      </c>
      <c r="R499" s="35">
        <f>INDEX(budget!R:R,MATCH($A:$A,budget!$A:$A,0))</f>
        <v>0</v>
      </c>
      <c r="S499" s="14">
        <f t="shared" si="356"/>
        <v>0</v>
      </c>
      <c r="T499" s="35">
        <f>INDEX(budget!T:T,MATCH($A:$A,budget!$A:$A,0))</f>
        <v>0</v>
      </c>
      <c r="U499" s="332">
        <f t="shared" si="357"/>
        <v>0</v>
      </c>
      <c r="V499" s="58"/>
      <c r="W499" s="14"/>
      <c r="X499" s="58"/>
      <c r="Y499" s="58"/>
      <c r="Z499" s="58"/>
      <c r="AA499" s="58"/>
      <c r="AB499" s="75"/>
      <c r="AC499" s="319">
        <f t="shared" si="358"/>
        <v>0</v>
      </c>
      <c r="AD499" s="278"/>
      <c r="AE499" s="278"/>
      <c r="AF499" s="278"/>
      <c r="AG499" s="294">
        <f t="shared" si="359"/>
        <v>0</v>
      </c>
      <c r="AH499" s="304">
        <f t="shared" si="360"/>
        <v>0</v>
      </c>
    </row>
    <row r="500" spans="1:35">
      <c r="A500" s="39">
        <v>4011</v>
      </c>
      <c r="B500" s="44" t="s">
        <v>560</v>
      </c>
      <c r="C500" s="236" t="s">
        <v>254</v>
      </c>
      <c r="D500" s="6"/>
      <c r="E500" s="8"/>
      <c r="F500" s="98">
        <v>1</v>
      </c>
      <c r="G500" s="8"/>
      <c r="H500" s="7">
        <f t="shared" si="355"/>
        <v>1</v>
      </c>
      <c r="I500" s="4">
        <v>1</v>
      </c>
      <c r="J500" s="8" t="s">
        <v>231</v>
      </c>
      <c r="K500" s="7">
        <f>SUMIF(exportMMB!D:D,'Voorbeeld Costreport Budget'!A500,exportMMB!G:G)</f>
        <v>0</v>
      </c>
      <c r="L500" s="14">
        <f>INDEX(budget!L:L,MATCH(A:A,budget!A:A,0))</f>
        <v>0</v>
      </c>
      <c r="M500" s="22">
        <f>INDEX(budget!M:M,MATCH($A:$A,budget!$A:$A,0))</f>
        <v>0</v>
      </c>
      <c r="N500" s="14">
        <f>INDEX(budget!N:N,MATCH($A:$A,budget!$A:$A,0))</f>
        <v>0</v>
      </c>
      <c r="O500" s="35">
        <f>INDEX(budget!O:O,MATCH($A:$A,budget!$A:$A,0))</f>
        <v>0</v>
      </c>
      <c r="P500" s="35">
        <f>INDEX(budget!P:P,MATCH($A:$A,budget!$A:$A,0))</f>
        <v>0</v>
      </c>
      <c r="Q500" s="35">
        <f>INDEX(budget!Q:Q,MATCH($A:$A,budget!$A:$A,0))</f>
        <v>0</v>
      </c>
      <c r="R500" s="35">
        <f>INDEX(budget!R:R,MATCH($A:$A,budget!$A:$A,0))</f>
        <v>0</v>
      </c>
      <c r="S500" s="14">
        <f t="shared" si="356"/>
        <v>0</v>
      </c>
      <c r="T500" s="35">
        <f>INDEX(budget!T:T,MATCH($A:$A,budget!$A:$A,0))</f>
        <v>0</v>
      </c>
      <c r="U500" s="332">
        <f t="shared" si="357"/>
        <v>0</v>
      </c>
      <c r="V500" s="58"/>
      <c r="W500" s="14"/>
      <c r="X500" s="58"/>
      <c r="Y500" s="58"/>
      <c r="Z500" s="58"/>
      <c r="AA500" s="58"/>
      <c r="AB500" s="75"/>
      <c r="AC500" s="319">
        <f t="shared" si="358"/>
        <v>0</v>
      </c>
      <c r="AD500" s="278"/>
      <c r="AE500" s="278"/>
      <c r="AF500" s="278"/>
      <c r="AG500" s="294">
        <f t="shared" si="359"/>
        <v>0</v>
      </c>
      <c r="AH500" s="304">
        <f t="shared" si="360"/>
        <v>0</v>
      </c>
    </row>
    <row r="501" spans="1:35">
      <c r="A501" s="39">
        <v>4040</v>
      </c>
      <c r="B501" s="44" t="s">
        <v>561</v>
      </c>
      <c r="C501" s="236" t="s">
        <v>254</v>
      </c>
      <c r="D501" s="6"/>
      <c r="E501" s="8"/>
      <c r="F501" s="98">
        <v>1</v>
      </c>
      <c r="G501" s="8"/>
      <c r="H501" s="7">
        <f t="shared" si="355"/>
        <v>1</v>
      </c>
      <c r="I501" s="4">
        <v>1</v>
      </c>
      <c r="J501" s="8" t="s">
        <v>231</v>
      </c>
      <c r="K501" s="7">
        <f>SUMIF(exportMMB!D:D,'Voorbeeld Costreport Budget'!A501,exportMMB!G:G)</f>
        <v>0</v>
      </c>
      <c r="L501" s="14">
        <f>INDEX(budget!L:L,MATCH(A:A,budget!A:A,0))</f>
        <v>0</v>
      </c>
      <c r="M501" s="22">
        <f>INDEX(budget!M:M,MATCH($A:$A,budget!$A:$A,0))</f>
        <v>0</v>
      </c>
      <c r="N501" s="14">
        <f>INDEX(budget!N:N,MATCH($A:$A,budget!$A:$A,0))</f>
        <v>0</v>
      </c>
      <c r="O501" s="35">
        <f>INDEX(budget!O:O,MATCH($A:$A,budget!$A:$A,0))</f>
        <v>0</v>
      </c>
      <c r="P501" s="35">
        <f>INDEX(budget!P:P,MATCH($A:$A,budget!$A:$A,0))</f>
        <v>0</v>
      </c>
      <c r="Q501" s="35">
        <f>INDEX(budget!Q:Q,MATCH($A:$A,budget!$A:$A,0))</f>
        <v>0</v>
      </c>
      <c r="R501" s="35">
        <f>INDEX(budget!R:R,MATCH($A:$A,budget!$A:$A,0))</f>
        <v>0</v>
      </c>
      <c r="S501" s="14">
        <f t="shared" si="356"/>
        <v>0</v>
      </c>
      <c r="T501" s="35">
        <f>INDEX(budget!T:T,MATCH($A:$A,budget!$A:$A,0))</f>
        <v>0</v>
      </c>
      <c r="U501" s="332">
        <f t="shared" si="357"/>
        <v>0</v>
      </c>
      <c r="V501" s="58"/>
      <c r="W501" s="14"/>
      <c r="X501" s="58"/>
      <c r="Y501" s="58"/>
      <c r="Z501" s="58"/>
      <c r="AA501" s="58"/>
      <c r="AB501" s="75"/>
      <c r="AC501" s="319">
        <f t="shared" si="358"/>
        <v>0</v>
      </c>
      <c r="AD501" s="278"/>
      <c r="AE501" s="278"/>
      <c r="AF501" s="278"/>
      <c r="AG501" s="294">
        <f t="shared" si="359"/>
        <v>0</v>
      </c>
      <c r="AH501" s="304">
        <f t="shared" si="360"/>
        <v>0</v>
      </c>
    </row>
    <row r="502" spans="1:35">
      <c r="A502" s="39">
        <v>4042</v>
      </c>
      <c r="B502" s="44" t="s">
        <v>562</v>
      </c>
      <c r="C502" s="236" t="s">
        <v>254</v>
      </c>
      <c r="D502" s="6"/>
      <c r="E502" s="8"/>
      <c r="F502" s="98">
        <v>1</v>
      </c>
      <c r="G502" s="8"/>
      <c r="H502" s="7">
        <f t="shared" ref="H502:H506" si="361">SUM(E502:G502)</f>
        <v>1</v>
      </c>
      <c r="I502" s="4">
        <v>1</v>
      </c>
      <c r="J502" s="8" t="s">
        <v>231</v>
      </c>
      <c r="K502" s="7">
        <f>SUMIF(exportMMB!D:D,'Voorbeeld Costreport Budget'!A502,exportMMB!G:G)</f>
        <v>0</v>
      </c>
      <c r="L502" s="14">
        <f>INDEX(budget!L:L,MATCH(A:A,budget!A:A,0))</f>
        <v>0</v>
      </c>
      <c r="M502" s="22">
        <f>INDEX(budget!M:M,MATCH($A:$A,budget!$A:$A,0))</f>
        <v>0</v>
      </c>
      <c r="N502" s="14">
        <f>INDEX(budget!N:N,MATCH($A:$A,budget!$A:$A,0))</f>
        <v>0</v>
      </c>
      <c r="O502" s="35">
        <f>INDEX(budget!O:O,MATCH($A:$A,budget!$A:$A,0))</f>
        <v>0</v>
      </c>
      <c r="P502" s="35">
        <f>INDEX(budget!P:P,MATCH($A:$A,budget!$A:$A,0))</f>
        <v>0</v>
      </c>
      <c r="Q502" s="35">
        <f>INDEX(budget!Q:Q,MATCH($A:$A,budget!$A:$A,0))</f>
        <v>0</v>
      </c>
      <c r="R502" s="35">
        <f>INDEX(budget!R:R,MATCH($A:$A,budget!$A:$A,0))</f>
        <v>0</v>
      </c>
      <c r="S502" s="14">
        <f t="shared" si="356"/>
        <v>0</v>
      </c>
      <c r="T502" s="35">
        <f>INDEX(budget!T:T,MATCH($A:$A,budget!$A:$A,0))</f>
        <v>0</v>
      </c>
      <c r="U502" s="332">
        <f t="shared" si="357"/>
        <v>0</v>
      </c>
      <c r="V502" s="58"/>
      <c r="W502" s="14"/>
      <c r="X502" s="58"/>
      <c r="Y502" s="58"/>
      <c r="Z502" s="58"/>
      <c r="AA502" s="58"/>
      <c r="AB502" s="75"/>
      <c r="AC502" s="319">
        <f t="shared" si="358"/>
        <v>0</v>
      </c>
      <c r="AD502" s="278"/>
      <c r="AE502" s="278"/>
      <c r="AF502" s="278"/>
      <c r="AG502" s="294">
        <f t="shared" si="359"/>
        <v>0</v>
      </c>
      <c r="AH502" s="304">
        <f t="shared" si="360"/>
        <v>0</v>
      </c>
    </row>
    <row r="503" spans="1:35">
      <c r="A503" s="39">
        <v>4043</v>
      </c>
      <c r="B503" s="44" t="s">
        <v>563</v>
      </c>
      <c r="C503" s="236" t="s">
        <v>254</v>
      </c>
      <c r="D503" s="6"/>
      <c r="E503" s="8"/>
      <c r="F503" s="98">
        <v>1</v>
      </c>
      <c r="G503" s="8"/>
      <c r="H503" s="7">
        <f t="shared" si="361"/>
        <v>1</v>
      </c>
      <c r="I503" s="4">
        <v>1</v>
      </c>
      <c r="J503" s="8" t="s">
        <v>231</v>
      </c>
      <c r="K503" s="7">
        <f>SUMIF(exportMMB!D:D,'Voorbeeld Costreport Budget'!A503,exportMMB!G:G)</f>
        <v>0</v>
      </c>
      <c r="L503" s="14">
        <f>INDEX(budget!L:L,MATCH(A:A,budget!A:A,0))</f>
        <v>0</v>
      </c>
      <c r="M503" s="22">
        <f>INDEX(budget!M:M,MATCH($A:$A,budget!$A:$A,0))</f>
        <v>0</v>
      </c>
      <c r="N503" s="14">
        <f>INDEX(budget!N:N,MATCH($A:$A,budget!$A:$A,0))</f>
        <v>0</v>
      </c>
      <c r="O503" s="35">
        <f>INDEX(budget!O:O,MATCH($A:$A,budget!$A:$A,0))</f>
        <v>0</v>
      </c>
      <c r="P503" s="35">
        <f>INDEX(budget!P:P,MATCH($A:$A,budget!$A:$A,0))</f>
        <v>0</v>
      </c>
      <c r="Q503" s="35">
        <f>INDEX(budget!Q:Q,MATCH($A:$A,budget!$A:$A,0))</f>
        <v>0</v>
      </c>
      <c r="R503" s="35">
        <f>INDEX(budget!R:R,MATCH($A:$A,budget!$A:$A,0))</f>
        <v>0</v>
      </c>
      <c r="S503" s="14">
        <f t="shared" si="356"/>
        <v>0</v>
      </c>
      <c r="T503" s="36"/>
      <c r="U503" s="332">
        <f t="shared" si="357"/>
        <v>0</v>
      </c>
      <c r="V503" s="58"/>
      <c r="W503" s="14"/>
      <c r="X503" s="58"/>
      <c r="Y503" s="58"/>
      <c r="Z503" s="58"/>
      <c r="AA503" s="58"/>
      <c r="AB503" s="310"/>
      <c r="AC503" s="319">
        <f t="shared" si="358"/>
        <v>0</v>
      </c>
      <c r="AD503" s="278"/>
      <c r="AE503" s="278"/>
      <c r="AF503" s="278"/>
      <c r="AG503" s="294">
        <f t="shared" si="359"/>
        <v>0</v>
      </c>
      <c r="AH503" s="304">
        <f t="shared" si="360"/>
        <v>0</v>
      </c>
    </row>
    <row r="504" spans="1:35">
      <c r="A504" s="39">
        <v>4044</v>
      </c>
      <c r="B504" s="44" t="s">
        <v>564</v>
      </c>
      <c r="C504" s="236" t="s">
        <v>254</v>
      </c>
      <c r="D504" s="6"/>
      <c r="E504" s="8"/>
      <c r="F504" s="98">
        <v>1</v>
      </c>
      <c r="G504" s="8"/>
      <c r="H504" s="7">
        <f t="shared" si="361"/>
        <v>1</v>
      </c>
      <c r="I504" s="4">
        <v>1</v>
      </c>
      <c r="J504" s="8" t="s">
        <v>231</v>
      </c>
      <c r="K504" s="7">
        <f>SUMIF(exportMMB!D:D,'Voorbeeld Costreport Budget'!A504,exportMMB!G:G)</f>
        <v>0</v>
      </c>
      <c r="L504" s="14">
        <f>INDEX(budget!L:L,MATCH(A:A,budget!A:A,0))</f>
        <v>0</v>
      </c>
      <c r="M504" s="22">
        <f>INDEX(budget!M:M,MATCH($A:$A,budget!$A:$A,0))</f>
        <v>0</v>
      </c>
      <c r="N504" s="14">
        <f>INDEX(budget!N:N,MATCH($A:$A,budget!$A:$A,0))</f>
        <v>0</v>
      </c>
      <c r="O504" s="35">
        <f>INDEX(budget!O:O,MATCH($A:$A,budget!$A:$A,0))</f>
        <v>0</v>
      </c>
      <c r="P504" s="35">
        <f>INDEX(budget!P:P,MATCH($A:$A,budget!$A:$A,0))</f>
        <v>0</v>
      </c>
      <c r="Q504" s="35">
        <f>INDEX(budget!Q:Q,MATCH($A:$A,budget!$A:$A,0))</f>
        <v>0</v>
      </c>
      <c r="R504" s="35">
        <f>INDEX(budget!R:R,MATCH($A:$A,budget!$A:$A,0))</f>
        <v>0</v>
      </c>
      <c r="S504" s="14">
        <f t="shared" si="356"/>
        <v>0</v>
      </c>
      <c r="T504" s="36"/>
      <c r="U504" s="332">
        <f t="shared" si="357"/>
        <v>0</v>
      </c>
      <c r="V504" s="58"/>
      <c r="W504" s="14"/>
      <c r="X504" s="58"/>
      <c r="Y504" s="58"/>
      <c r="Z504" s="58"/>
      <c r="AA504" s="58"/>
      <c r="AB504" s="310"/>
      <c r="AC504" s="319">
        <f t="shared" si="358"/>
        <v>0</v>
      </c>
      <c r="AD504" s="278"/>
      <c r="AE504" s="278"/>
      <c r="AF504" s="278"/>
      <c r="AG504" s="294">
        <f t="shared" si="359"/>
        <v>0</v>
      </c>
      <c r="AH504" s="304">
        <f t="shared" si="360"/>
        <v>0</v>
      </c>
    </row>
    <row r="505" spans="1:35">
      <c r="A505" s="39">
        <v>4052</v>
      </c>
      <c r="B505" s="44" t="s">
        <v>565</v>
      </c>
      <c r="C505" s="236" t="s">
        <v>254</v>
      </c>
      <c r="D505" s="6"/>
      <c r="E505" s="8"/>
      <c r="F505" s="98">
        <v>1</v>
      </c>
      <c r="G505" s="8"/>
      <c r="H505" s="7">
        <f t="shared" si="361"/>
        <v>1</v>
      </c>
      <c r="I505" s="4">
        <v>1</v>
      </c>
      <c r="J505" s="8" t="s">
        <v>231</v>
      </c>
      <c r="K505" s="7">
        <f>SUMIF(exportMMB!D:D,'Voorbeeld Costreport Budget'!A505,exportMMB!G:G)</f>
        <v>0</v>
      </c>
      <c r="L505" s="14">
        <f>INDEX(budget!L:L,MATCH(A:A,budget!A:A,0))</f>
        <v>0</v>
      </c>
      <c r="M505" s="22">
        <f>INDEX(budget!M:M,MATCH($A:$A,budget!$A:$A,0))</f>
        <v>0</v>
      </c>
      <c r="N505" s="14">
        <f>INDEX(budget!N:N,MATCH($A:$A,budget!$A:$A,0))</f>
        <v>0</v>
      </c>
      <c r="O505" s="35">
        <f>INDEX(budget!O:O,MATCH($A:$A,budget!$A:$A,0))</f>
        <v>0</v>
      </c>
      <c r="P505" s="35">
        <f>INDEX(budget!P:P,MATCH($A:$A,budget!$A:$A,0))</f>
        <v>0</v>
      </c>
      <c r="Q505" s="35">
        <f>INDEX(budget!Q:Q,MATCH($A:$A,budget!$A:$A,0))</f>
        <v>0</v>
      </c>
      <c r="R505" s="35">
        <f>INDEX(budget!R:R,MATCH($A:$A,budget!$A:$A,0))</f>
        <v>0</v>
      </c>
      <c r="S505" s="14">
        <f t="shared" si="356"/>
        <v>0</v>
      </c>
      <c r="T505" s="35">
        <f>INDEX(budget!T:T,MATCH($A:$A,budget!$A:$A,0))</f>
        <v>0</v>
      </c>
      <c r="U505" s="332">
        <f t="shared" si="357"/>
        <v>0</v>
      </c>
      <c r="V505" s="58"/>
      <c r="W505" s="14"/>
      <c r="X505" s="58"/>
      <c r="Y505" s="58"/>
      <c r="Z505" s="58"/>
      <c r="AA505" s="58"/>
      <c r="AB505" s="75"/>
      <c r="AC505" s="319">
        <f t="shared" si="358"/>
        <v>0</v>
      </c>
      <c r="AD505" s="278"/>
      <c r="AE505" s="278"/>
      <c r="AF505" s="278"/>
      <c r="AG505" s="294">
        <f t="shared" si="359"/>
        <v>0</v>
      </c>
      <c r="AH505" s="304">
        <f t="shared" si="360"/>
        <v>0</v>
      </c>
    </row>
    <row r="506" spans="1:35">
      <c r="A506" s="39">
        <v>4053</v>
      </c>
      <c r="B506" s="44" t="s">
        <v>566</v>
      </c>
      <c r="C506" s="236" t="s">
        <v>254</v>
      </c>
      <c r="D506" s="6"/>
      <c r="E506" s="4"/>
      <c r="F506" s="98">
        <v>1</v>
      </c>
      <c r="G506" s="8"/>
      <c r="H506" s="7">
        <f t="shared" si="361"/>
        <v>1</v>
      </c>
      <c r="I506" s="4">
        <v>1</v>
      </c>
      <c r="J506" s="8" t="s">
        <v>231</v>
      </c>
      <c r="K506" s="7">
        <f>SUMIF(exportMMB!D:D,'Voorbeeld Costreport Budget'!A506,exportMMB!G:G)</f>
        <v>0</v>
      </c>
      <c r="L506" s="14">
        <f>INDEX(budget!L:L,MATCH(A:A,budget!A:A,0))</f>
        <v>0</v>
      </c>
      <c r="M506" s="22">
        <f>INDEX(budget!M:M,MATCH($A:$A,budget!$A:$A,0))</f>
        <v>0</v>
      </c>
      <c r="N506" s="14">
        <f>INDEX(budget!N:N,MATCH($A:$A,budget!$A:$A,0))</f>
        <v>0</v>
      </c>
      <c r="O506" s="35">
        <f>INDEX(budget!O:O,MATCH($A:$A,budget!$A:$A,0))</f>
        <v>0</v>
      </c>
      <c r="P506" s="35">
        <f>INDEX(budget!P:P,MATCH($A:$A,budget!$A:$A,0))</f>
        <v>0</v>
      </c>
      <c r="Q506" s="35">
        <f>INDEX(budget!Q:Q,MATCH($A:$A,budget!$A:$A,0))</f>
        <v>0</v>
      </c>
      <c r="R506" s="35">
        <f>INDEX(budget!R:R,MATCH($A:$A,budget!$A:$A,0))</f>
        <v>0</v>
      </c>
      <c r="S506" s="14">
        <f t="shared" si="356"/>
        <v>0</v>
      </c>
      <c r="T506" s="36"/>
      <c r="U506" s="332">
        <f t="shared" si="357"/>
        <v>0</v>
      </c>
      <c r="V506" s="58"/>
      <c r="W506" s="14"/>
      <c r="X506" s="58"/>
      <c r="Y506" s="58"/>
      <c r="Z506" s="58"/>
      <c r="AA506" s="58"/>
      <c r="AB506" s="310"/>
      <c r="AC506" s="319">
        <f t="shared" si="358"/>
        <v>0</v>
      </c>
      <c r="AD506" s="278"/>
      <c r="AE506" s="278"/>
      <c r="AF506" s="278"/>
      <c r="AG506" s="294">
        <f t="shared" si="359"/>
        <v>0</v>
      </c>
      <c r="AH506" s="304">
        <f t="shared" si="360"/>
        <v>0</v>
      </c>
    </row>
    <row r="507" spans="1:35">
      <c r="A507" s="39">
        <v>4054</v>
      </c>
      <c r="B507" s="44" t="s">
        <v>567</v>
      </c>
      <c r="C507" s="236" t="s">
        <v>254</v>
      </c>
      <c r="D507" s="6"/>
      <c r="E507" s="8"/>
      <c r="F507" s="98">
        <v>1</v>
      </c>
      <c r="G507" s="8"/>
      <c r="H507" s="7">
        <f t="shared" ref="H507" si="362">SUM(E507:G507)</f>
        <v>1</v>
      </c>
      <c r="I507" s="4">
        <v>1</v>
      </c>
      <c r="J507" s="8" t="s">
        <v>231</v>
      </c>
      <c r="K507" s="7">
        <f>SUMIF(exportMMB!D:D,'Voorbeeld Costreport Budget'!A507,exportMMB!G:G)</f>
        <v>0</v>
      </c>
      <c r="L507" s="14">
        <f>INDEX(budget!L:L,MATCH(A:A,budget!A:A,0))</f>
        <v>0</v>
      </c>
      <c r="M507" s="22">
        <f>INDEX(budget!M:M,MATCH($A:$A,budget!$A:$A,0))</f>
        <v>0</v>
      </c>
      <c r="N507" s="14">
        <f>INDEX(budget!N:N,MATCH($A:$A,budget!$A:$A,0))</f>
        <v>0</v>
      </c>
      <c r="O507" s="35">
        <f>INDEX(budget!O:O,MATCH($A:$A,budget!$A:$A,0))</f>
        <v>0</v>
      </c>
      <c r="P507" s="35">
        <f>INDEX(budget!P:P,MATCH($A:$A,budget!$A:$A,0))</f>
        <v>0</v>
      </c>
      <c r="Q507" s="35">
        <f>INDEX(budget!Q:Q,MATCH($A:$A,budget!$A:$A,0))</f>
        <v>0</v>
      </c>
      <c r="R507" s="35">
        <f>INDEX(budget!R:R,MATCH($A:$A,budget!$A:$A,0))</f>
        <v>0</v>
      </c>
      <c r="S507" s="14">
        <f t="shared" si="356"/>
        <v>0</v>
      </c>
      <c r="T507" s="36"/>
      <c r="U507" s="332">
        <f t="shared" si="357"/>
        <v>0</v>
      </c>
      <c r="V507" s="58"/>
      <c r="W507" s="14"/>
      <c r="X507" s="58"/>
      <c r="Y507" s="58"/>
      <c r="Z507" s="58"/>
      <c r="AA507" s="58"/>
      <c r="AB507" s="310"/>
      <c r="AC507" s="319">
        <f t="shared" si="358"/>
        <v>0</v>
      </c>
      <c r="AD507" s="278"/>
      <c r="AE507" s="278"/>
      <c r="AF507" s="278"/>
      <c r="AG507" s="294">
        <f t="shared" si="359"/>
        <v>0</v>
      </c>
      <c r="AH507" s="304">
        <f t="shared" si="360"/>
        <v>0</v>
      </c>
    </row>
    <row r="508" spans="1:35">
      <c r="A508" s="39">
        <v>4060</v>
      </c>
      <c r="B508" s="44" t="s">
        <v>568</v>
      </c>
      <c r="C508" s="236" t="s">
        <v>254</v>
      </c>
      <c r="D508" s="6"/>
      <c r="E508" s="8"/>
      <c r="F508" s="98">
        <v>1</v>
      </c>
      <c r="G508" s="8"/>
      <c r="H508" s="7">
        <f t="shared" ref="H508:H513" si="363">SUM(E508:G508)</f>
        <v>1</v>
      </c>
      <c r="I508" s="4">
        <v>1</v>
      </c>
      <c r="J508" s="8" t="s">
        <v>231</v>
      </c>
      <c r="K508" s="7">
        <f>SUMIF(exportMMB!D:D,'Voorbeeld Costreport Budget'!A508,exportMMB!G:G)</f>
        <v>0</v>
      </c>
      <c r="L508" s="14">
        <f>INDEX(budget!L:L,MATCH(A:A,budget!A:A,0))</f>
        <v>0</v>
      </c>
      <c r="M508" s="22">
        <f>INDEX(budget!M:M,MATCH($A:$A,budget!$A:$A,0))</f>
        <v>0</v>
      </c>
      <c r="N508" s="14">
        <f>INDEX(budget!N:N,MATCH($A:$A,budget!$A:$A,0))</f>
        <v>0</v>
      </c>
      <c r="O508" s="35">
        <f>INDEX(budget!O:O,MATCH($A:$A,budget!$A:$A,0))</f>
        <v>0</v>
      </c>
      <c r="P508" s="35">
        <f>INDEX(budget!P:P,MATCH($A:$A,budget!$A:$A,0))</f>
        <v>0</v>
      </c>
      <c r="Q508" s="35">
        <f>INDEX(budget!Q:Q,MATCH($A:$A,budget!$A:$A,0))</f>
        <v>0</v>
      </c>
      <c r="R508" s="35">
        <f>INDEX(budget!R:R,MATCH($A:$A,budget!$A:$A,0))</f>
        <v>0</v>
      </c>
      <c r="S508" s="14">
        <f t="shared" si="356"/>
        <v>0</v>
      </c>
      <c r="T508" s="36"/>
      <c r="U508" s="332">
        <f t="shared" si="357"/>
        <v>0</v>
      </c>
      <c r="V508" s="58"/>
      <c r="W508" s="14"/>
      <c r="X508" s="58"/>
      <c r="Y508" s="58"/>
      <c r="Z508" s="58"/>
      <c r="AA508" s="58"/>
      <c r="AB508" s="310"/>
      <c r="AC508" s="319">
        <f t="shared" si="358"/>
        <v>0</v>
      </c>
      <c r="AD508" s="278"/>
      <c r="AE508" s="278"/>
      <c r="AF508" s="278"/>
      <c r="AG508" s="294">
        <f t="shared" si="359"/>
        <v>0</v>
      </c>
      <c r="AH508" s="304">
        <f t="shared" si="360"/>
        <v>0</v>
      </c>
    </row>
    <row r="509" spans="1:35">
      <c r="A509" s="39">
        <v>4083</v>
      </c>
      <c r="B509" s="44" t="s">
        <v>569</v>
      </c>
      <c r="C509" s="236" t="s">
        <v>254</v>
      </c>
      <c r="D509" s="6"/>
      <c r="E509" s="4"/>
      <c r="F509" s="98">
        <v>1</v>
      </c>
      <c r="G509" s="8"/>
      <c r="H509" s="7">
        <f t="shared" si="363"/>
        <v>1</v>
      </c>
      <c r="I509" s="4">
        <v>1</v>
      </c>
      <c r="J509" s="8" t="s">
        <v>231</v>
      </c>
      <c r="K509" s="7">
        <f>SUMIF(exportMMB!D:D,'Voorbeeld Costreport Budget'!A509,exportMMB!G:G)</f>
        <v>0</v>
      </c>
      <c r="L509" s="14">
        <f>INDEX(budget!L:L,MATCH(A:A,budget!A:A,0))</f>
        <v>0</v>
      </c>
      <c r="M509" s="22">
        <f>INDEX(budget!M:M,MATCH($A:$A,budget!$A:$A,0))</f>
        <v>0</v>
      </c>
      <c r="N509" s="14">
        <f>INDEX(budget!N:N,MATCH($A:$A,budget!$A:$A,0))</f>
        <v>0</v>
      </c>
      <c r="O509" s="35">
        <f>INDEX(budget!O:O,MATCH($A:$A,budget!$A:$A,0))</f>
        <v>0</v>
      </c>
      <c r="P509" s="35">
        <f>INDEX(budget!P:P,MATCH($A:$A,budget!$A:$A,0))</f>
        <v>0</v>
      </c>
      <c r="Q509" s="35">
        <f>INDEX(budget!Q:Q,MATCH($A:$A,budget!$A:$A,0))</f>
        <v>0</v>
      </c>
      <c r="R509" s="35">
        <f>INDEX(budget!R:R,MATCH($A:$A,budget!$A:$A,0))</f>
        <v>0</v>
      </c>
      <c r="S509" s="14">
        <f t="shared" si="356"/>
        <v>0</v>
      </c>
      <c r="T509" s="35">
        <f>INDEX(budget!T:T,MATCH($A:$A,budget!$A:$A,0))</f>
        <v>0</v>
      </c>
      <c r="U509" s="332">
        <f t="shared" si="357"/>
        <v>0</v>
      </c>
      <c r="V509" s="58"/>
      <c r="W509" s="14"/>
      <c r="X509" s="58"/>
      <c r="Y509" s="58"/>
      <c r="Z509" s="58"/>
      <c r="AA509" s="58"/>
      <c r="AB509" s="75"/>
      <c r="AC509" s="319">
        <f t="shared" si="358"/>
        <v>0</v>
      </c>
      <c r="AD509" s="278"/>
      <c r="AE509" s="278"/>
      <c r="AF509" s="278"/>
      <c r="AG509" s="294">
        <f t="shared" si="359"/>
        <v>0</v>
      </c>
      <c r="AH509" s="304">
        <f t="shared" si="360"/>
        <v>0</v>
      </c>
    </row>
    <row r="510" spans="1:35">
      <c r="A510" s="1"/>
      <c r="B510" s="46" t="s">
        <v>152</v>
      </c>
      <c r="C510" s="239"/>
      <c r="D510" s="6"/>
      <c r="E510" s="8"/>
      <c r="F510" s="98"/>
      <c r="G510" s="8"/>
      <c r="H510" s="7"/>
      <c r="I510" s="4"/>
      <c r="J510" s="8"/>
      <c r="K510" s="7"/>
      <c r="L510" s="16">
        <f>SUM(L495:L509)</f>
        <v>0</v>
      </c>
      <c r="M510" s="21">
        <f>SUM(M495:M509)</f>
        <v>0</v>
      </c>
      <c r="N510" s="16">
        <f t="shared" ref="N510:T510" si="364">SUM(N495:N509)</f>
        <v>0</v>
      </c>
      <c r="O510" s="34">
        <f t="shared" si="364"/>
        <v>0</v>
      </c>
      <c r="P510" s="34">
        <f t="shared" si="364"/>
        <v>0</v>
      </c>
      <c r="Q510" s="34">
        <f t="shared" si="364"/>
        <v>0</v>
      </c>
      <c r="R510" s="34">
        <f t="shared" si="364"/>
        <v>0</v>
      </c>
      <c r="S510" s="16">
        <f t="shared" si="364"/>
        <v>0</v>
      </c>
      <c r="T510" s="34">
        <f t="shared" si="364"/>
        <v>0</v>
      </c>
      <c r="U510" s="284">
        <f t="shared" ref="U510:AA510" si="365">SUM(U495:U509)</f>
        <v>0</v>
      </c>
      <c r="V510" s="58">
        <f t="shared" si="365"/>
        <v>0</v>
      </c>
      <c r="W510" s="14">
        <f t="shared" si="365"/>
        <v>0</v>
      </c>
      <c r="X510" s="58">
        <f t="shared" si="365"/>
        <v>0</v>
      </c>
      <c r="Y510" s="58">
        <f t="shared" si="365"/>
        <v>0</v>
      </c>
      <c r="Z510" s="58">
        <f t="shared" si="365"/>
        <v>0</v>
      </c>
      <c r="AA510" s="58">
        <f t="shared" si="365"/>
        <v>0</v>
      </c>
      <c r="AB510" s="59">
        <f t="shared" ref="AB510" si="366">SUM(AB495:AB509)</f>
        <v>0</v>
      </c>
      <c r="AC510" s="320">
        <f>SUM(AC495:AC509)</f>
        <v>0</v>
      </c>
      <c r="AD510" s="279">
        <f>SUM(AD495:AD509)</f>
        <v>0</v>
      </c>
      <c r="AE510" s="279">
        <f>SUM(AE495:AE509)</f>
        <v>0</v>
      </c>
      <c r="AF510" s="279">
        <f>SUM(AF495:AF509)</f>
        <v>0</v>
      </c>
      <c r="AG510" s="295">
        <f t="shared" ref="AG510:AH510" si="367">SUM(AG495:AG509)</f>
        <v>0</v>
      </c>
      <c r="AH510" s="305">
        <f t="shared" si="367"/>
        <v>0</v>
      </c>
      <c r="AI510" s="328"/>
    </row>
    <row r="511" spans="1:35">
      <c r="A511" s="1"/>
      <c r="B511" s="44"/>
      <c r="C511" s="239"/>
      <c r="D511" s="6"/>
      <c r="E511" s="8"/>
      <c r="F511" s="98"/>
      <c r="G511" s="8"/>
      <c r="H511" s="7"/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  <c r="U511" s="284"/>
      <c r="V511" s="58"/>
      <c r="W511" s="14"/>
      <c r="X511" s="58"/>
      <c r="Y511" s="58"/>
      <c r="Z511" s="58"/>
      <c r="AA511" s="58"/>
      <c r="AB511" s="75"/>
      <c r="AC511" s="319"/>
      <c r="AD511" s="278"/>
      <c r="AE511" s="278"/>
      <c r="AF511" s="278"/>
      <c r="AG511" s="294"/>
      <c r="AH511" s="304"/>
    </row>
    <row r="512" spans="1:35">
      <c r="A512" s="41">
        <v>4100</v>
      </c>
      <c r="B512" s="31" t="s">
        <v>571</v>
      </c>
      <c r="C512" s="237"/>
      <c r="D512" s="6"/>
      <c r="E512" s="8"/>
      <c r="F512" s="98"/>
      <c r="G512" s="8"/>
      <c r="H512" s="7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  <c r="U512" s="284"/>
      <c r="V512" s="58"/>
      <c r="W512" s="14"/>
      <c r="X512" s="58"/>
      <c r="Y512" s="58"/>
      <c r="Z512" s="58"/>
      <c r="AA512" s="58"/>
      <c r="AB512" s="75"/>
      <c r="AC512" s="319"/>
      <c r="AD512" s="278"/>
      <c r="AE512" s="278"/>
      <c r="AF512" s="278"/>
      <c r="AG512" s="294"/>
      <c r="AH512" s="304"/>
    </row>
    <row r="513" spans="1:35">
      <c r="A513" s="39">
        <v>4140</v>
      </c>
      <c r="B513" s="44" t="s">
        <v>572</v>
      </c>
      <c r="C513" s="236" t="s">
        <v>244</v>
      </c>
      <c r="D513" s="6"/>
      <c r="E513" s="8"/>
      <c r="F513" s="98">
        <v>1</v>
      </c>
      <c r="G513" s="8"/>
      <c r="H513" s="7">
        <f t="shared" si="363"/>
        <v>1</v>
      </c>
      <c r="I513" s="4">
        <v>1</v>
      </c>
      <c r="J513" s="8" t="s">
        <v>231</v>
      </c>
      <c r="K513" s="7">
        <f>SUMIF(exportMMB!D:D,'Voorbeeld Costreport Budget'!A513,exportMMB!G:G)</f>
        <v>0</v>
      </c>
      <c r="L513" s="14">
        <f>INDEX(budget!L:L,MATCH(A:A,budget!A:A,0))</f>
        <v>0</v>
      </c>
      <c r="M513" s="22">
        <f>INDEX(budget!M:M,MATCH($A:$A,budget!$A:$A,0))</f>
        <v>0</v>
      </c>
      <c r="N513" s="14">
        <f>INDEX(budget!N:N,MATCH($A:$A,budget!$A:$A,0))</f>
        <v>0</v>
      </c>
      <c r="O513" s="35">
        <f>INDEX(budget!O:O,MATCH($A:$A,budget!$A:$A,0))</f>
        <v>0</v>
      </c>
      <c r="P513" s="35">
        <f>INDEX(budget!P:P,MATCH($A:$A,budget!$A:$A,0))</f>
        <v>0</v>
      </c>
      <c r="Q513" s="35">
        <f>INDEX(budget!Q:Q,MATCH($A:$A,budget!$A:$A,0))</f>
        <v>0</v>
      </c>
      <c r="R513" s="35">
        <f>INDEX(budget!R:R,MATCH($A:$A,budget!$A:$A,0))</f>
        <v>0</v>
      </c>
      <c r="S513" s="14">
        <f t="shared" ref="S513:S518" si="368">L513-SUM(N513:R513)</f>
        <v>0</v>
      </c>
      <c r="T513" s="35">
        <f>INDEX(budget!T:T,MATCH($A:$A,budget!$A:$A,0))</f>
        <v>0</v>
      </c>
      <c r="U513" s="332">
        <f t="shared" ref="U513:U518" si="369">W:W+X:X+Y:Y+Z:Z+AA:AA</f>
        <v>0</v>
      </c>
      <c r="V513" s="58"/>
      <c r="W513" s="14"/>
      <c r="X513" s="58"/>
      <c r="Y513" s="58"/>
      <c r="Z513" s="58"/>
      <c r="AA513" s="58"/>
      <c r="AB513" s="75"/>
      <c r="AC513" s="319">
        <f t="shared" ref="AC513:AC518" si="370">AD:AD+AE:AE</f>
        <v>0</v>
      </c>
      <c r="AD513" s="278"/>
      <c r="AE513" s="278"/>
      <c r="AF513" s="278"/>
      <c r="AG513" s="294">
        <f t="shared" ref="AG513:AG518" si="371">AC:AC+U:U</f>
        <v>0</v>
      </c>
      <c r="AH513" s="304">
        <f t="shared" ref="AH513:AH518" si="372">L:L-AG:AG</f>
        <v>0</v>
      </c>
    </row>
    <row r="514" spans="1:35">
      <c r="A514" s="39">
        <v>4141</v>
      </c>
      <c r="B514" s="44" t="s">
        <v>574</v>
      </c>
      <c r="C514" s="236" t="s">
        <v>244</v>
      </c>
      <c r="D514" s="6"/>
      <c r="E514" s="8"/>
      <c r="F514" s="98">
        <v>1</v>
      </c>
      <c r="G514" s="8"/>
      <c r="H514" s="7">
        <f t="shared" ref="H514:H518" si="373">SUM(E514:G514)</f>
        <v>1</v>
      </c>
      <c r="I514" s="4">
        <v>1</v>
      </c>
      <c r="J514" s="8" t="s">
        <v>231</v>
      </c>
      <c r="K514" s="7">
        <f>SUMIF(exportMMB!D:D,'Voorbeeld Costreport Budget'!A514,exportMMB!G:G)</f>
        <v>0</v>
      </c>
      <c r="L514" s="14">
        <f>INDEX(budget!L:L,MATCH(A:A,budget!A:A,0))</f>
        <v>0</v>
      </c>
      <c r="M514" s="22">
        <f>INDEX(budget!M:M,MATCH($A:$A,budget!$A:$A,0))</f>
        <v>0</v>
      </c>
      <c r="N514" s="14">
        <f>INDEX(budget!N:N,MATCH($A:$A,budget!$A:$A,0))</f>
        <v>0</v>
      </c>
      <c r="O514" s="35">
        <f>INDEX(budget!O:O,MATCH($A:$A,budget!$A:$A,0))</f>
        <v>0</v>
      </c>
      <c r="P514" s="35">
        <f>INDEX(budget!P:P,MATCH($A:$A,budget!$A:$A,0))</f>
        <v>0</v>
      </c>
      <c r="Q514" s="35">
        <f>INDEX(budget!Q:Q,MATCH($A:$A,budget!$A:$A,0))</f>
        <v>0</v>
      </c>
      <c r="R514" s="35">
        <f>INDEX(budget!R:R,MATCH($A:$A,budget!$A:$A,0))</f>
        <v>0</v>
      </c>
      <c r="S514" s="14">
        <f t="shared" si="368"/>
        <v>0</v>
      </c>
      <c r="T514" s="35">
        <f>INDEX(budget!T:T,MATCH($A:$A,budget!$A:$A,0))</f>
        <v>0</v>
      </c>
      <c r="U514" s="332">
        <f t="shared" si="369"/>
        <v>0</v>
      </c>
      <c r="V514" s="58"/>
      <c r="W514" s="14"/>
      <c r="X514" s="58"/>
      <c r="Y514" s="58"/>
      <c r="Z514" s="58"/>
      <c r="AA514" s="58"/>
      <c r="AB514" s="75"/>
      <c r="AC514" s="319">
        <f t="shared" si="370"/>
        <v>0</v>
      </c>
      <c r="AD514" s="278"/>
      <c r="AE514" s="278"/>
      <c r="AF514" s="278"/>
      <c r="AG514" s="294">
        <f t="shared" si="371"/>
        <v>0</v>
      </c>
      <c r="AH514" s="304">
        <f t="shared" si="372"/>
        <v>0</v>
      </c>
    </row>
    <row r="515" spans="1:35">
      <c r="A515" s="39">
        <v>4142</v>
      </c>
      <c r="B515" s="44" t="s">
        <v>576</v>
      </c>
      <c r="C515" s="236" t="s">
        <v>244</v>
      </c>
      <c r="D515" s="6"/>
      <c r="E515" s="8"/>
      <c r="F515" s="98">
        <v>1</v>
      </c>
      <c r="G515" s="8"/>
      <c r="H515" s="7">
        <f t="shared" si="373"/>
        <v>1</v>
      </c>
      <c r="I515" s="4">
        <v>1</v>
      </c>
      <c r="J515" s="8" t="s">
        <v>231</v>
      </c>
      <c r="K515" s="7">
        <f>SUMIF(exportMMB!D:D,'Voorbeeld Costreport Budget'!A515,exportMMB!G:G)</f>
        <v>0</v>
      </c>
      <c r="L515" s="14">
        <f>INDEX(budget!L:L,MATCH(A:A,budget!A:A,0))</f>
        <v>0</v>
      </c>
      <c r="M515" s="22">
        <f>INDEX(budget!M:M,MATCH($A:$A,budget!$A:$A,0))</f>
        <v>0</v>
      </c>
      <c r="N515" s="14">
        <f>INDEX(budget!N:N,MATCH($A:$A,budget!$A:$A,0))</f>
        <v>0</v>
      </c>
      <c r="O515" s="35">
        <f>INDEX(budget!O:O,MATCH($A:$A,budget!$A:$A,0))</f>
        <v>0</v>
      </c>
      <c r="P515" s="35">
        <f>INDEX(budget!P:P,MATCH($A:$A,budget!$A:$A,0))</f>
        <v>0</v>
      </c>
      <c r="Q515" s="35">
        <f>INDEX(budget!Q:Q,MATCH($A:$A,budget!$A:$A,0))</f>
        <v>0</v>
      </c>
      <c r="R515" s="35">
        <f>INDEX(budget!R:R,MATCH($A:$A,budget!$A:$A,0))</f>
        <v>0</v>
      </c>
      <c r="S515" s="14">
        <f t="shared" si="368"/>
        <v>0</v>
      </c>
      <c r="T515" s="35">
        <f>INDEX(budget!T:T,MATCH($A:$A,budget!$A:$A,0))</f>
        <v>0</v>
      </c>
      <c r="U515" s="332">
        <f t="shared" si="369"/>
        <v>0</v>
      </c>
      <c r="V515" s="58"/>
      <c r="W515" s="14"/>
      <c r="X515" s="58"/>
      <c r="Y515" s="58"/>
      <c r="Z515" s="58"/>
      <c r="AA515" s="58"/>
      <c r="AB515" s="75"/>
      <c r="AC515" s="319">
        <f t="shared" si="370"/>
        <v>0</v>
      </c>
      <c r="AD515" s="278"/>
      <c r="AE515" s="278"/>
      <c r="AF515" s="278"/>
      <c r="AG515" s="294">
        <f t="shared" si="371"/>
        <v>0</v>
      </c>
      <c r="AH515" s="304">
        <f t="shared" si="372"/>
        <v>0</v>
      </c>
    </row>
    <row r="516" spans="1:35">
      <c r="A516" s="103">
        <v>4143</v>
      </c>
      <c r="B516" s="44" t="s">
        <v>577</v>
      </c>
      <c r="C516" s="236" t="s">
        <v>244</v>
      </c>
      <c r="D516" s="6"/>
      <c r="E516" s="8"/>
      <c r="F516" s="98">
        <v>1</v>
      </c>
      <c r="G516" s="8"/>
      <c r="H516" s="7">
        <f t="shared" si="373"/>
        <v>1</v>
      </c>
      <c r="I516" s="4">
        <v>1</v>
      </c>
      <c r="J516" s="8" t="s">
        <v>231</v>
      </c>
      <c r="K516" s="7">
        <f>SUMIF(exportMMB!D:D,'Voorbeeld Costreport Budget'!A516,exportMMB!G:G)</f>
        <v>0</v>
      </c>
      <c r="L516" s="14">
        <f>INDEX(budget!L:L,MATCH(A:A,budget!A:A,0))</f>
        <v>0</v>
      </c>
      <c r="M516" s="22">
        <f>INDEX(budget!M:M,MATCH($A:$A,budget!$A:$A,0))</f>
        <v>0</v>
      </c>
      <c r="N516" s="14">
        <f>INDEX(budget!N:N,MATCH($A:$A,budget!$A:$A,0))</f>
        <v>0</v>
      </c>
      <c r="O516" s="35">
        <f>INDEX(budget!O:O,MATCH($A:$A,budget!$A:$A,0))</f>
        <v>0</v>
      </c>
      <c r="P516" s="35">
        <f>INDEX(budget!P:P,MATCH($A:$A,budget!$A:$A,0))</f>
        <v>0</v>
      </c>
      <c r="Q516" s="35">
        <f>INDEX(budget!Q:Q,MATCH($A:$A,budget!$A:$A,0))</f>
        <v>0</v>
      </c>
      <c r="R516" s="35">
        <f>INDEX(budget!R:R,MATCH($A:$A,budget!$A:$A,0))</f>
        <v>0</v>
      </c>
      <c r="S516" s="14">
        <f t="shared" si="368"/>
        <v>0</v>
      </c>
      <c r="T516" s="35">
        <f>INDEX(budget!T:T,MATCH($A:$A,budget!$A:$A,0))</f>
        <v>0</v>
      </c>
      <c r="U516" s="332">
        <f t="shared" si="369"/>
        <v>0</v>
      </c>
      <c r="V516" s="58"/>
      <c r="W516" s="14"/>
      <c r="X516" s="58"/>
      <c r="Y516" s="58"/>
      <c r="Z516" s="58"/>
      <c r="AA516" s="58"/>
      <c r="AB516" s="75"/>
      <c r="AC516" s="319">
        <f t="shared" si="370"/>
        <v>0</v>
      </c>
      <c r="AD516" s="278"/>
      <c r="AE516" s="278"/>
      <c r="AF516" s="278"/>
      <c r="AG516" s="294">
        <f t="shared" si="371"/>
        <v>0</v>
      </c>
      <c r="AH516" s="304">
        <f t="shared" si="372"/>
        <v>0</v>
      </c>
    </row>
    <row r="517" spans="1:35">
      <c r="A517" s="39">
        <v>4170</v>
      </c>
      <c r="B517" s="44" t="s">
        <v>578</v>
      </c>
      <c r="C517" s="236" t="s">
        <v>244</v>
      </c>
      <c r="D517" s="6"/>
      <c r="E517" s="8"/>
      <c r="F517" s="98">
        <v>1</v>
      </c>
      <c r="G517" s="8"/>
      <c r="H517" s="7">
        <v>1</v>
      </c>
      <c r="I517" s="4">
        <v>1</v>
      </c>
      <c r="J517" s="8" t="s">
        <v>231</v>
      </c>
      <c r="K517" s="7">
        <f>SUMIF(exportMMB!D:D,'Voorbeeld Costreport Budget'!A517,exportMMB!G:G)</f>
        <v>0</v>
      </c>
      <c r="L517" s="14">
        <f>INDEX(budget!L:L,MATCH(A:A,budget!A:A,0))</f>
        <v>0</v>
      </c>
      <c r="M517" s="22">
        <f>INDEX(budget!M:M,MATCH($A:$A,budget!$A:$A,0))</f>
        <v>0</v>
      </c>
      <c r="N517" s="14">
        <f>INDEX(budget!N:N,MATCH($A:$A,budget!$A:$A,0))</f>
        <v>0</v>
      </c>
      <c r="O517" s="35">
        <f>INDEX(budget!O:O,MATCH($A:$A,budget!$A:$A,0))</f>
        <v>0</v>
      </c>
      <c r="P517" s="35">
        <f>INDEX(budget!P:P,MATCH($A:$A,budget!$A:$A,0))</f>
        <v>0</v>
      </c>
      <c r="Q517" s="35">
        <f>INDEX(budget!Q:Q,MATCH($A:$A,budget!$A:$A,0))</f>
        <v>0</v>
      </c>
      <c r="R517" s="35">
        <f>INDEX(budget!R:R,MATCH($A:$A,budget!$A:$A,0))</f>
        <v>0</v>
      </c>
      <c r="S517" s="14">
        <f t="shared" si="368"/>
        <v>0</v>
      </c>
      <c r="T517" s="35">
        <f>INDEX(budget!T:T,MATCH($A:$A,budget!$A:$A,0))</f>
        <v>0</v>
      </c>
      <c r="U517" s="332">
        <f t="shared" si="369"/>
        <v>0</v>
      </c>
      <c r="V517" s="58"/>
      <c r="W517" s="14"/>
      <c r="X517" s="58"/>
      <c r="Y517" s="58"/>
      <c r="Z517" s="58"/>
      <c r="AA517" s="58"/>
      <c r="AB517" s="75"/>
      <c r="AC517" s="319">
        <f t="shared" si="370"/>
        <v>0</v>
      </c>
      <c r="AD517" s="278"/>
      <c r="AE517" s="278"/>
      <c r="AF517" s="278"/>
      <c r="AG517" s="294">
        <f t="shared" si="371"/>
        <v>0</v>
      </c>
      <c r="AH517" s="304">
        <f t="shared" si="372"/>
        <v>0</v>
      </c>
    </row>
    <row r="518" spans="1:35">
      <c r="A518" s="39">
        <v>4194</v>
      </c>
      <c r="B518" s="44" t="s">
        <v>579</v>
      </c>
      <c r="C518" s="236" t="s">
        <v>244</v>
      </c>
      <c r="D518" s="6"/>
      <c r="E518" s="8"/>
      <c r="F518" s="98">
        <v>1</v>
      </c>
      <c r="G518" s="8"/>
      <c r="H518" s="7">
        <f t="shared" si="373"/>
        <v>1</v>
      </c>
      <c r="I518" s="4">
        <v>1</v>
      </c>
      <c r="J518" s="8" t="s">
        <v>231</v>
      </c>
      <c r="K518" s="7">
        <f>SUMIF(exportMMB!D:D,'Voorbeeld Costreport Budget'!A518,exportMMB!G:G)</f>
        <v>0</v>
      </c>
      <c r="L518" s="14">
        <f>INDEX(budget!L:L,MATCH(A:A,budget!A:A,0))</f>
        <v>0</v>
      </c>
      <c r="M518" s="22">
        <f>INDEX(budget!M:M,MATCH($A:$A,budget!$A:$A,0))</f>
        <v>0</v>
      </c>
      <c r="N518" s="14">
        <f>INDEX(budget!N:N,MATCH($A:$A,budget!$A:$A,0))</f>
        <v>0</v>
      </c>
      <c r="O518" s="35">
        <f>INDEX(budget!O:O,MATCH($A:$A,budget!$A:$A,0))</f>
        <v>0</v>
      </c>
      <c r="P518" s="35">
        <f>INDEX(budget!P:P,MATCH($A:$A,budget!$A:$A,0))</f>
        <v>0</v>
      </c>
      <c r="Q518" s="35">
        <f>INDEX(budget!Q:Q,MATCH($A:$A,budget!$A:$A,0))</f>
        <v>0</v>
      </c>
      <c r="R518" s="35">
        <f>INDEX(budget!R:R,MATCH($A:$A,budget!$A:$A,0))</f>
        <v>0</v>
      </c>
      <c r="S518" s="14">
        <f t="shared" si="368"/>
        <v>0</v>
      </c>
      <c r="T518" s="35">
        <f>INDEX(budget!T:T,MATCH($A:$A,budget!$A:$A,0))</f>
        <v>0</v>
      </c>
      <c r="U518" s="332">
        <f t="shared" si="369"/>
        <v>0</v>
      </c>
      <c r="V518" s="58"/>
      <c r="W518" s="14"/>
      <c r="X518" s="58"/>
      <c r="Y518" s="58"/>
      <c r="Z518" s="58"/>
      <c r="AA518" s="58"/>
      <c r="AB518" s="75"/>
      <c r="AC518" s="319">
        <f t="shared" si="370"/>
        <v>0</v>
      </c>
      <c r="AD518" s="278"/>
      <c r="AE518" s="278"/>
      <c r="AF518" s="278"/>
      <c r="AG518" s="294">
        <f t="shared" si="371"/>
        <v>0</v>
      </c>
      <c r="AH518" s="304">
        <f t="shared" si="372"/>
        <v>0</v>
      </c>
    </row>
    <row r="519" spans="1:35">
      <c r="A519" s="1"/>
      <c r="B519" s="46" t="s">
        <v>152</v>
      </c>
      <c r="C519" s="239"/>
      <c r="D519" s="6"/>
      <c r="E519" s="8"/>
      <c r="F519" s="98"/>
      <c r="G519" s="8"/>
      <c r="H519" s="7"/>
      <c r="I519" s="4"/>
      <c r="J519" s="8"/>
      <c r="K519" s="7"/>
      <c r="L519" s="16">
        <f>SUM(L513:L518)</f>
        <v>0</v>
      </c>
      <c r="M519" s="21">
        <f>SUM(M513:M518)</f>
        <v>0</v>
      </c>
      <c r="N519" s="16">
        <f t="shared" ref="N519:T519" si="374">SUM(N513:N518)</f>
        <v>0</v>
      </c>
      <c r="O519" s="34">
        <f t="shared" si="374"/>
        <v>0</v>
      </c>
      <c r="P519" s="34">
        <f t="shared" si="374"/>
        <v>0</v>
      </c>
      <c r="Q519" s="34">
        <f t="shared" si="374"/>
        <v>0</v>
      </c>
      <c r="R519" s="34">
        <f t="shared" si="374"/>
        <v>0</v>
      </c>
      <c r="S519" s="16">
        <f t="shared" si="374"/>
        <v>0</v>
      </c>
      <c r="T519" s="34">
        <f t="shared" si="374"/>
        <v>0</v>
      </c>
      <c r="U519" s="284">
        <f t="shared" ref="U519:AA519" si="375">SUM(U513:U518)</f>
        <v>0</v>
      </c>
      <c r="V519" s="58">
        <f t="shared" si="375"/>
        <v>0</v>
      </c>
      <c r="W519" s="14">
        <f t="shared" si="375"/>
        <v>0</v>
      </c>
      <c r="X519" s="58">
        <f t="shared" si="375"/>
        <v>0</v>
      </c>
      <c r="Y519" s="58">
        <f t="shared" si="375"/>
        <v>0</v>
      </c>
      <c r="Z519" s="58">
        <f t="shared" si="375"/>
        <v>0</v>
      </c>
      <c r="AA519" s="58">
        <f t="shared" si="375"/>
        <v>0</v>
      </c>
      <c r="AB519" s="59">
        <f t="shared" ref="AB519" si="376">SUM(AB513:AB518)</f>
        <v>0</v>
      </c>
      <c r="AC519" s="320">
        <f>SUM(AC513:AC518)</f>
        <v>0</v>
      </c>
      <c r="AD519" s="279">
        <f>SUM(AD513:AD518)</f>
        <v>0</v>
      </c>
      <c r="AE519" s="279">
        <f>SUM(AE513:AE518)</f>
        <v>0</v>
      </c>
      <c r="AF519" s="279">
        <f>SUM(AF513:AF518)</f>
        <v>0</v>
      </c>
      <c r="AG519" s="295">
        <f t="shared" ref="AG519:AH519" si="377">SUM(AG513:AG518)</f>
        <v>0</v>
      </c>
      <c r="AH519" s="305">
        <f t="shared" si="377"/>
        <v>0</v>
      </c>
      <c r="AI519" s="328"/>
    </row>
    <row r="520" spans="1:35">
      <c r="A520" s="1"/>
      <c r="B520" s="44"/>
      <c r="C520" s="239"/>
      <c r="D520" s="6"/>
      <c r="E520" s="4"/>
      <c r="F520" s="98"/>
      <c r="G520" s="8"/>
      <c r="H520" s="7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  <c r="U520" s="284"/>
      <c r="V520" s="58"/>
      <c r="W520" s="14"/>
      <c r="X520" s="58"/>
      <c r="Y520" s="58"/>
      <c r="Z520" s="58"/>
      <c r="AA520" s="58"/>
      <c r="AB520" s="75"/>
      <c r="AC520" s="319"/>
      <c r="AD520" s="278"/>
      <c r="AE520" s="278"/>
      <c r="AF520" s="278"/>
      <c r="AG520" s="294"/>
      <c r="AH520" s="304"/>
    </row>
    <row r="521" spans="1:35">
      <c r="A521" s="104">
        <v>4300</v>
      </c>
      <c r="B521" s="31" t="s">
        <v>190</v>
      </c>
      <c r="C521" s="237"/>
      <c r="D521" s="6"/>
      <c r="E521" s="4"/>
      <c r="F521" s="98"/>
      <c r="G521" s="8"/>
      <c r="H521" s="7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  <c r="U521" s="284"/>
      <c r="V521" s="58"/>
      <c r="W521" s="14"/>
      <c r="X521" s="58"/>
      <c r="Y521" s="58"/>
      <c r="Z521" s="58"/>
      <c r="AA521" s="58"/>
      <c r="AB521" s="75"/>
      <c r="AC521" s="319"/>
      <c r="AD521" s="278"/>
      <c r="AE521" s="278"/>
      <c r="AF521" s="278"/>
      <c r="AG521" s="294"/>
      <c r="AH521" s="304"/>
    </row>
    <row r="522" spans="1:35">
      <c r="A522" s="103">
        <v>4301</v>
      </c>
      <c r="B522" s="44" t="s">
        <v>580</v>
      </c>
      <c r="C522" s="236" t="s">
        <v>244</v>
      </c>
      <c r="D522" s="6"/>
      <c r="E522" s="8"/>
      <c r="F522" s="98">
        <v>1</v>
      </c>
      <c r="G522" s="8"/>
      <c r="H522" s="7">
        <f t="shared" ref="H522:H523" si="378">SUM(E522:G522)</f>
        <v>1</v>
      </c>
      <c r="I522" s="4">
        <v>1</v>
      </c>
      <c r="J522" s="8" t="s">
        <v>231</v>
      </c>
      <c r="K522" s="7">
        <f>SUMIF(exportMMB!D:D,'Voorbeeld Costreport Budget'!A522,exportMMB!G:G)</f>
        <v>0</v>
      </c>
      <c r="L522" s="14">
        <f>INDEX(budget!L:L,MATCH(A:A,budget!A:A,0))</f>
        <v>0</v>
      </c>
      <c r="M522" s="22">
        <f>INDEX(budget!M:M,MATCH($A:$A,budget!$A:$A,0))</f>
        <v>0</v>
      </c>
      <c r="N522" s="14">
        <f>INDEX(budget!N:N,MATCH($A:$A,budget!$A:$A,0))</f>
        <v>0</v>
      </c>
      <c r="O522" s="35">
        <f>INDEX(budget!O:O,MATCH($A:$A,budget!$A:$A,0))</f>
        <v>0</v>
      </c>
      <c r="P522" s="35">
        <f>INDEX(budget!P:P,MATCH($A:$A,budget!$A:$A,0))</f>
        <v>0</v>
      </c>
      <c r="Q522" s="35">
        <f>INDEX(budget!Q:Q,MATCH($A:$A,budget!$A:$A,0))</f>
        <v>0</v>
      </c>
      <c r="R522" s="35">
        <f>INDEX(budget!R:R,MATCH($A:$A,budget!$A:$A,0))</f>
        <v>0</v>
      </c>
      <c r="S522" s="14">
        <f>L522-SUM(N522:R522)</f>
        <v>0</v>
      </c>
      <c r="T522" s="35">
        <f>INDEX(budget!T:T,MATCH($A:$A,budget!$A:$A,0))</f>
        <v>0</v>
      </c>
      <c r="U522" s="332">
        <f>W:W+X:X+Y:Y+Z:Z+AA:AA</f>
        <v>0</v>
      </c>
      <c r="V522" s="58"/>
      <c r="W522" s="14"/>
      <c r="X522" s="58"/>
      <c r="Y522" s="58"/>
      <c r="Z522" s="58"/>
      <c r="AA522" s="58"/>
      <c r="AB522" s="75"/>
      <c r="AC522" s="319">
        <f>AD:AD+AE:AE</f>
        <v>0</v>
      </c>
      <c r="AD522" s="278"/>
      <c r="AE522" s="278"/>
      <c r="AF522" s="278"/>
      <c r="AG522" s="294">
        <f>AC:AC+U:U</f>
        <v>0</v>
      </c>
      <c r="AH522" s="304">
        <f>L:L-AG:AG</f>
        <v>0</v>
      </c>
    </row>
    <row r="523" spans="1:35">
      <c r="A523" s="103">
        <v>4340</v>
      </c>
      <c r="B523" s="44" t="s">
        <v>581</v>
      </c>
      <c r="C523" s="236" t="s">
        <v>244</v>
      </c>
      <c r="D523" s="6"/>
      <c r="E523" s="4"/>
      <c r="F523" s="98">
        <v>1</v>
      </c>
      <c r="G523" s="8"/>
      <c r="H523" s="7">
        <f t="shared" si="378"/>
        <v>1</v>
      </c>
      <c r="I523" s="4">
        <v>1</v>
      </c>
      <c r="J523" s="8" t="s">
        <v>231</v>
      </c>
      <c r="K523" s="7">
        <f>SUMIF(exportMMB!D:D,'Voorbeeld Costreport Budget'!A523,exportMMB!G:G)</f>
        <v>0</v>
      </c>
      <c r="L523" s="14">
        <f>INDEX(budget!L:L,MATCH(A:A,budget!A:A,0))</f>
        <v>0</v>
      </c>
      <c r="M523" s="22">
        <f>INDEX(budget!M:M,MATCH($A:$A,budget!$A:$A,0))</f>
        <v>0</v>
      </c>
      <c r="N523" s="14">
        <f>INDEX(budget!N:N,MATCH($A:$A,budget!$A:$A,0))</f>
        <v>0</v>
      </c>
      <c r="O523" s="35">
        <f>INDEX(budget!O:O,MATCH($A:$A,budget!$A:$A,0))</f>
        <v>0</v>
      </c>
      <c r="P523" s="35">
        <f>INDEX(budget!P:P,MATCH($A:$A,budget!$A:$A,0))</f>
        <v>0</v>
      </c>
      <c r="Q523" s="35">
        <f>INDEX(budget!Q:Q,MATCH($A:$A,budget!$A:$A,0))</f>
        <v>0</v>
      </c>
      <c r="R523" s="35">
        <f>INDEX(budget!R:R,MATCH($A:$A,budget!$A:$A,0))</f>
        <v>0</v>
      </c>
      <c r="S523" s="14">
        <f>L523-SUM(N523:R523)</f>
        <v>0</v>
      </c>
      <c r="T523" s="35">
        <f>INDEX(budget!T:T,MATCH($A:$A,budget!$A:$A,0))</f>
        <v>0</v>
      </c>
      <c r="U523" s="332">
        <f>W:W+X:X+Y:Y+Z:Z+AA:AA</f>
        <v>0</v>
      </c>
      <c r="V523" s="58"/>
      <c r="W523" s="14"/>
      <c r="X523" s="58"/>
      <c r="Y523" s="58"/>
      <c r="Z523" s="58"/>
      <c r="AA523" s="58"/>
      <c r="AB523" s="75"/>
      <c r="AC523" s="319">
        <f>AD:AD+AE:AE</f>
        <v>0</v>
      </c>
      <c r="AD523" s="278"/>
      <c r="AE523" s="278"/>
      <c r="AF523" s="278"/>
      <c r="AG523" s="294">
        <f>AC:AC+U:U</f>
        <v>0</v>
      </c>
      <c r="AH523" s="304">
        <f>L:L-AG:AG</f>
        <v>0</v>
      </c>
    </row>
    <row r="524" spans="1:35">
      <c r="A524" s="1"/>
      <c r="B524" s="46" t="s">
        <v>152</v>
      </c>
      <c r="C524" s="239"/>
      <c r="D524" s="6"/>
      <c r="E524" s="4"/>
      <c r="F524" s="98"/>
      <c r="G524" s="8"/>
      <c r="H524" s="7"/>
      <c r="I524" s="4"/>
      <c r="J524" s="4"/>
      <c r="K524" s="7"/>
      <c r="L524" s="16">
        <f>SUM(L522:L523)</f>
        <v>0</v>
      </c>
      <c r="M524" s="21">
        <f>SUM(M522:M523)</f>
        <v>0</v>
      </c>
      <c r="N524" s="16">
        <f t="shared" ref="N524:AH524" si="379">SUM(N522:N523)</f>
        <v>0</v>
      </c>
      <c r="O524" s="34">
        <f t="shared" si="379"/>
        <v>0</v>
      </c>
      <c r="P524" s="34">
        <f t="shared" si="379"/>
        <v>0</v>
      </c>
      <c r="Q524" s="34">
        <f t="shared" si="379"/>
        <v>0</v>
      </c>
      <c r="R524" s="34">
        <f t="shared" si="379"/>
        <v>0</v>
      </c>
      <c r="S524" s="16">
        <f t="shared" si="379"/>
        <v>0</v>
      </c>
      <c r="T524" s="34">
        <f t="shared" si="379"/>
        <v>0</v>
      </c>
      <c r="U524" s="284">
        <f t="shared" si="379"/>
        <v>0</v>
      </c>
      <c r="V524" s="58">
        <f t="shared" si="379"/>
        <v>0</v>
      </c>
      <c r="W524" s="14">
        <f t="shared" si="379"/>
        <v>0</v>
      </c>
      <c r="X524" s="58">
        <f t="shared" si="379"/>
        <v>0</v>
      </c>
      <c r="Y524" s="58">
        <f t="shared" si="379"/>
        <v>0</v>
      </c>
      <c r="Z524" s="58">
        <f t="shared" si="379"/>
        <v>0</v>
      </c>
      <c r="AA524" s="58">
        <f t="shared" si="379"/>
        <v>0</v>
      </c>
      <c r="AB524" s="59">
        <f t="shared" si="379"/>
        <v>0</v>
      </c>
      <c r="AC524" s="320">
        <f>SUM(AC522:AC523)</f>
        <v>0</v>
      </c>
      <c r="AD524" s="279">
        <f>SUM(AD522:AD523)</f>
        <v>0</v>
      </c>
      <c r="AE524" s="279">
        <f>SUM(AE522:AE523)</f>
        <v>0</v>
      </c>
      <c r="AF524" s="279">
        <f>SUM(AF522:AF523)</f>
        <v>0</v>
      </c>
      <c r="AG524" s="295">
        <f t="shared" si="379"/>
        <v>0</v>
      </c>
      <c r="AH524" s="305">
        <f t="shared" si="379"/>
        <v>0</v>
      </c>
      <c r="AI524" s="328"/>
    </row>
    <row r="525" spans="1:35">
      <c r="A525" s="1"/>
      <c r="B525" s="44"/>
      <c r="C525" s="239"/>
      <c r="D525" s="6"/>
      <c r="E525" s="4"/>
      <c r="F525" s="98"/>
      <c r="G525" s="8"/>
      <c r="H525" s="7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  <c r="U525" s="284"/>
      <c r="V525" s="58"/>
      <c r="W525" s="14"/>
      <c r="X525" s="58"/>
      <c r="Y525" s="58"/>
      <c r="Z525" s="58"/>
      <c r="AA525" s="58"/>
      <c r="AB525" s="75"/>
      <c r="AC525" s="319"/>
      <c r="AD525" s="278"/>
      <c r="AE525" s="278"/>
      <c r="AF525" s="278"/>
      <c r="AG525" s="294"/>
      <c r="AH525" s="304"/>
    </row>
    <row r="526" spans="1:35">
      <c r="A526" s="104">
        <v>4400</v>
      </c>
      <c r="B526" s="31" t="s">
        <v>191</v>
      </c>
      <c r="C526" s="237"/>
      <c r="D526" s="6"/>
      <c r="E526" s="4"/>
      <c r="F526" s="98"/>
      <c r="G526" s="8"/>
      <c r="H526" s="7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  <c r="U526" s="284"/>
      <c r="V526" s="58"/>
      <c r="W526" s="14"/>
      <c r="X526" s="58"/>
      <c r="Y526" s="58"/>
      <c r="Z526" s="58"/>
      <c r="AA526" s="58"/>
      <c r="AB526" s="75"/>
      <c r="AC526" s="319"/>
      <c r="AD526" s="278"/>
      <c r="AE526" s="278"/>
      <c r="AF526" s="278"/>
      <c r="AG526" s="294"/>
      <c r="AH526" s="304"/>
    </row>
    <row r="527" spans="1:35">
      <c r="A527" s="103">
        <v>4485</v>
      </c>
      <c r="B527" s="44" t="s">
        <v>582</v>
      </c>
      <c r="C527" s="236" t="s">
        <v>230</v>
      </c>
      <c r="D527" s="6"/>
      <c r="E527" s="8"/>
      <c r="F527" s="98">
        <v>1</v>
      </c>
      <c r="G527" s="8"/>
      <c r="H527" s="7">
        <f t="shared" ref="H527" si="380">SUM(E527:G527)</f>
        <v>1</v>
      </c>
      <c r="I527" s="4">
        <v>1</v>
      </c>
      <c r="J527" s="8" t="s">
        <v>231</v>
      </c>
      <c r="K527" s="7">
        <f>SUMIF(exportMMB!D:D,'Voorbeeld Costreport Budget'!A527,exportMMB!G:G)</f>
        <v>0</v>
      </c>
      <c r="L527" s="14">
        <f>INDEX(budget!L:L,MATCH(A:A,budget!A:A,0))</f>
        <v>0</v>
      </c>
      <c r="M527" s="22">
        <f>INDEX(budget!M:M,MATCH($A:$A,budget!$A:$A,0))</f>
        <v>0</v>
      </c>
      <c r="N527" s="14">
        <f>INDEX(budget!N:N,MATCH($A:$A,budget!$A:$A,0))</f>
        <v>0</v>
      </c>
      <c r="O527" s="35">
        <f>INDEX(budget!O:O,MATCH($A:$A,budget!$A:$A,0))</f>
        <v>0</v>
      </c>
      <c r="P527" s="35">
        <f>INDEX(budget!P:P,MATCH($A:$A,budget!$A:$A,0))</f>
        <v>0</v>
      </c>
      <c r="Q527" s="35">
        <f>INDEX(budget!Q:Q,MATCH($A:$A,budget!$A:$A,0))</f>
        <v>0</v>
      </c>
      <c r="R527" s="35">
        <f>INDEX(budget!R:R,MATCH($A:$A,budget!$A:$A,0))</f>
        <v>0</v>
      </c>
      <c r="S527" s="14">
        <f>L527-SUM(N527:R527)</f>
        <v>0</v>
      </c>
      <c r="T527" s="35">
        <f>INDEX(budget!T:T,MATCH($A:$A,budget!$A:$A,0))</f>
        <v>0</v>
      </c>
      <c r="U527" s="332">
        <f>W:W+X:X+Y:Y+Z:Z+AA:AA</f>
        <v>0</v>
      </c>
      <c r="V527" s="58"/>
      <c r="W527" s="14"/>
      <c r="X527" s="58"/>
      <c r="Y527" s="58"/>
      <c r="Z527" s="58"/>
      <c r="AA527" s="58"/>
      <c r="AB527" s="75"/>
      <c r="AC527" s="319">
        <f>AD:AD+AE:AE</f>
        <v>0</v>
      </c>
      <c r="AD527" s="278"/>
      <c r="AE527" s="278"/>
      <c r="AF527" s="278"/>
      <c r="AG527" s="294">
        <f>AC:AC+U:U</f>
        <v>0</v>
      </c>
      <c r="AH527" s="304">
        <f>L:L-AG:AG</f>
        <v>0</v>
      </c>
    </row>
    <row r="528" spans="1:35">
      <c r="A528" s="1"/>
      <c r="B528" s="46" t="s">
        <v>152</v>
      </c>
      <c r="C528" s="239"/>
      <c r="D528" s="6"/>
      <c r="E528" s="4"/>
      <c r="F528" s="98"/>
      <c r="G528" s="8"/>
      <c r="H528" s="7"/>
      <c r="I528" s="4"/>
      <c r="J528" s="4"/>
      <c r="K528" s="7"/>
      <c r="L528" s="16">
        <f>SUM(L527)</f>
        <v>0</v>
      </c>
      <c r="M528" s="21">
        <f>SUM(M527:M527)</f>
        <v>0</v>
      </c>
      <c r="N528" s="16">
        <f t="shared" ref="N528:AH528" si="381">SUM(N527:N527)</f>
        <v>0</v>
      </c>
      <c r="O528" s="34">
        <f t="shared" si="381"/>
        <v>0</v>
      </c>
      <c r="P528" s="34">
        <f t="shared" si="381"/>
        <v>0</v>
      </c>
      <c r="Q528" s="34">
        <f t="shared" si="381"/>
        <v>0</v>
      </c>
      <c r="R528" s="34">
        <f t="shared" si="381"/>
        <v>0</v>
      </c>
      <c r="S528" s="16">
        <f t="shared" si="381"/>
        <v>0</v>
      </c>
      <c r="T528" s="34">
        <f t="shared" si="381"/>
        <v>0</v>
      </c>
      <c r="U528" s="284">
        <f t="shared" si="381"/>
        <v>0</v>
      </c>
      <c r="V528" s="58">
        <f t="shared" si="381"/>
        <v>0</v>
      </c>
      <c r="W528" s="14">
        <f t="shared" si="381"/>
        <v>0</v>
      </c>
      <c r="X528" s="58">
        <f t="shared" si="381"/>
        <v>0</v>
      </c>
      <c r="Y528" s="58">
        <f t="shared" si="381"/>
        <v>0</v>
      </c>
      <c r="Z528" s="58">
        <f t="shared" si="381"/>
        <v>0</v>
      </c>
      <c r="AA528" s="58">
        <f t="shared" si="381"/>
        <v>0</v>
      </c>
      <c r="AB528" s="59">
        <f t="shared" si="381"/>
        <v>0</v>
      </c>
      <c r="AC528" s="320">
        <f>SUM(AC527:AC527)</f>
        <v>0</v>
      </c>
      <c r="AD528" s="279">
        <f>SUM(AD527:AD527)</f>
        <v>0</v>
      </c>
      <c r="AE528" s="279">
        <f>SUM(AE527:AE527)</f>
        <v>0</v>
      </c>
      <c r="AF528" s="279">
        <f>SUM(AF527:AF527)</f>
        <v>0</v>
      </c>
      <c r="AG528" s="295">
        <f t="shared" si="381"/>
        <v>0</v>
      </c>
      <c r="AH528" s="305">
        <f t="shared" si="381"/>
        <v>0</v>
      </c>
      <c r="AI528" s="328"/>
    </row>
    <row r="529" spans="1:34">
      <c r="A529" s="1"/>
      <c r="B529" s="44"/>
      <c r="C529" s="239"/>
      <c r="D529" s="6"/>
      <c r="E529" s="4"/>
      <c r="F529" s="98"/>
      <c r="G529" s="8"/>
      <c r="H529" s="7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  <c r="U529" s="284"/>
      <c r="V529" s="58"/>
      <c r="W529" s="14"/>
      <c r="X529" s="58"/>
      <c r="Y529" s="58"/>
      <c r="Z529" s="58"/>
      <c r="AA529" s="58"/>
      <c r="AB529" s="75"/>
      <c r="AC529" s="319"/>
      <c r="AD529" s="278"/>
      <c r="AE529" s="278"/>
      <c r="AF529" s="278"/>
      <c r="AG529" s="294"/>
      <c r="AH529" s="304"/>
    </row>
    <row r="530" spans="1:34">
      <c r="A530" s="104">
        <v>4500</v>
      </c>
      <c r="B530" s="31" t="s">
        <v>192</v>
      </c>
      <c r="C530" s="237"/>
      <c r="D530" s="6"/>
      <c r="E530" s="8"/>
      <c r="F530" s="98"/>
      <c r="G530" s="8"/>
      <c r="H530" s="7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  <c r="U530" s="284"/>
      <c r="V530" s="58"/>
      <c r="W530" s="14"/>
      <c r="X530" s="58"/>
      <c r="Y530" s="58"/>
      <c r="Z530" s="58"/>
      <c r="AA530" s="58"/>
      <c r="AB530" s="75"/>
      <c r="AC530" s="319"/>
      <c r="AD530" s="278"/>
      <c r="AE530" s="278"/>
      <c r="AF530" s="278"/>
      <c r="AG530" s="294"/>
      <c r="AH530" s="304"/>
    </row>
    <row r="531" spans="1:34">
      <c r="A531" s="39">
        <v>4540</v>
      </c>
      <c r="B531" s="44" t="s">
        <v>583</v>
      </c>
      <c r="C531" s="236" t="s">
        <v>230</v>
      </c>
      <c r="D531" s="6"/>
      <c r="E531" s="8"/>
      <c r="F531" s="98">
        <v>1</v>
      </c>
      <c r="G531" s="8"/>
      <c r="H531" s="7">
        <f t="shared" ref="H531:H533" si="382">SUM(E531:G531)</f>
        <v>1</v>
      </c>
      <c r="I531" s="4">
        <v>1</v>
      </c>
      <c r="J531" s="8" t="s">
        <v>323</v>
      </c>
      <c r="K531" s="7">
        <f>SUMIF(exportMMB!D:D,'Voorbeeld Costreport Budget'!A531,exportMMB!G:G)</f>
        <v>0</v>
      </c>
      <c r="L531" s="14">
        <f>INDEX(budget!L:L,MATCH(A:A,budget!A:A,0))</f>
        <v>0</v>
      </c>
      <c r="M531" s="22">
        <f>INDEX(budget!M:M,MATCH($A:$A,budget!$A:$A,0))</f>
        <v>0</v>
      </c>
      <c r="N531" s="14">
        <f>INDEX(budget!N:N,MATCH($A:$A,budget!$A:$A,0))</f>
        <v>0</v>
      </c>
      <c r="O531" s="35">
        <f>INDEX(budget!O:O,MATCH($A:$A,budget!$A:$A,0))</f>
        <v>0</v>
      </c>
      <c r="P531" s="35">
        <f>INDEX(budget!P:P,MATCH($A:$A,budget!$A:$A,0))</f>
        <v>0</v>
      </c>
      <c r="Q531" s="35">
        <f>INDEX(budget!Q:Q,MATCH($A:$A,budget!$A:$A,0))</f>
        <v>0</v>
      </c>
      <c r="R531" s="35">
        <f>INDEX(budget!R:R,MATCH($A:$A,budget!$A:$A,0))</f>
        <v>0</v>
      </c>
      <c r="S531" s="14">
        <f t="shared" ref="S531:S544" si="383">L531-SUM(N531:R531)</f>
        <v>0</v>
      </c>
      <c r="T531" s="36"/>
      <c r="U531" s="332">
        <f t="shared" ref="U531:U544" si="384">W:W+X:X+Y:Y+Z:Z+AA:AA</f>
        <v>0</v>
      </c>
      <c r="V531" s="58"/>
      <c r="W531" s="14"/>
      <c r="X531" s="58"/>
      <c r="Y531" s="58"/>
      <c r="Z531" s="58"/>
      <c r="AA531" s="58"/>
      <c r="AB531" s="310"/>
      <c r="AC531" s="319">
        <f t="shared" ref="AC531:AC544" si="385">AD:AD+AE:AE</f>
        <v>0</v>
      </c>
      <c r="AD531" s="278"/>
      <c r="AE531" s="278"/>
      <c r="AF531" s="278"/>
      <c r="AG531" s="294">
        <f t="shared" ref="AG531:AG544" si="386">AC:AC+U:U</f>
        <v>0</v>
      </c>
      <c r="AH531" s="304">
        <f t="shared" ref="AH531:AH544" si="387">L:L-AG:AG</f>
        <v>0</v>
      </c>
    </row>
    <row r="532" spans="1:34">
      <c r="A532" s="39">
        <v>4541</v>
      </c>
      <c r="B532" s="44" t="s">
        <v>584</v>
      </c>
      <c r="C532" s="236" t="s">
        <v>230</v>
      </c>
      <c r="D532" s="6"/>
      <c r="E532" s="8"/>
      <c r="F532" s="98">
        <v>1</v>
      </c>
      <c r="G532" s="8"/>
      <c r="H532" s="7">
        <f t="shared" si="382"/>
        <v>1</v>
      </c>
      <c r="I532" s="4">
        <v>1</v>
      </c>
      <c r="J532" s="8" t="s">
        <v>323</v>
      </c>
      <c r="K532" s="7">
        <f>SUMIF(exportMMB!D:D,'Voorbeeld Costreport Budget'!A532,exportMMB!G:G)</f>
        <v>0</v>
      </c>
      <c r="L532" s="14">
        <f>INDEX(budget!L:L,MATCH(A:A,budget!A:A,0))</f>
        <v>0</v>
      </c>
      <c r="M532" s="22">
        <f>INDEX(budget!M:M,MATCH($A:$A,budget!$A:$A,0))</f>
        <v>0</v>
      </c>
      <c r="N532" s="14">
        <f>INDEX(budget!N:N,MATCH($A:$A,budget!$A:$A,0))</f>
        <v>0</v>
      </c>
      <c r="O532" s="35">
        <f>INDEX(budget!O:O,MATCH($A:$A,budget!$A:$A,0))</f>
        <v>0</v>
      </c>
      <c r="P532" s="35">
        <f>INDEX(budget!P:P,MATCH($A:$A,budget!$A:$A,0))</f>
        <v>0</v>
      </c>
      <c r="Q532" s="35">
        <f>INDEX(budget!Q:Q,MATCH($A:$A,budget!$A:$A,0))</f>
        <v>0</v>
      </c>
      <c r="R532" s="35">
        <f>INDEX(budget!R:R,MATCH($A:$A,budget!$A:$A,0))</f>
        <v>0</v>
      </c>
      <c r="S532" s="14">
        <f t="shared" si="383"/>
        <v>0</v>
      </c>
      <c r="T532" s="36"/>
      <c r="U532" s="332">
        <f t="shared" si="384"/>
        <v>0</v>
      </c>
      <c r="V532" s="58"/>
      <c r="W532" s="14"/>
      <c r="X532" s="58"/>
      <c r="Y532" s="58"/>
      <c r="Z532" s="58"/>
      <c r="AA532" s="58"/>
      <c r="AB532" s="310"/>
      <c r="AC532" s="319">
        <f t="shared" si="385"/>
        <v>0</v>
      </c>
      <c r="AD532" s="278"/>
      <c r="AE532" s="278"/>
      <c r="AF532" s="278"/>
      <c r="AG532" s="294">
        <f t="shared" si="386"/>
        <v>0</v>
      </c>
      <c r="AH532" s="304">
        <f t="shared" si="387"/>
        <v>0</v>
      </c>
    </row>
    <row r="533" spans="1:34">
      <c r="A533" s="39">
        <v>4542</v>
      </c>
      <c r="B533" s="44" t="s">
        <v>585</v>
      </c>
      <c r="C533" s="236" t="s">
        <v>230</v>
      </c>
      <c r="D533" s="6"/>
      <c r="E533" s="8"/>
      <c r="F533" s="98">
        <v>1</v>
      </c>
      <c r="G533" s="8"/>
      <c r="H533" s="7">
        <f t="shared" si="382"/>
        <v>1</v>
      </c>
      <c r="I533" s="4">
        <v>1</v>
      </c>
      <c r="J533" s="8" t="s">
        <v>231</v>
      </c>
      <c r="K533" s="7">
        <f>SUMIF(exportMMB!D:D,'Voorbeeld Costreport Budget'!A533,exportMMB!G:G)</f>
        <v>0</v>
      </c>
      <c r="L533" s="14">
        <f>INDEX(budget!L:L,MATCH(A:A,budget!A:A,0))</f>
        <v>0</v>
      </c>
      <c r="M533" s="22">
        <f>INDEX(budget!M:M,MATCH($A:$A,budget!$A:$A,0))</f>
        <v>0</v>
      </c>
      <c r="N533" s="14">
        <f>INDEX(budget!N:N,MATCH($A:$A,budget!$A:$A,0))</f>
        <v>0</v>
      </c>
      <c r="O533" s="35">
        <f>INDEX(budget!O:O,MATCH($A:$A,budget!$A:$A,0))</f>
        <v>0</v>
      </c>
      <c r="P533" s="35">
        <f>INDEX(budget!P:P,MATCH($A:$A,budget!$A:$A,0))</f>
        <v>0</v>
      </c>
      <c r="Q533" s="35">
        <f>INDEX(budget!Q:Q,MATCH($A:$A,budget!$A:$A,0))</f>
        <v>0</v>
      </c>
      <c r="R533" s="35">
        <f>INDEX(budget!R:R,MATCH($A:$A,budget!$A:$A,0))</f>
        <v>0</v>
      </c>
      <c r="S533" s="14">
        <f t="shared" si="383"/>
        <v>0</v>
      </c>
      <c r="T533" s="36"/>
      <c r="U533" s="332">
        <f t="shared" si="384"/>
        <v>0</v>
      </c>
      <c r="V533" s="58"/>
      <c r="W533" s="14"/>
      <c r="X533" s="58"/>
      <c r="Y533" s="58"/>
      <c r="Z533" s="58"/>
      <c r="AA533" s="58"/>
      <c r="AB533" s="310"/>
      <c r="AC533" s="319">
        <f t="shared" si="385"/>
        <v>0</v>
      </c>
      <c r="AD533" s="278"/>
      <c r="AE533" s="278"/>
      <c r="AF533" s="278"/>
      <c r="AG533" s="294">
        <f t="shared" si="386"/>
        <v>0</v>
      </c>
      <c r="AH533" s="304">
        <f t="shared" si="387"/>
        <v>0</v>
      </c>
    </row>
    <row r="534" spans="1:34">
      <c r="A534" s="39">
        <v>4543</v>
      </c>
      <c r="B534" s="44" t="s">
        <v>586</v>
      </c>
      <c r="C534" s="236" t="s">
        <v>230</v>
      </c>
      <c r="D534" s="6"/>
      <c r="E534" s="8"/>
      <c r="F534" s="98">
        <v>1</v>
      </c>
      <c r="G534" s="8"/>
      <c r="H534" s="7">
        <f t="shared" ref="H534:H541" si="388">SUM(E534:G534)</f>
        <v>1</v>
      </c>
      <c r="I534" s="4">
        <v>1</v>
      </c>
      <c r="J534" s="8" t="s">
        <v>98</v>
      </c>
      <c r="K534" s="7">
        <f>SUMIF(exportMMB!D:D,'Voorbeeld Costreport Budget'!A534,exportMMB!G:G)</f>
        <v>0</v>
      </c>
      <c r="L534" s="14">
        <f>INDEX(budget!L:L,MATCH(A:A,budget!A:A,0))</f>
        <v>0</v>
      </c>
      <c r="M534" s="22">
        <f>INDEX(budget!M:M,MATCH($A:$A,budget!$A:$A,0))</f>
        <v>0</v>
      </c>
      <c r="N534" s="14">
        <f>INDEX(budget!N:N,MATCH($A:$A,budget!$A:$A,0))</f>
        <v>0</v>
      </c>
      <c r="O534" s="35">
        <f>INDEX(budget!O:O,MATCH($A:$A,budget!$A:$A,0))</f>
        <v>0</v>
      </c>
      <c r="P534" s="35">
        <f>INDEX(budget!P:P,MATCH($A:$A,budget!$A:$A,0))</f>
        <v>0</v>
      </c>
      <c r="Q534" s="35">
        <f>INDEX(budget!Q:Q,MATCH($A:$A,budget!$A:$A,0))</f>
        <v>0</v>
      </c>
      <c r="R534" s="35">
        <f>INDEX(budget!R:R,MATCH($A:$A,budget!$A:$A,0))</f>
        <v>0</v>
      </c>
      <c r="S534" s="14">
        <f t="shared" si="383"/>
        <v>0</v>
      </c>
      <c r="T534" s="36"/>
      <c r="U534" s="332">
        <f t="shared" si="384"/>
        <v>0</v>
      </c>
      <c r="V534" s="58"/>
      <c r="W534" s="14"/>
      <c r="X534" s="58"/>
      <c r="Y534" s="58"/>
      <c r="Z534" s="58"/>
      <c r="AA534" s="58"/>
      <c r="AB534" s="310"/>
      <c r="AC534" s="319">
        <f t="shared" si="385"/>
        <v>0</v>
      </c>
      <c r="AD534" s="278"/>
      <c r="AE534" s="278"/>
      <c r="AF534" s="278"/>
      <c r="AG534" s="294">
        <f t="shared" si="386"/>
        <v>0</v>
      </c>
      <c r="AH534" s="304">
        <f t="shared" si="387"/>
        <v>0</v>
      </c>
    </row>
    <row r="535" spans="1:34">
      <c r="A535" s="39">
        <v>4544</v>
      </c>
      <c r="B535" s="44" t="s">
        <v>587</v>
      </c>
      <c r="C535" s="236" t="s">
        <v>230</v>
      </c>
      <c r="D535" s="6"/>
      <c r="E535" s="8"/>
      <c r="F535" s="98">
        <v>1</v>
      </c>
      <c r="G535" s="8"/>
      <c r="H535" s="7">
        <f t="shared" si="388"/>
        <v>1</v>
      </c>
      <c r="I535" s="4">
        <v>1</v>
      </c>
      <c r="J535" s="8" t="s">
        <v>231</v>
      </c>
      <c r="K535" s="7">
        <f>SUMIF(exportMMB!D:D,'Voorbeeld Costreport Budget'!A535,exportMMB!G:G)</f>
        <v>0</v>
      </c>
      <c r="L535" s="14">
        <f>INDEX(budget!L:L,MATCH(A:A,budget!A:A,0))</f>
        <v>0</v>
      </c>
      <c r="M535" s="22">
        <f>INDEX(budget!M:M,MATCH($A:$A,budget!$A:$A,0))</f>
        <v>0</v>
      </c>
      <c r="N535" s="14">
        <f>INDEX(budget!N:N,MATCH($A:$A,budget!$A:$A,0))</f>
        <v>0</v>
      </c>
      <c r="O535" s="35">
        <f>INDEX(budget!O:O,MATCH($A:$A,budget!$A:$A,0))</f>
        <v>0</v>
      </c>
      <c r="P535" s="35">
        <f>INDEX(budget!P:P,MATCH($A:$A,budget!$A:$A,0))</f>
        <v>0</v>
      </c>
      <c r="Q535" s="35">
        <f>INDEX(budget!Q:Q,MATCH($A:$A,budget!$A:$A,0))</f>
        <v>0</v>
      </c>
      <c r="R535" s="35">
        <f>INDEX(budget!R:R,MATCH($A:$A,budget!$A:$A,0))</f>
        <v>0</v>
      </c>
      <c r="S535" s="14">
        <f t="shared" si="383"/>
        <v>0</v>
      </c>
      <c r="T535" s="36"/>
      <c r="U535" s="332">
        <f t="shared" si="384"/>
        <v>0</v>
      </c>
      <c r="V535" s="58"/>
      <c r="W535" s="14"/>
      <c r="X535" s="58"/>
      <c r="Y535" s="58"/>
      <c r="Z535" s="58"/>
      <c r="AA535" s="58"/>
      <c r="AB535" s="310"/>
      <c r="AC535" s="319">
        <f t="shared" si="385"/>
        <v>0</v>
      </c>
      <c r="AD535" s="278"/>
      <c r="AE535" s="278"/>
      <c r="AF535" s="278"/>
      <c r="AG535" s="294">
        <f t="shared" si="386"/>
        <v>0</v>
      </c>
      <c r="AH535" s="304">
        <f t="shared" si="387"/>
        <v>0</v>
      </c>
    </row>
    <row r="536" spans="1:34">
      <c r="A536" s="39">
        <v>4546</v>
      </c>
      <c r="B536" s="44" t="s">
        <v>588</v>
      </c>
      <c r="C536" s="236" t="s">
        <v>230</v>
      </c>
      <c r="D536" s="6"/>
      <c r="E536" s="8"/>
      <c r="F536" s="98">
        <v>1</v>
      </c>
      <c r="G536" s="8"/>
      <c r="H536" s="7">
        <f t="shared" si="388"/>
        <v>1</v>
      </c>
      <c r="I536" s="4">
        <v>1</v>
      </c>
      <c r="J536" s="8" t="s">
        <v>231</v>
      </c>
      <c r="K536" s="7">
        <f>SUMIF(exportMMB!D:D,'Voorbeeld Costreport Budget'!A536,exportMMB!G:G)</f>
        <v>0</v>
      </c>
      <c r="L536" s="14">
        <f>INDEX(budget!L:L,MATCH(A:A,budget!A:A,0))</f>
        <v>0</v>
      </c>
      <c r="M536" s="22">
        <f>INDEX(budget!M:M,MATCH($A:$A,budget!$A:$A,0))</f>
        <v>0</v>
      </c>
      <c r="N536" s="14">
        <f>INDEX(budget!N:N,MATCH($A:$A,budget!$A:$A,0))</f>
        <v>0</v>
      </c>
      <c r="O536" s="35">
        <f>INDEX(budget!O:O,MATCH($A:$A,budget!$A:$A,0))</f>
        <v>0</v>
      </c>
      <c r="P536" s="35">
        <f>INDEX(budget!P:P,MATCH($A:$A,budget!$A:$A,0))</f>
        <v>0</v>
      </c>
      <c r="Q536" s="35">
        <f>INDEX(budget!Q:Q,MATCH($A:$A,budget!$A:$A,0))</f>
        <v>0</v>
      </c>
      <c r="R536" s="35">
        <f>INDEX(budget!R:R,MATCH($A:$A,budget!$A:$A,0))</f>
        <v>0</v>
      </c>
      <c r="S536" s="14">
        <f t="shared" si="383"/>
        <v>0</v>
      </c>
      <c r="T536" s="36"/>
      <c r="U536" s="332">
        <f t="shared" si="384"/>
        <v>0</v>
      </c>
      <c r="V536" s="58"/>
      <c r="W536" s="14"/>
      <c r="X536" s="58"/>
      <c r="Y536" s="58"/>
      <c r="Z536" s="58"/>
      <c r="AA536" s="58"/>
      <c r="AB536" s="310"/>
      <c r="AC536" s="319">
        <f t="shared" si="385"/>
        <v>0</v>
      </c>
      <c r="AD536" s="278"/>
      <c r="AE536" s="278"/>
      <c r="AF536" s="278"/>
      <c r="AG536" s="294">
        <f t="shared" si="386"/>
        <v>0</v>
      </c>
      <c r="AH536" s="304">
        <f t="shared" si="387"/>
        <v>0</v>
      </c>
    </row>
    <row r="537" spans="1:34">
      <c r="A537" s="39">
        <v>4549</v>
      </c>
      <c r="B537" s="44" t="s">
        <v>589</v>
      </c>
      <c r="C537" s="236" t="s">
        <v>230</v>
      </c>
      <c r="D537" s="6"/>
      <c r="E537" s="8"/>
      <c r="F537" s="98">
        <v>1</v>
      </c>
      <c r="G537" s="8"/>
      <c r="H537" s="7">
        <f t="shared" si="388"/>
        <v>1</v>
      </c>
      <c r="I537" s="4">
        <v>1</v>
      </c>
      <c r="J537" s="8" t="s">
        <v>231</v>
      </c>
      <c r="K537" s="7">
        <f>SUMIF(exportMMB!D:D,'Voorbeeld Costreport Budget'!A537,exportMMB!G:G)</f>
        <v>0</v>
      </c>
      <c r="L537" s="14">
        <f>INDEX(budget!L:L,MATCH(A:A,budget!A:A,0))</f>
        <v>0</v>
      </c>
      <c r="M537" s="22">
        <f>INDEX(budget!M:M,MATCH($A:$A,budget!$A:$A,0))</f>
        <v>0</v>
      </c>
      <c r="N537" s="14">
        <f>INDEX(budget!N:N,MATCH($A:$A,budget!$A:$A,0))</f>
        <v>0</v>
      </c>
      <c r="O537" s="35">
        <f>INDEX(budget!O:O,MATCH($A:$A,budget!$A:$A,0))</f>
        <v>0</v>
      </c>
      <c r="P537" s="35">
        <f>INDEX(budget!P:P,MATCH($A:$A,budget!$A:$A,0))</f>
        <v>0</v>
      </c>
      <c r="Q537" s="35">
        <f>INDEX(budget!Q:Q,MATCH($A:$A,budget!$A:$A,0))</f>
        <v>0</v>
      </c>
      <c r="R537" s="35">
        <f>INDEX(budget!R:R,MATCH($A:$A,budget!$A:$A,0))</f>
        <v>0</v>
      </c>
      <c r="S537" s="14">
        <f t="shared" si="383"/>
        <v>0</v>
      </c>
      <c r="T537" s="36"/>
      <c r="U537" s="332">
        <f t="shared" si="384"/>
        <v>0</v>
      </c>
      <c r="V537" s="58"/>
      <c r="W537" s="14"/>
      <c r="X537" s="58"/>
      <c r="Y537" s="58"/>
      <c r="Z537" s="58"/>
      <c r="AA537" s="58"/>
      <c r="AB537" s="310"/>
      <c r="AC537" s="319">
        <f t="shared" si="385"/>
        <v>0</v>
      </c>
      <c r="AD537" s="278"/>
      <c r="AE537" s="278"/>
      <c r="AF537" s="278"/>
      <c r="AG537" s="294">
        <f t="shared" si="386"/>
        <v>0</v>
      </c>
      <c r="AH537" s="304">
        <f t="shared" si="387"/>
        <v>0</v>
      </c>
    </row>
    <row r="538" spans="1:34">
      <c r="A538" s="39">
        <v>4560</v>
      </c>
      <c r="B538" s="44" t="s">
        <v>590</v>
      </c>
      <c r="C538" s="236" t="s">
        <v>230</v>
      </c>
      <c r="D538" s="6"/>
      <c r="E538" s="8"/>
      <c r="F538" s="98">
        <v>1</v>
      </c>
      <c r="G538" s="8"/>
      <c r="H538" s="7">
        <f t="shared" si="388"/>
        <v>1</v>
      </c>
      <c r="I538" s="4">
        <v>1</v>
      </c>
      <c r="J538" s="8" t="s">
        <v>231</v>
      </c>
      <c r="K538" s="7">
        <f>SUMIF(exportMMB!D:D,'Voorbeeld Costreport Budget'!A538,exportMMB!G:G)</f>
        <v>0</v>
      </c>
      <c r="L538" s="14">
        <f>INDEX(budget!L:L,MATCH(A:A,budget!A:A,0))</f>
        <v>0</v>
      </c>
      <c r="M538" s="22">
        <f>INDEX(budget!M:M,MATCH($A:$A,budget!$A:$A,0))</f>
        <v>0</v>
      </c>
      <c r="N538" s="14">
        <f>INDEX(budget!N:N,MATCH($A:$A,budget!$A:$A,0))</f>
        <v>0</v>
      </c>
      <c r="O538" s="35">
        <f>INDEX(budget!O:O,MATCH($A:$A,budget!$A:$A,0))</f>
        <v>0</v>
      </c>
      <c r="P538" s="35">
        <f>INDEX(budget!P:P,MATCH($A:$A,budget!$A:$A,0))</f>
        <v>0</v>
      </c>
      <c r="Q538" s="35">
        <f>INDEX(budget!Q:Q,MATCH($A:$A,budget!$A:$A,0))</f>
        <v>0</v>
      </c>
      <c r="R538" s="35">
        <f>INDEX(budget!R:R,MATCH($A:$A,budget!$A:$A,0))</f>
        <v>0</v>
      </c>
      <c r="S538" s="14">
        <f t="shared" si="383"/>
        <v>0</v>
      </c>
      <c r="T538" s="36"/>
      <c r="U538" s="332">
        <f t="shared" si="384"/>
        <v>0</v>
      </c>
      <c r="V538" s="58"/>
      <c r="W538" s="14"/>
      <c r="X538" s="58"/>
      <c r="Y538" s="58"/>
      <c r="Z538" s="58"/>
      <c r="AA538" s="58"/>
      <c r="AB538" s="310"/>
      <c r="AC538" s="319">
        <f t="shared" si="385"/>
        <v>0</v>
      </c>
      <c r="AD538" s="278"/>
      <c r="AE538" s="278"/>
      <c r="AF538" s="278"/>
      <c r="AG538" s="294">
        <f t="shared" si="386"/>
        <v>0</v>
      </c>
      <c r="AH538" s="304">
        <f t="shared" si="387"/>
        <v>0</v>
      </c>
    </row>
    <row r="539" spans="1:34">
      <c r="A539" s="39">
        <v>4561</v>
      </c>
      <c r="B539" s="44" t="s">
        <v>591</v>
      </c>
      <c r="C539" s="236" t="s">
        <v>230</v>
      </c>
      <c r="D539" s="6"/>
      <c r="E539" s="8"/>
      <c r="F539" s="98">
        <v>1</v>
      </c>
      <c r="G539" s="8"/>
      <c r="H539" s="7">
        <f t="shared" si="388"/>
        <v>1</v>
      </c>
      <c r="I539" s="4">
        <v>1</v>
      </c>
      <c r="J539" s="8" t="s">
        <v>231</v>
      </c>
      <c r="K539" s="7">
        <f>SUMIF(exportMMB!D:D,'Voorbeeld Costreport Budget'!A539,exportMMB!G:G)</f>
        <v>0</v>
      </c>
      <c r="L539" s="14">
        <f>INDEX(budget!L:L,MATCH(A:A,budget!A:A,0))</f>
        <v>0</v>
      </c>
      <c r="M539" s="22">
        <f>INDEX(budget!M:M,MATCH($A:$A,budget!$A:$A,0))</f>
        <v>0</v>
      </c>
      <c r="N539" s="14">
        <f>INDEX(budget!N:N,MATCH($A:$A,budget!$A:$A,0))</f>
        <v>0</v>
      </c>
      <c r="O539" s="35">
        <f>INDEX(budget!O:O,MATCH($A:$A,budget!$A:$A,0))</f>
        <v>0</v>
      </c>
      <c r="P539" s="35">
        <f>INDEX(budget!P:P,MATCH($A:$A,budget!$A:$A,0))</f>
        <v>0</v>
      </c>
      <c r="Q539" s="35">
        <f>INDEX(budget!Q:Q,MATCH($A:$A,budget!$A:$A,0))</f>
        <v>0</v>
      </c>
      <c r="R539" s="35">
        <f>INDEX(budget!R:R,MATCH($A:$A,budget!$A:$A,0))</f>
        <v>0</v>
      </c>
      <c r="S539" s="14">
        <f t="shared" si="383"/>
        <v>0</v>
      </c>
      <c r="T539" s="36"/>
      <c r="U539" s="332">
        <f t="shared" si="384"/>
        <v>0</v>
      </c>
      <c r="V539" s="58"/>
      <c r="W539" s="14"/>
      <c r="X539" s="58"/>
      <c r="Y539" s="58"/>
      <c r="Z539" s="58"/>
      <c r="AA539" s="58"/>
      <c r="AB539" s="310"/>
      <c r="AC539" s="319">
        <f t="shared" si="385"/>
        <v>0</v>
      </c>
      <c r="AD539" s="278"/>
      <c r="AE539" s="278"/>
      <c r="AF539" s="278"/>
      <c r="AG539" s="294">
        <f t="shared" si="386"/>
        <v>0</v>
      </c>
      <c r="AH539" s="304">
        <f t="shared" si="387"/>
        <v>0</v>
      </c>
    </row>
    <row r="540" spans="1:34">
      <c r="A540" s="39">
        <v>4562</v>
      </c>
      <c r="B540" s="44" t="s">
        <v>592</v>
      </c>
      <c r="C540" s="236" t="s">
        <v>230</v>
      </c>
      <c r="D540" s="6"/>
      <c r="E540" s="8"/>
      <c r="F540" s="98">
        <v>1</v>
      </c>
      <c r="G540" s="8"/>
      <c r="H540" s="7">
        <f t="shared" si="388"/>
        <v>1</v>
      </c>
      <c r="I540" s="4">
        <v>1</v>
      </c>
      <c r="J540" s="8" t="s">
        <v>231</v>
      </c>
      <c r="K540" s="7">
        <f>SUMIF(exportMMB!D:D,'Voorbeeld Costreport Budget'!A540,exportMMB!G:G)</f>
        <v>0</v>
      </c>
      <c r="L540" s="14">
        <f>INDEX(budget!L:L,MATCH(A:A,budget!A:A,0))</f>
        <v>0</v>
      </c>
      <c r="M540" s="22">
        <f>INDEX(budget!M:M,MATCH($A:$A,budget!$A:$A,0))</f>
        <v>0</v>
      </c>
      <c r="N540" s="14">
        <f>INDEX(budget!N:N,MATCH($A:$A,budget!$A:$A,0))</f>
        <v>0</v>
      </c>
      <c r="O540" s="35">
        <f>INDEX(budget!O:O,MATCH($A:$A,budget!$A:$A,0))</f>
        <v>0</v>
      </c>
      <c r="P540" s="35">
        <f>INDEX(budget!P:P,MATCH($A:$A,budget!$A:$A,0))</f>
        <v>0</v>
      </c>
      <c r="Q540" s="35">
        <f>INDEX(budget!Q:Q,MATCH($A:$A,budget!$A:$A,0))</f>
        <v>0</v>
      </c>
      <c r="R540" s="35">
        <f>INDEX(budget!R:R,MATCH($A:$A,budget!$A:$A,0))</f>
        <v>0</v>
      </c>
      <c r="S540" s="14">
        <f t="shared" si="383"/>
        <v>0</v>
      </c>
      <c r="T540" s="36"/>
      <c r="U540" s="332">
        <f t="shared" si="384"/>
        <v>0</v>
      </c>
      <c r="V540" s="58"/>
      <c r="W540" s="14"/>
      <c r="X540" s="58"/>
      <c r="Y540" s="58"/>
      <c r="Z540" s="58"/>
      <c r="AA540" s="58"/>
      <c r="AB540" s="310"/>
      <c r="AC540" s="319">
        <f t="shared" si="385"/>
        <v>0</v>
      </c>
      <c r="AD540" s="278"/>
      <c r="AE540" s="278"/>
      <c r="AF540" s="278"/>
      <c r="AG540" s="294">
        <f t="shared" si="386"/>
        <v>0</v>
      </c>
      <c r="AH540" s="304">
        <f t="shared" si="387"/>
        <v>0</v>
      </c>
    </row>
    <row r="541" spans="1:34">
      <c r="A541" s="39">
        <v>4563</v>
      </c>
      <c r="B541" s="44" t="s">
        <v>593</v>
      </c>
      <c r="C541" s="236" t="s">
        <v>230</v>
      </c>
      <c r="D541" s="6"/>
      <c r="E541" s="8"/>
      <c r="F541" s="98">
        <v>1</v>
      </c>
      <c r="G541" s="8"/>
      <c r="H541" s="7">
        <f t="shared" si="388"/>
        <v>1</v>
      </c>
      <c r="I541" s="4">
        <v>1</v>
      </c>
      <c r="J541" s="8" t="s">
        <v>231</v>
      </c>
      <c r="K541" s="7">
        <f>SUMIF(exportMMB!D:D,'Voorbeeld Costreport Budget'!A541,exportMMB!G:G)</f>
        <v>0</v>
      </c>
      <c r="L541" s="14">
        <f>INDEX(budget!L:L,MATCH(A:A,budget!A:A,0))</f>
        <v>0</v>
      </c>
      <c r="M541" s="22">
        <f>INDEX(budget!M:M,MATCH($A:$A,budget!$A:$A,0))</f>
        <v>0</v>
      </c>
      <c r="N541" s="14">
        <f>INDEX(budget!N:N,MATCH($A:$A,budget!$A:$A,0))</f>
        <v>0</v>
      </c>
      <c r="O541" s="35">
        <f>INDEX(budget!O:O,MATCH($A:$A,budget!$A:$A,0))</f>
        <v>0</v>
      </c>
      <c r="P541" s="35">
        <f>INDEX(budget!P:P,MATCH($A:$A,budget!$A:$A,0))</f>
        <v>0</v>
      </c>
      <c r="Q541" s="35">
        <f>INDEX(budget!Q:Q,MATCH($A:$A,budget!$A:$A,0))</f>
        <v>0</v>
      </c>
      <c r="R541" s="35">
        <f>INDEX(budget!R:R,MATCH($A:$A,budget!$A:$A,0))</f>
        <v>0</v>
      </c>
      <c r="S541" s="14">
        <f t="shared" si="383"/>
        <v>0</v>
      </c>
      <c r="T541" s="36"/>
      <c r="U541" s="332">
        <f t="shared" si="384"/>
        <v>0</v>
      </c>
      <c r="V541" s="58"/>
      <c r="W541" s="14"/>
      <c r="X541" s="58"/>
      <c r="Y541" s="58"/>
      <c r="Z541" s="58"/>
      <c r="AA541" s="58"/>
      <c r="AB541" s="310"/>
      <c r="AC541" s="319">
        <f t="shared" si="385"/>
        <v>0</v>
      </c>
      <c r="AD541" s="278"/>
      <c r="AE541" s="278"/>
      <c r="AF541" s="278"/>
      <c r="AG541" s="294">
        <f t="shared" si="386"/>
        <v>0</v>
      </c>
      <c r="AH541" s="304">
        <f t="shared" si="387"/>
        <v>0</v>
      </c>
    </row>
    <row r="542" spans="1:34">
      <c r="A542" s="39">
        <v>4575</v>
      </c>
      <c r="B542" s="44" t="s">
        <v>594</v>
      </c>
      <c r="C542" s="236" t="s">
        <v>230</v>
      </c>
      <c r="D542" s="6"/>
      <c r="E542" s="8"/>
      <c r="F542" s="98">
        <v>1</v>
      </c>
      <c r="G542" s="8"/>
      <c r="H542" s="7">
        <f t="shared" ref="H542:H544" si="389">SUM(E542:G542)</f>
        <v>1</v>
      </c>
      <c r="I542" s="4">
        <v>1</v>
      </c>
      <c r="J542" s="8" t="s">
        <v>231</v>
      </c>
      <c r="K542" s="7">
        <f>SUMIF(exportMMB!D:D,'Voorbeeld Costreport Budget'!A542,exportMMB!G:G)</f>
        <v>0</v>
      </c>
      <c r="L542" s="14">
        <f>INDEX(budget!L:L,MATCH(A:A,budget!A:A,0))</f>
        <v>0</v>
      </c>
      <c r="M542" s="22">
        <f>INDEX(budget!M:M,MATCH($A:$A,budget!$A:$A,0))</f>
        <v>0</v>
      </c>
      <c r="N542" s="14">
        <f>INDEX(budget!N:N,MATCH($A:$A,budget!$A:$A,0))</f>
        <v>0</v>
      </c>
      <c r="O542" s="35">
        <f>INDEX(budget!O:O,MATCH($A:$A,budget!$A:$A,0))</f>
        <v>0</v>
      </c>
      <c r="P542" s="35">
        <f>INDEX(budget!P:P,MATCH($A:$A,budget!$A:$A,0))</f>
        <v>0</v>
      </c>
      <c r="Q542" s="35">
        <f>INDEX(budget!Q:Q,MATCH($A:$A,budget!$A:$A,0))</f>
        <v>0</v>
      </c>
      <c r="R542" s="35">
        <f>INDEX(budget!R:R,MATCH($A:$A,budget!$A:$A,0))</f>
        <v>0</v>
      </c>
      <c r="S542" s="14">
        <f t="shared" si="383"/>
        <v>0</v>
      </c>
      <c r="T542" s="35">
        <f>INDEX(budget!T:T,MATCH($A:$A,budget!$A:$A,0))</f>
        <v>0</v>
      </c>
      <c r="U542" s="332">
        <f t="shared" si="384"/>
        <v>0</v>
      </c>
      <c r="V542" s="58"/>
      <c r="W542" s="14"/>
      <c r="X542" s="58"/>
      <c r="Y542" s="58"/>
      <c r="Z542" s="58"/>
      <c r="AA542" s="58"/>
      <c r="AB542" s="75"/>
      <c r="AC542" s="319">
        <f t="shared" si="385"/>
        <v>0</v>
      </c>
      <c r="AD542" s="278"/>
      <c r="AE542" s="278"/>
      <c r="AF542" s="278"/>
      <c r="AG542" s="294">
        <f t="shared" si="386"/>
        <v>0</v>
      </c>
      <c r="AH542" s="304">
        <f t="shared" si="387"/>
        <v>0</v>
      </c>
    </row>
    <row r="543" spans="1:34">
      <c r="A543" s="103">
        <v>4580</v>
      </c>
      <c r="B543" s="44" t="s">
        <v>595</v>
      </c>
      <c r="C543" s="236" t="s">
        <v>254</v>
      </c>
      <c r="D543" s="6"/>
      <c r="E543" s="8"/>
      <c r="F543" s="98">
        <v>1</v>
      </c>
      <c r="G543" s="8"/>
      <c r="H543" s="7">
        <f t="shared" si="389"/>
        <v>1</v>
      </c>
      <c r="I543" s="4">
        <v>1</v>
      </c>
      <c r="J543" s="8" t="s">
        <v>231</v>
      </c>
      <c r="K543" s="7">
        <f>SUMIF(exportMMB!D:D,'Voorbeeld Costreport Budget'!A543,exportMMB!G:G)</f>
        <v>0</v>
      </c>
      <c r="L543" s="14">
        <f>INDEX(budget!L:L,MATCH(A:A,budget!A:A,0))</f>
        <v>0</v>
      </c>
      <c r="M543" s="22">
        <f>INDEX(budget!M:M,MATCH($A:$A,budget!$A:$A,0))</f>
        <v>0</v>
      </c>
      <c r="N543" s="14">
        <f>INDEX(budget!N:N,MATCH($A:$A,budget!$A:$A,0))</f>
        <v>0</v>
      </c>
      <c r="O543" s="35">
        <f>INDEX(budget!O:O,MATCH($A:$A,budget!$A:$A,0))</f>
        <v>0</v>
      </c>
      <c r="P543" s="35">
        <f>INDEX(budget!P:P,MATCH($A:$A,budget!$A:$A,0))</f>
        <v>0</v>
      </c>
      <c r="Q543" s="35">
        <f>INDEX(budget!Q:Q,MATCH($A:$A,budget!$A:$A,0))</f>
        <v>0</v>
      </c>
      <c r="R543" s="35">
        <f>INDEX(budget!R:R,MATCH($A:$A,budget!$A:$A,0))</f>
        <v>0</v>
      </c>
      <c r="S543" s="14">
        <f t="shared" si="383"/>
        <v>0</v>
      </c>
      <c r="T543" s="36"/>
      <c r="U543" s="332">
        <f t="shared" si="384"/>
        <v>0</v>
      </c>
      <c r="V543" s="58"/>
      <c r="W543" s="14"/>
      <c r="X543" s="58"/>
      <c r="Y543" s="58"/>
      <c r="Z543" s="58"/>
      <c r="AA543" s="58"/>
      <c r="AB543" s="310"/>
      <c r="AC543" s="319">
        <f t="shared" si="385"/>
        <v>0</v>
      </c>
      <c r="AD543" s="278"/>
      <c r="AE543" s="278"/>
      <c r="AF543" s="278"/>
      <c r="AG543" s="294">
        <f t="shared" si="386"/>
        <v>0</v>
      </c>
      <c r="AH543" s="304">
        <f t="shared" si="387"/>
        <v>0</v>
      </c>
    </row>
    <row r="544" spans="1:34">
      <c r="A544" s="39">
        <v>4594</v>
      </c>
      <c r="B544" s="44" t="s">
        <v>596</v>
      </c>
      <c r="C544" s="236" t="s">
        <v>254</v>
      </c>
      <c r="D544" s="6"/>
      <c r="E544" s="8"/>
      <c r="F544" s="98">
        <v>1</v>
      </c>
      <c r="G544" s="8"/>
      <c r="H544" s="7">
        <f t="shared" si="389"/>
        <v>1</v>
      </c>
      <c r="I544" s="4">
        <v>1</v>
      </c>
      <c r="J544" s="8" t="s">
        <v>231</v>
      </c>
      <c r="K544" s="7">
        <f>SUMIF(exportMMB!D:D,'Voorbeeld Costreport Budget'!A544,exportMMB!G:G)</f>
        <v>0</v>
      </c>
      <c r="L544" s="14">
        <f>INDEX(budget!L:L,MATCH(A:A,budget!A:A,0))</f>
        <v>0</v>
      </c>
      <c r="M544" s="22">
        <f>INDEX(budget!M:M,MATCH($A:$A,budget!$A:$A,0))</f>
        <v>0</v>
      </c>
      <c r="N544" s="14">
        <f>INDEX(budget!N:N,MATCH($A:$A,budget!$A:$A,0))</f>
        <v>0</v>
      </c>
      <c r="O544" s="35">
        <f>INDEX(budget!O:O,MATCH($A:$A,budget!$A:$A,0))</f>
        <v>0</v>
      </c>
      <c r="P544" s="35">
        <f>INDEX(budget!P:P,MATCH($A:$A,budget!$A:$A,0))</f>
        <v>0</v>
      </c>
      <c r="Q544" s="35">
        <f>INDEX(budget!Q:Q,MATCH($A:$A,budget!$A:$A,0))</f>
        <v>0</v>
      </c>
      <c r="R544" s="35">
        <f>INDEX(budget!R:R,MATCH($A:$A,budget!$A:$A,0))</f>
        <v>0</v>
      </c>
      <c r="S544" s="14">
        <f t="shared" si="383"/>
        <v>0</v>
      </c>
      <c r="T544" s="36"/>
      <c r="U544" s="332">
        <f t="shared" si="384"/>
        <v>0</v>
      </c>
      <c r="V544" s="58"/>
      <c r="W544" s="14"/>
      <c r="X544" s="58"/>
      <c r="Y544" s="58"/>
      <c r="Z544" s="58"/>
      <c r="AA544" s="58"/>
      <c r="AB544" s="310"/>
      <c r="AC544" s="319">
        <f t="shared" si="385"/>
        <v>0</v>
      </c>
      <c r="AD544" s="278"/>
      <c r="AE544" s="278"/>
      <c r="AF544" s="278"/>
      <c r="AG544" s="294">
        <f t="shared" si="386"/>
        <v>0</v>
      </c>
      <c r="AH544" s="304">
        <f t="shared" si="387"/>
        <v>0</v>
      </c>
    </row>
    <row r="545" spans="1:35">
      <c r="A545" s="39"/>
      <c r="B545" s="46" t="s">
        <v>152</v>
      </c>
      <c r="C545" s="237"/>
      <c r="D545" s="6"/>
      <c r="E545" s="4"/>
      <c r="F545" s="98"/>
      <c r="G545" s="8"/>
      <c r="H545" s="7"/>
      <c r="I545" s="4"/>
      <c r="J545" s="8"/>
      <c r="K545" s="7"/>
      <c r="L545" s="16">
        <f>SUM(L531:L544)</f>
        <v>0</v>
      </c>
      <c r="M545" s="21">
        <f>SUM(M531:M544)</f>
        <v>0</v>
      </c>
      <c r="N545" s="16">
        <f t="shared" ref="N545:T545" si="390">SUM(N531:N544)</f>
        <v>0</v>
      </c>
      <c r="O545" s="34">
        <f t="shared" si="390"/>
        <v>0</v>
      </c>
      <c r="P545" s="34">
        <f t="shared" si="390"/>
        <v>0</v>
      </c>
      <c r="Q545" s="34">
        <f t="shared" si="390"/>
        <v>0</v>
      </c>
      <c r="R545" s="34">
        <f t="shared" si="390"/>
        <v>0</v>
      </c>
      <c r="S545" s="16">
        <f t="shared" si="390"/>
        <v>0</v>
      </c>
      <c r="T545" s="34">
        <f t="shared" si="390"/>
        <v>0</v>
      </c>
      <c r="U545" s="284">
        <f t="shared" ref="U545:AA545" si="391">SUM(U531:U544)</f>
        <v>0</v>
      </c>
      <c r="V545" s="58">
        <f t="shared" si="391"/>
        <v>0</v>
      </c>
      <c r="W545" s="14">
        <f t="shared" si="391"/>
        <v>0</v>
      </c>
      <c r="X545" s="58">
        <f t="shared" si="391"/>
        <v>0</v>
      </c>
      <c r="Y545" s="58">
        <f t="shared" si="391"/>
        <v>0</v>
      </c>
      <c r="Z545" s="58">
        <f t="shared" si="391"/>
        <v>0</v>
      </c>
      <c r="AA545" s="58">
        <f t="shared" si="391"/>
        <v>0</v>
      </c>
      <c r="AB545" s="59">
        <f t="shared" ref="AB545" si="392">SUM(AB531:AB544)</f>
        <v>0</v>
      </c>
      <c r="AC545" s="320">
        <f>SUM(AC531:AC544)</f>
        <v>0</v>
      </c>
      <c r="AD545" s="279">
        <f>SUM(AD531:AD544)</f>
        <v>0</v>
      </c>
      <c r="AE545" s="279">
        <f>SUM(AE531:AE544)</f>
        <v>0</v>
      </c>
      <c r="AF545" s="279">
        <f>SUM(AF531:AF544)</f>
        <v>0</v>
      </c>
      <c r="AG545" s="295">
        <f t="shared" ref="AG545:AH545" si="393">SUM(AG531:AG544)</f>
        <v>0</v>
      </c>
      <c r="AH545" s="305">
        <f t="shared" si="393"/>
        <v>0</v>
      </c>
      <c r="AI545" s="328"/>
    </row>
    <row r="546" spans="1:35" outlineLevel="1">
      <c r="A546" s="1"/>
      <c r="B546" s="44"/>
      <c r="C546" s="236"/>
      <c r="D546" s="6"/>
      <c r="E546" s="4"/>
      <c r="F546" s="98"/>
      <c r="G546" s="8"/>
      <c r="H546" s="7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  <c r="U546" s="284"/>
      <c r="V546" s="58"/>
      <c r="W546" s="14"/>
      <c r="X546" s="58"/>
      <c r="Y546" s="58"/>
      <c r="Z546" s="58"/>
      <c r="AA546" s="58"/>
      <c r="AB546" s="75"/>
      <c r="AC546" s="319"/>
      <c r="AD546" s="278"/>
      <c r="AE546" s="278"/>
      <c r="AF546" s="278"/>
      <c r="AG546" s="294"/>
      <c r="AH546" s="304"/>
    </row>
    <row r="547" spans="1:35" outlineLevel="1">
      <c r="A547" s="41">
        <v>4600</v>
      </c>
      <c r="B547" s="31" t="s">
        <v>195</v>
      </c>
      <c r="C547" s="236"/>
      <c r="D547" s="6"/>
      <c r="E547" s="8"/>
      <c r="F547" s="98"/>
      <c r="G547" s="8"/>
      <c r="H547" s="7"/>
      <c r="I547" s="4"/>
      <c r="J547" s="8"/>
      <c r="K547" s="7"/>
      <c r="L547" s="14">
        <f>INDEX(budget!L:L,MATCH(A:A,budget!A:A,0))</f>
        <v>0</v>
      </c>
      <c r="M547" s="22">
        <f>INDEX(budget!M:M,MATCH($A:$A,budget!$A:$A,0))</f>
        <v>0</v>
      </c>
      <c r="N547" s="14">
        <f>INDEX(budget!N:N,MATCH($A:$A,budget!$A:$A,0))</f>
        <v>0</v>
      </c>
      <c r="O547" s="35">
        <f>INDEX(budget!O:O,MATCH($A:$A,budget!$A:$A,0))</f>
        <v>0</v>
      </c>
      <c r="P547" s="35">
        <f>INDEX(budget!P:P,MATCH($A:$A,budget!$A:$A,0))</f>
        <v>0</v>
      </c>
      <c r="Q547" s="35">
        <f>INDEX(budget!Q:Q,MATCH($A:$A,budget!$A:$A,0))</f>
        <v>0</v>
      </c>
      <c r="R547" s="35">
        <f>INDEX(budget!R:R,MATCH($A:$A,budget!$A:$A,0))</f>
        <v>0</v>
      </c>
      <c r="S547" s="14"/>
      <c r="T547" s="33"/>
      <c r="U547" s="284"/>
      <c r="V547" s="58"/>
      <c r="W547" s="14"/>
      <c r="X547" s="58"/>
      <c r="Y547" s="58"/>
      <c r="Z547" s="58"/>
      <c r="AA547" s="58"/>
      <c r="AB547" s="75"/>
      <c r="AC547" s="319">
        <f>AD:AD+AE:AE</f>
        <v>0</v>
      </c>
      <c r="AD547" s="278"/>
      <c r="AE547" s="278"/>
      <c r="AF547" s="278"/>
      <c r="AG547" s="294">
        <f>AC:AC+U:U</f>
        <v>0</v>
      </c>
      <c r="AH547" s="304">
        <f>L:L-AG:AG</f>
        <v>0</v>
      </c>
    </row>
    <row r="548" spans="1:35" outlineLevel="1">
      <c r="A548" s="170"/>
      <c r="B548" s="171" t="s">
        <v>597</v>
      </c>
      <c r="C548" s="236"/>
      <c r="D548" s="172"/>
      <c r="E548" s="173"/>
      <c r="F548" s="174"/>
      <c r="G548" s="173"/>
      <c r="H548" s="175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  <c r="U548" s="284"/>
      <c r="V548" s="58"/>
      <c r="W548" s="14"/>
      <c r="X548" s="58"/>
      <c r="Y548" s="58"/>
      <c r="Z548" s="58"/>
      <c r="AA548" s="58"/>
      <c r="AB548" s="311"/>
      <c r="AC548" s="319"/>
      <c r="AD548" s="278"/>
      <c r="AE548" s="278"/>
      <c r="AF548" s="278"/>
      <c r="AG548" s="294"/>
      <c r="AH548" s="304"/>
    </row>
    <row r="549" spans="1:35" outlineLevel="1">
      <c r="A549" s="103">
        <v>4601</v>
      </c>
      <c r="B549" s="44" t="s">
        <v>598</v>
      </c>
      <c r="C549" s="236" t="s">
        <v>248</v>
      </c>
      <c r="D549" s="6"/>
      <c r="E549" s="8"/>
      <c r="F549" s="98">
        <v>1</v>
      </c>
      <c r="G549" s="8"/>
      <c r="H549" s="7">
        <f t="shared" ref="H549:H552" si="394">SUM(E549:G549)</f>
        <v>1</v>
      </c>
      <c r="I549" s="4">
        <v>1</v>
      </c>
      <c r="J549" s="8" t="s">
        <v>231</v>
      </c>
      <c r="K549" s="7">
        <f>SUMIF(exportMMB!D:D,'Voorbeeld Costreport Budget'!A549,exportMMB!G:G)</f>
        <v>0</v>
      </c>
      <c r="L549" s="14">
        <f>INDEX(budget!L:L,MATCH(A:A,budget!A:A,0))</f>
        <v>0</v>
      </c>
      <c r="M549" s="22">
        <f>INDEX(budget!M:M,MATCH($A:$A,budget!$A:$A,0))</f>
        <v>0</v>
      </c>
      <c r="N549" s="14">
        <f>INDEX(budget!N:N,MATCH($A:$A,budget!$A:$A,0))</f>
        <v>0</v>
      </c>
      <c r="O549" s="35">
        <f>INDEX(budget!O:O,MATCH($A:$A,budget!$A:$A,0))</f>
        <v>0</v>
      </c>
      <c r="P549" s="35">
        <f>INDEX(budget!P:P,MATCH($A:$A,budget!$A:$A,0))</f>
        <v>0</v>
      </c>
      <c r="Q549" s="35">
        <f>INDEX(budget!Q:Q,MATCH($A:$A,budget!$A:$A,0))</f>
        <v>0</v>
      </c>
      <c r="R549" s="35">
        <f>INDEX(budget!R:R,MATCH($A:$A,budget!$A:$A,0))</f>
        <v>0</v>
      </c>
      <c r="S549" s="14">
        <f>L549-SUM(N549:R549)</f>
        <v>0</v>
      </c>
      <c r="T549" s="35">
        <f>INDEX(budget!T:T,MATCH($A:$A,budget!$A:$A,0))</f>
        <v>0</v>
      </c>
      <c r="U549" s="332">
        <f>W:W+X:X+Y:Y+Z:Z+AA:AA</f>
        <v>0</v>
      </c>
      <c r="V549" s="58"/>
      <c r="W549" s="14"/>
      <c r="X549" s="58"/>
      <c r="Y549" s="58"/>
      <c r="Z549" s="58"/>
      <c r="AA549" s="58"/>
      <c r="AB549" s="75"/>
      <c r="AC549" s="319">
        <f>AD:AD+AE:AE</f>
        <v>0</v>
      </c>
      <c r="AD549" s="278"/>
      <c r="AE549" s="278"/>
      <c r="AF549" s="278"/>
      <c r="AG549" s="294">
        <f>AC:AC+U:U</f>
        <v>0</v>
      </c>
      <c r="AH549" s="304">
        <f>L:L-AG:AG</f>
        <v>0</v>
      </c>
    </row>
    <row r="550" spans="1:35" outlineLevel="1">
      <c r="A550" s="103">
        <v>4602</v>
      </c>
      <c r="B550" s="44" t="s">
        <v>599</v>
      </c>
      <c r="C550" s="236" t="s">
        <v>248</v>
      </c>
      <c r="D550" s="6"/>
      <c r="E550" s="8"/>
      <c r="F550" s="98">
        <v>1</v>
      </c>
      <c r="G550" s="8"/>
      <c r="H550" s="7">
        <f t="shared" si="394"/>
        <v>1</v>
      </c>
      <c r="I550" s="4">
        <v>1</v>
      </c>
      <c r="J550" s="8" t="s">
        <v>231</v>
      </c>
      <c r="K550" s="7">
        <f>SUMIF(exportMMB!D:D,'Voorbeeld Costreport Budget'!A550,exportMMB!G:G)</f>
        <v>0</v>
      </c>
      <c r="L550" s="14">
        <f>INDEX(budget!L:L,MATCH(A:A,budget!A:A,0))</f>
        <v>0</v>
      </c>
      <c r="M550" s="22">
        <f>INDEX(budget!M:M,MATCH($A:$A,budget!$A:$A,0))</f>
        <v>0</v>
      </c>
      <c r="N550" s="14">
        <f>INDEX(budget!N:N,MATCH($A:$A,budget!$A:$A,0))</f>
        <v>0</v>
      </c>
      <c r="O550" s="35">
        <f>INDEX(budget!O:O,MATCH($A:$A,budget!$A:$A,0))</f>
        <v>0</v>
      </c>
      <c r="P550" s="35">
        <f>INDEX(budget!P:P,MATCH($A:$A,budget!$A:$A,0))</f>
        <v>0</v>
      </c>
      <c r="Q550" s="35">
        <f>INDEX(budget!Q:Q,MATCH($A:$A,budget!$A:$A,0))</f>
        <v>0</v>
      </c>
      <c r="R550" s="35">
        <f>INDEX(budget!R:R,MATCH($A:$A,budget!$A:$A,0))</f>
        <v>0</v>
      </c>
      <c r="S550" s="14">
        <f>L550-SUM(N550:R550)</f>
        <v>0</v>
      </c>
      <c r="T550" s="35">
        <f>INDEX(budget!T:T,MATCH($A:$A,budget!$A:$A,0))</f>
        <v>0</v>
      </c>
      <c r="U550" s="332">
        <f>W:W+X:X+Y:Y+Z:Z+AA:AA</f>
        <v>0</v>
      </c>
      <c r="V550" s="58"/>
      <c r="W550" s="14"/>
      <c r="X550" s="58"/>
      <c r="Y550" s="58"/>
      <c r="Z550" s="58"/>
      <c r="AA550" s="58"/>
      <c r="AB550" s="75"/>
      <c r="AC550" s="319">
        <f>AD:AD+AE:AE</f>
        <v>0</v>
      </c>
      <c r="AD550" s="278"/>
      <c r="AE550" s="278"/>
      <c r="AF550" s="278"/>
      <c r="AG550" s="294">
        <f>AC:AC+U:U</f>
        <v>0</v>
      </c>
      <c r="AH550" s="304">
        <f>L:L-AG:AG</f>
        <v>0</v>
      </c>
    </row>
    <row r="551" spans="1:35" outlineLevel="1">
      <c r="A551" s="103">
        <v>4610</v>
      </c>
      <c r="B551" s="44" t="s">
        <v>600</v>
      </c>
      <c r="C551" s="236" t="s">
        <v>248</v>
      </c>
      <c r="D551" s="6"/>
      <c r="E551" s="8"/>
      <c r="F551" s="98">
        <v>1</v>
      </c>
      <c r="G551" s="8"/>
      <c r="H551" s="7">
        <f t="shared" si="394"/>
        <v>1</v>
      </c>
      <c r="I551" s="4">
        <v>1</v>
      </c>
      <c r="J551" s="8" t="s">
        <v>231</v>
      </c>
      <c r="K551" s="7">
        <f>SUMIF(exportMMB!D:D,'Voorbeeld Costreport Budget'!A551,exportMMB!G:G)</f>
        <v>0</v>
      </c>
      <c r="L551" s="14">
        <f>INDEX(budget!L:L,MATCH(A:A,budget!A:A,0))</f>
        <v>0</v>
      </c>
      <c r="M551" s="22">
        <f>INDEX(budget!M:M,MATCH($A:$A,budget!$A:$A,0))</f>
        <v>0</v>
      </c>
      <c r="N551" s="14">
        <f>INDEX(budget!N:N,MATCH($A:$A,budget!$A:$A,0))</f>
        <v>0</v>
      </c>
      <c r="O551" s="35">
        <f>INDEX(budget!O:O,MATCH($A:$A,budget!$A:$A,0))</f>
        <v>0</v>
      </c>
      <c r="P551" s="35">
        <f>INDEX(budget!P:P,MATCH($A:$A,budget!$A:$A,0))</f>
        <v>0</v>
      </c>
      <c r="Q551" s="35">
        <f>INDEX(budget!Q:Q,MATCH($A:$A,budget!$A:$A,0))</f>
        <v>0</v>
      </c>
      <c r="R551" s="35">
        <f>INDEX(budget!R:R,MATCH($A:$A,budget!$A:$A,0))</f>
        <v>0</v>
      </c>
      <c r="S551" s="14">
        <f>L551-SUM(N551:R551)</f>
        <v>0</v>
      </c>
      <c r="T551" s="35">
        <f>INDEX(budget!T:T,MATCH($A:$A,budget!$A:$A,0))</f>
        <v>0</v>
      </c>
      <c r="U551" s="332">
        <f>W:W+X:X+Y:Y+Z:Z+AA:AA</f>
        <v>0</v>
      </c>
      <c r="V551" s="58"/>
      <c r="W551" s="14"/>
      <c r="X551" s="58"/>
      <c r="Y551" s="58"/>
      <c r="Z551" s="58"/>
      <c r="AA551" s="58"/>
      <c r="AB551" s="75"/>
      <c r="AC551" s="319">
        <f>AD:AD+AE:AE</f>
        <v>0</v>
      </c>
      <c r="AD551" s="278"/>
      <c r="AE551" s="278"/>
      <c r="AF551" s="278"/>
      <c r="AG551" s="294">
        <f>AC:AC+U:U</f>
        <v>0</v>
      </c>
      <c r="AH551" s="304">
        <f>L:L-AG:AG</f>
        <v>0</v>
      </c>
    </row>
    <row r="552" spans="1:35" outlineLevel="1">
      <c r="A552" s="103">
        <v>4611</v>
      </c>
      <c r="B552" s="44" t="s">
        <v>601</v>
      </c>
      <c r="C552" s="236" t="s">
        <v>248</v>
      </c>
      <c r="D552" s="6"/>
      <c r="E552" s="8"/>
      <c r="F552" s="98">
        <v>1</v>
      </c>
      <c r="G552" s="8"/>
      <c r="H552" s="7">
        <f t="shared" si="394"/>
        <v>1</v>
      </c>
      <c r="I552" s="4">
        <v>1</v>
      </c>
      <c r="J552" s="8" t="s">
        <v>231</v>
      </c>
      <c r="K552" s="7">
        <f>SUMIF(exportMMB!D:D,'Voorbeeld Costreport Budget'!A552,exportMMB!G:G)</f>
        <v>0</v>
      </c>
      <c r="L552" s="14">
        <f>INDEX(budget!L:L,MATCH(A:A,budget!A:A,0))</f>
        <v>0</v>
      </c>
      <c r="M552" s="22">
        <f>INDEX(budget!M:M,MATCH($A:$A,budget!$A:$A,0))</f>
        <v>0</v>
      </c>
      <c r="N552" s="14">
        <f>INDEX(budget!N:N,MATCH($A:$A,budget!$A:$A,0))</f>
        <v>0</v>
      </c>
      <c r="O552" s="35">
        <f>INDEX(budget!O:O,MATCH($A:$A,budget!$A:$A,0))</f>
        <v>0</v>
      </c>
      <c r="P552" s="35">
        <f>INDEX(budget!P:P,MATCH($A:$A,budget!$A:$A,0))</f>
        <v>0</v>
      </c>
      <c r="Q552" s="35">
        <f>INDEX(budget!Q:Q,MATCH($A:$A,budget!$A:$A,0))</f>
        <v>0</v>
      </c>
      <c r="R552" s="35">
        <f>INDEX(budget!R:R,MATCH($A:$A,budget!$A:$A,0))</f>
        <v>0</v>
      </c>
      <c r="S552" s="14">
        <f>L552-SUM(N552:R552)</f>
        <v>0</v>
      </c>
      <c r="T552" s="35">
        <f>INDEX(budget!T:T,MATCH($A:$A,budget!$A:$A,0))</f>
        <v>0</v>
      </c>
      <c r="U552" s="332">
        <f>W:W+X:X+Y:Y+Z:Z+AA:AA</f>
        <v>0</v>
      </c>
      <c r="V552" s="58"/>
      <c r="W552" s="14"/>
      <c r="X552" s="58"/>
      <c r="Y552" s="58"/>
      <c r="Z552" s="58"/>
      <c r="AA552" s="58"/>
      <c r="AB552" s="75"/>
      <c r="AC552" s="319">
        <f>AD:AD+AE:AE</f>
        <v>0</v>
      </c>
      <c r="AD552" s="278"/>
      <c r="AE552" s="278"/>
      <c r="AF552" s="278"/>
      <c r="AG552" s="294">
        <f>AC:AC+U:U</f>
        <v>0</v>
      </c>
      <c r="AH552" s="304">
        <f>L:L-AG:AG</f>
        <v>0</v>
      </c>
    </row>
    <row r="553" spans="1:35" outlineLevel="1">
      <c r="A553" s="170"/>
      <c r="B553" s="171" t="s">
        <v>602</v>
      </c>
      <c r="C553" s="236"/>
      <c r="D553" s="172"/>
      <c r="E553" s="173"/>
      <c r="F553" s="174"/>
      <c r="G553" s="173"/>
      <c r="H553" s="175"/>
      <c r="I553" s="176"/>
      <c r="J553" s="173"/>
      <c r="K553" s="175"/>
      <c r="L553" s="177">
        <f>SUM(L549:L552)</f>
        <v>0</v>
      </c>
      <c r="M553" s="178">
        <f>SUM(M549:M552)</f>
        <v>0</v>
      </c>
      <c r="N553" s="177">
        <f t="shared" ref="N553:AH553" si="395">SUM(N549:N552)</f>
        <v>0</v>
      </c>
      <c r="O553" s="179">
        <f t="shared" si="395"/>
        <v>0</v>
      </c>
      <c r="P553" s="179">
        <f t="shared" si="395"/>
        <v>0</v>
      </c>
      <c r="Q553" s="179">
        <f t="shared" si="395"/>
        <v>0</v>
      </c>
      <c r="R553" s="179">
        <f t="shared" si="395"/>
        <v>0</v>
      </c>
      <c r="S553" s="177">
        <f t="shared" si="395"/>
        <v>0</v>
      </c>
      <c r="T553" s="179">
        <f t="shared" si="395"/>
        <v>0</v>
      </c>
      <c r="U553" s="284">
        <f t="shared" si="395"/>
        <v>0</v>
      </c>
      <c r="V553" s="58">
        <f t="shared" si="395"/>
        <v>0</v>
      </c>
      <c r="W553" s="14">
        <f t="shared" si="395"/>
        <v>0</v>
      </c>
      <c r="X553" s="58">
        <f t="shared" si="395"/>
        <v>0</v>
      </c>
      <c r="Y553" s="58">
        <f t="shared" si="395"/>
        <v>0</v>
      </c>
      <c r="Z553" s="58">
        <f t="shared" si="395"/>
        <v>0</v>
      </c>
      <c r="AA553" s="58">
        <f t="shared" si="395"/>
        <v>0</v>
      </c>
      <c r="AB553" s="311">
        <f t="shared" si="395"/>
        <v>0</v>
      </c>
      <c r="AC553" s="319">
        <f>AD:AD+AE:AE</f>
        <v>0</v>
      </c>
      <c r="AD553" s="278">
        <f>SUM(AD549:AD552)</f>
        <v>0</v>
      </c>
      <c r="AE553" s="278">
        <f>SUM(AE549:AE552)</f>
        <v>0</v>
      </c>
      <c r="AF553" s="278">
        <f>SUM(AF549:AF552)</f>
        <v>0</v>
      </c>
      <c r="AG553" s="294">
        <f t="shared" si="395"/>
        <v>0</v>
      </c>
      <c r="AH553" s="304">
        <f t="shared" si="395"/>
        <v>0</v>
      </c>
    </row>
    <row r="554" spans="1:35" outlineLevel="1">
      <c r="A554" s="170"/>
      <c r="B554" s="171" t="s">
        <v>603</v>
      </c>
      <c r="C554" s="236"/>
      <c r="D554" s="172"/>
      <c r="E554" s="173"/>
      <c r="F554" s="174"/>
      <c r="G554" s="173"/>
      <c r="H554" s="175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  <c r="U554" s="284"/>
      <c r="V554" s="58"/>
      <c r="W554" s="14"/>
      <c r="X554" s="58"/>
      <c r="Y554" s="58"/>
      <c r="Z554" s="58"/>
      <c r="AA554" s="58"/>
      <c r="AB554" s="311"/>
      <c r="AC554" s="319"/>
      <c r="AD554" s="278"/>
      <c r="AE554" s="278"/>
      <c r="AF554" s="278"/>
      <c r="AG554" s="294"/>
      <c r="AH554" s="304"/>
    </row>
    <row r="555" spans="1:35" outlineLevel="1">
      <c r="A555" s="103">
        <v>4620</v>
      </c>
      <c r="B555" s="44" t="s">
        <v>604</v>
      </c>
      <c r="C555" s="236" t="s">
        <v>248</v>
      </c>
      <c r="D555" s="6"/>
      <c r="E555" s="8"/>
      <c r="F555" s="98">
        <v>1</v>
      </c>
      <c r="G555" s="8"/>
      <c r="H555" s="7">
        <f t="shared" ref="H555:H566" si="396">SUM(E555:G555)</f>
        <v>1</v>
      </c>
      <c r="I555" s="4">
        <v>1</v>
      </c>
      <c r="J555" s="8" t="s">
        <v>231</v>
      </c>
      <c r="K555" s="7">
        <f>SUMIF(exportMMB!D:D,'Voorbeeld Costreport Budget'!A555,exportMMB!G:G)</f>
        <v>0</v>
      </c>
      <c r="L555" s="14">
        <f>INDEX(budget!L:L,MATCH(A:A,budget!A:A,0))</f>
        <v>0</v>
      </c>
      <c r="M555" s="22">
        <f>INDEX(budget!M:M,MATCH($A:$A,budget!$A:$A,0))</f>
        <v>0</v>
      </c>
      <c r="N555" s="14">
        <f>INDEX(budget!N:N,MATCH($A:$A,budget!$A:$A,0))</f>
        <v>0</v>
      </c>
      <c r="O555" s="35">
        <f>INDEX(budget!O:O,MATCH($A:$A,budget!$A:$A,0))</f>
        <v>0</v>
      </c>
      <c r="P555" s="35">
        <f>INDEX(budget!P:P,MATCH($A:$A,budget!$A:$A,0))</f>
        <v>0</v>
      </c>
      <c r="Q555" s="35">
        <f>INDEX(budget!Q:Q,MATCH($A:$A,budget!$A:$A,0))</f>
        <v>0</v>
      </c>
      <c r="R555" s="35">
        <f>INDEX(budget!R:R,MATCH($A:$A,budget!$A:$A,0))</f>
        <v>0</v>
      </c>
      <c r="S555" s="14">
        <f t="shared" ref="S555:S566" si="397">L555-SUM(N555:R555)</f>
        <v>0</v>
      </c>
      <c r="T555" s="35">
        <f>INDEX(budget!T:T,MATCH($A:$A,budget!$A:$A,0))</f>
        <v>0</v>
      </c>
      <c r="U555" s="332">
        <f t="shared" ref="U555:U566" si="398">W:W+X:X+Y:Y+Z:Z+AA:AA</f>
        <v>0</v>
      </c>
      <c r="V555" s="58"/>
      <c r="W555" s="14"/>
      <c r="X555" s="58"/>
      <c r="Y555" s="58"/>
      <c r="Z555" s="58"/>
      <c r="AA555" s="58"/>
      <c r="AB555" s="75"/>
      <c r="AC555" s="319">
        <f t="shared" ref="AC555:AC566" si="399">AD:AD+AE:AE</f>
        <v>0</v>
      </c>
      <c r="AD555" s="278"/>
      <c r="AE555" s="278"/>
      <c r="AF555" s="278"/>
      <c r="AG555" s="294">
        <f t="shared" ref="AG555:AG566" si="400">AC:AC+U:U</f>
        <v>0</v>
      </c>
      <c r="AH555" s="304">
        <f t="shared" ref="AH555:AH566" si="401">L:L-AG:AG</f>
        <v>0</v>
      </c>
    </row>
    <row r="556" spans="1:35" outlineLevel="1">
      <c r="A556" s="103">
        <v>4621</v>
      </c>
      <c r="B556" s="44" t="s">
        <v>605</v>
      </c>
      <c r="C556" s="236" t="s">
        <v>248</v>
      </c>
      <c r="D556" s="6"/>
      <c r="E556" s="8"/>
      <c r="F556" s="98">
        <v>1</v>
      </c>
      <c r="G556" s="8"/>
      <c r="H556" s="7">
        <f t="shared" si="396"/>
        <v>1</v>
      </c>
      <c r="I556" s="4">
        <v>1</v>
      </c>
      <c r="J556" s="8" t="s">
        <v>231</v>
      </c>
      <c r="K556" s="7">
        <f>SUMIF(exportMMB!D:D,'Voorbeeld Costreport Budget'!A556,exportMMB!G:G)</f>
        <v>0</v>
      </c>
      <c r="L556" s="14">
        <f>INDEX(budget!L:L,MATCH(A:A,budget!A:A,0))</f>
        <v>0</v>
      </c>
      <c r="M556" s="22">
        <f>INDEX(budget!M:M,MATCH($A:$A,budget!$A:$A,0))</f>
        <v>0</v>
      </c>
      <c r="N556" s="14">
        <f>INDEX(budget!N:N,MATCH($A:$A,budget!$A:$A,0))</f>
        <v>0</v>
      </c>
      <c r="O556" s="35">
        <f>INDEX(budget!O:O,MATCH($A:$A,budget!$A:$A,0))</f>
        <v>0</v>
      </c>
      <c r="P556" s="35">
        <f>INDEX(budget!P:P,MATCH($A:$A,budget!$A:$A,0))</f>
        <v>0</v>
      </c>
      <c r="Q556" s="35">
        <f>INDEX(budget!Q:Q,MATCH($A:$A,budget!$A:$A,0))</f>
        <v>0</v>
      </c>
      <c r="R556" s="35">
        <f>INDEX(budget!R:R,MATCH($A:$A,budget!$A:$A,0))</f>
        <v>0</v>
      </c>
      <c r="S556" s="14">
        <f t="shared" si="397"/>
        <v>0</v>
      </c>
      <c r="T556" s="35">
        <f>INDEX(budget!T:T,MATCH($A:$A,budget!$A:$A,0))</f>
        <v>0</v>
      </c>
      <c r="U556" s="332">
        <f t="shared" si="398"/>
        <v>0</v>
      </c>
      <c r="V556" s="58"/>
      <c r="W556" s="14"/>
      <c r="X556" s="58"/>
      <c r="Y556" s="58"/>
      <c r="Z556" s="58"/>
      <c r="AA556" s="58"/>
      <c r="AB556" s="75"/>
      <c r="AC556" s="319">
        <f t="shared" si="399"/>
        <v>0</v>
      </c>
      <c r="AD556" s="278"/>
      <c r="AE556" s="278"/>
      <c r="AF556" s="278"/>
      <c r="AG556" s="294">
        <f t="shared" si="400"/>
        <v>0</v>
      </c>
      <c r="AH556" s="304">
        <f t="shared" si="401"/>
        <v>0</v>
      </c>
    </row>
    <row r="557" spans="1:35" outlineLevel="1">
      <c r="A557" s="103">
        <v>4622</v>
      </c>
      <c r="B557" s="44" t="s">
        <v>606</v>
      </c>
      <c r="C557" s="236" t="s">
        <v>248</v>
      </c>
      <c r="D557" s="6"/>
      <c r="E557" s="8"/>
      <c r="F557" s="98">
        <v>1</v>
      </c>
      <c r="G557" s="8"/>
      <c r="H557" s="7">
        <f t="shared" si="396"/>
        <v>1</v>
      </c>
      <c r="I557" s="4">
        <v>1</v>
      </c>
      <c r="J557" s="8" t="s">
        <v>231</v>
      </c>
      <c r="K557" s="7">
        <f>SUMIF(exportMMB!D:D,'Voorbeeld Costreport Budget'!A557,exportMMB!G:G)</f>
        <v>0</v>
      </c>
      <c r="L557" s="14">
        <f>INDEX(budget!L:L,MATCH(A:A,budget!A:A,0))</f>
        <v>0</v>
      </c>
      <c r="M557" s="22">
        <f>INDEX(budget!M:M,MATCH($A:$A,budget!$A:$A,0))</f>
        <v>0</v>
      </c>
      <c r="N557" s="14">
        <f>INDEX(budget!N:N,MATCH($A:$A,budget!$A:$A,0))</f>
        <v>0</v>
      </c>
      <c r="O557" s="35">
        <f>INDEX(budget!O:O,MATCH($A:$A,budget!$A:$A,0))</f>
        <v>0</v>
      </c>
      <c r="P557" s="35">
        <f>INDEX(budget!P:P,MATCH($A:$A,budget!$A:$A,0))</f>
        <v>0</v>
      </c>
      <c r="Q557" s="35">
        <f>INDEX(budget!Q:Q,MATCH($A:$A,budget!$A:$A,0))</f>
        <v>0</v>
      </c>
      <c r="R557" s="35">
        <f>INDEX(budget!R:R,MATCH($A:$A,budget!$A:$A,0))</f>
        <v>0</v>
      </c>
      <c r="S557" s="14">
        <f t="shared" si="397"/>
        <v>0</v>
      </c>
      <c r="T557" s="35">
        <f>INDEX(budget!T:T,MATCH($A:$A,budget!$A:$A,0))</f>
        <v>0</v>
      </c>
      <c r="U557" s="332">
        <f t="shared" si="398"/>
        <v>0</v>
      </c>
      <c r="V557" s="58"/>
      <c r="W557" s="14"/>
      <c r="X557" s="58"/>
      <c r="Y557" s="58"/>
      <c r="Z557" s="58"/>
      <c r="AA557" s="58"/>
      <c r="AB557" s="75"/>
      <c r="AC557" s="319">
        <f t="shared" si="399"/>
        <v>0</v>
      </c>
      <c r="AD557" s="278"/>
      <c r="AE557" s="278"/>
      <c r="AF557" s="278"/>
      <c r="AG557" s="294">
        <f t="shared" si="400"/>
        <v>0</v>
      </c>
      <c r="AH557" s="304">
        <f t="shared" si="401"/>
        <v>0</v>
      </c>
    </row>
    <row r="558" spans="1:35" outlineLevel="1">
      <c r="A558" s="103">
        <v>4623</v>
      </c>
      <c r="B558" s="44" t="s">
        <v>607</v>
      </c>
      <c r="C558" s="236" t="s">
        <v>248</v>
      </c>
      <c r="D558" s="6"/>
      <c r="E558" s="8"/>
      <c r="F558" s="98">
        <v>1</v>
      </c>
      <c r="G558" s="8"/>
      <c r="H558" s="7">
        <f t="shared" si="396"/>
        <v>1</v>
      </c>
      <c r="I558" s="4">
        <v>1</v>
      </c>
      <c r="J558" s="8" t="s">
        <v>231</v>
      </c>
      <c r="K558" s="7">
        <f>SUMIF(exportMMB!D:D,'Voorbeeld Costreport Budget'!A558,exportMMB!G:G)</f>
        <v>0</v>
      </c>
      <c r="L558" s="14">
        <f>INDEX(budget!L:L,MATCH(A:A,budget!A:A,0))</f>
        <v>0</v>
      </c>
      <c r="M558" s="22">
        <f>INDEX(budget!M:M,MATCH($A:$A,budget!$A:$A,0))</f>
        <v>0</v>
      </c>
      <c r="N558" s="14">
        <f>INDEX(budget!N:N,MATCH($A:$A,budget!$A:$A,0))</f>
        <v>0</v>
      </c>
      <c r="O558" s="35">
        <f>INDEX(budget!O:O,MATCH($A:$A,budget!$A:$A,0))</f>
        <v>0</v>
      </c>
      <c r="P558" s="35">
        <f>INDEX(budget!P:P,MATCH($A:$A,budget!$A:$A,0))</f>
        <v>0</v>
      </c>
      <c r="Q558" s="35">
        <f>INDEX(budget!Q:Q,MATCH($A:$A,budget!$A:$A,0))</f>
        <v>0</v>
      </c>
      <c r="R558" s="35">
        <f>INDEX(budget!R:R,MATCH($A:$A,budget!$A:$A,0))</f>
        <v>0</v>
      </c>
      <c r="S558" s="14">
        <f t="shared" si="397"/>
        <v>0</v>
      </c>
      <c r="T558" s="35">
        <f>INDEX(budget!T:T,MATCH($A:$A,budget!$A:$A,0))</f>
        <v>0</v>
      </c>
      <c r="U558" s="332">
        <f t="shared" si="398"/>
        <v>0</v>
      </c>
      <c r="V558" s="58"/>
      <c r="W558" s="14"/>
      <c r="X558" s="58"/>
      <c r="Y558" s="58"/>
      <c r="Z558" s="58"/>
      <c r="AA558" s="58"/>
      <c r="AB558" s="75"/>
      <c r="AC558" s="319">
        <f t="shared" si="399"/>
        <v>0</v>
      </c>
      <c r="AD558" s="278"/>
      <c r="AE558" s="278"/>
      <c r="AF558" s="278"/>
      <c r="AG558" s="294">
        <f t="shared" si="400"/>
        <v>0</v>
      </c>
      <c r="AH558" s="304">
        <f t="shared" si="401"/>
        <v>0</v>
      </c>
    </row>
    <row r="559" spans="1:35" outlineLevel="1">
      <c r="A559" s="103">
        <v>4624</v>
      </c>
      <c r="B559" s="44" t="s">
        <v>608</v>
      </c>
      <c r="C559" s="236" t="s">
        <v>248</v>
      </c>
      <c r="D559" s="6"/>
      <c r="E559" s="8"/>
      <c r="F559" s="98">
        <v>1</v>
      </c>
      <c r="G559" s="8"/>
      <c r="H559" s="7">
        <f t="shared" si="396"/>
        <v>1</v>
      </c>
      <c r="I559" s="4">
        <v>1</v>
      </c>
      <c r="J559" s="8" t="s">
        <v>231</v>
      </c>
      <c r="K559" s="7">
        <f>SUMIF(exportMMB!D:D,'Voorbeeld Costreport Budget'!A559,exportMMB!G:G)</f>
        <v>0</v>
      </c>
      <c r="L559" s="14">
        <f>INDEX(budget!L:L,MATCH(A:A,budget!A:A,0))</f>
        <v>0</v>
      </c>
      <c r="M559" s="22">
        <f>INDEX(budget!M:M,MATCH($A:$A,budget!$A:$A,0))</f>
        <v>0</v>
      </c>
      <c r="N559" s="14">
        <f>INDEX(budget!N:N,MATCH($A:$A,budget!$A:$A,0))</f>
        <v>0</v>
      </c>
      <c r="O559" s="35">
        <f>INDEX(budget!O:O,MATCH($A:$A,budget!$A:$A,0))</f>
        <v>0</v>
      </c>
      <c r="P559" s="35">
        <f>INDEX(budget!P:P,MATCH($A:$A,budget!$A:$A,0))</f>
        <v>0</v>
      </c>
      <c r="Q559" s="35">
        <f>INDEX(budget!Q:Q,MATCH($A:$A,budget!$A:$A,0))</f>
        <v>0</v>
      </c>
      <c r="R559" s="35">
        <f>INDEX(budget!R:R,MATCH($A:$A,budget!$A:$A,0))</f>
        <v>0</v>
      </c>
      <c r="S559" s="14">
        <f t="shared" si="397"/>
        <v>0</v>
      </c>
      <c r="T559" s="35">
        <f>INDEX(budget!T:T,MATCH($A:$A,budget!$A:$A,0))</f>
        <v>0</v>
      </c>
      <c r="U559" s="332">
        <f t="shared" si="398"/>
        <v>0</v>
      </c>
      <c r="V559" s="58"/>
      <c r="W559" s="14"/>
      <c r="X559" s="58"/>
      <c r="Y559" s="58"/>
      <c r="Z559" s="58"/>
      <c r="AA559" s="58"/>
      <c r="AB559" s="75"/>
      <c r="AC559" s="319">
        <f t="shared" si="399"/>
        <v>0</v>
      </c>
      <c r="AD559" s="278"/>
      <c r="AE559" s="278"/>
      <c r="AF559" s="278"/>
      <c r="AG559" s="294">
        <f t="shared" si="400"/>
        <v>0</v>
      </c>
      <c r="AH559" s="304">
        <f t="shared" si="401"/>
        <v>0</v>
      </c>
    </row>
    <row r="560" spans="1:35" outlineLevel="1">
      <c r="A560" s="103">
        <v>4630</v>
      </c>
      <c r="B560" s="44" t="s">
        <v>609</v>
      </c>
      <c r="C560" s="236" t="s">
        <v>248</v>
      </c>
      <c r="D560" s="6"/>
      <c r="E560" s="8"/>
      <c r="F560" s="98">
        <v>1</v>
      </c>
      <c r="G560" s="8"/>
      <c r="H560" s="7">
        <f t="shared" si="396"/>
        <v>1</v>
      </c>
      <c r="I560" s="4">
        <v>1</v>
      </c>
      <c r="J560" s="8" t="s">
        <v>231</v>
      </c>
      <c r="K560" s="7">
        <f>SUMIF(exportMMB!D:D,'Voorbeeld Costreport Budget'!A560,exportMMB!G:G)</f>
        <v>0</v>
      </c>
      <c r="L560" s="14">
        <f>INDEX(budget!L:L,MATCH(A:A,budget!A:A,0))</f>
        <v>0</v>
      </c>
      <c r="M560" s="22">
        <f>INDEX(budget!M:M,MATCH($A:$A,budget!$A:$A,0))</f>
        <v>0</v>
      </c>
      <c r="N560" s="14">
        <f>INDEX(budget!N:N,MATCH($A:$A,budget!$A:$A,0))</f>
        <v>0</v>
      </c>
      <c r="O560" s="35">
        <f>INDEX(budget!O:O,MATCH($A:$A,budget!$A:$A,0))</f>
        <v>0</v>
      </c>
      <c r="P560" s="35">
        <f>INDEX(budget!P:P,MATCH($A:$A,budget!$A:$A,0))</f>
        <v>0</v>
      </c>
      <c r="Q560" s="35">
        <f>INDEX(budget!Q:Q,MATCH($A:$A,budget!$A:$A,0))</f>
        <v>0</v>
      </c>
      <c r="R560" s="35">
        <f>INDEX(budget!R:R,MATCH($A:$A,budget!$A:$A,0))</f>
        <v>0</v>
      </c>
      <c r="S560" s="14">
        <f t="shared" si="397"/>
        <v>0</v>
      </c>
      <c r="T560" s="35">
        <f>INDEX(budget!T:T,MATCH($A:$A,budget!$A:$A,0))</f>
        <v>0</v>
      </c>
      <c r="U560" s="332">
        <f t="shared" si="398"/>
        <v>0</v>
      </c>
      <c r="V560" s="58"/>
      <c r="W560" s="14"/>
      <c r="X560" s="58"/>
      <c r="Y560" s="58"/>
      <c r="Z560" s="58"/>
      <c r="AA560" s="58"/>
      <c r="AB560" s="75"/>
      <c r="AC560" s="319">
        <f t="shared" si="399"/>
        <v>0</v>
      </c>
      <c r="AD560" s="278"/>
      <c r="AE560" s="278"/>
      <c r="AF560" s="278"/>
      <c r="AG560" s="294">
        <f t="shared" si="400"/>
        <v>0</v>
      </c>
      <c r="AH560" s="304">
        <f t="shared" si="401"/>
        <v>0</v>
      </c>
    </row>
    <row r="561" spans="1:35" outlineLevel="1">
      <c r="A561" s="103">
        <v>4631</v>
      </c>
      <c r="B561" s="44" t="s">
        <v>610</v>
      </c>
      <c r="C561" s="236" t="s">
        <v>248</v>
      </c>
      <c r="D561" s="6"/>
      <c r="E561" s="8"/>
      <c r="F561" s="98">
        <v>1</v>
      </c>
      <c r="G561" s="8"/>
      <c r="H561" s="7">
        <f t="shared" si="396"/>
        <v>1</v>
      </c>
      <c r="I561" s="4">
        <v>1</v>
      </c>
      <c r="J561" s="8" t="s">
        <v>231</v>
      </c>
      <c r="K561" s="7">
        <f>SUMIF(exportMMB!D:D,'Voorbeeld Costreport Budget'!A561,exportMMB!G:G)</f>
        <v>0</v>
      </c>
      <c r="L561" s="14">
        <f>INDEX(budget!L:L,MATCH(A:A,budget!A:A,0))</f>
        <v>0</v>
      </c>
      <c r="M561" s="22">
        <f>INDEX(budget!M:M,MATCH($A:$A,budget!$A:$A,0))</f>
        <v>0</v>
      </c>
      <c r="N561" s="14">
        <f>INDEX(budget!N:N,MATCH($A:$A,budget!$A:$A,0))</f>
        <v>0</v>
      </c>
      <c r="O561" s="35">
        <f>INDEX(budget!O:O,MATCH($A:$A,budget!$A:$A,0))</f>
        <v>0</v>
      </c>
      <c r="P561" s="35">
        <f>INDEX(budget!P:P,MATCH($A:$A,budget!$A:$A,0))</f>
        <v>0</v>
      </c>
      <c r="Q561" s="35">
        <f>INDEX(budget!Q:Q,MATCH($A:$A,budget!$A:$A,0))</f>
        <v>0</v>
      </c>
      <c r="R561" s="35">
        <f>INDEX(budget!R:R,MATCH($A:$A,budget!$A:$A,0))</f>
        <v>0</v>
      </c>
      <c r="S561" s="14">
        <f t="shared" si="397"/>
        <v>0</v>
      </c>
      <c r="T561" s="35">
        <f>INDEX(budget!T:T,MATCH($A:$A,budget!$A:$A,0))</f>
        <v>0</v>
      </c>
      <c r="U561" s="332">
        <f t="shared" si="398"/>
        <v>0</v>
      </c>
      <c r="V561" s="58"/>
      <c r="W561" s="14"/>
      <c r="X561" s="58"/>
      <c r="Y561" s="58"/>
      <c r="Z561" s="58"/>
      <c r="AA561" s="58"/>
      <c r="AB561" s="75"/>
      <c r="AC561" s="319">
        <f t="shared" si="399"/>
        <v>0</v>
      </c>
      <c r="AD561" s="278"/>
      <c r="AE561" s="278"/>
      <c r="AF561" s="278"/>
      <c r="AG561" s="294">
        <f t="shared" si="400"/>
        <v>0</v>
      </c>
      <c r="AH561" s="304">
        <f t="shared" si="401"/>
        <v>0</v>
      </c>
    </row>
    <row r="562" spans="1:35" outlineLevel="1">
      <c r="A562" s="103">
        <v>4632</v>
      </c>
      <c r="B562" s="44" t="s">
        <v>611</v>
      </c>
      <c r="C562" s="236" t="s">
        <v>248</v>
      </c>
      <c r="D562" s="6"/>
      <c r="E562" s="8"/>
      <c r="F562" s="98">
        <v>1</v>
      </c>
      <c r="G562" s="8"/>
      <c r="H562" s="7">
        <f t="shared" si="396"/>
        <v>1</v>
      </c>
      <c r="I562" s="4">
        <v>1</v>
      </c>
      <c r="J562" s="8" t="s">
        <v>231</v>
      </c>
      <c r="K562" s="7">
        <f>SUMIF(exportMMB!D:D,'Voorbeeld Costreport Budget'!A562,exportMMB!G:G)</f>
        <v>0</v>
      </c>
      <c r="L562" s="14">
        <f>INDEX(budget!L:L,MATCH(A:A,budget!A:A,0))</f>
        <v>0</v>
      </c>
      <c r="M562" s="22">
        <f>INDEX(budget!M:M,MATCH($A:$A,budget!$A:$A,0))</f>
        <v>0</v>
      </c>
      <c r="N562" s="14">
        <f>INDEX(budget!N:N,MATCH($A:$A,budget!$A:$A,0))</f>
        <v>0</v>
      </c>
      <c r="O562" s="35">
        <f>INDEX(budget!O:O,MATCH($A:$A,budget!$A:$A,0))</f>
        <v>0</v>
      </c>
      <c r="P562" s="35">
        <f>INDEX(budget!P:P,MATCH($A:$A,budget!$A:$A,0))</f>
        <v>0</v>
      </c>
      <c r="Q562" s="35">
        <f>INDEX(budget!Q:Q,MATCH($A:$A,budget!$A:$A,0))</f>
        <v>0</v>
      </c>
      <c r="R562" s="35">
        <f>INDEX(budget!R:R,MATCH($A:$A,budget!$A:$A,0))</f>
        <v>0</v>
      </c>
      <c r="S562" s="14">
        <f t="shared" si="397"/>
        <v>0</v>
      </c>
      <c r="T562" s="35">
        <f>INDEX(budget!T:T,MATCH($A:$A,budget!$A:$A,0))</f>
        <v>0</v>
      </c>
      <c r="U562" s="332">
        <f t="shared" si="398"/>
        <v>0</v>
      </c>
      <c r="V562" s="58"/>
      <c r="W562" s="14"/>
      <c r="X562" s="58"/>
      <c r="Y562" s="58"/>
      <c r="Z562" s="58"/>
      <c r="AA562" s="58"/>
      <c r="AB562" s="75"/>
      <c r="AC562" s="319">
        <f t="shared" si="399"/>
        <v>0</v>
      </c>
      <c r="AD562" s="278"/>
      <c r="AE562" s="278"/>
      <c r="AF562" s="278"/>
      <c r="AG562" s="294">
        <f t="shared" si="400"/>
        <v>0</v>
      </c>
      <c r="AH562" s="304">
        <f t="shared" si="401"/>
        <v>0</v>
      </c>
    </row>
    <row r="563" spans="1:35" outlineLevel="1">
      <c r="A563" s="103">
        <v>4634</v>
      </c>
      <c r="B563" s="44" t="s">
        <v>612</v>
      </c>
      <c r="C563" s="236" t="s">
        <v>248</v>
      </c>
      <c r="D563" s="6"/>
      <c r="E563" s="8"/>
      <c r="F563" s="98">
        <v>1</v>
      </c>
      <c r="G563" s="8"/>
      <c r="H563" s="7">
        <f t="shared" si="396"/>
        <v>1</v>
      </c>
      <c r="I563" s="4">
        <v>1</v>
      </c>
      <c r="J563" s="8" t="s">
        <v>231</v>
      </c>
      <c r="K563" s="7">
        <f>SUMIF(exportMMB!D:D,'Voorbeeld Costreport Budget'!A563,exportMMB!G:G)</f>
        <v>0</v>
      </c>
      <c r="L563" s="14">
        <f>INDEX(budget!L:L,MATCH(A:A,budget!A:A,0))</f>
        <v>0</v>
      </c>
      <c r="M563" s="22">
        <f>INDEX(budget!M:M,MATCH($A:$A,budget!$A:$A,0))</f>
        <v>0</v>
      </c>
      <c r="N563" s="14">
        <f>INDEX(budget!N:N,MATCH($A:$A,budget!$A:$A,0))</f>
        <v>0</v>
      </c>
      <c r="O563" s="35">
        <f>INDEX(budget!O:O,MATCH($A:$A,budget!$A:$A,0))</f>
        <v>0</v>
      </c>
      <c r="P563" s="35">
        <f>INDEX(budget!P:P,MATCH($A:$A,budget!$A:$A,0))</f>
        <v>0</v>
      </c>
      <c r="Q563" s="35">
        <f>INDEX(budget!Q:Q,MATCH($A:$A,budget!$A:$A,0))</f>
        <v>0</v>
      </c>
      <c r="R563" s="35">
        <f>INDEX(budget!R:R,MATCH($A:$A,budget!$A:$A,0))</f>
        <v>0</v>
      </c>
      <c r="S563" s="14">
        <f t="shared" si="397"/>
        <v>0</v>
      </c>
      <c r="T563" s="35">
        <f>INDEX(budget!T:T,MATCH($A:$A,budget!$A:$A,0))</f>
        <v>0</v>
      </c>
      <c r="U563" s="332">
        <f t="shared" si="398"/>
        <v>0</v>
      </c>
      <c r="V563" s="58"/>
      <c r="W563" s="14"/>
      <c r="X563" s="58"/>
      <c r="Y563" s="58"/>
      <c r="Z563" s="58"/>
      <c r="AA563" s="58"/>
      <c r="AB563" s="75"/>
      <c r="AC563" s="319">
        <f t="shared" si="399"/>
        <v>0</v>
      </c>
      <c r="AD563" s="278"/>
      <c r="AE563" s="278"/>
      <c r="AF563" s="278"/>
      <c r="AG563" s="294">
        <f t="shared" si="400"/>
        <v>0</v>
      </c>
      <c r="AH563" s="304">
        <f t="shared" si="401"/>
        <v>0</v>
      </c>
    </row>
    <row r="564" spans="1:35" outlineLevel="1">
      <c r="A564" s="103">
        <v>4640</v>
      </c>
      <c r="B564" s="44" t="s">
        <v>613</v>
      </c>
      <c r="C564" s="236" t="s">
        <v>248</v>
      </c>
      <c r="D564" s="6"/>
      <c r="E564" s="8"/>
      <c r="F564" s="98">
        <v>1</v>
      </c>
      <c r="G564" s="8"/>
      <c r="H564" s="7">
        <f t="shared" si="396"/>
        <v>1</v>
      </c>
      <c r="I564" s="4">
        <v>1</v>
      </c>
      <c r="J564" s="8" t="s">
        <v>231</v>
      </c>
      <c r="K564" s="7">
        <f>SUMIF(exportMMB!D:D,'Voorbeeld Costreport Budget'!A564,exportMMB!G:G)</f>
        <v>0</v>
      </c>
      <c r="L564" s="14">
        <f>INDEX(budget!L:L,MATCH(A:A,budget!A:A,0))</f>
        <v>0</v>
      </c>
      <c r="M564" s="22">
        <f>INDEX(budget!M:M,MATCH($A:$A,budget!$A:$A,0))</f>
        <v>0</v>
      </c>
      <c r="N564" s="14">
        <f>INDEX(budget!N:N,MATCH($A:$A,budget!$A:$A,0))</f>
        <v>0</v>
      </c>
      <c r="O564" s="35">
        <f>INDEX(budget!O:O,MATCH($A:$A,budget!$A:$A,0))</f>
        <v>0</v>
      </c>
      <c r="P564" s="35">
        <f>INDEX(budget!P:P,MATCH($A:$A,budget!$A:$A,0))</f>
        <v>0</v>
      </c>
      <c r="Q564" s="35">
        <f>INDEX(budget!Q:Q,MATCH($A:$A,budget!$A:$A,0))</f>
        <v>0</v>
      </c>
      <c r="R564" s="35">
        <f>INDEX(budget!R:R,MATCH($A:$A,budget!$A:$A,0))</f>
        <v>0</v>
      </c>
      <c r="S564" s="14">
        <f t="shared" si="397"/>
        <v>0</v>
      </c>
      <c r="T564" s="35">
        <f>INDEX(budget!T:T,MATCH($A:$A,budget!$A:$A,0))</f>
        <v>0</v>
      </c>
      <c r="U564" s="332">
        <f t="shared" si="398"/>
        <v>0</v>
      </c>
      <c r="V564" s="58"/>
      <c r="W564" s="14"/>
      <c r="X564" s="58"/>
      <c r="Y564" s="58"/>
      <c r="Z564" s="58"/>
      <c r="AA564" s="58"/>
      <c r="AB564" s="75"/>
      <c r="AC564" s="319">
        <f t="shared" si="399"/>
        <v>0</v>
      </c>
      <c r="AD564" s="279"/>
      <c r="AE564" s="279"/>
      <c r="AF564" s="279"/>
      <c r="AG564" s="294">
        <f t="shared" si="400"/>
        <v>0</v>
      </c>
      <c r="AH564" s="304">
        <f t="shared" si="401"/>
        <v>0</v>
      </c>
      <c r="AI564" s="328"/>
    </row>
    <row r="565" spans="1:35" outlineLevel="1">
      <c r="A565" s="103">
        <v>4641</v>
      </c>
      <c r="B565" s="44" t="s">
        <v>614</v>
      </c>
      <c r="C565" s="236" t="s">
        <v>248</v>
      </c>
      <c r="D565" s="6"/>
      <c r="E565" s="8"/>
      <c r="F565" s="98">
        <v>1</v>
      </c>
      <c r="G565" s="8"/>
      <c r="H565" s="7">
        <f t="shared" si="396"/>
        <v>1</v>
      </c>
      <c r="I565" s="4">
        <v>1</v>
      </c>
      <c r="J565" s="8" t="s">
        <v>231</v>
      </c>
      <c r="K565" s="7">
        <f>SUMIF(exportMMB!D:D,'Voorbeeld Costreport Budget'!A565,exportMMB!G:G)</f>
        <v>0</v>
      </c>
      <c r="L565" s="14">
        <f>INDEX(budget!L:L,MATCH(A:A,budget!A:A,0))</f>
        <v>0</v>
      </c>
      <c r="M565" s="22">
        <f>INDEX(budget!M:M,MATCH($A:$A,budget!$A:$A,0))</f>
        <v>0</v>
      </c>
      <c r="N565" s="14">
        <f>INDEX(budget!N:N,MATCH($A:$A,budget!$A:$A,0))</f>
        <v>0</v>
      </c>
      <c r="O565" s="35">
        <f>INDEX(budget!O:O,MATCH($A:$A,budget!$A:$A,0))</f>
        <v>0</v>
      </c>
      <c r="P565" s="35">
        <f>INDEX(budget!P:P,MATCH($A:$A,budget!$A:$A,0))</f>
        <v>0</v>
      </c>
      <c r="Q565" s="35">
        <f>INDEX(budget!Q:Q,MATCH($A:$A,budget!$A:$A,0))</f>
        <v>0</v>
      </c>
      <c r="R565" s="35">
        <f>INDEX(budget!R:R,MATCH($A:$A,budget!$A:$A,0))</f>
        <v>0</v>
      </c>
      <c r="S565" s="14">
        <f t="shared" si="397"/>
        <v>0</v>
      </c>
      <c r="T565" s="35">
        <f>INDEX(budget!T:T,MATCH($A:$A,budget!$A:$A,0))</f>
        <v>0</v>
      </c>
      <c r="U565" s="332">
        <f t="shared" si="398"/>
        <v>0</v>
      </c>
      <c r="V565" s="58"/>
      <c r="W565" s="14"/>
      <c r="X565" s="58"/>
      <c r="Y565" s="58"/>
      <c r="Z565" s="58"/>
      <c r="AA565" s="58"/>
      <c r="AB565" s="75"/>
      <c r="AC565" s="319">
        <f t="shared" si="399"/>
        <v>0</v>
      </c>
      <c r="AD565" s="278"/>
      <c r="AE565" s="278"/>
      <c r="AF565" s="278"/>
      <c r="AG565" s="294">
        <f t="shared" si="400"/>
        <v>0</v>
      </c>
      <c r="AH565" s="304">
        <f t="shared" si="401"/>
        <v>0</v>
      </c>
    </row>
    <row r="566" spans="1:35" outlineLevel="1">
      <c r="A566" s="103">
        <v>4645</v>
      </c>
      <c r="B566" s="44" t="s">
        <v>615</v>
      </c>
      <c r="C566" s="236" t="s">
        <v>248</v>
      </c>
      <c r="D566" s="6"/>
      <c r="E566" s="8"/>
      <c r="F566" s="98">
        <v>1</v>
      </c>
      <c r="G566" s="8"/>
      <c r="H566" s="7">
        <f t="shared" si="396"/>
        <v>1</v>
      </c>
      <c r="I566" s="4">
        <v>1</v>
      </c>
      <c r="J566" s="8" t="s">
        <v>231</v>
      </c>
      <c r="K566" s="7">
        <f>SUMIF(exportMMB!D:D,'Voorbeeld Costreport Budget'!A566,exportMMB!G:G)</f>
        <v>0</v>
      </c>
      <c r="L566" s="14">
        <f>INDEX(budget!L:L,MATCH(A:A,budget!A:A,0))</f>
        <v>0</v>
      </c>
      <c r="M566" s="22">
        <f>INDEX(budget!M:M,MATCH($A:$A,budget!$A:$A,0))</f>
        <v>0</v>
      </c>
      <c r="N566" s="14">
        <f>INDEX(budget!N:N,MATCH($A:$A,budget!$A:$A,0))</f>
        <v>0</v>
      </c>
      <c r="O566" s="35">
        <f>INDEX(budget!O:O,MATCH($A:$A,budget!$A:$A,0))</f>
        <v>0</v>
      </c>
      <c r="P566" s="35">
        <f>INDEX(budget!P:P,MATCH($A:$A,budget!$A:$A,0))</f>
        <v>0</v>
      </c>
      <c r="Q566" s="35">
        <f>INDEX(budget!Q:Q,MATCH($A:$A,budget!$A:$A,0))</f>
        <v>0</v>
      </c>
      <c r="R566" s="35">
        <f>INDEX(budget!R:R,MATCH($A:$A,budget!$A:$A,0))</f>
        <v>0</v>
      </c>
      <c r="S566" s="14">
        <f t="shared" si="397"/>
        <v>0</v>
      </c>
      <c r="T566" s="35">
        <f>INDEX(budget!T:T,MATCH($A:$A,budget!$A:$A,0))</f>
        <v>0</v>
      </c>
      <c r="U566" s="332">
        <f t="shared" si="398"/>
        <v>0</v>
      </c>
      <c r="V566" s="58"/>
      <c r="W566" s="14"/>
      <c r="X566" s="58"/>
      <c r="Y566" s="58"/>
      <c r="Z566" s="58"/>
      <c r="AA566" s="58"/>
      <c r="AB566" s="75"/>
      <c r="AC566" s="319">
        <f t="shared" si="399"/>
        <v>0</v>
      </c>
      <c r="AD566" s="278"/>
      <c r="AE566" s="278"/>
      <c r="AF566" s="278"/>
      <c r="AG566" s="294">
        <f t="shared" si="400"/>
        <v>0</v>
      </c>
      <c r="AH566" s="304">
        <f t="shared" si="401"/>
        <v>0</v>
      </c>
    </row>
    <row r="567" spans="1:35" outlineLevel="1">
      <c r="A567" s="170"/>
      <c r="B567" s="171" t="s">
        <v>602</v>
      </c>
      <c r="C567" s="236"/>
      <c r="D567" s="172"/>
      <c r="E567" s="173"/>
      <c r="F567" s="174"/>
      <c r="G567" s="173"/>
      <c r="H567" s="175"/>
      <c r="I567" s="176"/>
      <c r="J567" s="173"/>
      <c r="K567" s="175"/>
      <c r="L567" s="177">
        <f>SUM(L555:L566)</f>
        <v>0</v>
      </c>
      <c r="M567" s="178">
        <f>SUM(M555:M566)</f>
        <v>0</v>
      </c>
      <c r="N567" s="177">
        <f t="shared" ref="N567:T567" si="402">SUM(N555:N566)</f>
        <v>0</v>
      </c>
      <c r="O567" s="179">
        <f t="shared" si="402"/>
        <v>0</v>
      </c>
      <c r="P567" s="179">
        <f t="shared" si="402"/>
        <v>0</v>
      </c>
      <c r="Q567" s="179">
        <f t="shared" si="402"/>
        <v>0</v>
      </c>
      <c r="R567" s="179">
        <f t="shared" si="402"/>
        <v>0</v>
      </c>
      <c r="S567" s="177">
        <f t="shared" si="402"/>
        <v>0</v>
      </c>
      <c r="T567" s="179">
        <f t="shared" si="402"/>
        <v>0</v>
      </c>
      <c r="U567" s="284">
        <f t="shared" ref="U567:AA567" si="403">SUM(U555:U566)</f>
        <v>0</v>
      </c>
      <c r="V567" s="58">
        <f t="shared" si="403"/>
        <v>0</v>
      </c>
      <c r="W567" s="14">
        <f t="shared" si="403"/>
        <v>0</v>
      </c>
      <c r="X567" s="58">
        <f t="shared" si="403"/>
        <v>0</v>
      </c>
      <c r="Y567" s="58">
        <f t="shared" si="403"/>
        <v>0</v>
      </c>
      <c r="Z567" s="58">
        <f t="shared" si="403"/>
        <v>0</v>
      </c>
      <c r="AA567" s="58">
        <f t="shared" si="403"/>
        <v>0</v>
      </c>
      <c r="AB567" s="311">
        <f t="shared" ref="AB567" si="404">SUM(AB555:AB566)</f>
        <v>0</v>
      </c>
      <c r="AC567" s="319">
        <f>SUM(AC555:AC566)</f>
        <v>0</v>
      </c>
      <c r="AD567" s="278">
        <f>SUM(AD555:AD566)</f>
        <v>0</v>
      </c>
      <c r="AE567" s="278">
        <f>SUM(AE555:AE566)</f>
        <v>0</v>
      </c>
      <c r="AF567" s="278">
        <f>SUM(AF555:AF566)</f>
        <v>0</v>
      </c>
      <c r="AG567" s="294">
        <f t="shared" ref="AG567:AH567" si="405">SUM(AG555:AG566)</f>
        <v>0</v>
      </c>
      <c r="AH567" s="304">
        <f t="shared" si="405"/>
        <v>0</v>
      </c>
    </row>
    <row r="568" spans="1:35" outlineLevel="1">
      <c r="A568" s="182"/>
      <c r="B568" s="171" t="s">
        <v>616</v>
      </c>
      <c r="C568" s="236"/>
      <c r="D568" s="183"/>
      <c r="E568" s="184"/>
      <c r="F568" s="185"/>
      <c r="G568" s="184"/>
      <c r="H568" s="186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  <c r="U568" s="284"/>
      <c r="V568" s="58"/>
      <c r="W568" s="14"/>
      <c r="X568" s="58"/>
      <c r="Y568" s="58"/>
      <c r="Z568" s="58"/>
      <c r="AA568" s="58"/>
      <c r="AB568" s="312"/>
      <c r="AC568" s="319"/>
      <c r="AD568" s="278"/>
      <c r="AE568" s="278"/>
      <c r="AF568" s="278"/>
      <c r="AG568" s="294"/>
      <c r="AH568" s="304"/>
    </row>
    <row r="569" spans="1:35" outlineLevel="1">
      <c r="A569" s="103">
        <v>4651</v>
      </c>
      <c r="B569" s="44" t="s">
        <v>617</v>
      </c>
      <c r="C569" s="236" t="s">
        <v>244</v>
      </c>
      <c r="D569" s="6"/>
      <c r="E569" s="8"/>
      <c r="F569" s="98">
        <v>1</v>
      </c>
      <c r="G569" s="8"/>
      <c r="H569" s="7">
        <f t="shared" ref="H569:H578" si="406">SUM(E569:G569)</f>
        <v>1</v>
      </c>
      <c r="I569" s="4">
        <v>1</v>
      </c>
      <c r="J569" s="8" t="s">
        <v>231</v>
      </c>
      <c r="K569" s="7">
        <f>SUMIF(exportMMB!D:D,'Voorbeeld Costreport Budget'!A569,exportMMB!G:G)</f>
        <v>0</v>
      </c>
      <c r="L569" s="14">
        <f>INDEX(budget!L:L,MATCH(A:A,budget!A:A,0))</f>
        <v>0</v>
      </c>
      <c r="M569" s="22">
        <f>INDEX(budget!M:M,MATCH($A:$A,budget!$A:$A,0))</f>
        <v>0</v>
      </c>
      <c r="N569" s="14">
        <f>INDEX(budget!N:N,MATCH($A:$A,budget!$A:$A,0))</f>
        <v>0</v>
      </c>
      <c r="O569" s="35">
        <f>INDEX(budget!O:O,MATCH($A:$A,budget!$A:$A,0))</f>
        <v>0</v>
      </c>
      <c r="P569" s="35">
        <f>INDEX(budget!P:P,MATCH($A:$A,budget!$A:$A,0))</f>
        <v>0</v>
      </c>
      <c r="Q569" s="35">
        <f>INDEX(budget!Q:Q,MATCH($A:$A,budget!$A:$A,0))</f>
        <v>0</v>
      </c>
      <c r="R569" s="35">
        <f>INDEX(budget!R:R,MATCH($A:$A,budget!$A:$A,0))</f>
        <v>0</v>
      </c>
      <c r="S569" s="14">
        <f t="shared" ref="S569:S578" si="407">L569-SUM(N569:R569)</f>
        <v>0</v>
      </c>
      <c r="T569" s="35">
        <f>INDEX(budget!T:T,MATCH($A:$A,budget!$A:$A,0))</f>
        <v>0</v>
      </c>
      <c r="U569" s="332">
        <f t="shared" ref="U569:U578" si="408">W:W+X:X+Y:Y+Z:Z+AA:AA</f>
        <v>0</v>
      </c>
      <c r="V569" s="58"/>
      <c r="W569" s="14"/>
      <c r="X569" s="58"/>
      <c r="Y569" s="58"/>
      <c r="Z569" s="58"/>
      <c r="AA569" s="58"/>
      <c r="AB569" s="75"/>
      <c r="AC569" s="319">
        <f t="shared" ref="AC569:AC578" si="409">AD:AD+AE:AE</f>
        <v>0</v>
      </c>
      <c r="AD569" s="278"/>
      <c r="AE569" s="278"/>
      <c r="AF569" s="278"/>
      <c r="AG569" s="294">
        <f t="shared" ref="AG569:AG578" si="410">AC:AC+U:U</f>
        <v>0</v>
      </c>
      <c r="AH569" s="304">
        <f t="shared" ref="AH569:AH578" si="411">L:L-AG:AG</f>
        <v>0</v>
      </c>
    </row>
    <row r="570" spans="1:35" outlineLevel="1">
      <c r="A570" s="103">
        <v>4652</v>
      </c>
      <c r="B570" s="44" t="s">
        <v>618</v>
      </c>
      <c r="C570" s="236" t="s">
        <v>244</v>
      </c>
      <c r="D570" s="6"/>
      <c r="E570" s="8"/>
      <c r="F570" s="98">
        <v>1</v>
      </c>
      <c r="G570" s="8"/>
      <c r="H570" s="7">
        <f t="shared" si="406"/>
        <v>1</v>
      </c>
      <c r="I570" s="4">
        <v>1</v>
      </c>
      <c r="J570" s="8" t="s">
        <v>231</v>
      </c>
      <c r="K570" s="7">
        <f>SUMIF(exportMMB!D:D,'Voorbeeld Costreport Budget'!A570,exportMMB!G:G)</f>
        <v>0</v>
      </c>
      <c r="L570" s="14">
        <f>INDEX(budget!L:L,MATCH(A:A,budget!A:A,0))</f>
        <v>0</v>
      </c>
      <c r="M570" s="22">
        <f>INDEX(budget!M:M,MATCH($A:$A,budget!$A:$A,0))</f>
        <v>0</v>
      </c>
      <c r="N570" s="14">
        <f>INDEX(budget!N:N,MATCH($A:$A,budget!$A:$A,0))</f>
        <v>0</v>
      </c>
      <c r="O570" s="35">
        <f>INDEX(budget!O:O,MATCH($A:$A,budget!$A:$A,0))</f>
        <v>0</v>
      </c>
      <c r="P570" s="35">
        <f>INDEX(budget!P:P,MATCH($A:$A,budget!$A:$A,0))</f>
        <v>0</v>
      </c>
      <c r="Q570" s="35">
        <f>INDEX(budget!Q:Q,MATCH($A:$A,budget!$A:$A,0))</f>
        <v>0</v>
      </c>
      <c r="R570" s="35">
        <f>INDEX(budget!R:R,MATCH($A:$A,budget!$A:$A,0))</f>
        <v>0</v>
      </c>
      <c r="S570" s="14">
        <f t="shared" si="407"/>
        <v>0</v>
      </c>
      <c r="T570" s="35">
        <f>INDEX(budget!T:T,MATCH($A:$A,budget!$A:$A,0))</f>
        <v>0</v>
      </c>
      <c r="U570" s="332">
        <f t="shared" si="408"/>
        <v>0</v>
      </c>
      <c r="V570" s="58"/>
      <c r="W570" s="14"/>
      <c r="X570" s="58"/>
      <c r="Y570" s="58"/>
      <c r="Z570" s="58"/>
      <c r="AA570" s="58"/>
      <c r="AB570" s="75"/>
      <c r="AC570" s="319">
        <f t="shared" si="409"/>
        <v>0</v>
      </c>
      <c r="AD570" s="278"/>
      <c r="AE570" s="278"/>
      <c r="AF570" s="278"/>
      <c r="AG570" s="294">
        <f t="shared" si="410"/>
        <v>0</v>
      </c>
      <c r="AH570" s="304">
        <f t="shared" si="411"/>
        <v>0</v>
      </c>
    </row>
    <row r="571" spans="1:35" outlineLevel="1">
      <c r="A571" s="103">
        <v>4655</v>
      </c>
      <c r="B571" s="44" t="s">
        <v>619</v>
      </c>
      <c r="C571" s="236" t="s">
        <v>244</v>
      </c>
      <c r="D571" s="6"/>
      <c r="E571" s="8"/>
      <c r="F571" s="98">
        <v>1</v>
      </c>
      <c r="G571" s="8"/>
      <c r="H571" s="7">
        <f t="shared" si="406"/>
        <v>1</v>
      </c>
      <c r="I571" s="4">
        <v>1</v>
      </c>
      <c r="J571" s="8" t="s">
        <v>231</v>
      </c>
      <c r="K571" s="7">
        <f>SUMIF(exportMMB!D:D,'Voorbeeld Costreport Budget'!A571,exportMMB!G:G)</f>
        <v>0</v>
      </c>
      <c r="L571" s="14">
        <f>INDEX(budget!L:L,MATCH(A:A,budget!A:A,0))</f>
        <v>0</v>
      </c>
      <c r="M571" s="22">
        <f>INDEX(budget!M:M,MATCH($A:$A,budget!$A:$A,0))</f>
        <v>0</v>
      </c>
      <c r="N571" s="14">
        <f>INDEX(budget!N:N,MATCH($A:$A,budget!$A:$A,0))</f>
        <v>0</v>
      </c>
      <c r="O571" s="35">
        <f>INDEX(budget!O:O,MATCH($A:$A,budget!$A:$A,0))</f>
        <v>0</v>
      </c>
      <c r="P571" s="35">
        <f>INDEX(budget!P:P,MATCH($A:$A,budget!$A:$A,0))</f>
        <v>0</v>
      </c>
      <c r="Q571" s="35">
        <f>INDEX(budget!Q:Q,MATCH($A:$A,budget!$A:$A,0))</f>
        <v>0</v>
      </c>
      <c r="R571" s="35">
        <f>INDEX(budget!R:R,MATCH($A:$A,budget!$A:$A,0))</f>
        <v>0</v>
      </c>
      <c r="S571" s="14">
        <f t="shared" si="407"/>
        <v>0</v>
      </c>
      <c r="T571" s="35">
        <f>INDEX(budget!T:T,MATCH($A:$A,budget!$A:$A,0))</f>
        <v>0</v>
      </c>
      <c r="U571" s="332">
        <f t="shared" si="408"/>
        <v>0</v>
      </c>
      <c r="V571" s="58"/>
      <c r="W571" s="14"/>
      <c r="X571" s="58"/>
      <c r="Y571" s="58"/>
      <c r="Z571" s="58"/>
      <c r="AA571" s="58"/>
      <c r="AB571" s="75"/>
      <c r="AC571" s="319">
        <f t="shared" si="409"/>
        <v>0</v>
      </c>
      <c r="AD571" s="278"/>
      <c r="AE571" s="278"/>
      <c r="AF571" s="278"/>
      <c r="AG571" s="294">
        <f t="shared" si="410"/>
        <v>0</v>
      </c>
      <c r="AH571" s="304">
        <f t="shared" si="411"/>
        <v>0</v>
      </c>
    </row>
    <row r="572" spans="1:35" outlineLevel="1">
      <c r="A572" s="103">
        <v>4661</v>
      </c>
      <c r="B572" s="44" t="s">
        <v>620</v>
      </c>
      <c r="C572" s="236" t="s">
        <v>244</v>
      </c>
      <c r="D572" s="6"/>
      <c r="E572" s="8"/>
      <c r="F572" s="98">
        <v>1</v>
      </c>
      <c r="G572" s="8"/>
      <c r="H572" s="7">
        <f t="shared" si="406"/>
        <v>1</v>
      </c>
      <c r="I572" s="4">
        <v>1</v>
      </c>
      <c r="J572" s="8" t="s">
        <v>231</v>
      </c>
      <c r="K572" s="7">
        <f>SUMIF(exportMMB!D:D,'Voorbeeld Costreport Budget'!A572,exportMMB!G:G)</f>
        <v>0</v>
      </c>
      <c r="L572" s="14">
        <f>INDEX(budget!L:L,MATCH(A:A,budget!A:A,0))</f>
        <v>0</v>
      </c>
      <c r="M572" s="22">
        <f>INDEX(budget!M:M,MATCH($A:$A,budget!$A:$A,0))</f>
        <v>0</v>
      </c>
      <c r="N572" s="14">
        <f>INDEX(budget!N:N,MATCH($A:$A,budget!$A:$A,0))</f>
        <v>0</v>
      </c>
      <c r="O572" s="35">
        <f>INDEX(budget!O:O,MATCH($A:$A,budget!$A:$A,0))</f>
        <v>0</v>
      </c>
      <c r="P572" s="35">
        <f>INDEX(budget!P:P,MATCH($A:$A,budget!$A:$A,0))</f>
        <v>0</v>
      </c>
      <c r="Q572" s="35">
        <f>INDEX(budget!Q:Q,MATCH($A:$A,budget!$A:$A,0))</f>
        <v>0</v>
      </c>
      <c r="R572" s="35">
        <f>INDEX(budget!R:R,MATCH($A:$A,budget!$A:$A,0))</f>
        <v>0</v>
      </c>
      <c r="S572" s="14">
        <f t="shared" si="407"/>
        <v>0</v>
      </c>
      <c r="T572" s="35">
        <f>INDEX(budget!T:T,MATCH($A:$A,budget!$A:$A,0))</f>
        <v>0</v>
      </c>
      <c r="U572" s="332">
        <f t="shared" si="408"/>
        <v>0</v>
      </c>
      <c r="V572" s="58"/>
      <c r="W572" s="14"/>
      <c r="X572" s="58"/>
      <c r="Y572" s="58"/>
      <c r="Z572" s="58"/>
      <c r="AA572" s="58"/>
      <c r="AB572" s="75"/>
      <c r="AC572" s="319">
        <f t="shared" si="409"/>
        <v>0</v>
      </c>
      <c r="AD572" s="278"/>
      <c r="AE572" s="278"/>
      <c r="AF572" s="278"/>
      <c r="AG572" s="294">
        <f t="shared" si="410"/>
        <v>0</v>
      </c>
      <c r="AH572" s="304">
        <f t="shared" si="411"/>
        <v>0</v>
      </c>
    </row>
    <row r="573" spans="1:35" outlineLevel="1">
      <c r="A573" s="103">
        <v>4662</v>
      </c>
      <c r="B573" s="44" t="s">
        <v>621</v>
      </c>
      <c r="C573" s="236" t="s">
        <v>244</v>
      </c>
      <c r="D573" s="6"/>
      <c r="E573" s="8"/>
      <c r="F573" s="98">
        <v>1</v>
      </c>
      <c r="G573" s="8"/>
      <c r="H573" s="7">
        <f t="shared" si="406"/>
        <v>1</v>
      </c>
      <c r="I573" s="4">
        <v>1</v>
      </c>
      <c r="J573" s="8" t="s">
        <v>231</v>
      </c>
      <c r="K573" s="7">
        <f>SUMIF(exportMMB!D:D,'Voorbeeld Costreport Budget'!A573,exportMMB!G:G)</f>
        <v>0</v>
      </c>
      <c r="L573" s="14">
        <f>INDEX(budget!L:L,MATCH(A:A,budget!A:A,0))</f>
        <v>0</v>
      </c>
      <c r="M573" s="22">
        <f>INDEX(budget!M:M,MATCH($A:$A,budget!$A:$A,0))</f>
        <v>0</v>
      </c>
      <c r="N573" s="14">
        <f>INDEX(budget!N:N,MATCH($A:$A,budget!$A:$A,0))</f>
        <v>0</v>
      </c>
      <c r="O573" s="35">
        <f>INDEX(budget!O:O,MATCH($A:$A,budget!$A:$A,0))</f>
        <v>0</v>
      </c>
      <c r="P573" s="35">
        <f>INDEX(budget!P:P,MATCH($A:$A,budget!$A:$A,0))</f>
        <v>0</v>
      </c>
      <c r="Q573" s="35">
        <f>INDEX(budget!Q:Q,MATCH($A:$A,budget!$A:$A,0))</f>
        <v>0</v>
      </c>
      <c r="R573" s="35">
        <f>INDEX(budget!R:R,MATCH($A:$A,budget!$A:$A,0))</f>
        <v>0</v>
      </c>
      <c r="S573" s="14">
        <f t="shared" si="407"/>
        <v>0</v>
      </c>
      <c r="T573" s="35">
        <f>INDEX(budget!T:T,MATCH($A:$A,budget!$A:$A,0))</f>
        <v>0</v>
      </c>
      <c r="U573" s="332">
        <f t="shared" si="408"/>
        <v>0</v>
      </c>
      <c r="V573" s="58"/>
      <c r="W573" s="14"/>
      <c r="X573" s="58"/>
      <c r="Y573" s="58"/>
      <c r="Z573" s="58"/>
      <c r="AA573" s="58"/>
      <c r="AB573" s="75"/>
      <c r="AC573" s="319">
        <f t="shared" si="409"/>
        <v>0</v>
      </c>
      <c r="AD573" s="278"/>
      <c r="AE573" s="278"/>
      <c r="AF573" s="278"/>
      <c r="AG573" s="294">
        <f t="shared" si="410"/>
        <v>0</v>
      </c>
      <c r="AH573" s="304">
        <f t="shared" si="411"/>
        <v>0</v>
      </c>
    </row>
    <row r="574" spans="1:35" outlineLevel="1">
      <c r="A574" s="103">
        <v>4663</v>
      </c>
      <c r="B574" s="44" t="s">
        <v>622</v>
      </c>
      <c r="C574" s="236" t="s">
        <v>244</v>
      </c>
      <c r="D574" s="6"/>
      <c r="E574" s="8"/>
      <c r="F574" s="98">
        <v>1</v>
      </c>
      <c r="G574" s="8"/>
      <c r="H574" s="7">
        <f t="shared" si="406"/>
        <v>1</v>
      </c>
      <c r="I574" s="4">
        <v>1</v>
      </c>
      <c r="J574" s="8" t="s">
        <v>231</v>
      </c>
      <c r="K574" s="7">
        <f>SUMIF(exportMMB!D:D,'Voorbeeld Costreport Budget'!A574,exportMMB!G:G)</f>
        <v>0</v>
      </c>
      <c r="L574" s="14">
        <f>INDEX(budget!L:L,MATCH(A:A,budget!A:A,0))</f>
        <v>0</v>
      </c>
      <c r="M574" s="22">
        <f>INDEX(budget!M:M,MATCH($A:$A,budget!$A:$A,0))</f>
        <v>0</v>
      </c>
      <c r="N574" s="14">
        <f>INDEX(budget!N:N,MATCH($A:$A,budget!$A:$A,0))</f>
        <v>0</v>
      </c>
      <c r="O574" s="35">
        <f>INDEX(budget!O:O,MATCH($A:$A,budget!$A:$A,0))</f>
        <v>0</v>
      </c>
      <c r="P574" s="35">
        <f>INDEX(budget!P:P,MATCH($A:$A,budget!$A:$A,0))</f>
        <v>0</v>
      </c>
      <c r="Q574" s="35">
        <f>INDEX(budget!Q:Q,MATCH($A:$A,budget!$A:$A,0))</f>
        <v>0</v>
      </c>
      <c r="R574" s="35">
        <f>INDEX(budget!R:R,MATCH($A:$A,budget!$A:$A,0))</f>
        <v>0</v>
      </c>
      <c r="S574" s="14">
        <f t="shared" si="407"/>
        <v>0</v>
      </c>
      <c r="T574" s="35">
        <f>INDEX(budget!T:T,MATCH($A:$A,budget!$A:$A,0))</f>
        <v>0</v>
      </c>
      <c r="U574" s="332">
        <f t="shared" si="408"/>
        <v>0</v>
      </c>
      <c r="V574" s="58"/>
      <c r="W574" s="14"/>
      <c r="X574" s="58"/>
      <c r="Y574" s="58"/>
      <c r="Z574" s="58"/>
      <c r="AA574" s="58"/>
      <c r="AB574" s="75"/>
      <c r="AC574" s="319">
        <f t="shared" si="409"/>
        <v>0</v>
      </c>
      <c r="AD574" s="278"/>
      <c r="AE574" s="278"/>
      <c r="AF574" s="278"/>
      <c r="AG574" s="294">
        <f t="shared" si="410"/>
        <v>0</v>
      </c>
      <c r="AH574" s="304">
        <f t="shared" si="411"/>
        <v>0</v>
      </c>
    </row>
    <row r="575" spans="1:35" outlineLevel="1">
      <c r="A575" s="103">
        <v>4664</v>
      </c>
      <c r="B575" s="44" t="s">
        <v>623</v>
      </c>
      <c r="C575" s="236" t="s">
        <v>244</v>
      </c>
      <c r="D575" s="6"/>
      <c r="E575" s="8"/>
      <c r="F575" s="98">
        <v>1</v>
      </c>
      <c r="G575" s="8"/>
      <c r="H575" s="7">
        <f t="shared" si="406"/>
        <v>1</v>
      </c>
      <c r="I575" s="4">
        <v>1</v>
      </c>
      <c r="J575" s="8" t="s">
        <v>231</v>
      </c>
      <c r="K575" s="7">
        <f>SUMIF(exportMMB!D:D,'Voorbeeld Costreport Budget'!A575,exportMMB!G:G)</f>
        <v>0</v>
      </c>
      <c r="L575" s="14">
        <f>INDEX(budget!L:L,MATCH(A:A,budget!A:A,0))</f>
        <v>0</v>
      </c>
      <c r="M575" s="22">
        <f>INDEX(budget!M:M,MATCH($A:$A,budget!$A:$A,0))</f>
        <v>0</v>
      </c>
      <c r="N575" s="14">
        <f>INDEX(budget!N:N,MATCH($A:$A,budget!$A:$A,0))</f>
        <v>0</v>
      </c>
      <c r="O575" s="35">
        <f>INDEX(budget!O:O,MATCH($A:$A,budget!$A:$A,0))</f>
        <v>0</v>
      </c>
      <c r="P575" s="35">
        <f>INDEX(budget!P:P,MATCH($A:$A,budget!$A:$A,0))</f>
        <v>0</v>
      </c>
      <c r="Q575" s="35">
        <f>INDEX(budget!Q:Q,MATCH($A:$A,budget!$A:$A,0))</f>
        <v>0</v>
      </c>
      <c r="R575" s="35">
        <f>INDEX(budget!R:R,MATCH($A:$A,budget!$A:$A,0))</f>
        <v>0</v>
      </c>
      <c r="S575" s="14">
        <f t="shared" si="407"/>
        <v>0</v>
      </c>
      <c r="T575" s="35">
        <f>INDEX(budget!T:T,MATCH($A:$A,budget!$A:$A,0))</f>
        <v>0</v>
      </c>
      <c r="U575" s="332">
        <f t="shared" si="408"/>
        <v>0</v>
      </c>
      <c r="V575" s="58"/>
      <c r="W575" s="14"/>
      <c r="X575" s="58"/>
      <c r="Y575" s="58"/>
      <c r="Z575" s="58"/>
      <c r="AA575" s="58"/>
      <c r="AB575" s="75"/>
      <c r="AC575" s="319">
        <f t="shared" si="409"/>
        <v>0</v>
      </c>
      <c r="AD575" s="278"/>
      <c r="AE575" s="278"/>
      <c r="AF575" s="278"/>
      <c r="AG575" s="294">
        <f t="shared" si="410"/>
        <v>0</v>
      </c>
      <c r="AH575" s="304">
        <f t="shared" si="411"/>
        <v>0</v>
      </c>
    </row>
    <row r="576" spans="1:35" outlineLevel="1">
      <c r="A576" s="103">
        <v>4665</v>
      </c>
      <c r="B576" s="44" t="s">
        <v>624</v>
      </c>
      <c r="C576" s="236" t="s">
        <v>244</v>
      </c>
      <c r="D576" s="6"/>
      <c r="E576" s="8"/>
      <c r="F576" s="98">
        <v>1</v>
      </c>
      <c r="G576" s="8"/>
      <c r="H576" s="7">
        <f t="shared" si="406"/>
        <v>1</v>
      </c>
      <c r="I576" s="4">
        <v>1</v>
      </c>
      <c r="J576" s="8" t="s">
        <v>231</v>
      </c>
      <c r="K576" s="7">
        <f>SUMIF(exportMMB!D:D,'Voorbeeld Costreport Budget'!A576,exportMMB!G:G)</f>
        <v>0</v>
      </c>
      <c r="L576" s="14">
        <f>INDEX(budget!L:L,MATCH(A:A,budget!A:A,0))</f>
        <v>0</v>
      </c>
      <c r="M576" s="22">
        <f>INDEX(budget!M:M,MATCH($A:$A,budget!$A:$A,0))</f>
        <v>0</v>
      </c>
      <c r="N576" s="14">
        <f>INDEX(budget!N:N,MATCH($A:$A,budget!$A:$A,0))</f>
        <v>0</v>
      </c>
      <c r="O576" s="35">
        <f>INDEX(budget!O:O,MATCH($A:$A,budget!$A:$A,0))</f>
        <v>0</v>
      </c>
      <c r="P576" s="35">
        <f>INDEX(budget!P:P,MATCH($A:$A,budget!$A:$A,0))</f>
        <v>0</v>
      </c>
      <c r="Q576" s="35">
        <f>INDEX(budget!Q:Q,MATCH($A:$A,budget!$A:$A,0))</f>
        <v>0</v>
      </c>
      <c r="R576" s="35">
        <f>INDEX(budget!R:R,MATCH($A:$A,budget!$A:$A,0))</f>
        <v>0</v>
      </c>
      <c r="S576" s="14">
        <f t="shared" si="407"/>
        <v>0</v>
      </c>
      <c r="T576" s="35">
        <f>INDEX(budget!T:T,MATCH($A:$A,budget!$A:$A,0))</f>
        <v>0</v>
      </c>
      <c r="U576" s="332">
        <f t="shared" si="408"/>
        <v>0</v>
      </c>
      <c r="V576" s="58"/>
      <c r="W576" s="14"/>
      <c r="X576" s="58"/>
      <c r="Y576" s="58"/>
      <c r="Z576" s="58"/>
      <c r="AA576" s="58"/>
      <c r="AB576" s="75"/>
      <c r="AC576" s="319">
        <f t="shared" si="409"/>
        <v>0</v>
      </c>
      <c r="AD576" s="278"/>
      <c r="AE576" s="278"/>
      <c r="AF576" s="278"/>
      <c r="AG576" s="294">
        <f t="shared" si="410"/>
        <v>0</v>
      </c>
      <c r="AH576" s="304">
        <f t="shared" si="411"/>
        <v>0</v>
      </c>
    </row>
    <row r="577" spans="1:35" outlineLevel="1">
      <c r="A577" s="103">
        <v>4666</v>
      </c>
      <c r="B577" s="44" t="s">
        <v>625</v>
      </c>
      <c r="C577" s="236" t="s">
        <v>244</v>
      </c>
      <c r="D577" s="6"/>
      <c r="E577" s="8"/>
      <c r="F577" s="98">
        <v>1</v>
      </c>
      <c r="G577" s="8"/>
      <c r="H577" s="7">
        <f t="shared" si="406"/>
        <v>1</v>
      </c>
      <c r="I577" s="4">
        <v>1</v>
      </c>
      <c r="J577" s="8" t="s">
        <v>231</v>
      </c>
      <c r="K577" s="7">
        <f>SUMIF(exportMMB!D:D,'Voorbeeld Costreport Budget'!A577,exportMMB!G:G)</f>
        <v>0</v>
      </c>
      <c r="L577" s="14">
        <f>INDEX(budget!L:L,MATCH(A:A,budget!A:A,0))</f>
        <v>0</v>
      </c>
      <c r="M577" s="22">
        <f>INDEX(budget!M:M,MATCH($A:$A,budget!$A:$A,0))</f>
        <v>0</v>
      </c>
      <c r="N577" s="14">
        <f>INDEX(budget!N:N,MATCH($A:$A,budget!$A:$A,0))</f>
        <v>0</v>
      </c>
      <c r="O577" s="35">
        <f>INDEX(budget!O:O,MATCH($A:$A,budget!$A:$A,0))</f>
        <v>0</v>
      </c>
      <c r="P577" s="35">
        <f>INDEX(budget!P:P,MATCH($A:$A,budget!$A:$A,0))</f>
        <v>0</v>
      </c>
      <c r="Q577" s="35">
        <f>INDEX(budget!Q:Q,MATCH($A:$A,budget!$A:$A,0))</f>
        <v>0</v>
      </c>
      <c r="R577" s="35">
        <f>INDEX(budget!R:R,MATCH($A:$A,budget!$A:$A,0))</f>
        <v>0</v>
      </c>
      <c r="S577" s="14">
        <f t="shared" si="407"/>
        <v>0</v>
      </c>
      <c r="T577" s="35">
        <f>INDEX(budget!T:T,MATCH($A:$A,budget!$A:$A,0))</f>
        <v>0</v>
      </c>
      <c r="U577" s="332">
        <f t="shared" si="408"/>
        <v>0</v>
      </c>
      <c r="V577" s="58"/>
      <c r="W577" s="14"/>
      <c r="X577" s="58"/>
      <c r="Y577" s="58"/>
      <c r="Z577" s="58"/>
      <c r="AA577" s="58"/>
      <c r="AB577" s="75"/>
      <c r="AC577" s="319">
        <f t="shared" si="409"/>
        <v>0</v>
      </c>
      <c r="AD577" s="278"/>
      <c r="AE577" s="278"/>
      <c r="AF577" s="278"/>
      <c r="AG577" s="294">
        <f t="shared" si="410"/>
        <v>0</v>
      </c>
      <c r="AH577" s="304">
        <f t="shared" si="411"/>
        <v>0</v>
      </c>
    </row>
    <row r="578" spans="1:35" outlineLevel="1">
      <c r="A578" s="103">
        <v>4667</v>
      </c>
      <c r="B578" s="44" t="s">
        <v>626</v>
      </c>
      <c r="C578" s="236" t="s">
        <v>244</v>
      </c>
      <c r="D578" s="6"/>
      <c r="E578" s="8"/>
      <c r="F578" s="98">
        <v>1</v>
      </c>
      <c r="G578" s="8"/>
      <c r="H578" s="7">
        <f t="shared" si="406"/>
        <v>1</v>
      </c>
      <c r="I578" s="4">
        <v>1</v>
      </c>
      <c r="J578" s="8" t="s">
        <v>231</v>
      </c>
      <c r="K578" s="7">
        <f>SUMIF(exportMMB!D:D,'Voorbeeld Costreport Budget'!A578,exportMMB!G:G)</f>
        <v>0</v>
      </c>
      <c r="L578" s="14">
        <f>INDEX(budget!L:L,MATCH(A:A,budget!A:A,0))</f>
        <v>0</v>
      </c>
      <c r="M578" s="22">
        <f>INDEX(budget!M:M,MATCH($A:$A,budget!$A:$A,0))</f>
        <v>0</v>
      </c>
      <c r="N578" s="14">
        <f>INDEX(budget!N:N,MATCH($A:$A,budget!$A:$A,0))</f>
        <v>0</v>
      </c>
      <c r="O578" s="35">
        <f>INDEX(budget!O:O,MATCH($A:$A,budget!$A:$A,0))</f>
        <v>0</v>
      </c>
      <c r="P578" s="35">
        <f>INDEX(budget!P:P,MATCH($A:$A,budget!$A:$A,0))</f>
        <v>0</v>
      </c>
      <c r="Q578" s="35">
        <f>INDEX(budget!Q:Q,MATCH($A:$A,budget!$A:$A,0))</f>
        <v>0</v>
      </c>
      <c r="R578" s="35">
        <f>INDEX(budget!R:R,MATCH($A:$A,budget!$A:$A,0))</f>
        <v>0</v>
      </c>
      <c r="S578" s="14">
        <f t="shared" si="407"/>
        <v>0</v>
      </c>
      <c r="T578" s="35">
        <f>INDEX(budget!T:T,MATCH($A:$A,budget!$A:$A,0))</f>
        <v>0</v>
      </c>
      <c r="U578" s="332">
        <f t="shared" si="408"/>
        <v>0</v>
      </c>
      <c r="V578" s="58"/>
      <c r="W578" s="14"/>
      <c r="X578" s="58"/>
      <c r="Y578" s="58"/>
      <c r="Z578" s="58"/>
      <c r="AA578" s="58"/>
      <c r="AB578" s="75"/>
      <c r="AC578" s="319">
        <f t="shared" si="409"/>
        <v>0</v>
      </c>
      <c r="AD578" s="278"/>
      <c r="AE578" s="278"/>
      <c r="AF578" s="278"/>
      <c r="AG578" s="294">
        <f t="shared" si="410"/>
        <v>0</v>
      </c>
      <c r="AH578" s="304">
        <f t="shared" si="411"/>
        <v>0</v>
      </c>
      <c r="AI578" s="328"/>
    </row>
    <row r="579" spans="1:35" outlineLevel="1">
      <c r="A579" s="170"/>
      <c r="B579" s="171" t="s">
        <v>602</v>
      </c>
      <c r="C579" s="236"/>
      <c r="D579" s="172"/>
      <c r="E579" s="173"/>
      <c r="F579" s="174"/>
      <c r="G579" s="173"/>
      <c r="H579" s="175"/>
      <c r="I579" s="176"/>
      <c r="J579" s="173"/>
      <c r="K579" s="175"/>
      <c r="L579" s="177">
        <f>SUM(L569:L578)</f>
        <v>0</v>
      </c>
      <c r="M579" s="178">
        <f>SUM(M569:M578)</f>
        <v>0</v>
      </c>
      <c r="N579" s="177">
        <f t="shared" ref="N579:T579" si="412">SUM(N569:N578)</f>
        <v>0</v>
      </c>
      <c r="O579" s="179">
        <f t="shared" si="412"/>
        <v>0</v>
      </c>
      <c r="P579" s="179">
        <f t="shared" si="412"/>
        <v>0</v>
      </c>
      <c r="Q579" s="179">
        <f t="shared" si="412"/>
        <v>0</v>
      </c>
      <c r="R579" s="179">
        <f t="shared" si="412"/>
        <v>0</v>
      </c>
      <c r="S579" s="177">
        <f t="shared" si="412"/>
        <v>0</v>
      </c>
      <c r="T579" s="179">
        <f t="shared" si="412"/>
        <v>0</v>
      </c>
      <c r="U579" s="284">
        <f t="shared" ref="U579:AA579" si="413">SUM(U569:U578)</f>
        <v>0</v>
      </c>
      <c r="V579" s="58">
        <f t="shared" si="413"/>
        <v>0</v>
      </c>
      <c r="W579" s="14">
        <f t="shared" si="413"/>
        <v>0</v>
      </c>
      <c r="X579" s="58">
        <f t="shared" si="413"/>
        <v>0</v>
      </c>
      <c r="Y579" s="58">
        <f t="shared" si="413"/>
        <v>0</v>
      </c>
      <c r="Z579" s="58">
        <f t="shared" si="413"/>
        <v>0</v>
      </c>
      <c r="AA579" s="58">
        <f t="shared" si="413"/>
        <v>0</v>
      </c>
      <c r="AB579" s="311">
        <f t="shared" ref="AB579" si="414">SUM(AB569:AB578)</f>
        <v>0</v>
      </c>
      <c r="AC579" s="319">
        <f>SUM(AC569:AC578)</f>
        <v>0</v>
      </c>
      <c r="AD579" s="278">
        <f>SUM(AD569:AD578)</f>
        <v>0</v>
      </c>
      <c r="AE579" s="278">
        <f>SUM(AE569:AE578)</f>
        <v>0</v>
      </c>
      <c r="AF579" s="278">
        <f>SUM(AF569:AF578)</f>
        <v>0</v>
      </c>
      <c r="AG579" s="294">
        <f t="shared" ref="AG579:AH579" si="415">SUM(AG569:AG578)</f>
        <v>0</v>
      </c>
      <c r="AH579" s="304">
        <f t="shared" si="415"/>
        <v>0</v>
      </c>
    </row>
    <row r="580" spans="1:35" outlineLevel="1">
      <c r="A580" s="182"/>
      <c r="B580" s="171" t="s">
        <v>627</v>
      </c>
      <c r="C580" s="236"/>
      <c r="D580" s="183"/>
      <c r="E580" s="184"/>
      <c r="F580" s="185"/>
      <c r="G580" s="184"/>
      <c r="H580" s="186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  <c r="U580" s="284"/>
      <c r="V580" s="58"/>
      <c r="W580" s="14"/>
      <c r="X580" s="58"/>
      <c r="Y580" s="58"/>
      <c r="Z580" s="58"/>
      <c r="AA580" s="58"/>
      <c r="AB580" s="312"/>
      <c r="AC580" s="319"/>
      <c r="AD580" s="278"/>
      <c r="AE580" s="278"/>
      <c r="AF580" s="278"/>
      <c r="AG580" s="294"/>
      <c r="AH580" s="304"/>
    </row>
    <row r="581" spans="1:35" outlineLevel="1">
      <c r="A581" s="103">
        <v>4671</v>
      </c>
      <c r="B581" s="44" t="s">
        <v>628</v>
      </c>
      <c r="C581" s="236" t="s">
        <v>244</v>
      </c>
      <c r="D581" s="6"/>
      <c r="E581" s="8"/>
      <c r="F581" s="98">
        <v>1</v>
      </c>
      <c r="G581" s="8"/>
      <c r="H581" s="7">
        <f t="shared" ref="H581:H589" si="416">SUM(E581:G581)</f>
        <v>1</v>
      </c>
      <c r="I581" s="4">
        <v>1</v>
      </c>
      <c r="J581" s="8" t="s">
        <v>231</v>
      </c>
      <c r="K581" s="7">
        <f>SUMIF(exportMMB!D:D,'Voorbeeld Costreport Budget'!A581,exportMMB!G:G)</f>
        <v>0</v>
      </c>
      <c r="L581" s="14">
        <f>INDEX(budget!L:L,MATCH(A:A,budget!A:A,0))</f>
        <v>0</v>
      </c>
      <c r="M581" s="22">
        <f>INDEX(budget!M:M,MATCH($A:$A,budget!$A:$A,0))</f>
        <v>0</v>
      </c>
      <c r="N581" s="14">
        <f>INDEX(budget!N:N,MATCH($A:$A,budget!$A:$A,0))</f>
        <v>0</v>
      </c>
      <c r="O581" s="35">
        <f>INDEX(budget!O:O,MATCH($A:$A,budget!$A:$A,0))</f>
        <v>0</v>
      </c>
      <c r="P581" s="35">
        <f>INDEX(budget!P:P,MATCH($A:$A,budget!$A:$A,0))</f>
        <v>0</v>
      </c>
      <c r="Q581" s="35">
        <f>INDEX(budget!Q:Q,MATCH($A:$A,budget!$A:$A,0))</f>
        <v>0</v>
      </c>
      <c r="R581" s="35">
        <f>INDEX(budget!R:R,MATCH($A:$A,budget!$A:$A,0))</f>
        <v>0</v>
      </c>
      <c r="S581" s="14">
        <f t="shared" ref="S581:S589" si="417">L581-SUM(N581:R581)</f>
        <v>0</v>
      </c>
      <c r="T581" s="35">
        <f>INDEX(budget!T:T,MATCH($A:$A,budget!$A:$A,0))</f>
        <v>0</v>
      </c>
      <c r="U581" s="332">
        <f t="shared" ref="U581:U589" si="418">W:W+X:X+Y:Y+Z:Z+AA:AA</f>
        <v>0</v>
      </c>
      <c r="V581" s="58"/>
      <c r="W581" s="14"/>
      <c r="X581" s="58"/>
      <c r="Y581" s="58"/>
      <c r="Z581" s="58"/>
      <c r="AA581" s="58"/>
      <c r="AB581" s="75"/>
      <c r="AC581" s="319">
        <f t="shared" ref="AC581:AC589" si="419">AD:AD+AE:AE</f>
        <v>0</v>
      </c>
      <c r="AD581" s="278"/>
      <c r="AE581" s="278"/>
      <c r="AF581" s="278"/>
      <c r="AG581" s="294">
        <f t="shared" ref="AG581:AG589" si="420">AC:AC+U:U</f>
        <v>0</v>
      </c>
      <c r="AH581" s="304">
        <f t="shared" ref="AH581:AH589" si="421">L:L-AG:AG</f>
        <v>0</v>
      </c>
    </row>
    <row r="582" spans="1:35" outlineLevel="1">
      <c r="A582" s="103">
        <v>4672</v>
      </c>
      <c r="B582" s="44" t="s">
        <v>629</v>
      </c>
      <c r="C582" s="236" t="s">
        <v>244</v>
      </c>
      <c r="D582" s="6"/>
      <c r="E582" s="8"/>
      <c r="F582" s="98">
        <v>1</v>
      </c>
      <c r="G582" s="8"/>
      <c r="H582" s="7">
        <f t="shared" si="416"/>
        <v>1</v>
      </c>
      <c r="I582" s="4">
        <v>1</v>
      </c>
      <c r="J582" s="8" t="s">
        <v>231</v>
      </c>
      <c r="K582" s="7">
        <f>SUMIF(exportMMB!D:D,'Voorbeeld Costreport Budget'!A582,exportMMB!G:G)</f>
        <v>0</v>
      </c>
      <c r="L582" s="14">
        <f>INDEX(budget!L:L,MATCH(A:A,budget!A:A,0))</f>
        <v>0</v>
      </c>
      <c r="M582" s="22">
        <f>INDEX(budget!M:M,MATCH($A:$A,budget!$A:$A,0))</f>
        <v>0</v>
      </c>
      <c r="N582" s="14">
        <f>INDEX(budget!N:N,MATCH($A:$A,budget!$A:$A,0))</f>
        <v>0</v>
      </c>
      <c r="O582" s="35">
        <f>INDEX(budget!O:O,MATCH($A:$A,budget!$A:$A,0))</f>
        <v>0</v>
      </c>
      <c r="P582" s="35">
        <f>INDEX(budget!P:P,MATCH($A:$A,budget!$A:$A,0))</f>
        <v>0</v>
      </c>
      <c r="Q582" s="35">
        <f>INDEX(budget!Q:Q,MATCH($A:$A,budget!$A:$A,0))</f>
        <v>0</v>
      </c>
      <c r="R582" s="35">
        <f>INDEX(budget!R:R,MATCH($A:$A,budget!$A:$A,0))</f>
        <v>0</v>
      </c>
      <c r="S582" s="14">
        <f t="shared" si="417"/>
        <v>0</v>
      </c>
      <c r="T582" s="35">
        <f>INDEX(budget!T:T,MATCH($A:$A,budget!$A:$A,0))</f>
        <v>0</v>
      </c>
      <c r="U582" s="332">
        <f t="shared" si="418"/>
        <v>0</v>
      </c>
      <c r="V582" s="58"/>
      <c r="W582" s="14"/>
      <c r="X582" s="58"/>
      <c r="Y582" s="58"/>
      <c r="Z582" s="58"/>
      <c r="AA582" s="58"/>
      <c r="AB582" s="75"/>
      <c r="AC582" s="319">
        <f t="shared" si="419"/>
        <v>0</v>
      </c>
      <c r="AD582" s="278"/>
      <c r="AE582" s="278"/>
      <c r="AF582" s="278"/>
      <c r="AG582" s="294">
        <f t="shared" si="420"/>
        <v>0</v>
      </c>
      <c r="AH582" s="304">
        <f t="shared" si="421"/>
        <v>0</v>
      </c>
    </row>
    <row r="583" spans="1:35" outlineLevel="1">
      <c r="A583" s="103">
        <v>4673</v>
      </c>
      <c r="B583" s="44" t="s">
        <v>630</v>
      </c>
      <c r="C583" s="236" t="s">
        <v>244</v>
      </c>
      <c r="D583" s="6"/>
      <c r="E583" s="8"/>
      <c r="F583" s="98">
        <v>1</v>
      </c>
      <c r="G583" s="8"/>
      <c r="H583" s="7">
        <f t="shared" si="416"/>
        <v>1</v>
      </c>
      <c r="I583" s="4">
        <v>1</v>
      </c>
      <c r="J583" s="8" t="s">
        <v>231</v>
      </c>
      <c r="K583" s="7">
        <f>SUMIF(exportMMB!D:D,'Voorbeeld Costreport Budget'!A583,exportMMB!G:G)</f>
        <v>0</v>
      </c>
      <c r="L583" s="14">
        <f>INDEX(budget!L:L,MATCH(A:A,budget!A:A,0))</f>
        <v>0</v>
      </c>
      <c r="M583" s="22">
        <f>INDEX(budget!M:M,MATCH($A:$A,budget!$A:$A,0))</f>
        <v>0</v>
      </c>
      <c r="N583" s="14">
        <f>INDEX(budget!N:N,MATCH($A:$A,budget!$A:$A,0))</f>
        <v>0</v>
      </c>
      <c r="O583" s="35">
        <f>INDEX(budget!O:O,MATCH($A:$A,budget!$A:$A,0))</f>
        <v>0</v>
      </c>
      <c r="P583" s="35">
        <f>INDEX(budget!P:P,MATCH($A:$A,budget!$A:$A,0))</f>
        <v>0</v>
      </c>
      <c r="Q583" s="35">
        <f>INDEX(budget!Q:Q,MATCH($A:$A,budget!$A:$A,0))</f>
        <v>0</v>
      </c>
      <c r="R583" s="35">
        <f>INDEX(budget!R:R,MATCH($A:$A,budget!$A:$A,0))</f>
        <v>0</v>
      </c>
      <c r="S583" s="14">
        <f t="shared" si="417"/>
        <v>0</v>
      </c>
      <c r="T583" s="35">
        <f>INDEX(budget!T:T,MATCH($A:$A,budget!$A:$A,0))</f>
        <v>0</v>
      </c>
      <c r="U583" s="332">
        <f t="shared" si="418"/>
        <v>0</v>
      </c>
      <c r="V583" s="58"/>
      <c r="W583" s="14"/>
      <c r="X583" s="58"/>
      <c r="Y583" s="58"/>
      <c r="Z583" s="58"/>
      <c r="AA583" s="58"/>
      <c r="AB583" s="75"/>
      <c r="AC583" s="319">
        <f t="shared" si="419"/>
        <v>0</v>
      </c>
      <c r="AD583" s="278"/>
      <c r="AE583" s="278"/>
      <c r="AF583" s="278"/>
      <c r="AG583" s="294">
        <f t="shared" si="420"/>
        <v>0</v>
      </c>
      <c r="AH583" s="304">
        <f t="shared" si="421"/>
        <v>0</v>
      </c>
    </row>
    <row r="584" spans="1:35" outlineLevel="1">
      <c r="A584" s="103">
        <v>4675</v>
      </c>
      <c r="B584" s="44" t="s">
        <v>631</v>
      </c>
      <c r="C584" s="236" t="s">
        <v>244</v>
      </c>
      <c r="D584" s="6"/>
      <c r="E584" s="8"/>
      <c r="F584" s="98">
        <v>1</v>
      </c>
      <c r="G584" s="8"/>
      <c r="H584" s="7">
        <f t="shared" si="416"/>
        <v>1</v>
      </c>
      <c r="I584" s="4">
        <v>1</v>
      </c>
      <c r="J584" s="8" t="s">
        <v>231</v>
      </c>
      <c r="K584" s="7">
        <f>SUMIF(exportMMB!D:D,'Voorbeeld Costreport Budget'!A584,exportMMB!G:G)</f>
        <v>0</v>
      </c>
      <c r="L584" s="14">
        <f>INDEX(budget!L:L,MATCH(A:A,budget!A:A,0))</f>
        <v>0</v>
      </c>
      <c r="M584" s="22">
        <f>INDEX(budget!M:M,MATCH($A:$A,budget!$A:$A,0))</f>
        <v>0</v>
      </c>
      <c r="N584" s="14">
        <f>INDEX(budget!N:N,MATCH($A:$A,budget!$A:$A,0))</f>
        <v>0</v>
      </c>
      <c r="O584" s="35">
        <f>INDEX(budget!O:O,MATCH($A:$A,budget!$A:$A,0))</f>
        <v>0</v>
      </c>
      <c r="P584" s="35">
        <f>INDEX(budget!P:P,MATCH($A:$A,budget!$A:$A,0))</f>
        <v>0</v>
      </c>
      <c r="Q584" s="35">
        <f>INDEX(budget!Q:Q,MATCH($A:$A,budget!$A:$A,0))</f>
        <v>0</v>
      </c>
      <c r="R584" s="35">
        <f>INDEX(budget!R:R,MATCH($A:$A,budget!$A:$A,0))</f>
        <v>0</v>
      </c>
      <c r="S584" s="14">
        <f t="shared" si="417"/>
        <v>0</v>
      </c>
      <c r="T584" s="35">
        <f>INDEX(budget!T:T,MATCH($A:$A,budget!$A:$A,0))</f>
        <v>0</v>
      </c>
      <c r="U584" s="332">
        <f t="shared" si="418"/>
        <v>0</v>
      </c>
      <c r="V584" s="58"/>
      <c r="W584" s="14"/>
      <c r="X584" s="58"/>
      <c r="Y584" s="58"/>
      <c r="Z584" s="58"/>
      <c r="AA584" s="58"/>
      <c r="AB584" s="75"/>
      <c r="AC584" s="319">
        <f t="shared" si="419"/>
        <v>0</v>
      </c>
      <c r="AD584" s="278"/>
      <c r="AE584" s="278"/>
      <c r="AF584" s="278"/>
      <c r="AG584" s="294">
        <f t="shared" si="420"/>
        <v>0</v>
      </c>
      <c r="AH584" s="304">
        <f t="shared" si="421"/>
        <v>0</v>
      </c>
    </row>
    <row r="585" spans="1:35" outlineLevel="1">
      <c r="A585" s="103">
        <v>4676</v>
      </c>
      <c r="B585" s="44" t="s">
        <v>632</v>
      </c>
      <c r="C585" s="236" t="s">
        <v>244</v>
      </c>
      <c r="D585" s="6"/>
      <c r="E585" s="8"/>
      <c r="F585" s="98">
        <v>1</v>
      </c>
      <c r="G585" s="8"/>
      <c r="H585" s="7">
        <f t="shared" si="416"/>
        <v>1</v>
      </c>
      <c r="I585" s="4">
        <v>1</v>
      </c>
      <c r="J585" s="8" t="s">
        <v>231</v>
      </c>
      <c r="K585" s="7">
        <f>SUMIF(exportMMB!D:D,'Voorbeeld Costreport Budget'!A585,exportMMB!G:G)</f>
        <v>0</v>
      </c>
      <c r="L585" s="14">
        <f>INDEX(budget!L:L,MATCH(A:A,budget!A:A,0))</f>
        <v>0</v>
      </c>
      <c r="M585" s="22">
        <f>INDEX(budget!M:M,MATCH($A:$A,budget!$A:$A,0))</f>
        <v>0</v>
      </c>
      <c r="N585" s="14">
        <f>INDEX(budget!N:N,MATCH($A:$A,budget!$A:$A,0))</f>
        <v>0</v>
      </c>
      <c r="O585" s="35">
        <f>INDEX(budget!O:O,MATCH($A:$A,budget!$A:$A,0))</f>
        <v>0</v>
      </c>
      <c r="P585" s="35">
        <f>INDEX(budget!P:P,MATCH($A:$A,budget!$A:$A,0))</f>
        <v>0</v>
      </c>
      <c r="Q585" s="35">
        <f>INDEX(budget!Q:Q,MATCH($A:$A,budget!$A:$A,0))</f>
        <v>0</v>
      </c>
      <c r="R585" s="35">
        <f>INDEX(budget!R:R,MATCH($A:$A,budget!$A:$A,0))</f>
        <v>0</v>
      </c>
      <c r="S585" s="14">
        <f t="shared" si="417"/>
        <v>0</v>
      </c>
      <c r="T585" s="35">
        <f>INDEX(budget!T:T,MATCH($A:$A,budget!$A:$A,0))</f>
        <v>0</v>
      </c>
      <c r="U585" s="332">
        <f t="shared" si="418"/>
        <v>0</v>
      </c>
      <c r="V585" s="58"/>
      <c r="W585" s="14"/>
      <c r="X585" s="58"/>
      <c r="Y585" s="58"/>
      <c r="Z585" s="58"/>
      <c r="AA585" s="58"/>
      <c r="AB585" s="75"/>
      <c r="AC585" s="319">
        <f t="shared" si="419"/>
        <v>0</v>
      </c>
      <c r="AD585" s="278"/>
      <c r="AE585" s="278"/>
      <c r="AF585" s="278"/>
      <c r="AG585" s="294">
        <f t="shared" si="420"/>
        <v>0</v>
      </c>
      <c r="AH585" s="304">
        <f t="shared" si="421"/>
        <v>0</v>
      </c>
    </row>
    <row r="586" spans="1:35" outlineLevel="1">
      <c r="A586" s="103">
        <v>4680</v>
      </c>
      <c r="B586" s="44" t="s">
        <v>633</v>
      </c>
      <c r="C586" s="236" t="s">
        <v>244</v>
      </c>
      <c r="D586" s="6"/>
      <c r="E586" s="8"/>
      <c r="F586" s="98">
        <v>1</v>
      </c>
      <c r="G586" s="8"/>
      <c r="H586" s="7">
        <f t="shared" si="416"/>
        <v>1</v>
      </c>
      <c r="I586" s="4">
        <v>1</v>
      </c>
      <c r="J586" s="8" t="s">
        <v>231</v>
      </c>
      <c r="K586" s="7">
        <f>SUMIF(exportMMB!D:D,'Voorbeeld Costreport Budget'!A586,exportMMB!G:G)</f>
        <v>0</v>
      </c>
      <c r="L586" s="14">
        <f>INDEX(budget!L:L,MATCH(A:A,budget!A:A,0))</f>
        <v>0</v>
      </c>
      <c r="M586" s="22">
        <f>INDEX(budget!M:M,MATCH($A:$A,budget!$A:$A,0))</f>
        <v>0</v>
      </c>
      <c r="N586" s="14">
        <f>INDEX(budget!N:N,MATCH($A:$A,budget!$A:$A,0))</f>
        <v>0</v>
      </c>
      <c r="O586" s="35">
        <f>INDEX(budget!O:O,MATCH($A:$A,budget!$A:$A,0))</f>
        <v>0</v>
      </c>
      <c r="P586" s="35">
        <f>INDEX(budget!P:P,MATCH($A:$A,budget!$A:$A,0))</f>
        <v>0</v>
      </c>
      <c r="Q586" s="35">
        <f>INDEX(budget!Q:Q,MATCH($A:$A,budget!$A:$A,0))</f>
        <v>0</v>
      </c>
      <c r="R586" s="35">
        <f>INDEX(budget!R:R,MATCH($A:$A,budget!$A:$A,0))</f>
        <v>0</v>
      </c>
      <c r="S586" s="14">
        <f t="shared" si="417"/>
        <v>0</v>
      </c>
      <c r="T586" s="35">
        <f>INDEX(budget!T:T,MATCH($A:$A,budget!$A:$A,0))</f>
        <v>0</v>
      </c>
      <c r="U586" s="332">
        <f t="shared" si="418"/>
        <v>0</v>
      </c>
      <c r="V586" s="58"/>
      <c r="W586" s="14"/>
      <c r="X586" s="58"/>
      <c r="Y586" s="58"/>
      <c r="Z586" s="58"/>
      <c r="AA586" s="58"/>
      <c r="AB586" s="75"/>
      <c r="AC586" s="319">
        <f t="shared" si="419"/>
        <v>0</v>
      </c>
      <c r="AD586" s="278"/>
      <c r="AE586" s="278"/>
      <c r="AF586" s="278"/>
      <c r="AG586" s="294">
        <f t="shared" si="420"/>
        <v>0</v>
      </c>
      <c r="AH586" s="304">
        <f t="shared" si="421"/>
        <v>0</v>
      </c>
    </row>
    <row r="587" spans="1:35" outlineLevel="1">
      <c r="A587" s="103">
        <v>4681</v>
      </c>
      <c r="B587" s="44" t="s">
        <v>634</v>
      </c>
      <c r="C587" s="236" t="s">
        <v>244</v>
      </c>
      <c r="D587" s="6"/>
      <c r="E587" s="8"/>
      <c r="F587" s="98">
        <v>1</v>
      </c>
      <c r="G587" s="8"/>
      <c r="H587" s="7">
        <f t="shared" si="416"/>
        <v>1</v>
      </c>
      <c r="I587" s="4">
        <v>1</v>
      </c>
      <c r="J587" s="8" t="s">
        <v>231</v>
      </c>
      <c r="K587" s="7">
        <f>SUMIF(exportMMB!D:D,'Voorbeeld Costreport Budget'!A587,exportMMB!G:G)</f>
        <v>0</v>
      </c>
      <c r="L587" s="14">
        <f>INDEX(budget!L:L,MATCH(A:A,budget!A:A,0))</f>
        <v>0</v>
      </c>
      <c r="M587" s="22">
        <f>INDEX(budget!M:M,MATCH($A:$A,budget!$A:$A,0))</f>
        <v>0</v>
      </c>
      <c r="N587" s="14">
        <f>INDEX(budget!N:N,MATCH($A:$A,budget!$A:$A,0))</f>
        <v>0</v>
      </c>
      <c r="O587" s="35">
        <f>INDEX(budget!O:O,MATCH($A:$A,budget!$A:$A,0))</f>
        <v>0</v>
      </c>
      <c r="P587" s="35">
        <f>INDEX(budget!P:P,MATCH($A:$A,budget!$A:$A,0))</f>
        <v>0</v>
      </c>
      <c r="Q587" s="35">
        <f>INDEX(budget!Q:Q,MATCH($A:$A,budget!$A:$A,0))</f>
        <v>0</v>
      </c>
      <c r="R587" s="35">
        <f>INDEX(budget!R:R,MATCH($A:$A,budget!$A:$A,0))</f>
        <v>0</v>
      </c>
      <c r="S587" s="14">
        <f t="shared" si="417"/>
        <v>0</v>
      </c>
      <c r="T587" s="35">
        <f>INDEX(budget!T:T,MATCH($A:$A,budget!$A:$A,0))</f>
        <v>0</v>
      </c>
      <c r="U587" s="332">
        <f t="shared" si="418"/>
        <v>0</v>
      </c>
      <c r="V587" s="58"/>
      <c r="W587" s="14"/>
      <c r="X587" s="58"/>
      <c r="Y587" s="58"/>
      <c r="Z587" s="58"/>
      <c r="AA587" s="58"/>
      <c r="AB587" s="75"/>
      <c r="AC587" s="319">
        <f t="shared" si="419"/>
        <v>0</v>
      </c>
      <c r="AD587" s="278"/>
      <c r="AE587" s="278"/>
      <c r="AF587" s="278"/>
      <c r="AG587" s="294">
        <f t="shared" si="420"/>
        <v>0</v>
      </c>
      <c r="AH587" s="304">
        <f t="shared" si="421"/>
        <v>0</v>
      </c>
    </row>
    <row r="588" spans="1:35" outlineLevel="1">
      <c r="A588" s="103">
        <v>4682</v>
      </c>
      <c r="B588" s="44" t="s">
        <v>635</v>
      </c>
      <c r="C588" s="236" t="s">
        <v>244</v>
      </c>
      <c r="D588" s="6"/>
      <c r="E588" s="8"/>
      <c r="F588" s="98">
        <v>1</v>
      </c>
      <c r="G588" s="8"/>
      <c r="H588" s="7">
        <f t="shared" si="416"/>
        <v>1</v>
      </c>
      <c r="I588" s="4">
        <v>1</v>
      </c>
      <c r="J588" s="8" t="s">
        <v>231</v>
      </c>
      <c r="K588" s="7">
        <f>SUMIF(exportMMB!D:D,'Voorbeeld Costreport Budget'!A588,exportMMB!G:G)</f>
        <v>0</v>
      </c>
      <c r="L588" s="14">
        <f>INDEX(budget!L:L,MATCH(A:A,budget!A:A,0))</f>
        <v>0</v>
      </c>
      <c r="M588" s="22">
        <f>INDEX(budget!M:M,MATCH($A:$A,budget!$A:$A,0))</f>
        <v>0</v>
      </c>
      <c r="N588" s="14">
        <f>INDEX(budget!N:N,MATCH($A:$A,budget!$A:$A,0))</f>
        <v>0</v>
      </c>
      <c r="O588" s="35">
        <f>INDEX(budget!O:O,MATCH($A:$A,budget!$A:$A,0))</f>
        <v>0</v>
      </c>
      <c r="P588" s="35">
        <f>INDEX(budget!P:P,MATCH($A:$A,budget!$A:$A,0))</f>
        <v>0</v>
      </c>
      <c r="Q588" s="35">
        <f>INDEX(budget!Q:Q,MATCH($A:$A,budget!$A:$A,0))</f>
        <v>0</v>
      </c>
      <c r="R588" s="35">
        <f>INDEX(budget!R:R,MATCH($A:$A,budget!$A:$A,0))</f>
        <v>0</v>
      </c>
      <c r="S588" s="14">
        <f t="shared" si="417"/>
        <v>0</v>
      </c>
      <c r="T588" s="35">
        <f>INDEX(budget!T:T,MATCH($A:$A,budget!$A:$A,0))</f>
        <v>0</v>
      </c>
      <c r="U588" s="332">
        <f t="shared" si="418"/>
        <v>0</v>
      </c>
      <c r="V588" s="58"/>
      <c r="W588" s="14"/>
      <c r="X588" s="58"/>
      <c r="Y588" s="58"/>
      <c r="Z588" s="58"/>
      <c r="AA588" s="58"/>
      <c r="AB588" s="75"/>
      <c r="AC588" s="319">
        <f t="shared" si="419"/>
        <v>0</v>
      </c>
      <c r="AD588" s="278"/>
      <c r="AE588" s="278"/>
      <c r="AF588" s="278"/>
      <c r="AG588" s="294">
        <f t="shared" si="420"/>
        <v>0</v>
      </c>
      <c r="AH588" s="304">
        <f t="shared" si="421"/>
        <v>0</v>
      </c>
    </row>
    <row r="589" spans="1:35" outlineLevel="1">
      <c r="A589" s="103">
        <v>4685</v>
      </c>
      <c r="B589" s="44" t="s">
        <v>636</v>
      </c>
      <c r="C589" s="236" t="s">
        <v>244</v>
      </c>
      <c r="D589" s="6"/>
      <c r="E589" s="8"/>
      <c r="F589" s="98">
        <v>1</v>
      </c>
      <c r="G589" s="8"/>
      <c r="H589" s="7">
        <f t="shared" si="416"/>
        <v>1</v>
      </c>
      <c r="I589" s="4">
        <v>1</v>
      </c>
      <c r="J589" s="8" t="s">
        <v>231</v>
      </c>
      <c r="K589" s="7">
        <f>SUMIF(exportMMB!D:D,'Voorbeeld Costreport Budget'!A589,exportMMB!G:G)</f>
        <v>0</v>
      </c>
      <c r="L589" s="14">
        <f>INDEX(budget!L:L,MATCH(A:A,budget!A:A,0))</f>
        <v>0</v>
      </c>
      <c r="M589" s="22">
        <f>INDEX(budget!M:M,MATCH($A:$A,budget!$A:$A,0))</f>
        <v>0</v>
      </c>
      <c r="N589" s="14">
        <f>INDEX(budget!N:N,MATCH($A:$A,budget!$A:$A,0))</f>
        <v>0</v>
      </c>
      <c r="O589" s="35">
        <f>INDEX(budget!O:O,MATCH($A:$A,budget!$A:$A,0))</f>
        <v>0</v>
      </c>
      <c r="P589" s="35">
        <f>INDEX(budget!P:P,MATCH($A:$A,budget!$A:$A,0))</f>
        <v>0</v>
      </c>
      <c r="Q589" s="35">
        <f>INDEX(budget!Q:Q,MATCH($A:$A,budget!$A:$A,0))</f>
        <v>0</v>
      </c>
      <c r="R589" s="35">
        <f>INDEX(budget!R:R,MATCH($A:$A,budget!$A:$A,0))</f>
        <v>0</v>
      </c>
      <c r="S589" s="14">
        <f t="shared" si="417"/>
        <v>0</v>
      </c>
      <c r="T589" s="35">
        <f>INDEX(budget!T:T,MATCH($A:$A,budget!$A:$A,0))</f>
        <v>0</v>
      </c>
      <c r="U589" s="332">
        <f t="shared" si="418"/>
        <v>0</v>
      </c>
      <c r="V589" s="58"/>
      <c r="W589" s="14"/>
      <c r="X589" s="58"/>
      <c r="Y589" s="58"/>
      <c r="Z589" s="58"/>
      <c r="AA589" s="58"/>
      <c r="AB589" s="75"/>
      <c r="AC589" s="319">
        <f t="shared" si="419"/>
        <v>0</v>
      </c>
      <c r="AD589" s="278"/>
      <c r="AE589" s="278"/>
      <c r="AF589" s="278"/>
      <c r="AG589" s="294">
        <f t="shared" si="420"/>
        <v>0</v>
      </c>
      <c r="AH589" s="304">
        <f t="shared" si="421"/>
        <v>0</v>
      </c>
    </row>
    <row r="590" spans="1:35" outlineLevel="1">
      <c r="A590" s="170"/>
      <c r="B590" s="171" t="s">
        <v>602</v>
      </c>
      <c r="C590" s="239"/>
      <c r="D590" s="172"/>
      <c r="E590" s="173"/>
      <c r="F590" s="174"/>
      <c r="G590" s="173"/>
      <c r="H590" s="175"/>
      <c r="I590" s="176"/>
      <c r="J590" s="173"/>
      <c r="K590" s="175"/>
      <c r="L590" s="177">
        <f>SUM(L581:L589)</f>
        <v>0</v>
      </c>
      <c r="M590" s="178">
        <f>SUM(M581:M589)</f>
        <v>0</v>
      </c>
      <c r="N590" s="177">
        <f t="shared" ref="N590:T590" si="422">SUM(N581:N589)</f>
        <v>0</v>
      </c>
      <c r="O590" s="179">
        <f t="shared" si="422"/>
        <v>0</v>
      </c>
      <c r="P590" s="179">
        <f t="shared" si="422"/>
        <v>0</v>
      </c>
      <c r="Q590" s="179">
        <f t="shared" si="422"/>
        <v>0</v>
      </c>
      <c r="R590" s="179">
        <f t="shared" si="422"/>
        <v>0</v>
      </c>
      <c r="S590" s="177">
        <f t="shared" si="422"/>
        <v>0</v>
      </c>
      <c r="T590" s="179">
        <f t="shared" si="422"/>
        <v>0</v>
      </c>
      <c r="U590" s="284">
        <f t="shared" ref="U590:AA590" si="423">SUM(U581:U589)</f>
        <v>0</v>
      </c>
      <c r="V590" s="58">
        <f t="shared" si="423"/>
        <v>0</v>
      </c>
      <c r="W590" s="14">
        <f t="shared" si="423"/>
        <v>0</v>
      </c>
      <c r="X590" s="58">
        <f t="shared" si="423"/>
        <v>0</v>
      </c>
      <c r="Y590" s="58">
        <f t="shared" si="423"/>
        <v>0</v>
      </c>
      <c r="Z590" s="58">
        <f t="shared" si="423"/>
        <v>0</v>
      </c>
      <c r="AA590" s="58">
        <f t="shared" si="423"/>
        <v>0</v>
      </c>
      <c r="AB590" s="311">
        <f t="shared" ref="AB590" si="424">SUM(AB581:AB589)</f>
        <v>0</v>
      </c>
      <c r="AC590" s="319">
        <f>SUM(AC581:AC589)</f>
        <v>0</v>
      </c>
      <c r="AD590" s="278">
        <f>SUM(AD581:AD589)</f>
        <v>0</v>
      </c>
      <c r="AE590" s="278">
        <f>SUM(AE581:AE589)</f>
        <v>0</v>
      </c>
      <c r="AF590" s="278">
        <f>SUM(AF581:AF589)</f>
        <v>0</v>
      </c>
      <c r="AG590" s="294">
        <f t="shared" ref="AG590:AH590" si="425">SUM(AG581:AG589)</f>
        <v>0</v>
      </c>
      <c r="AH590" s="304">
        <f t="shared" si="425"/>
        <v>0</v>
      </c>
    </row>
    <row r="591" spans="1:35" outlineLevel="1">
      <c r="A591" s="182"/>
      <c r="B591" s="171" t="s">
        <v>637</v>
      </c>
      <c r="C591" s="237"/>
      <c r="D591" s="183"/>
      <c r="E591" s="184"/>
      <c r="F591" s="185"/>
      <c r="G591" s="184"/>
      <c r="H591" s="186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  <c r="U591" s="284"/>
      <c r="V591" s="58"/>
      <c r="W591" s="14"/>
      <c r="X591" s="58"/>
      <c r="Y591" s="58"/>
      <c r="Z591" s="58"/>
      <c r="AA591" s="58"/>
      <c r="AB591" s="312"/>
      <c r="AC591" s="320"/>
      <c r="AD591" s="279"/>
      <c r="AE591" s="279"/>
      <c r="AF591" s="279"/>
      <c r="AG591" s="295"/>
      <c r="AH591" s="305"/>
      <c r="AI591" s="328"/>
    </row>
    <row r="592" spans="1:35" outlineLevel="1">
      <c r="A592" s="103">
        <v>4691</v>
      </c>
      <c r="B592" s="44" t="s">
        <v>638</v>
      </c>
      <c r="C592" s="236" t="s">
        <v>244</v>
      </c>
      <c r="D592" s="6"/>
      <c r="E592" s="8"/>
      <c r="F592" s="98">
        <v>1</v>
      </c>
      <c r="G592" s="8"/>
      <c r="H592" s="7">
        <f t="shared" ref="H592:H594" si="426">SUM(E592:G592)</f>
        <v>1</v>
      </c>
      <c r="I592" s="4">
        <v>1</v>
      </c>
      <c r="J592" s="8" t="s">
        <v>231</v>
      </c>
      <c r="K592" s="7">
        <f>SUMIF(exportMMB!D:D,'Voorbeeld Costreport Budget'!A592,exportMMB!G:G)</f>
        <v>0</v>
      </c>
      <c r="L592" s="14">
        <f>INDEX(budget!L:L,MATCH(A:A,budget!A:A,0))</f>
        <v>0</v>
      </c>
      <c r="M592" s="22">
        <f>INDEX(budget!M:M,MATCH($A:$A,budget!$A:$A,0))</f>
        <v>0</v>
      </c>
      <c r="N592" s="14">
        <f>INDEX(budget!N:N,MATCH($A:$A,budget!$A:$A,0))</f>
        <v>0</v>
      </c>
      <c r="O592" s="35">
        <f>INDEX(budget!O:O,MATCH($A:$A,budget!$A:$A,0))</f>
        <v>0</v>
      </c>
      <c r="P592" s="35">
        <f>INDEX(budget!P:P,MATCH($A:$A,budget!$A:$A,0))</f>
        <v>0</v>
      </c>
      <c r="Q592" s="35">
        <f>INDEX(budget!Q:Q,MATCH($A:$A,budget!$A:$A,0))</f>
        <v>0</v>
      </c>
      <c r="R592" s="35">
        <f>INDEX(budget!R:R,MATCH($A:$A,budget!$A:$A,0))</f>
        <v>0</v>
      </c>
      <c r="S592" s="14">
        <f>L592-SUM(N592:R592)</f>
        <v>0</v>
      </c>
      <c r="T592" s="35">
        <f>INDEX(budget!T:T,MATCH($A:$A,budget!$A:$A,0))</f>
        <v>0</v>
      </c>
      <c r="U592" s="332">
        <f>W:W+X:X+Y:Y+Z:Z+AA:AA</f>
        <v>0</v>
      </c>
      <c r="V592" s="58"/>
      <c r="W592" s="14"/>
      <c r="X592" s="58"/>
      <c r="Y592" s="58"/>
      <c r="Z592" s="58"/>
      <c r="AA592" s="58"/>
      <c r="AB592" s="75"/>
      <c r="AC592" s="319">
        <f>AD:AD+AE:AE</f>
        <v>0</v>
      </c>
      <c r="AD592" s="278"/>
      <c r="AE592" s="278"/>
      <c r="AF592" s="278"/>
      <c r="AG592" s="294">
        <f>AC:AC+U:U</f>
        <v>0</v>
      </c>
      <c r="AH592" s="304">
        <f>L:L-AG:AG</f>
        <v>0</v>
      </c>
    </row>
    <row r="593" spans="1:34" outlineLevel="1">
      <c r="A593" s="103">
        <v>4692</v>
      </c>
      <c r="B593" s="44" t="s">
        <v>639</v>
      </c>
      <c r="C593" s="236" t="s">
        <v>244</v>
      </c>
      <c r="D593" s="6"/>
      <c r="E593" s="8"/>
      <c r="F593" s="98">
        <v>1</v>
      </c>
      <c r="G593" s="8"/>
      <c r="H593" s="7">
        <f t="shared" si="426"/>
        <v>1</v>
      </c>
      <c r="I593" s="4">
        <v>1</v>
      </c>
      <c r="J593" s="8" t="s">
        <v>231</v>
      </c>
      <c r="K593" s="7">
        <f>SUMIF(exportMMB!D:D,'Voorbeeld Costreport Budget'!A593,exportMMB!G:G)</f>
        <v>0</v>
      </c>
      <c r="L593" s="14">
        <f>INDEX(budget!L:L,MATCH(A:A,budget!A:A,0))</f>
        <v>0</v>
      </c>
      <c r="M593" s="22">
        <f>INDEX(budget!M:M,MATCH($A:$A,budget!$A:$A,0))</f>
        <v>0</v>
      </c>
      <c r="N593" s="14">
        <f>INDEX(budget!N:N,MATCH($A:$A,budget!$A:$A,0))</f>
        <v>0</v>
      </c>
      <c r="O593" s="35">
        <f>INDEX(budget!O:O,MATCH($A:$A,budget!$A:$A,0))</f>
        <v>0</v>
      </c>
      <c r="P593" s="35">
        <f>INDEX(budget!P:P,MATCH($A:$A,budget!$A:$A,0))</f>
        <v>0</v>
      </c>
      <c r="Q593" s="35">
        <f>INDEX(budget!Q:Q,MATCH($A:$A,budget!$A:$A,0))</f>
        <v>0</v>
      </c>
      <c r="R593" s="35">
        <f>INDEX(budget!R:R,MATCH($A:$A,budget!$A:$A,0))</f>
        <v>0</v>
      </c>
      <c r="S593" s="14">
        <f>L593-SUM(N593:R593)</f>
        <v>0</v>
      </c>
      <c r="T593" s="35">
        <f>INDEX(budget!T:T,MATCH($A:$A,budget!$A:$A,0))</f>
        <v>0</v>
      </c>
      <c r="U593" s="332">
        <f>W:W+X:X+Y:Y+Z:Z+AA:AA</f>
        <v>0</v>
      </c>
      <c r="V593" s="58"/>
      <c r="W593" s="14"/>
      <c r="X593" s="58"/>
      <c r="Y593" s="58"/>
      <c r="Z593" s="58"/>
      <c r="AA593" s="58"/>
      <c r="AB593" s="75"/>
      <c r="AC593" s="319">
        <f>AD:AD+AE:AE</f>
        <v>0</v>
      </c>
      <c r="AD593" s="278"/>
      <c r="AE593" s="278"/>
      <c r="AF593" s="278"/>
      <c r="AG593" s="294">
        <f>AC:AC+U:U</f>
        <v>0</v>
      </c>
      <c r="AH593" s="304">
        <f>L:L-AG:AG</f>
        <v>0</v>
      </c>
    </row>
    <row r="594" spans="1:34" outlineLevel="1">
      <c r="A594" s="103">
        <v>4693</v>
      </c>
      <c r="B594" s="44" t="s">
        <v>640</v>
      </c>
      <c r="C594" s="236" t="s">
        <v>244</v>
      </c>
      <c r="D594" s="6"/>
      <c r="E594" s="8"/>
      <c r="F594" s="98">
        <v>1</v>
      </c>
      <c r="G594" s="8"/>
      <c r="H594" s="7">
        <f t="shared" si="426"/>
        <v>1</v>
      </c>
      <c r="I594" s="4">
        <v>1</v>
      </c>
      <c r="J594" s="8" t="s">
        <v>231</v>
      </c>
      <c r="K594" s="7">
        <f>SUMIF(exportMMB!D:D,'Voorbeeld Costreport Budget'!A594,exportMMB!G:G)</f>
        <v>0</v>
      </c>
      <c r="L594" s="14">
        <f>INDEX(budget!L:L,MATCH(A:A,budget!A:A,0))</f>
        <v>0</v>
      </c>
      <c r="M594" s="22">
        <f>INDEX(budget!M:M,MATCH($A:$A,budget!$A:$A,0))</f>
        <v>0</v>
      </c>
      <c r="N594" s="14">
        <f>INDEX(budget!N:N,MATCH($A:$A,budget!$A:$A,0))</f>
        <v>0</v>
      </c>
      <c r="O594" s="35">
        <f>INDEX(budget!O:O,MATCH($A:$A,budget!$A:$A,0))</f>
        <v>0</v>
      </c>
      <c r="P594" s="35">
        <f>INDEX(budget!P:P,MATCH($A:$A,budget!$A:$A,0))</f>
        <v>0</v>
      </c>
      <c r="Q594" s="35">
        <f>INDEX(budget!Q:Q,MATCH($A:$A,budget!$A:$A,0))</f>
        <v>0</v>
      </c>
      <c r="R594" s="35">
        <f>INDEX(budget!R:R,MATCH($A:$A,budget!$A:$A,0))</f>
        <v>0</v>
      </c>
      <c r="S594" s="14">
        <f>L594-SUM(N594:R594)</f>
        <v>0</v>
      </c>
      <c r="T594" s="35">
        <f>INDEX(budget!T:T,MATCH($A:$A,budget!$A:$A,0))</f>
        <v>0</v>
      </c>
      <c r="U594" s="332">
        <f>W:W+X:X+Y:Y+Z:Z+AA:AA</f>
        <v>0</v>
      </c>
      <c r="V594" s="58"/>
      <c r="W594" s="14"/>
      <c r="X594" s="58"/>
      <c r="Y594" s="58"/>
      <c r="Z594" s="58"/>
      <c r="AA594" s="58"/>
      <c r="AB594" s="75"/>
      <c r="AC594" s="319">
        <f>AD:AD+AE:AE</f>
        <v>0</v>
      </c>
      <c r="AD594" s="278"/>
      <c r="AE594" s="278"/>
      <c r="AF594" s="278"/>
      <c r="AG594" s="294">
        <f>AC:AC+U:U</f>
        <v>0</v>
      </c>
      <c r="AH594" s="304">
        <f>L:L-AG:AG</f>
        <v>0</v>
      </c>
    </row>
    <row r="595" spans="1:34" outlineLevel="1">
      <c r="A595" s="170"/>
      <c r="B595" s="171" t="s">
        <v>602</v>
      </c>
      <c r="C595" s="236"/>
      <c r="D595" s="172"/>
      <c r="E595" s="173"/>
      <c r="F595" s="174"/>
      <c r="G595" s="173"/>
      <c r="H595" s="175"/>
      <c r="I595" s="176"/>
      <c r="J595" s="173"/>
      <c r="K595" s="175"/>
      <c r="L595" s="177">
        <f>SUM(L592:L594)</f>
        <v>0</v>
      </c>
      <c r="M595" s="178">
        <f>SUM(M592:M594)</f>
        <v>0</v>
      </c>
      <c r="N595" s="177">
        <f t="shared" ref="N595:T595" si="427">SUM(N592:N594)</f>
        <v>0</v>
      </c>
      <c r="O595" s="179">
        <f t="shared" si="427"/>
        <v>0</v>
      </c>
      <c r="P595" s="179">
        <f t="shared" si="427"/>
        <v>0</v>
      </c>
      <c r="Q595" s="179">
        <f t="shared" si="427"/>
        <v>0</v>
      </c>
      <c r="R595" s="179">
        <f t="shared" si="427"/>
        <v>0</v>
      </c>
      <c r="S595" s="177">
        <f t="shared" si="427"/>
        <v>0</v>
      </c>
      <c r="T595" s="179">
        <f t="shared" si="427"/>
        <v>0</v>
      </c>
      <c r="U595" s="284">
        <f t="shared" ref="U595:AA595" si="428">SUM(U592:U594)</f>
        <v>0</v>
      </c>
      <c r="V595" s="58">
        <f t="shared" si="428"/>
        <v>0</v>
      </c>
      <c r="W595" s="14">
        <f t="shared" si="428"/>
        <v>0</v>
      </c>
      <c r="X595" s="58">
        <f t="shared" si="428"/>
        <v>0</v>
      </c>
      <c r="Y595" s="58">
        <f t="shared" si="428"/>
        <v>0</v>
      </c>
      <c r="Z595" s="58">
        <f t="shared" si="428"/>
        <v>0</v>
      </c>
      <c r="AA595" s="58">
        <f t="shared" si="428"/>
        <v>0</v>
      </c>
      <c r="AB595" s="311">
        <f t="shared" ref="AB595" si="429">SUM(AB592:AB594)</f>
        <v>0</v>
      </c>
      <c r="AC595" s="319">
        <f>SUM(AC592:AC594)</f>
        <v>0</v>
      </c>
      <c r="AD595" s="278">
        <f>SUM(AD592:AD594)</f>
        <v>0</v>
      </c>
      <c r="AE595" s="278">
        <f>SUM(AE592:AE594)</f>
        <v>0</v>
      </c>
      <c r="AF595" s="278">
        <f>SUM(AF592:AF594)</f>
        <v>0</v>
      </c>
      <c r="AG595" s="294">
        <f t="shared" ref="AG595:AH595" si="430">SUM(AG592:AG594)</f>
        <v>0</v>
      </c>
      <c r="AH595" s="304">
        <f t="shared" si="430"/>
        <v>0</v>
      </c>
    </row>
    <row r="596" spans="1:34" outlineLevel="1">
      <c r="A596" s="39"/>
      <c r="B596" s="46" t="s">
        <v>152</v>
      </c>
      <c r="C596" s="236"/>
      <c r="D596" s="6"/>
      <c r="E596" s="4"/>
      <c r="F596" s="98"/>
      <c r="G596" s="8"/>
      <c r="H596" s="7"/>
      <c r="I596" s="4"/>
      <c r="J596" s="8"/>
      <c r="K596" s="7"/>
      <c r="L596" s="16">
        <f>L553+L567+L579+L590+L595</f>
        <v>0</v>
      </c>
      <c r="M596" s="21">
        <f>M553+M567+M579+M590+M595</f>
        <v>0</v>
      </c>
      <c r="N596" s="16">
        <f t="shared" ref="N596:AH596" si="431">N553+N567+N579+N590+N595</f>
        <v>0</v>
      </c>
      <c r="O596" s="34">
        <f t="shared" si="431"/>
        <v>0</v>
      </c>
      <c r="P596" s="34">
        <f t="shared" si="431"/>
        <v>0</v>
      </c>
      <c r="Q596" s="34">
        <f t="shared" si="431"/>
        <v>0</v>
      </c>
      <c r="R596" s="34">
        <f t="shared" si="431"/>
        <v>0</v>
      </c>
      <c r="S596" s="16">
        <f t="shared" si="431"/>
        <v>0</v>
      </c>
      <c r="T596" s="34">
        <f t="shared" si="431"/>
        <v>0</v>
      </c>
      <c r="U596" s="284">
        <f t="shared" si="431"/>
        <v>0</v>
      </c>
      <c r="V596" s="58">
        <f t="shared" si="431"/>
        <v>0</v>
      </c>
      <c r="W596" s="14">
        <f t="shared" si="431"/>
        <v>0</v>
      </c>
      <c r="X596" s="58">
        <f t="shared" si="431"/>
        <v>0</v>
      </c>
      <c r="Y596" s="58">
        <f t="shared" si="431"/>
        <v>0</v>
      </c>
      <c r="Z596" s="58">
        <f t="shared" si="431"/>
        <v>0</v>
      </c>
      <c r="AA596" s="58">
        <f t="shared" si="431"/>
        <v>0</v>
      </c>
      <c r="AB596" s="59">
        <f t="shared" si="431"/>
        <v>0</v>
      </c>
      <c r="AC596" s="319">
        <f>AC553+AC567+AC579+AC590+AC595</f>
        <v>0</v>
      </c>
      <c r="AD596" s="278">
        <f>AD553+AD567+AD579+AD590+AD595</f>
        <v>0</v>
      </c>
      <c r="AE596" s="278">
        <f>AE553+AE567+AE579+AE590+AE595</f>
        <v>0</v>
      </c>
      <c r="AF596" s="278">
        <f>AF553+AF567+AF579+AF590+AF595</f>
        <v>0</v>
      </c>
      <c r="AG596" s="294">
        <f t="shared" si="431"/>
        <v>0</v>
      </c>
      <c r="AH596" s="304">
        <f t="shared" si="431"/>
        <v>0</v>
      </c>
    </row>
    <row r="597" spans="1:34" outlineLevel="1">
      <c r="A597" s="103"/>
      <c r="B597" s="44"/>
      <c r="C597" s="236"/>
      <c r="D597" s="6"/>
      <c r="E597" s="8"/>
      <c r="F597" s="98"/>
      <c r="G597" s="8"/>
      <c r="H597" s="7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  <c r="U597" s="284"/>
      <c r="V597" s="58"/>
      <c r="W597" s="14"/>
      <c r="X597" s="58"/>
      <c r="Y597" s="58"/>
      <c r="Z597" s="58"/>
      <c r="AA597" s="58"/>
      <c r="AB597" s="75"/>
      <c r="AC597" s="319"/>
      <c r="AD597" s="278"/>
      <c r="AE597" s="278"/>
      <c r="AF597" s="278"/>
      <c r="AG597" s="294"/>
      <c r="AH597" s="304"/>
    </row>
    <row r="598" spans="1:34" outlineLevel="1">
      <c r="A598" s="104">
        <v>4700</v>
      </c>
      <c r="B598" s="31" t="s">
        <v>196</v>
      </c>
      <c r="C598" s="236"/>
      <c r="D598" s="6"/>
      <c r="E598" s="8"/>
      <c r="F598" s="98"/>
      <c r="G598" s="8"/>
      <c r="H598" s="7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  <c r="U598" s="284"/>
      <c r="V598" s="58"/>
      <c r="W598" s="14"/>
      <c r="X598" s="58"/>
      <c r="Y598" s="58"/>
      <c r="Z598" s="58"/>
      <c r="AA598" s="58"/>
      <c r="AB598" s="75"/>
      <c r="AC598" s="319"/>
      <c r="AD598" s="278"/>
      <c r="AE598" s="278"/>
      <c r="AF598" s="278"/>
      <c r="AG598" s="294"/>
      <c r="AH598" s="304"/>
    </row>
    <row r="599" spans="1:34" outlineLevel="1">
      <c r="A599" s="170"/>
      <c r="B599" s="171" t="s">
        <v>641</v>
      </c>
      <c r="C599" s="236"/>
      <c r="D599" s="172"/>
      <c r="E599" s="173"/>
      <c r="F599" s="174"/>
      <c r="G599" s="173"/>
      <c r="H599" s="175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  <c r="U599" s="284"/>
      <c r="V599" s="58"/>
      <c r="W599" s="14"/>
      <c r="X599" s="58"/>
      <c r="Y599" s="58"/>
      <c r="Z599" s="58"/>
      <c r="AA599" s="58"/>
      <c r="AB599" s="311"/>
      <c r="AC599" s="319"/>
      <c r="AD599" s="278"/>
      <c r="AE599" s="278"/>
      <c r="AF599" s="278"/>
      <c r="AG599" s="294"/>
      <c r="AH599" s="304"/>
    </row>
    <row r="600" spans="1:34" outlineLevel="1">
      <c r="A600" s="351">
        <v>4701</v>
      </c>
      <c r="B600" s="44" t="s">
        <v>642</v>
      </c>
      <c r="C600" s="236" t="s">
        <v>244</v>
      </c>
      <c r="D600" s="6"/>
      <c r="E600" s="8"/>
      <c r="F600" s="98">
        <v>1</v>
      </c>
      <c r="G600" s="8"/>
      <c r="H600" s="7">
        <f t="shared" ref="H600:H603" si="432">SUM(E600:G600)</f>
        <v>1</v>
      </c>
      <c r="I600" s="4">
        <v>1</v>
      </c>
      <c r="J600" s="8" t="s">
        <v>231</v>
      </c>
      <c r="K600" s="7">
        <f>SUMIF(exportMMB!D:D,'Voorbeeld Costreport Budget'!A600,exportMMB!G:G)</f>
        <v>0</v>
      </c>
      <c r="L600" s="14">
        <f>INDEX(budget!L:L,MATCH(A:A,budget!A:A,0))</f>
        <v>0</v>
      </c>
      <c r="M600" s="22">
        <f>INDEX(budget!M:M,MATCH($A:$A,budget!$A:$A,0))</f>
        <v>0</v>
      </c>
      <c r="N600" s="14">
        <f>INDEX(budget!N:N,MATCH($A:$A,budget!$A:$A,0))</f>
        <v>0</v>
      </c>
      <c r="O600" s="35">
        <f>INDEX(budget!O:O,MATCH($A:$A,budget!$A:$A,0))</f>
        <v>0</v>
      </c>
      <c r="P600" s="35">
        <f>INDEX(budget!P:P,MATCH($A:$A,budget!$A:$A,0))</f>
        <v>0</v>
      </c>
      <c r="Q600" s="35">
        <f>INDEX(budget!Q:Q,MATCH($A:$A,budget!$A:$A,0))</f>
        <v>0</v>
      </c>
      <c r="R600" s="35">
        <f>INDEX(budget!R:R,MATCH($A:$A,budget!$A:$A,0))</f>
        <v>0</v>
      </c>
      <c r="S600" s="14">
        <f>L600-SUM(N600:R600)</f>
        <v>0</v>
      </c>
      <c r="T600" s="35">
        <f>INDEX(budget!T:T,MATCH($A:$A,budget!$A:$A,0))</f>
        <v>0</v>
      </c>
      <c r="U600" s="332">
        <f>W:W+X:X+Y:Y+Z:Z+AA:AA</f>
        <v>0</v>
      </c>
      <c r="V600" s="58"/>
      <c r="W600" s="14"/>
      <c r="X600" s="58"/>
      <c r="Y600" s="58"/>
      <c r="Z600" s="58"/>
      <c r="AA600" s="58"/>
      <c r="AB600" s="75"/>
      <c r="AC600" s="319">
        <f>AD:AD+AE:AE</f>
        <v>0</v>
      </c>
      <c r="AD600" s="278"/>
      <c r="AE600" s="278"/>
      <c r="AF600" s="278"/>
      <c r="AG600" s="294">
        <f>AC:AC+U:U</f>
        <v>0</v>
      </c>
      <c r="AH600" s="304">
        <f>L:L-AG:AG</f>
        <v>0</v>
      </c>
    </row>
    <row r="601" spans="1:34" outlineLevel="1">
      <c r="A601" s="351">
        <v>4702</v>
      </c>
      <c r="B601" s="44" t="s">
        <v>643</v>
      </c>
      <c r="C601" s="236" t="s">
        <v>244</v>
      </c>
      <c r="D601" s="6"/>
      <c r="E601" s="8"/>
      <c r="F601" s="98">
        <v>1</v>
      </c>
      <c r="G601" s="8"/>
      <c r="H601" s="7">
        <f t="shared" si="432"/>
        <v>1</v>
      </c>
      <c r="I601" s="4">
        <v>1</v>
      </c>
      <c r="J601" s="8" t="s">
        <v>231</v>
      </c>
      <c r="K601" s="7">
        <f>SUMIF(exportMMB!D:D,'Voorbeeld Costreport Budget'!A601,exportMMB!G:G)</f>
        <v>0</v>
      </c>
      <c r="L601" s="14">
        <f>INDEX(budget!L:L,MATCH(A:A,budget!A:A,0))</f>
        <v>0</v>
      </c>
      <c r="M601" s="22">
        <f>INDEX(budget!M:M,MATCH($A:$A,budget!$A:$A,0))</f>
        <v>0</v>
      </c>
      <c r="N601" s="14">
        <f>INDEX(budget!N:N,MATCH($A:$A,budget!$A:$A,0))</f>
        <v>0</v>
      </c>
      <c r="O601" s="35">
        <f>INDEX(budget!O:O,MATCH($A:$A,budget!$A:$A,0))</f>
        <v>0</v>
      </c>
      <c r="P601" s="35">
        <f>INDEX(budget!P:P,MATCH($A:$A,budget!$A:$A,0))</f>
        <v>0</v>
      </c>
      <c r="Q601" s="35">
        <f>INDEX(budget!Q:Q,MATCH($A:$A,budget!$A:$A,0))</f>
        <v>0</v>
      </c>
      <c r="R601" s="35">
        <f>INDEX(budget!R:R,MATCH($A:$A,budget!$A:$A,0))</f>
        <v>0</v>
      </c>
      <c r="S601" s="14">
        <f>L601-SUM(N601:R601)</f>
        <v>0</v>
      </c>
      <c r="T601" s="35">
        <f>INDEX(budget!T:T,MATCH($A:$A,budget!$A:$A,0))</f>
        <v>0</v>
      </c>
      <c r="U601" s="332">
        <f>W:W+X:X+Y:Y+Z:Z+AA:AA</f>
        <v>0</v>
      </c>
      <c r="V601" s="58"/>
      <c r="W601" s="14"/>
      <c r="X601" s="58"/>
      <c r="Y601" s="58"/>
      <c r="Z601" s="58"/>
      <c r="AA601" s="58"/>
      <c r="AB601" s="75"/>
      <c r="AC601" s="319">
        <f>AD:AD+AE:AE</f>
        <v>0</v>
      </c>
      <c r="AD601" s="278"/>
      <c r="AE601" s="278"/>
      <c r="AF601" s="278"/>
      <c r="AG601" s="294">
        <f>AC:AC+U:U</f>
        <v>0</v>
      </c>
      <c r="AH601" s="304">
        <f>L:L-AG:AG</f>
        <v>0</v>
      </c>
    </row>
    <row r="602" spans="1:34" outlineLevel="1">
      <c r="A602" s="351">
        <v>4703</v>
      </c>
      <c r="B602" s="44" t="s">
        <v>644</v>
      </c>
      <c r="C602" s="236" t="s">
        <v>244</v>
      </c>
      <c r="D602" s="6"/>
      <c r="E602" s="8"/>
      <c r="F602" s="98">
        <v>1</v>
      </c>
      <c r="G602" s="8"/>
      <c r="H602" s="7">
        <f t="shared" si="432"/>
        <v>1</v>
      </c>
      <c r="I602" s="4">
        <v>1</v>
      </c>
      <c r="J602" s="8" t="s">
        <v>231</v>
      </c>
      <c r="K602" s="7">
        <f>SUMIF(exportMMB!D:D,'Voorbeeld Costreport Budget'!A602,exportMMB!G:G)</f>
        <v>0</v>
      </c>
      <c r="L602" s="14">
        <f>INDEX(budget!L:L,MATCH(A:A,budget!A:A,0))</f>
        <v>0</v>
      </c>
      <c r="M602" s="22">
        <f>INDEX(budget!M:M,MATCH($A:$A,budget!$A:$A,0))</f>
        <v>0</v>
      </c>
      <c r="N602" s="14">
        <f>INDEX(budget!N:N,MATCH($A:$A,budget!$A:$A,0))</f>
        <v>0</v>
      </c>
      <c r="O602" s="35">
        <f>INDEX(budget!O:O,MATCH($A:$A,budget!$A:$A,0))</f>
        <v>0</v>
      </c>
      <c r="P602" s="35">
        <f>INDEX(budget!P:P,MATCH($A:$A,budget!$A:$A,0))</f>
        <v>0</v>
      </c>
      <c r="Q602" s="35">
        <f>INDEX(budget!Q:Q,MATCH($A:$A,budget!$A:$A,0))</f>
        <v>0</v>
      </c>
      <c r="R602" s="35">
        <f>INDEX(budget!R:R,MATCH($A:$A,budget!$A:$A,0))</f>
        <v>0</v>
      </c>
      <c r="S602" s="14">
        <f>L602-SUM(N602:R602)</f>
        <v>0</v>
      </c>
      <c r="T602" s="35">
        <f>INDEX(budget!T:T,MATCH($A:$A,budget!$A:$A,0))</f>
        <v>0</v>
      </c>
      <c r="U602" s="332">
        <f>W:W+X:X+Y:Y+Z:Z+AA:AA</f>
        <v>0</v>
      </c>
      <c r="V602" s="58"/>
      <c r="W602" s="14"/>
      <c r="X602" s="58"/>
      <c r="Y602" s="58"/>
      <c r="Z602" s="58"/>
      <c r="AA602" s="58"/>
      <c r="AB602" s="75"/>
      <c r="AC602" s="319">
        <f>AD:AD+AE:AE</f>
        <v>0</v>
      </c>
      <c r="AD602" s="278"/>
      <c r="AE602" s="278"/>
      <c r="AF602" s="278"/>
      <c r="AG602" s="294">
        <f>AC:AC+U:U</f>
        <v>0</v>
      </c>
      <c r="AH602" s="304">
        <f>L:L-AG:AG</f>
        <v>0</v>
      </c>
    </row>
    <row r="603" spans="1:34" outlineLevel="1">
      <c r="A603" s="351">
        <v>4704</v>
      </c>
      <c r="B603" s="44" t="s">
        <v>645</v>
      </c>
      <c r="C603" s="236" t="s">
        <v>244</v>
      </c>
      <c r="D603" s="6"/>
      <c r="E603" s="8"/>
      <c r="F603" s="98">
        <v>1</v>
      </c>
      <c r="G603" s="8"/>
      <c r="H603" s="7">
        <f t="shared" si="432"/>
        <v>1</v>
      </c>
      <c r="I603" s="4">
        <v>1</v>
      </c>
      <c r="J603" s="8" t="s">
        <v>231</v>
      </c>
      <c r="K603" s="7">
        <f>SUMIF(exportMMB!D:D,'Voorbeeld Costreport Budget'!A603,exportMMB!G:G)</f>
        <v>0</v>
      </c>
      <c r="L603" s="14">
        <f>INDEX(budget!L:L,MATCH(A:A,budget!A:A,0))</f>
        <v>0</v>
      </c>
      <c r="M603" s="22">
        <f>INDEX(budget!M:M,MATCH($A:$A,budget!$A:$A,0))</f>
        <v>0</v>
      </c>
      <c r="N603" s="14">
        <f>INDEX(budget!N:N,MATCH($A:$A,budget!$A:$A,0))</f>
        <v>0</v>
      </c>
      <c r="O603" s="35">
        <f>INDEX(budget!O:O,MATCH($A:$A,budget!$A:$A,0))</f>
        <v>0</v>
      </c>
      <c r="P603" s="35">
        <f>INDEX(budget!P:P,MATCH($A:$A,budget!$A:$A,0))</f>
        <v>0</v>
      </c>
      <c r="Q603" s="35">
        <f>INDEX(budget!Q:Q,MATCH($A:$A,budget!$A:$A,0))</f>
        <v>0</v>
      </c>
      <c r="R603" s="35">
        <f>INDEX(budget!R:R,MATCH($A:$A,budget!$A:$A,0))</f>
        <v>0</v>
      </c>
      <c r="S603" s="14">
        <f>L603-SUM(N603:R603)</f>
        <v>0</v>
      </c>
      <c r="T603" s="35">
        <f>INDEX(budget!T:T,MATCH($A:$A,budget!$A:$A,0))</f>
        <v>0</v>
      </c>
      <c r="U603" s="332">
        <f>W:W+X:X+Y:Y+Z:Z+AA:AA</f>
        <v>0</v>
      </c>
      <c r="V603" s="58"/>
      <c r="W603" s="14"/>
      <c r="X603" s="58"/>
      <c r="Y603" s="58"/>
      <c r="Z603" s="58"/>
      <c r="AA603" s="58"/>
      <c r="AB603" s="75"/>
      <c r="AC603" s="319">
        <f>AD:AD+AE:AE</f>
        <v>0</v>
      </c>
      <c r="AD603" s="278"/>
      <c r="AE603" s="278"/>
      <c r="AF603" s="278"/>
      <c r="AG603" s="294">
        <f>AC:AC+U:U</f>
        <v>0</v>
      </c>
      <c r="AH603" s="304">
        <f>L:L-AG:AG</f>
        <v>0</v>
      </c>
    </row>
    <row r="604" spans="1:34" outlineLevel="1">
      <c r="A604" s="352"/>
      <c r="B604" s="171" t="s">
        <v>602</v>
      </c>
      <c r="C604" s="236"/>
      <c r="D604" s="172"/>
      <c r="E604" s="173"/>
      <c r="F604" s="174"/>
      <c r="G604" s="173"/>
      <c r="H604" s="175"/>
      <c r="I604" s="176"/>
      <c r="J604" s="173"/>
      <c r="K604" s="175"/>
      <c r="L604" s="177">
        <f>SUM(L600:L603)</f>
        <v>0</v>
      </c>
      <c r="M604" s="178">
        <f>SUM(M600:M603)</f>
        <v>0</v>
      </c>
      <c r="N604" s="177">
        <f t="shared" ref="N604:T604" si="433">SUM(N600:N603)</f>
        <v>0</v>
      </c>
      <c r="O604" s="179">
        <f t="shared" si="433"/>
        <v>0</v>
      </c>
      <c r="P604" s="179">
        <f t="shared" si="433"/>
        <v>0</v>
      </c>
      <c r="Q604" s="179">
        <f t="shared" si="433"/>
        <v>0</v>
      </c>
      <c r="R604" s="179">
        <f t="shared" si="433"/>
        <v>0</v>
      </c>
      <c r="S604" s="177">
        <f t="shared" si="433"/>
        <v>0</v>
      </c>
      <c r="T604" s="179">
        <f t="shared" si="433"/>
        <v>0</v>
      </c>
      <c r="U604" s="284">
        <f t="shared" ref="U604:AA604" si="434">SUM(U600:U603)</f>
        <v>0</v>
      </c>
      <c r="V604" s="58">
        <f t="shared" si="434"/>
        <v>0</v>
      </c>
      <c r="W604" s="14">
        <f t="shared" si="434"/>
        <v>0</v>
      </c>
      <c r="X604" s="58">
        <f t="shared" si="434"/>
        <v>0</v>
      </c>
      <c r="Y604" s="58">
        <f t="shared" si="434"/>
        <v>0</v>
      </c>
      <c r="Z604" s="58">
        <f t="shared" si="434"/>
        <v>0</v>
      </c>
      <c r="AA604" s="58">
        <f t="shared" si="434"/>
        <v>0</v>
      </c>
      <c r="AB604" s="311">
        <f t="shared" ref="AB604" si="435">SUM(AB600:AB603)</f>
        <v>0</v>
      </c>
      <c r="AC604" s="319">
        <f>SUM(AC600:AC603)</f>
        <v>0</v>
      </c>
      <c r="AD604" s="278">
        <f>SUM(AD600:AD603)</f>
        <v>0</v>
      </c>
      <c r="AE604" s="278">
        <f>SUM(AE600:AE603)</f>
        <v>0</v>
      </c>
      <c r="AF604" s="278">
        <f>SUM(AF600:AF603)</f>
        <v>0</v>
      </c>
      <c r="AG604" s="294">
        <f t="shared" ref="AG604" si="436">SUM(AG600:AG603)</f>
        <v>0</v>
      </c>
      <c r="AH604" s="304">
        <f>L:L-AG:AG</f>
        <v>0</v>
      </c>
    </row>
    <row r="605" spans="1:34" outlineLevel="1">
      <c r="A605" s="352"/>
      <c r="B605" s="171" t="s">
        <v>646</v>
      </c>
      <c r="C605" s="236"/>
      <c r="D605" s="172"/>
      <c r="E605" s="173"/>
      <c r="F605" s="174"/>
      <c r="G605" s="173"/>
      <c r="H605" s="175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  <c r="U605" s="284"/>
      <c r="V605" s="58"/>
      <c r="W605" s="14"/>
      <c r="X605" s="58"/>
      <c r="Y605" s="58"/>
      <c r="Z605" s="58"/>
      <c r="AA605" s="58"/>
      <c r="AB605" s="311"/>
      <c r="AC605" s="319"/>
      <c r="AD605" s="278"/>
      <c r="AE605" s="278"/>
      <c r="AF605" s="278"/>
      <c r="AG605" s="294"/>
      <c r="AH605" s="304"/>
    </row>
    <row r="606" spans="1:34" outlineLevel="1">
      <c r="A606" s="351">
        <v>4711</v>
      </c>
      <c r="B606" s="44" t="s">
        <v>647</v>
      </c>
      <c r="C606" s="236" t="s">
        <v>244</v>
      </c>
      <c r="D606" s="6"/>
      <c r="E606" s="8"/>
      <c r="F606" s="98">
        <v>1</v>
      </c>
      <c r="G606" s="8"/>
      <c r="H606" s="7">
        <f t="shared" ref="H606:H611" si="437">SUM(E606:G606)</f>
        <v>1</v>
      </c>
      <c r="I606" s="4">
        <v>1</v>
      </c>
      <c r="J606" s="8" t="s">
        <v>231</v>
      </c>
      <c r="K606" s="7">
        <f>SUMIF(exportMMB!D:D,'Voorbeeld Costreport Budget'!A606,exportMMB!G:G)</f>
        <v>0</v>
      </c>
      <c r="L606" s="14">
        <f>INDEX(budget!L:L,MATCH(A:A,budget!A:A,0))</f>
        <v>0</v>
      </c>
      <c r="M606" s="22">
        <f>INDEX(budget!M:M,MATCH($A:$A,budget!$A:$A,0))</f>
        <v>0</v>
      </c>
      <c r="N606" s="14">
        <f>INDEX(budget!N:N,MATCH($A:$A,budget!$A:$A,0))</f>
        <v>0</v>
      </c>
      <c r="O606" s="35">
        <f>INDEX(budget!O:O,MATCH($A:$A,budget!$A:$A,0))</f>
        <v>0</v>
      </c>
      <c r="P606" s="35">
        <f>INDEX(budget!P:P,MATCH($A:$A,budget!$A:$A,0))</f>
        <v>0</v>
      </c>
      <c r="Q606" s="35">
        <f>INDEX(budget!Q:Q,MATCH($A:$A,budget!$A:$A,0))</f>
        <v>0</v>
      </c>
      <c r="R606" s="35">
        <f>INDEX(budget!R:R,MATCH($A:$A,budget!$A:$A,0))</f>
        <v>0</v>
      </c>
      <c r="S606" s="14">
        <f t="shared" ref="S606:S611" si="438">L606-SUM(N606:R606)</f>
        <v>0</v>
      </c>
      <c r="T606" s="35">
        <f>INDEX(budget!T:T,MATCH($A:$A,budget!$A:$A,0))</f>
        <v>0</v>
      </c>
      <c r="U606" s="332">
        <f t="shared" ref="U606:U611" si="439">W:W+X:X+Y:Y+Z:Z+AA:AA</f>
        <v>0</v>
      </c>
      <c r="V606" s="58"/>
      <c r="W606" s="14"/>
      <c r="X606" s="58"/>
      <c r="Y606" s="58"/>
      <c r="Z606" s="58"/>
      <c r="AA606" s="58"/>
      <c r="AB606" s="75"/>
      <c r="AC606" s="319">
        <f t="shared" ref="AC606:AC611" si="440">AD:AD+AE:AE</f>
        <v>0</v>
      </c>
      <c r="AD606" s="278"/>
      <c r="AE606" s="278"/>
      <c r="AF606" s="278"/>
      <c r="AG606" s="294">
        <f t="shared" ref="AG606:AG611" si="441">AC:AC+U:U</f>
        <v>0</v>
      </c>
      <c r="AH606" s="304">
        <f t="shared" ref="AH606:AH611" si="442">L:L-AG:AG</f>
        <v>0</v>
      </c>
    </row>
    <row r="607" spans="1:34" outlineLevel="1">
      <c r="A607" s="351">
        <v>4712</v>
      </c>
      <c r="B607" s="44" t="s">
        <v>648</v>
      </c>
      <c r="C607" s="236" t="s">
        <v>244</v>
      </c>
      <c r="D607" s="6"/>
      <c r="E607" s="8"/>
      <c r="F607" s="98">
        <v>1</v>
      </c>
      <c r="G607" s="8"/>
      <c r="H607" s="7">
        <f t="shared" si="437"/>
        <v>1</v>
      </c>
      <c r="I607" s="4">
        <v>1</v>
      </c>
      <c r="J607" s="8" t="s">
        <v>231</v>
      </c>
      <c r="K607" s="7">
        <f>SUMIF(exportMMB!D:D,'Voorbeeld Costreport Budget'!A607,exportMMB!G:G)</f>
        <v>0</v>
      </c>
      <c r="L607" s="14">
        <f>INDEX(budget!L:L,MATCH(A:A,budget!A:A,0))</f>
        <v>0</v>
      </c>
      <c r="M607" s="22">
        <f>INDEX(budget!M:M,MATCH($A:$A,budget!$A:$A,0))</f>
        <v>0</v>
      </c>
      <c r="N607" s="14">
        <f>INDEX(budget!N:N,MATCH($A:$A,budget!$A:$A,0))</f>
        <v>0</v>
      </c>
      <c r="O607" s="35">
        <f>INDEX(budget!O:O,MATCH($A:$A,budget!$A:$A,0))</f>
        <v>0</v>
      </c>
      <c r="P607" s="35">
        <f>INDEX(budget!P:P,MATCH($A:$A,budget!$A:$A,0))</f>
        <v>0</v>
      </c>
      <c r="Q607" s="35">
        <f>INDEX(budget!Q:Q,MATCH($A:$A,budget!$A:$A,0))</f>
        <v>0</v>
      </c>
      <c r="R607" s="35">
        <f>INDEX(budget!R:R,MATCH($A:$A,budget!$A:$A,0))</f>
        <v>0</v>
      </c>
      <c r="S607" s="14">
        <f t="shared" si="438"/>
        <v>0</v>
      </c>
      <c r="T607" s="35">
        <f>INDEX(budget!T:T,MATCH($A:$A,budget!$A:$A,0))</f>
        <v>0</v>
      </c>
      <c r="U607" s="332">
        <f t="shared" si="439"/>
        <v>0</v>
      </c>
      <c r="V607" s="58"/>
      <c r="W607" s="14"/>
      <c r="X607" s="58"/>
      <c r="Y607" s="58"/>
      <c r="Z607" s="58"/>
      <c r="AA607" s="58"/>
      <c r="AB607" s="75"/>
      <c r="AC607" s="319">
        <f t="shared" si="440"/>
        <v>0</v>
      </c>
      <c r="AD607" s="278"/>
      <c r="AE607" s="278"/>
      <c r="AF607" s="278"/>
      <c r="AG607" s="294">
        <f t="shared" si="441"/>
        <v>0</v>
      </c>
      <c r="AH607" s="304">
        <f t="shared" si="442"/>
        <v>0</v>
      </c>
    </row>
    <row r="608" spans="1:34" outlineLevel="1">
      <c r="A608" s="351">
        <v>4713</v>
      </c>
      <c r="B608" s="44" t="s">
        <v>649</v>
      </c>
      <c r="C608" s="236" t="s">
        <v>244</v>
      </c>
      <c r="D608" s="6"/>
      <c r="E608" s="8"/>
      <c r="F608" s="98">
        <v>1</v>
      </c>
      <c r="G608" s="8"/>
      <c r="H608" s="7">
        <f t="shared" si="437"/>
        <v>1</v>
      </c>
      <c r="I608" s="4">
        <v>1</v>
      </c>
      <c r="J608" s="8" t="s">
        <v>231</v>
      </c>
      <c r="K608" s="7">
        <f>SUMIF(exportMMB!D:D,'Voorbeeld Costreport Budget'!A608,exportMMB!G:G)</f>
        <v>0</v>
      </c>
      <c r="L608" s="14">
        <f>INDEX(budget!L:L,MATCH(A:A,budget!A:A,0))</f>
        <v>0</v>
      </c>
      <c r="M608" s="22">
        <f>INDEX(budget!M:M,MATCH($A:$A,budget!$A:$A,0))</f>
        <v>0</v>
      </c>
      <c r="N608" s="14">
        <f>INDEX(budget!N:N,MATCH($A:$A,budget!$A:$A,0))</f>
        <v>0</v>
      </c>
      <c r="O608" s="35">
        <f>INDEX(budget!O:O,MATCH($A:$A,budget!$A:$A,0))</f>
        <v>0</v>
      </c>
      <c r="P608" s="35">
        <f>INDEX(budget!P:P,MATCH($A:$A,budget!$A:$A,0))</f>
        <v>0</v>
      </c>
      <c r="Q608" s="35">
        <f>INDEX(budget!Q:Q,MATCH($A:$A,budget!$A:$A,0))</f>
        <v>0</v>
      </c>
      <c r="R608" s="35">
        <f>INDEX(budget!R:R,MATCH($A:$A,budget!$A:$A,0))</f>
        <v>0</v>
      </c>
      <c r="S608" s="14">
        <f t="shared" si="438"/>
        <v>0</v>
      </c>
      <c r="T608" s="35">
        <f>INDEX(budget!T:T,MATCH($A:$A,budget!$A:$A,0))</f>
        <v>0</v>
      </c>
      <c r="U608" s="332">
        <f t="shared" si="439"/>
        <v>0</v>
      </c>
      <c r="V608" s="58"/>
      <c r="W608" s="14"/>
      <c r="X608" s="58"/>
      <c r="Y608" s="58"/>
      <c r="Z608" s="58"/>
      <c r="AA608" s="58"/>
      <c r="AB608" s="75"/>
      <c r="AC608" s="319">
        <f t="shared" si="440"/>
        <v>0</v>
      </c>
      <c r="AD608" s="278"/>
      <c r="AE608" s="278"/>
      <c r="AF608" s="278"/>
      <c r="AG608" s="294">
        <f t="shared" si="441"/>
        <v>0</v>
      </c>
      <c r="AH608" s="304">
        <f t="shared" si="442"/>
        <v>0</v>
      </c>
    </row>
    <row r="609" spans="1:35" outlineLevel="1">
      <c r="A609" s="103">
        <v>4714</v>
      </c>
      <c r="B609" s="44" t="s">
        <v>650</v>
      </c>
      <c r="C609" s="236" t="s">
        <v>244</v>
      </c>
      <c r="D609" s="6"/>
      <c r="E609" s="8"/>
      <c r="F609" s="98">
        <v>1</v>
      </c>
      <c r="G609" s="8"/>
      <c r="H609" s="7">
        <f t="shared" si="437"/>
        <v>1</v>
      </c>
      <c r="I609" s="4">
        <v>1</v>
      </c>
      <c r="J609" s="8" t="s">
        <v>231</v>
      </c>
      <c r="K609" s="7">
        <f>SUMIF(exportMMB!D:D,'Voorbeeld Costreport Budget'!A609,exportMMB!G:G)</f>
        <v>0</v>
      </c>
      <c r="L609" s="14">
        <f>INDEX(budget!L:L,MATCH(A:A,budget!A:A,0))</f>
        <v>0</v>
      </c>
      <c r="M609" s="22">
        <f>INDEX(budget!M:M,MATCH($A:$A,budget!$A:$A,0))</f>
        <v>0</v>
      </c>
      <c r="N609" s="14">
        <f>INDEX(budget!N:N,MATCH($A:$A,budget!$A:$A,0))</f>
        <v>0</v>
      </c>
      <c r="O609" s="35">
        <f>INDEX(budget!O:O,MATCH($A:$A,budget!$A:$A,0))</f>
        <v>0</v>
      </c>
      <c r="P609" s="35">
        <f>INDEX(budget!P:P,MATCH($A:$A,budget!$A:$A,0))</f>
        <v>0</v>
      </c>
      <c r="Q609" s="35">
        <f>INDEX(budget!Q:Q,MATCH($A:$A,budget!$A:$A,0))</f>
        <v>0</v>
      </c>
      <c r="R609" s="35">
        <f>INDEX(budget!R:R,MATCH($A:$A,budget!$A:$A,0))</f>
        <v>0</v>
      </c>
      <c r="S609" s="14">
        <f t="shared" si="438"/>
        <v>0</v>
      </c>
      <c r="T609" s="35">
        <f>INDEX(budget!T:T,MATCH($A:$A,budget!$A:$A,0))</f>
        <v>0</v>
      </c>
      <c r="U609" s="332">
        <f t="shared" si="439"/>
        <v>0</v>
      </c>
      <c r="V609" s="58"/>
      <c r="W609" s="14"/>
      <c r="X609" s="58"/>
      <c r="Y609" s="58"/>
      <c r="Z609" s="58"/>
      <c r="AA609" s="58"/>
      <c r="AB609" s="75"/>
      <c r="AC609" s="319">
        <f t="shared" si="440"/>
        <v>0</v>
      </c>
      <c r="AD609" s="278"/>
      <c r="AE609" s="278"/>
      <c r="AF609" s="278"/>
      <c r="AG609" s="294">
        <f t="shared" si="441"/>
        <v>0</v>
      </c>
      <c r="AH609" s="304">
        <f t="shared" si="442"/>
        <v>0</v>
      </c>
    </row>
    <row r="610" spans="1:35" outlineLevel="1">
      <c r="A610" s="103">
        <v>4715</v>
      </c>
      <c r="B610" s="44" t="s">
        <v>651</v>
      </c>
      <c r="C610" s="236" t="s">
        <v>244</v>
      </c>
      <c r="D610" s="6"/>
      <c r="E610" s="8"/>
      <c r="F610" s="98">
        <v>1</v>
      </c>
      <c r="G610" s="8"/>
      <c r="H610" s="7">
        <f t="shared" ref="H610" si="443">SUM(E610:G610)</f>
        <v>1</v>
      </c>
      <c r="I610" s="4">
        <v>1</v>
      </c>
      <c r="J610" s="8" t="s">
        <v>231</v>
      </c>
      <c r="K610" s="7">
        <f>SUMIF(exportMMB!D:D,'Voorbeeld Costreport Budget'!A610,exportMMB!G:G)</f>
        <v>0</v>
      </c>
      <c r="L610" s="14">
        <f>INDEX(budget!L:L,MATCH(A:A,budget!A:A,0))</f>
        <v>0</v>
      </c>
      <c r="M610" s="22">
        <f>INDEX(budget!M:M,MATCH($A:$A,budget!$A:$A,0))</f>
        <v>0</v>
      </c>
      <c r="N610" s="14">
        <f>INDEX(budget!N:N,MATCH($A:$A,budget!$A:$A,0))</f>
        <v>0</v>
      </c>
      <c r="O610" s="35">
        <f>INDEX(budget!O:O,MATCH($A:$A,budget!$A:$A,0))</f>
        <v>0</v>
      </c>
      <c r="P610" s="35">
        <f>INDEX(budget!P:P,MATCH($A:$A,budget!$A:$A,0))</f>
        <v>0</v>
      </c>
      <c r="Q610" s="35">
        <f>INDEX(budget!Q:Q,MATCH($A:$A,budget!$A:$A,0))</f>
        <v>0</v>
      </c>
      <c r="R610" s="35">
        <f>INDEX(budget!R:R,MATCH($A:$A,budget!$A:$A,0))</f>
        <v>0</v>
      </c>
      <c r="S610" s="14">
        <f t="shared" si="438"/>
        <v>0</v>
      </c>
      <c r="T610" s="35">
        <f>INDEX(budget!T:T,MATCH($A:$A,budget!$A:$A,0))</f>
        <v>0</v>
      </c>
      <c r="U610" s="332">
        <f t="shared" si="439"/>
        <v>0</v>
      </c>
      <c r="V610" s="58"/>
      <c r="W610" s="14"/>
      <c r="X610" s="58"/>
      <c r="Y610" s="58"/>
      <c r="Z610" s="58"/>
      <c r="AA610" s="58"/>
      <c r="AB610" s="75"/>
      <c r="AC610" s="319">
        <f t="shared" si="440"/>
        <v>0</v>
      </c>
      <c r="AD610" s="278"/>
      <c r="AE610" s="278"/>
      <c r="AF610" s="278"/>
      <c r="AG610" s="294">
        <f t="shared" si="441"/>
        <v>0</v>
      </c>
      <c r="AH610" s="304">
        <f t="shared" si="442"/>
        <v>0</v>
      </c>
    </row>
    <row r="611" spans="1:35" outlineLevel="1">
      <c r="A611" s="103">
        <v>4716</v>
      </c>
      <c r="B611" s="44" t="s">
        <v>1300</v>
      </c>
      <c r="C611" s="236" t="s">
        <v>244</v>
      </c>
      <c r="D611" s="6"/>
      <c r="E611" s="8"/>
      <c r="F611" s="98">
        <v>1</v>
      </c>
      <c r="G611" s="8"/>
      <c r="H611" s="7">
        <f t="shared" si="437"/>
        <v>1</v>
      </c>
      <c r="I611" s="4">
        <v>1</v>
      </c>
      <c r="J611" s="8" t="s">
        <v>231</v>
      </c>
      <c r="K611" s="7">
        <f>SUMIF(exportMMB!D:D,'Voorbeeld Costreport Budget'!A611,exportMMB!G:G)</f>
        <v>0</v>
      </c>
      <c r="L611" s="14">
        <f>INDEX(budget!L:L,MATCH(A:A,budget!A:A,0))</f>
        <v>0</v>
      </c>
      <c r="M611" s="22">
        <f>INDEX(budget!M:M,MATCH($A:$A,budget!$A:$A,0))</f>
        <v>0</v>
      </c>
      <c r="N611" s="14">
        <f>INDEX(budget!N:N,MATCH($A:$A,budget!$A:$A,0))</f>
        <v>0</v>
      </c>
      <c r="O611" s="35">
        <f>INDEX(budget!O:O,MATCH($A:$A,budget!$A:$A,0))</f>
        <v>0</v>
      </c>
      <c r="P611" s="35">
        <f>INDEX(budget!P:P,MATCH($A:$A,budget!$A:$A,0))</f>
        <v>0</v>
      </c>
      <c r="Q611" s="35">
        <f>INDEX(budget!Q:Q,MATCH($A:$A,budget!$A:$A,0))</f>
        <v>0</v>
      </c>
      <c r="R611" s="35">
        <f>INDEX(budget!R:R,MATCH($A:$A,budget!$A:$A,0))</f>
        <v>0</v>
      </c>
      <c r="S611" s="14">
        <f t="shared" si="438"/>
        <v>0</v>
      </c>
      <c r="T611" s="35">
        <f>INDEX(budget!T:T,MATCH($A:$A,budget!$A:$A,0))</f>
        <v>0</v>
      </c>
      <c r="U611" s="332">
        <f t="shared" si="439"/>
        <v>0</v>
      </c>
      <c r="V611" s="58"/>
      <c r="W611" s="14"/>
      <c r="X611" s="58"/>
      <c r="Y611" s="58"/>
      <c r="Z611" s="58"/>
      <c r="AA611" s="58"/>
      <c r="AB611" s="75"/>
      <c r="AC611" s="319">
        <f t="shared" si="440"/>
        <v>0</v>
      </c>
      <c r="AD611" s="278"/>
      <c r="AE611" s="278"/>
      <c r="AF611" s="278"/>
      <c r="AG611" s="294">
        <f t="shared" si="441"/>
        <v>0</v>
      </c>
      <c r="AH611" s="304">
        <f t="shared" si="442"/>
        <v>0</v>
      </c>
    </row>
    <row r="612" spans="1:35" outlineLevel="1">
      <c r="A612" s="170"/>
      <c r="B612" s="171" t="s">
        <v>602</v>
      </c>
      <c r="C612" s="236"/>
      <c r="D612" s="172"/>
      <c r="E612" s="173"/>
      <c r="F612" s="174"/>
      <c r="G612" s="173"/>
      <c r="H612" s="175"/>
      <c r="I612" s="176"/>
      <c r="J612" s="173"/>
      <c r="K612" s="175"/>
      <c r="L612" s="177">
        <f>SUM(L606:L611)</f>
        <v>0</v>
      </c>
      <c r="M612" s="178">
        <f>SUM(M606:M611)</f>
        <v>0</v>
      </c>
      <c r="N612" s="177">
        <f t="shared" ref="N612:S612" si="444">SUM(N606:N611)</f>
        <v>0</v>
      </c>
      <c r="O612" s="179">
        <f t="shared" si="444"/>
        <v>0</v>
      </c>
      <c r="P612" s="179">
        <f t="shared" si="444"/>
        <v>0</v>
      </c>
      <c r="Q612" s="179">
        <f t="shared" si="444"/>
        <v>0</v>
      </c>
      <c r="R612" s="179">
        <f t="shared" si="444"/>
        <v>0</v>
      </c>
      <c r="S612" s="177">
        <f t="shared" si="444"/>
        <v>0</v>
      </c>
      <c r="T612" s="179">
        <f>SUM(T606:T611)</f>
        <v>0</v>
      </c>
      <c r="U612" s="284">
        <f>SUM(U606:U611)</f>
        <v>0</v>
      </c>
      <c r="V612" s="58">
        <f t="shared" ref="V612:AA612" si="445">SUM(V606:V611)</f>
        <v>0</v>
      </c>
      <c r="W612" s="14">
        <f t="shared" si="445"/>
        <v>0</v>
      </c>
      <c r="X612" s="58">
        <f t="shared" si="445"/>
        <v>0</v>
      </c>
      <c r="Y612" s="58">
        <f t="shared" si="445"/>
        <v>0</v>
      </c>
      <c r="Z612" s="58">
        <f t="shared" si="445"/>
        <v>0</v>
      </c>
      <c r="AA612" s="58">
        <f t="shared" si="445"/>
        <v>0</v>
      </c>
      <c r="AB612" s="311">
        <f t="shared" ref="AB612" si="446">SUM(AB606:AB611)</f>
        <v>0</v>
      </c>
      <c r="AC612" s="319"/>
      <c r="AD612" s="278"/>
      <c r="AE612" s="278"/>
      <c r="AF612" s="278">
        <f>SUM(AF606:AF611)</f>
        <v>0</v>
      </c>
      <c r="AG612" s="294">
        <f t="shared" ref="AG612:AH612" si="447">SUM(AG606:AG611)</f>
        <v>0</v>
      </c>
      <c r="AH612" s="304">
        <f t="shared" si="447"/>
        <v>0</v>
      </c>
    </row>
    <row r="613" spans="1:35" outlineLevel="1">
      <c r="A613" s="39"/>
      <c r="B613" s="46" t="s">
        <v>152</v>
      </c>
      <c r="C613" s="236"/>
      <c r="D613" s="6"/>
      <c r="E613" s="4"/>
      <c r="F613" s="98"/>
      <c r="G613" s="8"/>
      <c r="H613" s="7"/>
      <c r="I613" s="4"/>
      <c r="J613" s="8"/>
      <c r="K613" s="7"/>
      <c r="L613" s="16"/>
      <c r="M613" s="21">
        <f>M604+M612</f>
        <v>0</v>
      </c>
      <c r="N613" s="16">
        <f t="shared" ref="N613:AH613" si="448">N604+N612</f>
        <v>0</v>
      </c>
      <c r="O613" s="34">
        <f t="shared" si="448"/>
        <v>0</v>
      </c>
      <c r="P613" s="34">
        <f t="shared" si="448"/>
        <v>0</v>
      </c>
      <c r="Q613" s="34">
        <f t="shared" si="448"/>
        <v>0</v>
      </c>
      <c r="R613" s="34">
        <f t="shared" si="448"/>
        <v>0</v>
      </c>
      <c r="S613" s="16">
        <f t="shared" si="448"/>
        <v>0</v>
      </c>
      <c r="T613" s="34">
        <f>T604+T612</f>
        <v>0</v>
      </c>
      <c r="U613" s="284">
        <f t="shared" si="448"/>
        <v>0</v>
      </c>
      <c r="V613" s="58">
        <f t="shared" si="448"/>
        <v>0</v>
      </c>
      <c r="W613" s="14">
        <f t="shared" si="448"/>
        <v>0</v>
      </c>
      <c r="X613" s="58">
        <f t="shared" si="448"/>
        <v>0</v>
      </c>
      <c r="Y613" s="58">
        <f t="shared" si="448"/>
        <v>0</v>
      </c>
      <c r="Z613" s="58">
        <f t="shared" si="448"/>
        <v>0</v>
      </c>
      <c r="AA613" s="58">
        <f t="shared" si="448"/>
        <v>0</v>
      </c>
      <c r="AB613" s="59">
        <f t="shared" si="448"/>
        <v>0</v>
      </c>
      <c r="AC613" s="319">
        <f>AC604+AC612</f>
        <v>0</v>
      </c>
      <c r="AD613" s="278">
        <f>AD604+AD612</f>
        <v>0</v>
      </c>
      <c r="AE613" s="278">
        <f>AE604+AE612</f>
        <v>0</v>
      </c>
      <c r="AF613" s="278">
        <f>AF604+AF612</f>
        <v>0</v>
      </c>
      <c r="AG613" s="294">
        <f t="shared" si="448"/>
        <v>0</v>
      </c>
      <c r="AH613" s="304">
        <f t="shared" si="448"/>
        <v>0</v>
      </c>
    </row>
    <row r="614" spans="1:35" outlineLevel="1">
      <c r="A614" s="103"/>
      <c r="B614" s="44"/>
      <c r="C614" s="236"/>
      <c r="D614" s="6"/>
      <c r="E614" s="8"/>
      <c r="F614" s="98"/>
      <c r="G614" s="8"/>
      <c r="H614" s="7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  <c r="U614" s="284"/>
      <c r="V614" s="58"/>
      <c r="W614" s="14"/>
      <c r="X614" s="58"/>
      <c r="Y614" s="58"/>
      <c r="Z614" s="58"/>
      <c r="AA614" s="58"/>
      <c r="AB614" s="75"/>
      <c r="AC614" s="319"/>
      <c r="AD614" s="278"/>
      <c r="AE614" s="278"/>
      <c r="AF614" s="278"/>
      <c r="AG614" s="294"/>
      <c r="AH614" s="304"/>
    </row>
    <row r="615" spans="1:35" outlineLevel="1">
      <c r="A615" s="104">
        <v>4720</v>
      </c>
      <c r="B615" s="31" t="s">
        <v>197</v>
      </c>
      <c r="C615" s="236"/>
      <c r="D615" s="6"/>
      <c r="E615" s="8"/>
      <c r="F615" s="98"/>
      <c r="G615" s="8"/>
      <c r="H615" s="7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  <c r="U615" s="284"/>
      <c r="V615" s="58"/>
      <c r="W615" s="14"/>
      <c r="X615" s="58"/>
      <c r="Y615" s="58"/>
      <c r="Z615" s="58"/>
      <c r="AA615" s="58"/>
      <c r="AB615" s="75"/>
      <c r="AC615" s="319"/>
      <c r="AD615" s="278"/>
      <c r="AE615" s="278"/>
      <c r="AF615" s="278"/>
      <c r="AG615" s="294"/>
      <c r="AH615" s="304"/>
    </row>
    <row r="616" spans="1:35" outlineLevel="1">
      <c r="A616" s="170"/>
      <c r="B616" s="171" t="s">
        <v>652</v>
      </c>
      <c r="C616" s="236"/>
      <c r="D616" s="172"/>
      <c r="E616" s="173"/>
      <c r="F616" s="174"/>
      <c r="G616" s="173"/>
      <c r="H616" s="175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  <c r="U616" s="284"/>
      <c r="V616" s="58"/>
      <c r="W616" s="14"/>
      <c r="X616" s="58"/>
      <c r="Y616" s="58"/>
      <c r="Z616" s="58"/>
      <c r="AA616" s="58"/>
      <c r="AB616" s="311"/>
      <c r="AC616" s="319"/>
      <c r="AD616" s="278"/>
      <c r="AE616" s="278"/>
      <c r="AF616" s="278"/>
      <c r="AG616" s="294"/>
      <c r="AH616" s="304"/>
    </row>
    <row r="617" spans="1:35" outlineLevel="1">
      <c r="A617" s="103">
        <v>4721</v>
      </c>
      <c r="B617" s="44" t="s">
        <v>653</v>
      </c>
      <c r="C617" s="236" t="s">
        <v>244</v>
      </c>
      <c r="D617" s="6"/>
      <c r="E617" s="8"/>
      <c r="F617" s="98">
        <v>1</v>
      </c>
      <c r="G617" s="8"/>
      <c r="H617" s="7">
        <f t="shared" ref="H617:H624" si="449">SUM(E617:G617)</f>
        <v>1</v>
      </c>
      <c r="I617" s="4">
        <v>1</v>
      </c>
      <c r="J617" s="8" t="s">
        <v>231</v>
      </c>
      <c r="K617" s="7">
        <f>SUMIF(exportMMB!D:D,'Voorbeeld Costreport Budget'!A617,exportMMB!G:G)</f>
        <v>0</v>
      </c>
      <c r="L617" s="14">
        <f>INDEX(budget!L:L,MATCH(A:A,budget!A:A,0))</f>
        <v>0</v>
      </c>
      <c r="M617" s="22">
        <f>INDEX(budget!M:M,MATCH($A:$A,budget!$A:$A,0))</f>
        <v>0</v>
      </c>
      <c r="N617" s="14">
        <f>INDEX(budget!N:N,MATCH($A:$A,budget!$A:$A,0))</f>
        <v>0</v>
      </c>
      <c r="O617" s="35">
        <f>INDEX(budget!O:O,MATCH($A:$A,budget!$A:$A,0))</f>
        <v>0</v>
      </c>
      <c r="P617" s="35">
        <f>INDEX(budget!P:P,MATCH($A:$A,budget!$A:$A,0))</f>
        <v>0</v>
      </c>
      <c r="Q617" s="35">
        <f>INDEX(budget!Q:Q,MATCH($A:$A,budget!$A:$A,0))</f>
        <v>0</v>
      </c>
      <c r="R617" s="35">
        <f>INDEX(budget!R:R,MATCH($A:$A,budget!$A:$A,0))</f>
        <v>0</v>
      </c>
      <c r="S617" s="14">
        <f t="shared" ref="S617:S624" si="450">L617-SUM(N617:R617)</f>
        <v>0</v>
      </c>
      <c r="T617" s="35">
        <f>INDEX(budget!T:T,MATCH($A:$A,budget!$A:$A,0))</f>
        <v>0</v>
      </c>
      <c r="U617" s="332">
        <f t="shared" ref="U617:U624" si="451">W:W+X:X+Y:Y+Z:Z+AA:AA</f>
        <v>0</v>
      </c>
      <c r="V617" s="58"/>
      <c r="W617" s="14"/>
      <c r="X617" s="58"/>
      <c r="Y617" s="58"/>
      <c r="Z617" s="58"/>
      <c r="AA617" s="58"/>
      <c r="AB617" s="75"/>
      <c r="AC617" s="319">
        <f t="shared" ref="AC617:AC624" si="452">AD:AD+AE:AE</f>
        <v>0</v>
      </c>
      <c r="AD617" s="278"/>
      <c r="AE617" s="278"/>
      <c r="AF617" s="278"/>
      <c r="AG617" s="294">
        <f t="shared" ref="AG617:AG624" si="453">AC:AC+U:U</f>
        <v>0</v>
      </c>
      <c r="AH617" s="304">
        <f t="shared" ref="AH617:AH624" si="454">L:L-AG:AG</f>
        <v>0</v>
      </c>
    </row>
    <row r="618" spans="1:35" outlineLevel="1">
      <c r="A618" s="103">
        <v>4722</v>
      </c>
      <c r="B618" s="44" t="s">
        <v>630</v>
      </c>
      <c r="C618" s="236" t="s">
        <v>244</v>
      </c>
      <c r="D618" s="6"/>
      <c r="E618" s="8"/>
      <c r="F618" s="98">
        <v>1</v>
      </c>
      <c r="G618" s="8"/>
      <c r="H618" s="7">
        <f t="shared" si="449"/>
        <v>1</v>
      </c>
      <c r="I618" s="4">
        <v>1</v>
      </c>
      <c r="J618" s="8" t="s">
        <v>231</v>
      </c>
      <c r="K618" s="7">
        <f>SUMIF(exportMMB!D:D,'Voorbeeld Costreport Budget'!A618,exportMMB!G:G)</f>
        <v>0</v>
      </c>
      <c r="L618" s="14">
        <f>INDEX(budget!L:L,MATCH(A:A,budget!A:A,0))</f>
        <v>0</v>
      </c>
      <c r="M618" s="22">
        <f>INDEX(budget!M:M,MATCH($A:$A,budget!$A:$A,0))</f>
        <v>0</v>
      </c>
      <c r="N618" s="14">
        <f>INDEX(budget!N:N,MATCH($A:$A,budget!$A:$A,0))</f>
        <v>0</v>
      </c>
      <c r="O618" s="35">
        <f>INDEX(budget!O:O,MATCH($A:$A,budget!$A:$A,0))</f>
        <v>0</v>
      </c>
      <c r="P618" s="35">
        <f>INDEX(budget!P:P,MATCH($A:$A,budget!$A:$A,0))</f>
        <v>0</v>
      </c>
      <c r="Q618" s="35">
        <f>INDEX(budget!Q:Q,MATCH($A:$A,budget!$A:$A,0))</f>
        <v>0</v>
      </c>
      <c r="R618" s="35">
        <f>INDEX(budget!R:R,MATCH($A:$A,budget!$A:$A,0))</f>
        <v>0</v>
      </c>
      <c r="S618" s="14">
        <f t="shared" si="450"/>
        <v>0</v>
      </c>
      <c r="T618" s="35">
        <f>INDEX(budget!T:T,MATCH($A:$A,budget!$A:$A,0))</f>
        <v>0</v>
      </c>
      <c r="U618" s="332">
        <f t="shared" si="451"/>
        <v>0</v>
      </c>
      <c r="V618" s="58"/>
      <c r="W618" s="14"/>
      <c r="X618" s="58"/>
      <c r="Y618" s="58"/>
      <c r="Z618" s="58"/>
      <c r="AA618" s="58"/>
      <c r="AB618" s="75"/>
      <c r="AC618" s="319">
        <f t="shared" si="452"/>
        <v>0</v>
      </c>
      <c r="AD618" s="278"/>
      <c r="AE618" s="278"/>
      <c r="AF618" s="278"/>
      <c r="AG618" s="294">
        <f t="shared" si="453"/>
        <v>0</v>
      </c>
      <c r="AH618" s="304">
        <f t="shared" si="454"/>
        <v>0</v>
      </c>
    </row>
    <row r="619" spans="1:35" outlineLevel="1">
      <c r="A619" s="103">
        <v>4723</v>
      </c>
      <c r="B619" s="44" t="s">
        <v>654</v>
      </c>
      <c r="C619" s="236" t="s">
        <v>244</v>
      </c>
      <c r="D619" s="6"/>
      <c r="E619" s="8"/>
      <c r="F619" s="98">
        <v>1</v>
      </c>
      <c r="G619" s="8"/>
      <c r="H619" s="7">
        <f t="shared" si="449"/>
        <v>1</v>
      </c>
      <c r="I619" s="4">
        <v>1</v>
      </c>
      <c r="J619" s="8" t="s">
        <v>231</v>
      </c>
      <c r="K619" s="7">
        <f>SUMIF(exportMMB!D:D,'Voorbeeld Costreport Budget'!A619,exportMMB!G:G)</f>
        <v>0</v>
      </c>
      <c r="L619" s="14">
        <f>INDEX(budget!L:L,MATCH(A:A,budget!A:A,0))</f>
        <v>0</v>
      </c>
      <c r="M619" s="22">
        <f>INDEX(budget!M:M,MATCH($A:$A,budget!$A:$A,0))</f>
        <v>0</v>
      </c>
      <c r="N619" s="14">
        <f>INDEX(budget!N:N,MATCH($A:$A,budget!$A:$A,0))</f>
        <v>0</v>
      </c>
      <c r="O619" s="35">
        <f>INDEX(budget!O:O,MATCH($A:$A,budget!$A:$A,0))</f>
        <v>0</v>
      </c>
      <c r="P619" s="35">
        <f>INDEX(budget!P:P,MATCH($A:$A,budget!$A:$A,0))</f>
        <v>0</v>
      </c>
      <c r="Q619" s="35">
        <f>INDEX(budget!Q:Q,MATCH($A:$A,budget!$A:$A,0))</f>
        <v>0</v>
      </c>
      <c r="R619" s="35">
        <f>INDEX(budget!R:R,MATCH($A:$A,budget!$A:$A,0))</f>
        <v>0</v>
      </c>
      <c r="S619" s="14">
        <f t="shared" si="450"/>
        <v>0</v>
      </c>
      <c r="T619" s="35">
        <f>INDEX(budget!T:T,MATCH($A:$A,budget!$A:$A,0))</f>
        <v>0</v>
      </c>
      <c r="U619" s="332">
        <f t="shared" si="451"/>
        <v>0</v>
      </c>
      <c r="V619" s="58"/>
      <c r="W619" s="14"/>
      <c r="X619" s="58"/>
      <c r="Y619" s="58"/>
      <c r="Z619" s="58"/>
      <c r="AA619" s="58"/>
      <c r="AB619" s="75"/>
      <c r="AC619" s="319">
        <f t="shared" si="452"/>
        <v>0</v>
      </c>
      <c r="AD619" s="278"/>
      <c r="AE619" s="278"/>
      <c r="AF619" s="279"/>
      <c r="AG619" s="294">
        <f t="shared" si="453"/>
        <v>0</v>
      </c>
      <c r="AH619" s="304">
        <f t="shared" si="454"/>
        <v>0</v>
      </c>
      <c r="AI619" s="328"/>
    </row>
    <row r="620" spans="1:35" outlineLevel="1">
      <c r="A620" s="103">
        <v>4724</v>
      </c>
      <c r="B620" s="44" t="s">
        <v>655</v>
      </c>
      <c r="C620" s="236" t="s">
        <v>244</v>
      </c>
      <c r="D620" s="6"/>
      <c r="E620" s="8"/>
      <c r="F620" s="98">
        <v>1</v>
      </c>
      <c r="G620" s="8"/>
      <c r="H620" s="7">
        <f t="shared" si="449"/>
        <v>1</v>
      </c>
      <c r="I620" s="4">
        <v>1</v>
      </c>
      <c r="J620" s="8" t="s">
        <v>231</v>
      </c>
      <c r="K620" s="7">
        <f>SUMIF(exportMMB!D:D,'Voorbeeld Costreport Budget'!A620,exportMMB!G:G)</f>
        <v>0</v>
      </c>
      <c r="L620" s="14">
        <f>INDEX(budget!L:L,MATCH(A:A,budget!A:A,0))</f>
        <v>0</v>
      </c>
      <c r="M620" s="22">
        <f>INDEX(budget!M:M,MATCH($A:$A,budget!$A:$A,0))</f>
        <v>0</v>
      </c>
      <c r="N620" s="14">
        <f>INDEX(budget!N:N,MATCH($A:$A,budget!$A:$A,0))</f>
        <v>0</v>
      </c>
      <c r="O620" s="35">
        <f>INDEX(budget!O:O,MATCH($A:$A,budget!$A:$A,0))</f>
        <v>0</v>
      </c>
      <c r="P620" s="35">
        <f>INDEX(budget!P:P,MATCH($A:$A,budget!$A:$A,0))</f>
        <v>0</v>
      </c>
      <c r="Q620" s="35">
        <f>INDEX(budget!Q:Q,MATCH($A:$A,budget!$A:$A,0))</f>
        <v>0</v>
      </c>
      <c r="R620" s="35">
        <f>INDEX(budget!R:R,MATCH($A:$A,budget!$A:$A,0))</f>
        <v>0</v>
      </c>
      <c r="S620" s="14">
        <f t="shared" si="450"/>
        <v>0</v>
      </c>
      <c r="T620" s="35">
        <f>INDEX(budget!T:T,MATCH($A:$A,budget!$A:$A,0))</f>
        <v>0</v>
      </c>
      <c r="U620" s="332">
        <f t="shared" si="451"/>
        <v>0</v>
      </c>
      <c r="V620" s="58"/>
      <c r="W620" s="14"/>
      <c r="X620" s="58"/>
      <c r="Y620" s="58"/>
      <c r="Z620" s="58"/>
      <c r="AA620" s="58"/>
      <c r="AB620" s="75"/>
      <c r="AC620" s="319">
        <f t="shared" si="452"/>
        <v>0</v>
      </c>
      <c r="AD620" s="278"/>
      <c r="AE620" s="278"/>
      <c r="AF620" s="278"/>
      <c r="AG620" s="294">
        <f t="shared" si="453"/>
        <v>0</v>
      </c>
      <c r="AH620" s="304">
        <f t="shared" si="454"/>
        <v>0</v>
      </c>
    </row>
    <row r="621" spans="1:35" outlineLevel="1">
      <c r="A621" s="103">
        <v>4725</v>
      </c>
      <c r="B621" s="44" t="s">
        <v>656</v>
      </c>
      <c r="C621" s="236" t="s">
        <v>244</v>
      </c>
      <c r="D621" s="6"/>
      <c r="E621" s="8"/>
      <c r="F621" s="98">
        <v>1</v>
      </c>
      <c r="G621" s="8"/>
      <c r="H621" s="7">
        <f t="shared" si="449"/>
        <v>1</v>
      </c>
      <c r="I621" s="4">
        <v>1</v>
      </c>
      <c r="J621" s="8" t="s">
        <v>231</v>
      </c>
      <c r="K621" s="7">
        <f>SUMIF(exportMMB!D:D,'Voorbeeld Costreport Budget'!A621,exportMMB!G:G)</f>
        <v>0</v>
      </c>
      <c r="L621" s="14">
        <f>INDEX(budget!L:L,MATCH(A:A,budget!A:A,0))</f>
        <v>0</v>
      </c>
      <c r="M621" s="22">
        <f>INDEX(budget!M:M,MATCH($A:$A,budget!$A:$A,0))</f>
        <v>0</v>
      </c>
      <c r="N621" s="14">
        <f>INDEX(budget!N:N,MATCH($A:$A,budget!$A:$A,0))</f>
        <v>0</v>
      </c>
      <c r="O621" s="35">
        <f>INDEX(budget!O:O,MATCH($A:$A,budget!$A:$A,0))</f>
        <v>0</v>
      </c>
      <c r="P621" s="35">
        <f>INDEX(budget!P:P,MATCH($A:$A,budget!$A:$A,0))</f>
        <v>0</v>
      </c>
      <c r="Q621" s="35">
        <f>INDEX(budget!Q:Q,MATCH($A:$A,budget!$A:$A,0))</f>
        <v>0</v>
      </c>
      <c r="R621" s="35">
        <f>INDEX(budget!R:R,MATCH($A:$A,budget!$A:$A,0))</f>
        <v>0</v>
      </c>
      <c r="S621" s="14">
        <f t="shared" si="450"/>
        <v>0</v>
      </c>
      <c r="T621" s="35">
        <f>INDEX(budget!T:T,MATCH($A:$A,budget!$A:$A,0))</f>
        <v>0</v>
      </c>
      <c r="U621" s="332">
        <f t="shared" si="451"/>
        <v>0</v>
      </c>
      <c r="V621" s="58"/>
      <c r="W621" s="14"/>
      <c r="X621" s="58"/>
      <c r="Y621" s="58"/>
      <c r="Z621" s="58"/>
      <c r="AA621" s="58"/>
      <c r="AB621" s="75"/>
      <c r="AC621" s="319">
        <f t="shared" si="452"/>
        <v>0</v>
      </c>
      <c r="AD621" s="278"/>
      <c r="AE621" s="278"/>
      <c r="AF621" s="278"/>
      <c r="AG621" s="294">
        <f t="shared" si="453"/>
        <v>0</v>
      </c>
      <c r="AH621" s="304">
        <f t="shared" si="454"/>
        <v>0</v>
      </c>
    </row>
    <row r="622" spans="1:35" outlineLevel="1">
      <c r="A622" s="103">
        <v>4726</v>
      </c>
      <c r="B622" s="44" t="s">
        <v>657</v>
      </c>
      <c r="C622" s="236" t="s">
        <v>244</v>
      </c>
      <c r="D622" s="6"/>
      <c r="E622" s="8"/>
      <c r="F622" s="98">
        <v>1</v>
      </c>
      <c r="G622" s="8"/>
      <c r="H622" s="7">
        <f t="shared" si="449"/>
        <v>1</v>
      </c>
      <c r="I622" s="4">
        <v>1</v>
      </c>
      <c r="J622" s="8" t="s">
        <v>231</v>
      </c>
      <c r="K622" s="7">
        <f>SUMIF(exportMMB!D:D,'Voorbeeld Costreport Budget'!A622,exportMMB!G:G)</f>
        <v>0</v>
      </c>
      <c r="L622" s="14">
        <f>INDEX(budget!L:L,MATCH(A:A,budget!A:A,0))</f>
        <v>0</v>
      </c>
      <c r="M622" s="22">
        <f>INDEX(budget!M:M,MATCH($A:$A,budget!$A:$A,0))</f>
        <v>0</v>
      </c>
      <c r="N622" s="14">
        <f>INDEX(budget!N:N,MATCH($A:$A,budget!$A:$A,0))</f>
        <v>0</v>
      </c>
      <c r="O622" s="35">
        <f>INDEX(budget!O:O,MATCH($A:$A,budget!$A:$A,0))</f>
        <v>0</v>
      </c>
      <c r="P622" s="35">
        <f>INDEX(budget!P:P,MATCH($A:$A,budget!$A:$A,0))</f>
        <v>0</v>
      </c>
      <c r="Q622" s="35">
        <f>INDEX(budget!Q:Q,MATCH($A:$A,budget!$A:$A,0))</f>
        <v>0</v>
      </c>
      <c r="R622" s="35">
        <f>INDEX(budget!R:R,MATCH($A:$A,budget!$A:$A,0))</f>
        <v>0</v>
      </c>
      <c r="S622" s="14">
        <f t="shared" si="450"/>
        <v>0</v>
      </c>
      <c r="T622" s="35">
        <f>INDEX(budget!T:T,MATCH($A:$A,budget!$A:$A,0))</f>
        <v>0</v>
      </c>
      <c r="U622" s="332">
        <f t="shared" si="451"/>
        <v>0</v>
      </c>
      <c r="V622" s="58"/>
      <c r="W622" s="14"/>
      <c r="X622" s="58"/>
      <c r="Y622" s="58"/>
      <c r="Z622" s="58"/>
      <c r="AA622" s="58"/>
      <c r="AB622" s="75"/>
      <c r="AC622" s="319">
        <f t="shared" si="452"/>
        <v>0</v>
      </c>
      <c r="AD622" s="278"/>
      <c r="AE622" s="278"/>
      <c r="AF622" s="278"/>
      <c r="AG622" s="294">
        <f t="shared" si="453"/>
        <v>0</v>
      </c>
      <c r="AH622" s="304">
        <f t="shared" si="454"/>
        <v>0</v>
      </c>
    </row>
    <row r="623" spans="1:35" outlineLevel="1">
      <c r="A623" s="103">
        <v>4727</v>
      </c>
      <c r="B623" s="44" t="s">
        <v>634</v>
      </c>
      <c r="C623" s="236" t="s">
        <v>244</v>
      </c>
      <c r="D623" s="6"/>
      <c r="E623" s="8"/>
      <c r="F623" s="98">
        <v>1</v>
      </c>
      <c r="G623" s="8"/>
      <c r="H623" s="7">
        <f t="shared" si="449"/>
        <v>1</v>
      </c>
      <c r="I623" s="4">
        <v>1</v>
      </c>
      <c r="J623" s="8" t="s">
        <v>231</v>
      </c>
      <c r="K623" s="7">
        <f>SUMIF(exportMMB!D:D,'Voorbeeld Costreport Budget'!A623,exportMMB!G:G)</f>
        <v>0</v>
      </c>
      <c r="L623" s="14">
        <f>INDEX(budget!L:L,MATCH(A:A,budget!A:A,0))</f>
        <v>0</v>
      </c>
      <c r="M623" s="22">
        <f>INDEX(budget!M:M,MATCH($A:$A,budget!$A:$A,0))</f>
        <v>0</v>
      </c>
      <c r="N623" s="14">
        <f>INDEX(budget!N:N,MATCH($A:$A,budget!$A:$A,0))</f>
        <v>0</v>
      </c>
      <c r="O623" s="35">
        <f>INDEX(budget!O:O,MATCH($A:$A,budget!$A:$A,0))</f>
        <v>0</v>
      </c>
      <c r="P623" s="35">
        <f>INDEX(budget!P:P,MATCH($A:$A,budget!$A:$A,0))</f>
        <v>0</v>
      </c>
      <c r="Q623" s="35">
        <f>INDEX(budget!Q:Q,MATCH($A:$A,budget!$A:$A,0))</f>
        <v>0</v>
      </c>
      <c r="R623" s="35">
        <f>INDEX(budget!R:R,MATCH($A:$A,budget!$A:$A,0))</f>
        <v>0</v>
      </c>
      <c r="S623" s="14">
        <f t="shared" si="450"/>
        <v>0</v>
      </c>
      <c r="T623" s="35">
        <f>INDEX(budget!T:T,MATCH($A:$A,budget!$A:$A,0))</f>
        <v>0</v>
      </c>
      <c r="U623" s="332">
        <f t="shared" si="451"/>
        <v>0</v>
      </c>
      <c r="V623" s="58"/>
      <c r="W623" s="14"/>
      <c r="X623" s="58"/>
      <c r="Y623" s="58"/>
      <c r="Z623" s="58"/>
      <c r="AA623" s="58"/>
      <c r="AB623" s="75"/>
      <c r="AC623" s="319">
        <f t="shared" si="452"/>
        <v>0</v>
      </c>
      <c r="AD623" s="278"/>
      <c r="AE623" s="278"/>
      <c r="AF623" s="278"/>
      <c r="AG623" s="294">
        <f t="shared" si="453"/>
        <v>0</v>
      </c>
      <c r="AH623" s="304">
        <f t="shared" si="454"/>
        <v>0</v>
      </c>
    </row>
    <row r="624" spans="1:35" outlineLevel="1">
      <c r="A624" s="103">
        <v>4728</v>
      </c>
      <c r="B624" s="44" t="s">
        <v>658</v>
      </c>
      <c r="C624" s="236" t="s">
        <v>244</v>
      </c>
      <c r="D624" s="6"/>
      <c r="E624" s="8"/>
      <c r="F624" s="98">
        <v>1</v>
      </c>
      <c r="G624" s="8"/>
      <c r="H624" s="7">
        <f t="shared" si="449"/>
        <v>1</v>
      </c>
      <c r="I624" s="4">
        <v>1</v>
      </c>
      <c r="J624" s="8" t="s">
        <v>231</v>
      </c>
      <c r="K624" s="7">
        <f>SUMIF(exportMMB!D:D,'Voorbeeld Costreport Budget'!A624,exportMMB!G:G)</f>
        <v>0</v>
      </c>
      <c r="L624" s="14">
        <f>INDEX(budget!L:L,MATCH(A:A,budget!A:A,0))</f>
        <v>0</v>
      </c>
      <c r="M624" s="22">
        <f>INDEX(budget!M:M,MATCH($A:$A,budget!$A:$A,0))</f>
        <v>0</v>
      </c>
      <c r="N624" s="14">
        <f>INDEX(budget!N:N,MATCH($A:$A,budget!$A:$A,0))</f>
        <v>0</v>
      </c>
      <c r="O624" s="35">
        <f>INDEX(budget!O:O,MATCH($A:$A,budget!$A:$A,0))</f>
        <v>0</v>
      </c>
      <c r="P624" s="35">
        <f>INDEX(budget!P:P,MATCH($A:$A,budget!$A:$A,0))</f>
        <v>0</v>
      </c>
      <c r="Q624" s="35">
        <f>INDEX(budget!Q:Q,MATCH($A:$A,budget!$A:$A,0))</f>
        <v>0</v>
      </c>
      <c r="R624" s="35">
        <f>INDEX(budget!R:R,MATCH($A:$A,budget!$A:$A,0))</f>
        <v>0</v>
      </c>
      <c r="S624" s="14">
        <f t="shared" si="450"/>
        <v>0</v>
      </c>
      <c r="T624" s="35">
        <f>INDEX(budget!T:T,MATCH($A:$A,budget!$A:$A,0))</f>
        <v>0</v>
      </c>
      <c r="U624" s="332">
        <f t="shared" si="451"/>
        <v>0</v>
      </c>
      <c r="V624" s="58"/>
      <c r="W624" s="14"/>
      <c r="X624" s="58"/>
      <c r="Y624" s="58"/>
      <c r="Z624" s="58"/>
      <c r="AA624" s="58"/>
      <c r="AB624" s="75"/>
      <c r="AC624" s="319">
        <f t="shared" si="452"/>
        <v>0</v>
      </c>
      <c r="AD624" s="278"/>
      <c r="AE624" s="278"/>
      <c r="AF624" s="278"/>
      <c r="AG624" s="294">
        <f t="shared" si="453"/>
        <v>0</v>
      </c>
      <c r="AH624" s="304">
        <f t="shared" si="454"/>
        <v>0</v>
      </c>
    </row>
    <row r="625" spans="1:35" outlineLevel="1">
      <c r="A625" s="170"/>
      <c r="B625" s="171" t="s">
        <v>602</v>
      </c>
      <c r="C625" s="236"/>
      <c r="D625" s="172"/>
      <c r="E625" s="173"/>
      <c r="F625" s="174"/>
      <c r="G625" s="173"/>
      <c r="H625" s="175"/>
      <c r="I625" s="176"/>
      <c r="J625" s="173"/>
      <c r="K625" s="175"/>
      <c r="L625" s="177">
        <f>SUM(L617:L624)</f>
        <v>0</v>
      </c>
      <c r="M625" s="178">
        <f>SUM(M617:M624)</f>
        <v>0</v>
      </c>
      <c r="N625" s="177">
        <f t="shared" ref="N625:T625" si="455">SUM(N617:N624)</f>
        <v>0</v>
      </c>
      <c r="O625" s="179">
        <f t="shared" si="455"/>
        <v>0</v>
      </c>
      <c r="P625" s="179">
        <f t="shared" si="455"/>
        <v>0</v>
      </c>
      <c r="Q625" s="179">
        <f t="shared" si="455"/>
        <v>0</v>
      </c>
      <c r="R625" s="179">
        <f t="shared" si="455"/>
        <v>0</v>
      </c>
      <c r="S625" s="177">
        <f t="shared" si="455"/>
        <v>0</v>
      </c>
      <c r="T625" s="179">
        <f t="shared" si="455"/>
        <v>0</v>
      </c>
      <c r="U625" s="284">
        <f>SUM(U617:U624)</f>
        <v>0</v>
      </c>
      <c r="V625" s="58">
        <f t="shared" ref="V625:AA625" si="456">SUM(V617:V624)</f>
        <v>0</v>
      </c>
      <c r="W625" s="14">
        <f t="shared" si="456"/>
        <v>0</v>
      </c>
      <c r="X625" s="58">
        <f t="shared" si="456"/>
        <v>0</v>
      </c>
      <c r="Y625" s="58">
        <f t="shared" si="456"/>
        <v>0</v>
      </c>
      <c r="Z625" s="58">
        <f t="shared" si="456"/>
        <v>0</v>
      </c>
      <c r="AA625" s="58">
        <f t="shared" si="456"/>
        <v>0</v>
      </c>
      <c r="AB625" s="311">
        <f t="shared" ref="AB625" si="457">SUM(AB617:AB624)</f>
        <v>0</v>
      </c>
      <c r="AC625" s="319">
        <f>SUM(AC617:AC624)</f>
        <v>0</v>
      </c>
      <c r="AD625" s="278">
        <f>SUM(AD617:AD624)</f>
        <v>0</v>
      </c>
      <c r="AE625" s="278">
        <f>SUM(AE617:AE624)</f>
        <v>0</v>
      </c>
      <c r="AF625" s="278">
        <f>SUM(AF617:AF624)</f>
        <v>0</v>
      </c>
      <c r="AG625" s="294">
        <f t="shared" ref="AG625:AH625" si="458">SUM(AG617:AG624)</f>
        <v>0</v>
      </c>
      <c r="AH625" s="304">
        <f t="shared" si="458"/>
        <v>0</v>
      </c>
    </row>
    <row r="626" spans="1:35" outlineLevel="1">
      <c r="A626" s="170"/>
      <c r="B626" s="171" t="s">
        <v>659</v>
      </c>
      <c r="C626" s="236"/>
      <c r="D626" s="172"/>
      <c r="E626" s="173"/>
      <c r="F626" s="174"/>
      <c r="G626" s="173"/>
      <c r="H626" s="175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  <c r="U626" s="284"/>
      <c r="V626" s="58"/>
      <c r="W626" s="14"/>
      <c r="X626" s="58"/>
      <c r="Y626" s="58"/>
      <c r="Z626" s="58"/>
      <c r="AA626" s="58"/>
      <c r="AB626" s="311"/>
      <c r="AC626" s="319"/>
      <c r="AD626" s="278"/>
      <c r="AE626" s="278"/>
      <c r="AF626" s="278"/>
      <c r="AG626" s="294"/>
      <c r="AH626" s="304"/>
    </row>
    <row r="627" spans="1:35" outlineLevel="1">
      <c r="A627" s="103">
        <v>4731</v>
      </c>
      <c r="B627" s="44" t="s">
        <v>660</v>
      </c>
      <c r="C627" s="236" t="s">
        <v>244</v>
      </c>
      <c r="D627" s="6"/>
      <c r="E627" s="8"/>
      <c r="F627" s="98">
        <v>1</v>
      </c>
      <c r="G627" s="8"/>
      <c r="H627" s="7">
        <f t="shared" ref="H627:H639" si="459">SUM(E627:G627)</f>
        <v>1</v>
      </c>
      <c r="I627" s="4">
        <v>1</v>
      </c>
      <c r="J627" s="8" t="s">
        <v>231</v>
      </c>
      <c r="K627" s="7">
        <f>SUMIF(exportMMB!D:D,'Voorbeeld Costreport Budget'!A627,exportMMB!G:G)</f>
        <v>0</v>
      </c>
      <c r="L627" s="14">
        <f>INDEX(budget!L:L,MATCH(A:A,budget!A:A,0))</f>
        <v>0</v>
      </c>
      <c r="M627" s="22">
        <f>INDEX(budget!M:M,MATCH($A:$A,budget!$A:$A,0))</f>
        <v>0</v>
      </c>
      <c r="N627" s="14">
        <f>INDEX(budget!N:N,MATCH($A:$A,budget!$A:$A,0))</f>
        <v>0</v>
      </c>
      <c r="O627" s="35">
        <f>INDEX(budget!O:O,MATCH($A:$A,budget!$A:$A,0))</f>
        <v>0</v>
      </c>
      <c r="P627" s="35">
        <f>INDEX(budget!P:P,MATCH($A:$A,budget!$A:$A,0))</f>
        <v>0</v>
      </c>
      <c r="Q627" s="35">
        <f>INDEX(budget!Q:Q,MATCH($A:$A,budget!$A:$A,0))</f>
        <v>0</v>
      </c>
      <c r="R627" s="35">
        <f>INDEX(budget!R:R,MATCH($A:$A,budget!$A:$A,0))</f>
        <v>0</v>
      </c>
      <c r="S627" s="14">
        <f t="shared" ref="S627:S639" si="460">L627-SUM(N627:R627)</f>
        <v>0</v>
      </c>
      <c r="T627" s="35">
        <f>INDEX(budget!T:T,MATCH($A:$A,budget!$A:$A,0))</f>
        <v>0</v>
      </c>
      <c r="U627" s="332">
        <f t="shared" ref="U627:U639" si="461">W:W+X:X+Y:Y+Z:Z+AA:AA</f>
        <v>0</v>
      </c>
      <c r="V627" s="58"/>
      <c r="W627" s="14"/>
      <c r="X627" s="58"/>
      <c r="Y627" s="58"/>
      <c r="Z627" s="58"/>
      <c r="AA627" s="58"/>
      <c r="AB627" s="75"/>
      <c r="AC627" s="319">
        <f t="shared" ref="AC627:AC639" si="462">AD:AD+AE:AE</f>
        <v>0</v>
      </c>
      <c r="AD627" s="278"/>
      <c r="AE627" s="278"/>
      <c r="AF627" s="278"/>
      <c r="AG627" s="294">
        <f t="shared" ref="AG627:AG639" si="463">AC:AC+U:U</f>
        <v>0</v>
      </c>
      <c r="AH627" s="304">
        <f t="shared" ref="AH627:AH639" si="464">L:L-AG:AG</f>
        <v>0</v>
      </c>
    </row>
    <row r="628" spans="1:35" outlineLevel="1">
      <c r="A628" s="103">
        <v>4732</v>
      </c>
      <c r="B628" s="44" t="s">
        <v>661</v>
      </c>
      <c r="C628" s="236" t="s">
        <v>244</v>
      </c>
      <c r="D628" s="6"/>
      <c r="E628" s="8"/>
      <c r="F628" s="98">
        <v>1</v>
      </c>
      <c r="G628" s="8"/>
      <c r="H628" s="7">
        <f t="shared" si="459"/>
        <v>1</v>
      </c>
      <c r="I628" s="4">
        <v>1</v>
      </c>
      <c r="J628" s="8" t="s">
        <v>231</v>
      </c>
      <c r="K628" s="7">
        <f>SUMIF(exportMMB!D:D,'Voorbeeld Costreport Budget'!A628,exportMMB!G:G)</f>
        <v>0</v>
      </c>
      <c r="L628" s="14">
        <f>INDEX(budget!L:L,MATCH(A:A,budget!A:A,0))</f>
        <v>0</v>
      </c>
      <c r="M628" s="22">
        <f>INDEX(budget!M:M,MATCH($A:$A,budget!$A:$A,0))</f>
        <v>0</v>
      </c>
      <c r="N628" s="14">
        <f>INDEX(budget!N:N,MATCH($A:$A,budget!$A:$A,0))</f>
        <v>0</v>
      </c>
      <c r="O628" s="35">
        <f>INDEX(budget!O:O,MATCH($A:$A,budget!$A:$A,0))</f>
        <v>0</v>
      </c>
      <c r="P628" s="35">
        <f>INDEX(budget!P:P,MATCH($A:$A,budget!$A:$A,0))</f>
        <v>0</v>
      </c>
      <c r="Q628" s="35">
        <f>INDEX(budget!Q:Q,MATCH($A:$A,budget!$A:$A,0))</f>
        <v>0</v>
      </c>
      <c r="R628" s="35">
        <f>INDEX(budget!R:R,MATCH($A:$A,budget!$A:$A,0))</f>
        <v>0</v>
      </c>
      <c r="S628" s="14">
        <f t="shared" si="460"/>
        <v>0</v>
      </c>
      <c r="T628" s="35">
        <f>INDEX(budget!T:T,MATCH($A:$A,budget!$A:$A,0))</f>
        <v>0</v>
      </c>
      <c r="U628" s="332">
        <f t="shared" si="461"/>
        <v>0</v>
      </c>
      <c r="V628" s="58"/>
      <c r="W628" s="14"/>
      <c r="X628" s="58"/>
      <c r="Y628" s="58"/>
      <c r="Z628" s="58"/>
      <c r="AA628" s="58"/>
      <c r="AB628" s="75"/>
      <c r="AC628" s="319">
        <f t="shared" si="462"/>
        <v>0</v>
      </c>
      <c r="AD628" s="278"/>
      <c r="AE628" s="278"/>
      <c r="AF628" s="278"/>
      <c r="AG628" s="294">
        <f t="shared" si="463"/>
        <v>0</v>
      </c>
      <c r="AH628" s="304">
        <f t="shared" si="464"/>
        <v>0</v>
      </c>
    </row>
    <row r="629" spans="1:35" outlineLevel="1">
      <c r="A629" s="103">
        <v>4740</v>
      </c>
      <c r="B629" s="44" t="s">
        <v>662</v>
      </c>
      <c r="C629" s="236" t="s">
        <v>244</v>
      </c>
      <c r="D629" s="6"/>
      <c r="E629" s="8"/>
      <c r="F629" s="98">
        <v>1</v>
      </c>
      <c r="G629" s="8"/>
      <c r="H629" s="7">
        <f t="shared" si="459"/>
        <v>1</v>
      </c>
      <c r="I629" s="4">
        <v>1</v>
      </c>
      <c r="J629" s="8" t="s">
        <v>231</v>
      </c>
      <c r="K629" s="7">
        <f>SUMIF(exportMMB!D:D,'Voorbeeld Costreport Budget'!A629,exportMMB!G:G)</f>
        <v>0</v>
      </c>
      <c r="L629" s="14">
        <f>INDEX(budget!L:L,MATCH(A:A,budget!A:A,0))</f>
        <v>0</v>
      </c>
      <c r="M629" s="22">
        <f>INDEX(budget!M:M,MATCH($A:$A,budget!$A:$A,0))</f>
        <v>0</v>
      </c>
      <c r="N629" s="14">
        <f>INDEX(budget!N:N,MATCH($A:$A,budget!$A:$A,0))</f>
        <v>0</v>
      </c>
      <c r="O629" s="35">
        <f>INDEX(budget!O:O,MATCH($A:$A,budget!$A:$A,0))</f>
        <v>0</v>
      </c>
      <c r="P629" s="35">
        <f>INDEX(budget!P:P,MATCH($A:$A,budget!$A:$A,0))</f>
        <v>0</v>
      </c>
      <c r="Q629" s="35">
        <f>INDEX(budget!Q:Q,MATCH($A:$A,budget!$A:$A,0))</f>
        <v>0</v>
      </c>
      <c r="R629" s="35">
        <f>INDEX(budget!R:R,MATCH($A:$A,budget!$A:$A,0))</f>
        <v>0</v>
      </c>
      <c r="S629" s="14">
        <f t="shared" si="460"/>
        <v>0</v>
      </c>
      <c r="T629" s="35">
        <f>INDEX(budget!T:T,MATCH($A:$A,budget!$A:$A,0))</f>
        <v>0</v>
      </c>
      <c r="U629" s="332">
        <f t="shared" si="461"/>
        <v>0</v>
      </c>
      <c r="V629" s="58"/>
      <c r="W629" s="14"/>
      <c r="X629" s="58"/>
      <c r="Y629" s="58"/>
      <c r="Z629" s="58"/>
      <c r="AA629" s="58"/>
      <c r="AB629" s="75"/>
      <c r="AC629" s="319">
        <f t="shared" si="462"/>
        <v>0</v>
      </c>
      <c r="AD629" s="278"/>
      <c r="AE629" s="278"/>
      <c r="AF629" s="278"/>
      <c r="AG629" s="294">
        <f t="shared" si="463"/>
        <v>0</v>
      </c>
      <c r="AH629" s="304">
        <f t="shared" si="464"/>
        <v>0</v>
      </c>
    </row>
    <row r="630" spans="1:35" outlineLevel="1">
      <c r="A630" s="103">
        <v>4741</v>
      </c>
      <c r="B630" s="44" t="s">
        <v>663</v>
      </c>
      <c r="C630" s="236" t="s">
        <v>244</v>
      </c>
      <c r="D630" s="6"/>
      <c r="E630" s="8"/>
      <c r="F630" s="98">
        <v>1</v>
      </c>
      <c r="G630" s="8"/>
      <c r="H630" s="7">
        <f t="shared" si="459"/>
        <v>1</v>
      </c>
      <c r="I630" s="4">
        <v>1</v>
      </c>
      <c r="J630" s="8" t="s">
        <v>231</v>
      </c>
      <c r="K630" s="7">
        <f>SUMIF(exportMMB!D:D,'Voorbeeld Costreport Budget'!A630,exportMMB!G:G)</f>
        <v>0</v>
      </c>
      <c r="L630" s="14">
        <f>INDEX(budget!L:L,MATCH(A:A,budget!A:A,0))</f>
        <v>0</v>
      </c>
      <c r="M630" s="22">
        <f>INDEX(budget!M:M,MATCH($A:$A,budget!$A:$A,0))</f>
        <v>0</v>
      </c>
      <c r="N630" s="14">
        <f>INDEX(budget!N:N,MATCH($A:$A,budget!$A:$A,0))</f>
        <v>0</v>
      </c>
      <c r="O630" s="35">
        <f>INDEX(budget!O:O,MATCH($A:$A,budget!$A:$A,0))</f>
        <v>0</v>
      </c>
      <c r="P630" s="35">
        <f>INDEX(budget!P:P,MATCH($A:$A,budget!$A:$A,0))</f>
        <v>0</v>
      </c>
      <c r="Q630" s="35">
        <f>INDEX(budget!Q:Q,MATCH($A:$A,budget!$A:$A,0))</f>
        <v>0</v>
      </c>
      <c r="R630" s="35">
        <f>INDEX(budget!R:R,MATCH($A:$A,budget!$A:$A,0))</f>
        <v>0</v>
      </c>
      <c r="S630" s="14">
        <f t="shared" si="460"/>
        <v>0</v>
      </c>
      <c r="T630" s="35">
        <f>INDEX(budget!T:T,MATCH($A:$A,budget!$A:$A,0))</f>
        <v>0</v>
      </c>
      <c r="U630" s="332">
        <f t="shared" si="461"/>
        <v>0</v>
      </c>
      <c r="V630" s="58"/>
      <c r="W630" s="14"/>
      <c r="X630" s="58"/>
      <c r="Y630" s="58"/>
      <c r="Z630" s="58"/>
      <c r="AA630" s="58"/>
      <c r="AB630" s="75"/>
      <c r="AC630" s="319">
        <f t="shared" si="462"/>
        <v>0</v>
      </c>
      <c r="AD630" s="278"/>
      <c r="AE630" s="278"/>
      <c r="AF630" s="278"/>
      <c r="AG630" s="294">
        <f t="shared" si="463"/>
        <v>0</v>
      </c>
      <c r="AH630" s="304">
        <f t="shared" si="464"/>
        <v>0</v>
      </c>
    </row>
    <row r="631" spans="1:35" outlineLevel="1">
      <c r="A631" s="103">
        <v>4742</v>
      </c>
      <c r="B631" s="44" t="s">
        <v>664</v>
      </c>
      <c r="C631" s="236" t="s">
        <v>244</v>
      </c>
      <c r="D631" s="6"/>
      <c r="E631" s="8"/>
      <c r="F631" s="98">
        <v>1</v>
      </c>
      <c r="G631" s="8"/>
      <c r="H631" s="7">
        <f t="shared" si="459"/>
        <v>1</v>
      </c>
      <c r="I631" s="4">
        <v>1</v>
      </c>
      <c r="J631" s="8" t="s">
        <v>231</v>
      </c>
      <c r="K631" s="7">
        <f>SUMIF(exportMMB!D:D,'Voorbeeld Costreport Budget'!A631,exportMMB!G:G)</f>
        <v>0</v>
      </c>
      <c r="L631" s="14">
        <f>INDEX(budget!L:L,MATCH(A:A,budget!A:A,0))</f>
        <v>0</v>
      </c>
      <c r="M631" s="22">
        <f>INDEX(budget!M:M,MATCH($A:$A,budget!$A:$A,0))</f>
        <v>0</v>
      </c>
      <c r="N631" s="14">
        <f>INDEX(budget!N:N,MATCH($A:$A,budget!$A:$A,0))</f>
        <v>0</v>
      </c>
      <c r="O631" s="35">
        <f>INDEX(budget!O:O,MATCH($A:$A,budget!$A:$A,0))</f>
        <v>0</v>
      </c>
      <c r="P631" s="35">
        <f>INDEX(budget!P:P,MATCH($A:$A,budget!$A:$A,0))</f>
        <v>0</v>
      </c>
      <c r="Q631" s="35">
        <f>INDEX(budget!Q:Q,MATCH($A:$A,budget!$A:$A,0))</f>
        <v>0</v>
      </c>
      <c r="R631" s="35">
        <f>INDEX(budget!R:R,MATCH($A:$A,budget!$A:$A,0))</f>
        <v>0</v>
      </c>
      <c r="S631" s="14">
        <f t="shared" si="460"/>
        <v>0</v>
      </c>
      <c r="T631" s="35">
        <f>INDEX(budget!T:T,MATCH($A:$A,budget!$A:$A,0))</f>
        <v>0</v>
      </c>
      <c r="U631" s="332">
        <f t="shared" si="461"/>
        <v>0</v>
      </c>
      <c r="V631" s="58"/>
      <c r="W631" s="14"/>
      <c r="X631" s="58"/>
      <c r="Y631" s="58"/>
      <c r="Z631" s="58"/>
      <c r="AA631" s="58"/>
      <c r="AB631" s="75"/>
      <c r="AC631" s="319">
        <f t="shared" si="462"/>
        <v>0</v>
      </c>
      <c r="AD631" s="278"/>
      <c r="AE631" s="278"/>
      <c r="AF631" s="278"/>
      <c r="AG631" s="294">
        <f t="shared" si="463"/>
        <v>0</v>
      </c>
      <c r="AH631" s="304">
        <f t="shared" si="464"/>
        <v>0</v>
      </c>
    </row>
    <row r="632" spans="1:35" outlineLevel="1">
      <c r="A632" s="103">
        <v>4751</v>
      </c>
      <c r="B632" s="44" t="s">
        <v>665</v>
      </c>
      <c r="C632" s="236" t="s">
        <v>244</v>
      </c>
      <c r="D632" s="6"/>
      <c r="E632" s="8"/>
      <c r="F632" s="98">
        <v>1</v>
      </c>
      <c r="G632" s="8"/>
      <c r="H632" s="7">
        <f t="shared" si="459"/>
        <v>1</v>
      </c>
      <c r="I632" s="4">
        <v>1</v>
      </c>
      <c r="J632" s="8" t="s">
        <v>231</v>
      </c>
      <c r="K632" s="7">
        <f>SUMIF(exportMMB!D:D,'Voorbeeld Costreport Budget'!A632,exportMMB!G:G)</f>
        <v>0</v>
      </c>
      <c r="L632" s="14">
        <f>INDEX(budget!L:L,MATCH(A:A,budget!A:A,0))</f>
        <v>0</v>
      </c>
      <c r="M632" s="22">
        <f>INDEX(budget!M:M,MATCH($A:$A,budget!$A:$A,0))</f>
        <v>0</v>
      </c>
      <c r="N632" s="14">
        <f>INDEX(budget!N:N,MATCH($A:$A,budget!$A:$A,0))</f>
        <v>0</v>
      </c>
      <c r="O632" s="35">
        <f>INDEX(budget!O:O,MATCH($A:$A,budget!$A:$A,0))</f>
        <v>0</v>
      </c>
      <c r="P632" s="35">
        <f>INDEX(budget!P:P,MATCH($A:$A,budget!$A:$A,0))</f>
        <v>0</v>
      </c>
      <c r="Q632" s="35">
        <f>INDEX(budget!Q:Q,MATCH($A:$A,budget!$A:$A,0))</f>
        <v>0</v>
      </c>
      <c r="R632" s="35">
        <f>INDEX(budget!R:R,MATCH($A:$A,budget!$A:$A,0))</f>
        <v>0</v>
      </c>
      <c r="S632" s="14">
        <f t="shared" si="460"/>
        <v>0</v>
      </c>
      <c r="T632" s="35">
        <f>INDEX(budget!T:T,MATCH($A:$A,budget!$A:$A,0))</f>
        <v>0</v>
      </c>
      <c r="U632" s="332">
        <f t="shared" si="461"/>
        <v>0</v>
      </c>
      <c r="V632" s="58"/>
      <c r="W632" s="14"/>
      <c r="X632" s="58"/>
      <c r="Y632" s="58"/>
      <c r="Z632" s="58"/>
      <c r="AA632" s="58"/>
      <c r="AB632" s="75"/>
      <c r="AC632" s="319">
        <f t="shared" si="462"/>
        <v>0</v>
      </c>
      <c r="AD632" s="278"/>
      <c r="AE632" s="278"/>
      <c r="AF632" s="278"/>
      <c r="AG632" s="294">
        <f t="shared" si="463"/>
        <v>0</v>
      </c>
      <c r="AH632" s="304">
        <f t="shared" si="464"/>
        <v>0</v>
      </c>
    </row>
    <row r="633" spans="1:35" outlineLevel="1">
      <c r="A633" s="103">
        <v>4752</v>
      </c>
      <c r="B633" s="44" t="s">
        <v>666</v>
      </c>
      <c r="C633" s="236" t="s">
        <v>244</v>
      </c>
      <c r="D633" s="6"/>
      <c r="E633" s="8"/>
      <c r="F633" s="98">
        <v>1</v>
      </c>
      <c r="G633" s="8"/>
      <c r="H633" s="7">
        <f t="shared" si="459"/>
        <v>1</v>
      </c>
      <c r="I633" s="4">
        <v>1</v>
      </c>
      <c r="J633" s="8" t="s">
        <v>231</v>
      </c>
      <c r="K633" s="7">
        <f>SUMIF(exportMMB!D:D,'Voorbeeld Costreport Budget'!A633,exportMMB!G:G)</f>
        <v>0</v>
      </c>
      <c r="L633" s="14">
        <f>INDEX(budget!L:L,MATCH(A:A,budget!A:A,0))</f>
        <v>0</v>
      </c>
      <c r="M633" s="22">
        <f>INDEX(budget!M:M,MATCH($A:$A,budget!$A:$A,0))</f>
        <v>0</v>
      </c>
      <c r="N633" s="14">
        <f>INDEX(budget!N:N,MATCH($A:$A,budget!$A:$A,0))</f>
        <v>0</v>
      </c>
      <c r="O633" s="35">
        <f>INDEX(budget!O:O,MATCH($A:$A,budget!$A:$A,0))</f>
        <v>0</v>
      </c>
      <c r="P633" s="35">
        <f>INDEX(budget!P:P,MATCH($A:$A,budget!$A:$A,0))</f>
        <v>0</v>
      </c>
      <c r="Q633" s="35">
        <f>INDEX(budget!Q:Q,MATCH($A:$A,budget!$A:$A,0))</f>
        <v>0</v>
      </c>
      <c r="R633" s="35">
        <f>INDEX(budget!R:R,MATCH($A:$A,budget!$A:$A,0))</f>
        <v>0</v>
      </c>
      <c r="S633" s="14">
        <f t="shared" si="460"/>
        <v>0</v>
      </c>
      <c r="T633" s="35">
        <f>INDEX(budget!T:T,MATCH($A:$A,budget!$A:$A,0))</f>
        <v>0</v>
      </c>
      <c r="U633" s="332">
        <f t="shared" si="461"/>
        <v>0</v>
      </c>
      <c r="V633" s="58"/>
      <c r="W633" s="14"/>
      <c r="X633" s="58"/>
      <c r="Y633" s="58"/>
      <c r="Z633" s="58"/>
      <c r="AA633" s="58"/>
      <c r="AB633" s="75"/>
      <c r="AC633" s="319">
        <f t="shared" si="462"/>
        <v>0</v>
      </c>
      <c r="AD633" s="278"/>
      <c r="AE633" s="278"/>
      <c r="AF633" s="278"/>
      <c r="AG633" s="294">
        <f t="shared" si="463"/>
        <v>0</v>
      </c>
      <c r="AH633" s="304">
        <f t="shared" si="464"/>
        <v>0</v>
      </c>
    </row>
    <row r="634" spans="1:35" outlineLevel="1">
      <c r="A634" s="103">
        <v>4753</v>
      </c>
      <c r="B634" s="44" t="s">
        <v>667</v>
      </c>
      <c r="C634" s="236" t="s">
        <v>244</v>
      </c>
      <c r="D634" s="6"/>
      <c r="E634" s="8"/>
      <c r="F634" s="98">
        <v>1</v>
      </c>
      <c r="G634" s="8"/>
      <c r="H634" s="7">
        <f t="shared" si="459"/>
        <v>1</v>
      </c>
      <c r="I634" s="4">
        <v>1</v>
      </c>
      <c r="J634" s="8" t="s">
        <v>231</v>
      </c>
      <c r="K634" s="7">
        <f>SUMIF(exportMMB!D:D,'Voorbeeld Costreport Budget'!A634,exportMMB!G:G)</f>
        <v>0</v>
      </c>
      <c r="L634" s="14">
        <f>INDEX(budget!L:L,MATCH(A:A,budget!A:A,0))</f>
        <v>0</v>
      </c>
      <c r="M634" s="22">
        <f>INDEX(budget!M:M,MATCH($A:$A,budget!$A:$A,0))</f>
        <v>0</v>
      </c>
      <c r="N634" s="14">
        <f>INDEX(budget!N:N,MATCH($A:$A,budget!$A:$A,0))</f>
        <v>0</v>
      </c>
      <c r="O634" s="35">
        <f>INDEX(budget!O:O,MATCH($A:$A,budget!$A:$A,0))</f>
        <v>0</v>
      </c>
      <c r="P634" s="35">
        <f>INDEX(budget!P:P,MATCH($A:$A,budget!$A:$A,0))</f>
        <v>0</v>
      </c>
      <c r="Q634" s="35">
        <f>INDEX(budget!Q:Q,MATCH($A:$A,budget!$A:$A,0))</f>
        <v>0</v>
      </c>
      <c r="R634" s="35">
        <f>INDEX(budget!R:R,MATCH($A:$A,budget!$A:$A,0))</f>
        <v>0</v>
      </c>
      <c r="S634" s="14">
        <f t="shared" si="460"/>
        <v>0</v>
      </c>
      <c r="T634" s="35">
        <f>INDEX(budget!T:T,MATCH($A:$A,budget!$A:$A,0))</f>
        <v>0</v>
      </c>
      <c r="U634" s="332">
        <f t="shared" si="461"/>
        <v>0</v>
      </c>
      <c r="V634" s="58"/>
      <c r="W634" s="14"/>
      <c r="X634" s="58"/>
      <c r="Y634" s="58"/>
      <c r="Z634" s="58"/>
      <c r="AA634" s="58"/>
      <c r="AB634" s="75"/>
      <c r="AC634" s="319">
        <f t="shared" si="462"/>
        <v>0</v>
      </c>
      <c r="AD634" s="278"/>
      <c r="AE634" s="278"/>
      <c r="AF634" s="278"/>
      <c r="AG634" s="294">
        <f t="shared" si="463"/>
        <v>0</v>
      </c>
      <c r="AH634" s="304">
        <f t="shared" si="464"/>
        <v>0</v>
      </c>
    </row>
    <row r="635" spans="1:35" outlineLevel="1">
      <c r="A635" s="103">
        <v>4754</v>
      </c>
      <c r="B635" s="44" t="s">
        <v>668</v>
      </c>
      <c r="C635" s="236" t="s">
        <v>244</v>
      </c>
      <c r="D635" s="6"/>
      <c r="E635" s="8"/>
      <c r="F635" s="98">
        <v>1</v>
      </c>
      <c r="G635" s="8"/>
      <c r="H635" s="7">
        <f t="shared" si="459"/>
        <v>1</v>
      </c>
      <c r="I635" s="4">
        <v>1</v>
      </c>
      <c r="J635" s="8" t="s">
        <v>231</v>
      </c>
      <c r="K635" s="7">
        <f>SUMIF(exportMMB!D:D,'Voorbeeld Costreport Budget'!A635,exportMMB!G:G)</f>
        <v>0</v>
      </c>
      <c r="L635" s="14">
        <f>INDEX(budget!L:L,MATCH(A:A,budget!A:A,0))</f>
        <v>0</v>
      </c>
      <c r="M635" s="22">
        <f>INDEX(budget!M:M,MATCH($A:$A,budget!$A:$A,0))</f>
        <v>0</v>
      </c>
      <c r="N635" s="14">
        <f>INDEX(budget!N:N,MATCH($A:$A,budget!$A:$A,0))</f>
        <v>0</v>
      </c>
      <c r="O635" s="35">
        <f>INDEX(budget!O:O,MATCH($A:$A,budget!$A:$A,0))</f>
        <v>0</v>
      </c>
      <c r="P635" s="35">
        <f>INDEX(budget!P:P,MATCH($A:$A,budget!$A:$A,0))</f>
        <v>0</v>
      </c>
      <c r="Q635" s="35">
        <f>INDEX(budget!Q:Q,MATCH($A:$A,budget!$A:$A,0))</f>
        <v>0</v>
      </c>
      <c r="R635" s="35">
        <f>INDEX(budget!R:R,MATCH($A:$A,budget!$A:$A,0))</f>
        <v>0</v>
      </c>
      <c r="S635" s="14">
        <f t="shared" si="460"/>
        <v>0</v>
      </c>
      <c r="T635" s="35">
        <f>INDEX(budget!T:T,MATCH($A:$A,budget!$A:$A,0))</f>
        <v>0</v>
      </c>
      <c r="U635" s="332">
        <f t="shared" si="461"/>
        <v>0</v>
      </c>
      <c r="V635" s="58"/>
      <c r="W635" s="14"/>
      <c r="X635" s="58"/>
      <c r="Y635" s="58"/>
      <c r="Z635" s="58"/>
      <c r="AA635" s="58"/>
      <c r="AB635" s="75"/>
      <c r="AC635" s="319">
        <f t="shared" si="462"/>
        <v>0</v>
      </c>
      <c r="AD635" s="278"/>
      <c r="AE635" s="278"/>
      <c r="AF635" s="278"/>
      <c r="AG635" s="294">
        <f t="shared" si="463"/>
        <v>0</v>
      </c>
      <c r="AH635" s="304">
        <f t="shared" si="464"/>
        <v>0</v>
      </c>
      <c r="AI635" s="328"/>
    </row>
    <row r="636" spans="1:35" outlineLevel="1">
      <c r="A636" s="103">
        <v>4755</v>
      </c>
      <c r="B636" s="44" t="s">
        <v>669</v>
      </c>
      <c r="C636" s="236" t="s">
        <v>244</v>
      </c>
      <c r="D636" s="6"/>
      <c r="E636" s="8"/>
      <c r="F636" s="98">
        <v>1</v>
      </c>
      <c r="G636" s="8"/>
      <c r="H636" s="7">
        <f t="shared" si="459"/>
        <v>1</v>
      </c>
      <c r="I636" s="4">
        <v>1</v>
      </c>
      <c r="J636" s="8" t="s">
        <v>231</v>
      </c>
      <c r="K636" s="7">
        <f>SUMIF(exportMMB!D:D,'Voorbeeld Costreport Budget'!A636,exportMMB!G:G)</f>
        <v>0</v>
      </c>
      <c r="L636" s="14">
        <f>INDEX(budget!L:L,MATCH(A:A,budget!A:A,0))</f>
        <v>0</v>
      </c>
      <c r="M636" s="22">
        <f>INDEX(budget!M:M,MATCH($A:$A,budget!$A:$A,0))</f>
        <v>0</v>
      </c>
      <c r="N636" s="14">
        <f>INDEX(budget!N:N,MATCH($A:$A,budget!$A:$A,0))</f>
        <v>0</v>
      </c>
      <c r="O636" s="35">
        <f>INDEX(budget!O:O,MATCH($A:$A,budget!$A:$A,0))</f>
        <v>0</v>
      </c>
      <c r="P636" s="35">
        <f>INDEX(budget!P:P,MATCH($A:$A,budget!$A:$A,0))</f>
        <v>0</v>
      </c>
      <c r="Q636" s="35">
        <f>INDEX(budget!Q:Q,MATCH($A:$A,budget!$A:$A,0))</f>
        <v>0</v>
      </c>
      <c r="R636" s="35">
        <f>INDEX(budget!R:R,MATCH($A:$A,budget!$A:$A,0))</f>
        <v>0</v>
      </c>
      <c r="S636" s="14">
        <f t="shared" si="460"/>
        <v>0</v>
      </c>
      <c r="T636" s="35">
        <f>INDEX(budget!T:T,MATCH($A:$A,budget!$A:$A,0))</f>
        <v>0</v>
      </c>
      <c r="U636" s="332">
        <f t="shared" si="461"/>
        <v>0</v>
      </c>
      <c r="V636" s="58"/>
      <c r="W636" s="14"/>
      <c r="X636" s="58"/>
      <c r="Y636" s="58"/>
      <c r="Z636" s="58"/>
      <c r="AA636" s="58"/>
      <c r="AB636" s="75"/>
      <c r="AC636" s="319">
        <f t="shared" si="462"/>
        <v>0</v>
      </c>
      <c r="AD636" s="278"/>
      <c r="AE636" s="278"/>
      <c r="AF636" s="278"/>
      <c r="AG636" s="294">
        <f t="shared" si="463"/>
        <v>0</v>
      </c>
      <c r="AH636" s="304">
        <f t="shared" si="464"/>
        <v>0</v>
      </c>
    </row>
    <row r="637" spans="1:35" outlineLevel="1">
      <c r="A637" s="103">
        <v>4756</v>
      </c>
      <c r="B637" s="44" t="s">
        <v>670</v>
      </c>
      <c r="C637" s="236" t="s">
        <v>244</v>
      </c>
      <c r="D637" s="6"/>
      <c r="E637" s="8"/>
      <c r="F637" s="98">
        <v>1</v>
      </c>
      <c r="G637" s="8"/>
      <c r="H637" s="7">
        <f t="shared" si="459"/>
        <v>1</v>
      </c>
      <c r="I637" s="4">
        <v>1</v>
      </c>
      <c r="J637" s="8" t="s">
        <v>231</v>
      </c>
      <c r="K637" s="7">
        <f>SUMIF(exportMMB!D:D,'Voorbeeld Costreport Budget'!A637,exportMMB!G:G)</f>
        <v>0</v>
      </c>
      <c r="L637" s="14">
        <f>INDEX(budget!L:L,MATCH(A:A,budget!A:A,0))</f>
        <v>0</v>
      </c>
      <c r="M637" s="22">
        <f>INDEX(budget!M:M,MATCH($A:$A,budget!$A:$A,0))</f>
        <v>0</v>
      </c>
      <c r="N637" s="14">
        <f>INDEX(budget!N:N,MATCH($A:$A,budget!$A:$A,0))</f>
        <v>0</v>
      </c>
      <c r="O637" s="35">
        <f>INDEX(budget!O:O,MATCH($A:$A,budget!$A:$A,0))</f>
        <v>0</v>
      </c>
      <c r="P637" s="35">
        <f>INDEX(budget!P:P,MATCH($A:$A,budget!$A:$A,0))</f>
        <v>0</v>
      </c>
      <c r="Q637" s="35">
        <f>INDEX(budget!Q:Q,MATCH($A:$A,budget!$A:$A,0))</f>
        <v>0</v>
      </c>
      <c r="R637" s="35">
        <f>INDEX(budget!R:R,MATCH($A:$A,budget!$A:$A,0))</f>
        <v>0</v>
      </c>
      <c r="S637" s="14">
        <f t="shared" si="460"/>
        <v>0</v>
      </c>
      <c r="T637" s="35">
        <f>INDEX(budget!T:T,MATCH($A:$A,budget!$A:$A,0))</f>
        <v>0</v>
      </c>
      <c r="U637" s="332">
        <f t="shared" si="461"/>
        <v>0</v>
      </c>
      <c r="V637" s="58"/>
      <c r="W637" s="14"/>
      <c r="X637" s="58"/>
      <c r="Y637" s="58"/>
      <c r="Z637" s="58"/>
      <c r="AA637" s="58"/>
      <c r="AB637" s="75"/>
      <c r="AC637" s="319">
        <f t="shared" si="462"/>
        <v>0</v>
      </c>
      <c r="AD637" s="278"/>
      <c r="AE637" s="278"/>
      <c r="AF637" s="278"/>
      <c r="AG637" s="294">
        <f t="shared" si="463"/>
        <v>0</v>
      </c>
      <c r="AH637" s="304">
        <f t="shared" si="464"/>
        <v>0</v>
      </c>
    </row>
    <row r="638" spans="1:35" outlineLevel="1">
      <c r="A638" s="103">
        <v>4757</v>
      </c>
      <c r="B638" s="44" t="s">
        <v>671</v>
      </c>
      <c r="C638" s="236" t="s">
        <v>244</v>
      </c>
      <c r="D638" s="6"/>
      <c r="E638" s="8"/>
      <c r="F638" s="98">
        <v>1</v>
      </c>
      <c r="G638" s="8"/>
      <c r="H638" s="7">
        <f t="shared" ref="H638" si="465">SUM(E638:G638)</f>
        <v>1</v>
      </c>
      <c r="I638" s="4">
        <v>1</v>
      </c>
      <c r="J638" s="8" t="s">
        <v>231</v>
      </c>
      <c r="K638" s="7">
        <f>SUMIF(exportMMB!D:D,'Voorbeeld Costreport Budget'!A638,exportMMB!G:G)</f>
        <v>0</v>
      </c>
      <c r="L638" s="14">
        <f>INDEX(budget!L:L,MATCH(A:A,budget!A:A,0))</f>
        <v>0</v>
      </c>
      <c r="M638" s="22">
        <f>INDEX(budget!M:M,MATCH($A:$A,budget!$A:$A,0))</f>
        <v>0</v>
      </c>
      <c r="N638" s="14">
        <f>INDEX(budget!N:N,MATCH($A:$A,budget!$A:$A,0))</f>
        <v>0</v>
      </c>
      <c r="O638" s="35">
        <f>INDEX(budget!O:O,MATCH($A:$A,budget!$A:$A,0))</f>
        <v>0</v>
      </c>
      <c r="P638" s="35">
        <f>INDEX(budget!P:P,MATCH($A:$A,budget!$A:$A,0))</f>
        <v>0</v>
      </c>
      <c r="Q638" s="35">
        <f>INDEX(budget!Q:Q,MATCH($A:$A,budget!$A:$A,0))</f>
        <v>0</v>
      </c>
      <c r="R638" s="35">
        <f>INDEX(budget!R:R,MATCH($A:$A,budget!$A:$A,0))</f>
        <v>0</v>
      </c>
      <c r="S638" s="14">
        <f t="shared" ref="S638" si="466">L638-SUM(N638:R638)</f>
        <v>0</v>
      </c>
      <c r="T638" s="35">
        <f>INDEX(budget!T:T,MATCH($A:$A,budget!$A:$A,0))</f>
        <v>0</v>
      </c>
      <c r="U638" s="332">
        <f t="shared" si="461"/>
        <v>0</v>
      </c>
      <c r="V638" s="58"/>
      <c r="W638" s="14"/>
      <c r="X638" s="58"/>
      <c r="Y638" s="58"/>
      <c r="Z638" s="58"/>
      <c r="AA638" s="58"/>
      <c r="AB638" s="75"/>
      <c r="AC638" s="319">
        <f t="shared" si="462"/>
        <v>0</v>
      </c>
      <c r="AD638" s="278"/>
      <c r="AE638" s="278"/>
      <c r="AF638" s="278"/>
      <c r="AG638" s="294">
        <f t="shared" si="463"/>
        <v>0</v>
      </c>
      <c r="AH638" s="304">
        <f t="shared" si="464"/>
        <v>0</v>
      </c>
    </row>
    <row r="639" spans="1:35" outlineLevel="1">
      <c r="A639" s="350">
        <v>4758</v>
      </c>
      <c r="B639" s="108" t="s">
        <v>1301</v>
      </c>
      <c r="C639" s="236" t="s">
        <v>244</v>
      </c>
      <c r="D639" s="6"/>
      <c r="E639" s="8"/>
      <c r="F639" s="98">
        <v>1</v>
      </c>
      <c r="G639" s="8"/>
      <c r="H639" s="7">
        <f t="shared" si="459"/>
        <v>1</v>
      </c>
      <c r="I639" s="4">
        <v>1</v>
      </c>
      <c r="J639" s="8" t="s">
        <v>231</v>
      </c>
      <c r="K639" s="7">
        <f>SUMIF(exportMMB!D:D,'Voorbeeld Costreport Budget'!A639,exportMMB!G:G)</f>
        <v>0</v>
      </c>
      <c r="L639" s="14">
        <f>INDEX(budget!L:L,MATCH(A:A,budget!A:A,0))</f>
        <v>0</v>
      </c>
      <c r="M639" s="22">
        <f>INDEX(budget!M:M,MATCH($A:$A,budget!$A:$A,0))</f>
        <v>0</v>
      </c>
      <c r="N639" s="14">
        <f>INDEX(budget!N:N,MATCH($A:$A,budget!$A:$A,0))</f>
        <v>0</v>
      </c>
      <c r="O639" s="35">
        <f>INDEX(budget!O:O,MATCH($A:$A,budget!$A:$A,0))</f>
        <v>0</v>
      </c>
      <c r="P639" s="35">
        <f>INDEX(budget!P:P,MATCH($A:$A,budget!$A:$A,0))</f>
        <v>0</v>
      </c>
      <c r="Q639" s="35">
        <f>INDEX(budget!Q:Q,MATCH($A:$A,budget!$A:$A,0))</f>
        <v>0</v>
      </c>
      <c r="R639" s="35">
        <f>INDEX(budget!R:R,MATCH($A:$A,budget!$A:$A,0))</f>
        <v>0</v>
      </c>
      <c r="S639" s="14">
        <f t="shared" si="460"/>
        <v>0</v>
      </c>
      <c r="T639" s="35">
        <f>INDEX(budget!T:T,MATCH($A:$A,budget!$A:$A,0))</f>
        <v>0</v>
      </c>
      <c r="U639" s="332">
        <f t="shared" si="461"/>
        <v>0</v>
      </c>
      <c r="V639" s="58"/>
      <c r="W639" s="14"/>
      <c r="X639" s="58"/>
      <c r="Y639" s="58"/>
      <c r="Z639" s="58"/>
      <c r="AA639" s="58"/>
      <c r="AB639" s="75"/>
      <c r="AC639" s="319">
        <f t="shared" si="462"/>
        <v>0</v>
      </c>
      <c r="AD639" s="278"/>
      <c r="AE639" s="278"/>
      <c r="AF639" s="278"/>
      <c r="AG639" s="294">
        <f t="shared" si="463"/>
        <v>0</v>
      </c>
      <c r="AH639" s="304">
        <f t="shared" si="464"/>
        <v>0</v>
      </c>
    </row>
    <row r="640" spans="1:35" outlineLevel="1">
      <c r="A640" s="170"/>
      <c r="B640" s="171" t="s">
        <v>602</v>
      </c>
      <c r="C640" s="236"/>
      <c r="D640" s="172"/>
      <c r="E640" s="173"/>
      <c r="F640" s="174"/>
      <c r="G640" s="173"/>
      <c r="H640" s="175"/>
      <c r="I640" s="176"/>
      <c r="J640" s="173"/>
      <c r="K640" s="175"/>
      <c r="L640" s="177">
        <f t="shared" ref="L640:AH640" si="467">SUM(L627:L639)</f>
        <v>0</v>
      </c>
      <c r="M640" s="178">
        <f t="shared" si="467"/>
        <v>0</v>
      </c>
      <c r="N640" s="177">
        <f t="shared" si="467"/>
        <v>0</v>
      </c>
      <c r="O640" s="179">
        <f t="shared" si="467"/>
        <v>0</v>
      </c>
      <c r="P640" s="179">
        <f t="shared" si="467"/>
        <v>0</v>
      </c>
      <c r="Q640" s="179">
        <f t="shared" si="467"/>
        <v>0</v>
      </c>
      <c r="R640" s="179">
        <f t="shared" si="467"/>
        <v>0</v>
      </c>
      <c r="S640" s="177">
        <f t="shared" si="467"/>
        <v>0</v>
      </c>
      <c r="T640" s="179">
        <f t="shared" si="467"/>
        <v>0</v>
      </c>
      <c r="U640" s="284">
        <f t="shared" si="467"/>
        <v>0</v>
      </c>
      <c r="V640" s="58">
        <f t="shared" si="467"/>
        <v>0</v>
      </c>
      <c r="W640" s="14">
        <f t="shared" si="467"/>
        <v>0</v>
      </c>
      <c r="X640" s="58">
        <f t="shared" si="467"/>
        <v>0</v>
      </c>
      <c r="Y640" s="58">
        <f t="shared" si="467"/>
        <v>0</v>
      </c>
      <c r="Z640" s="58">
        <f t="shared" si="467"/>
        <v>0</v>
      </c>
      <c r="AA640" s="58">
        <f t="shared" si="467"/>
        <v>0</v>
      </c>
      <c r="AB640" s="311">
        <f t="shared" si="467"/>
        <v>0</v>
      </c>
      <c r="AC640" s="319">
        <f t="shared" si="467"/>
        <v>0</v>
      </c>
      <c r="AD640" s="278">
        <f t="shared" si="467"/>
        <v>0</v>
      </c>
      <c r="AE640" s="278">
        <f t="shared" si="467"/>
        <v>0</v>
      </c>
      <c r="AF640" s="278">
        <f t="shared" si="467"/>
        <v>0</v>
      </c>
      <c r="AG640" s="294">
        <f t="shared" si="467"/>
        <v>0</v>
      </c>
      <c r="AH640" s="304">
        <f t="shared" si="467"/>
        <v>0</v>
      </c>
    </row>
    <row r="641" spans="1:34" outlineLevel="1">
      <c r="A641" s="170"/>
      <c r="B641" s="171" t="s">
        <v>672</v>
      </c>
      <c r="C641" s="236"/>
      <c r="D641" s="172"/>
      <c r="E641" s="173"/>
      <c r="F641" s="174"/>
      <c r="G641" s="173"/>
      <c r="H641" s="175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  <c r="U641" s="284"/>
      <c r="V641" s="58"/>
      <c r="W641" s="14"/>
      <c r="X641" s="58"/>
      <c r="Y641" s="58"/>
      <c r="Z641" s="58"/>
      <c r="AA641" s="58"/>
      <c r="AB641" s="311"/>
      <c r="AC641" s="319"/>
      <c r="AD641" s="278"/>
      <c r="AE641" s="278"/>
      <c r="AF641" s="278"/>
      <c r="AG641" s="294"/>
      <c r="AH641" s="304"/>
    </row>
    <row r="642" spans="1:34" outlineLevel="1">
      <c r="A642" s="103">
        <v>4761</v>
      </c>
      <c r="B642" s="44" t="s">
        <v>673</v>
      </c>
      <c r="C642" s="236" t="s">
        <v>244</v>
      </c>
      <c r="D642" s="6"/>
      <c r="E642" s="8"/>
      <c r="F642" s="98">
        <v>1</v>
      </c>
      <c r="G642" s="8"/>
      <c r="H642" s="7">
        <f t="shared" ref="H642:H646" si="468">SUM(E642:G642)</f>
        <v>1</v>
      </c>
      <c r="I642" s="4">
        <v>1</v>
      </c>
      <c r="J642" s="8" t="s">
        <v>231</v>
      </c>
      <c r="K642" s="7">
        <f>SUMIF(exportMMB!D:D,'Voorbeeld Costreport Budget'!A642,exportMMB!G:G)</f>
        <v>0</v>
      </c>
      <c r="L642" s="14">
        <f>INDEX(budget!L:L,MATCH(A:A,budget!A:A,0))</f>
        <v>0</v>
      </c>
      <c r="M642" s="22">
        <f>INDEX(budget!M:M,MATCH($A:$A,budget!$A:$A,0))</f>
        <v>0</v>
      </c>
      <c r="N642" s="14">
        <f>INDEX(budget!N:N,MATCH($A:$A,budget!$A:$A,0))</f>
        <v>0</v>
      </c>
      <c r="O642" s="35">
        <f>INDEX(budget!O:O,MATCH($A:$A,budget!$A:$A,0))</f>
        <v>0</v>
      </c>
      <c r="P642" s="35">
        <f>INDEX(budget!P:P,MATCH($A:$A,budget!$A:$A,0))</f>
        <v>0</v>
      </c>
      <c r="Q642" s="35">
        <f>INDEX(budget!Q:Q,MATCH($A:$A,budget!$A:$A,0))</f>
        <v>0</v>
      </c>
      <c r="R642" s="35">
        <f>INDEX(budget!R:R,MATCH($A:$A,budget!$A:$A,0))</f>
        <v>0</v>
      </c>
      <c r="S642" s="14">
        <f>L642-SUM(N642:R642)</f>
        <v>0</v>
      </c>
      <c r="T642" s="35">
        <f>INDEX(budget!T:T,MATCH($A:$A,budget!$A:$A,0))</f>
        <v>0</v>
      </c>
      <c r="U642" s="332">
        <f>W:W+X:X+Y:Y+Z:Z+AA:AA</f>
        <v>0</v>
      </c>
      <c r="V642" s="58"/>
      <c r="W642" s="14"/>
      <c r="X642" s="58"/>
      <c r="Y642" s="58"/>
      <c r="Z642" s="58"/>
      <c r="AA642" s="58"/>
      <c r="AB642" s="75"/>
      <c r="AC642" s="319">
        <f>AD:AD+AE:AE</f>
        <v>0</v>
      </c>
      <c r="AD642" s="278"/>
      <c r="AE642" s="278"/>
      <c r="AF642" s="278"/>
      <c r="AG642" s="294">
        <f>AC:AC+U:U</f>
        <v>0</v>
      </c>
      <c r="AH642" s="304">
        <f>L:L-AG:AG</f>
        <v>0</v>
      </c>
    </row>
    <row r="643" spans="1:34" outlineLevel="1">
      <c r="A643" s="103">
        <v>4771</v>
      </c>
      <c r="B643" s="44" t="s">
        <v>674</v>
      </c>
      <c r="C643" s="236" t="s">
        <v>244</v>
      </c>
      <c r="D643" s="6"/>
      <c r="E643" s="8"/>
      <c r="F643" s="98">
        <v>1</v>
      </c>
      <c r="G643" s="8"/>
      <c r="H643" s="7">
        <f t="shared" si="468"/>
        <v>1</v>
      </c>
      <c r="I643" s="4">
        <v>1</v>
      </c>
      <c r="J643" s="8" t="s">
        <v>231</v>
      </c>
      <c r="K643" s="7">
        <f>SUMIF(exportMMB!D:D,'Voorbeeld Costreport Budget'!A643,exportMMB!G:G)</f>
        <v>0</v>
      </c>
      <c r="L643" s="14">
        <f>INDEX(budget!L:L,MATCH(A:A,budget!A:A,0))</f>
        <v>0</v>
      </c>
      <c r="M643" s="22">
        <f>INDEX(budget!M:M,MATCH($A:$A,budget!$A:$A,0))</f>
        <v>0</v>
      </c>
      <c r="N643" s="14">
        <f>INDEX(budget!N:N,MATCH($A:$A,budget!$A:$A,0))</f>
        <v>0</v>
      </c>
      <c r="O643" s="35">
        <f>INDEX(budget!O:O,MATCH($A:$A,budget!$A:$A,0))</f>
        <v>0</v>
      </c>
      <c r="P643" s="35">
        <f>INDEX(budget!P:P,MATCH($A:$A,budget!$A:$A,0))</f>
        <v>0</v>
      </c>
      <c r="Q643" s="35">
        <f>INDEX(budget!Q:Q,MATCH($A:$A,budget!$A:$A,0))</f>
        <v>0</v>
      </c>
      <c r="R643" s="35">
        <f>INDEX(budget!R:R,MATCH($A:$A,budget!$A:$A,0))</f>
        <v>0</v>
      </c>
      <c r="S643" s="14">
        <f>L643-SUM(N643:R643)</f>
        <v>0</v>
      </c>
      <c r="T643" s="35">
        <f>INDEX(budget!T:T,MATCH($A:$A,budget!$A:$A,0))</f>
        <v>0</v>
      </c>
      <c r="U643" s="332">
        <f>W:W+X:X+Y:Y+Z:Z+AA:AA</f>
        <v>0</v>
      </c>
      <c r="V643" s="58"/>
      <c r="W643" s="14"/>
      <c r="X643" s="58"/>
      <c r="Y643" s="58"/>
      <c r="Z643" s="58"/>
      <c r="AA643" s="58"/>
      <c r="AB643" s="75"/>
      <c r="AC643" s="319">
        <f>AD:AD+AE:AE</f>
        <v>0</v>
      </c>
      <c r="AD643" s="278"/>
      <c r="AE643" s="278"/>
      <c r="AF643" s="278"/>
      <c r="AG643" s="294">
        <f>AC:AC+U:U</f>
        <v>0</v>
      </c>
      <c r="AH643" s="304">
        <f>L:L-AG:AG</f>
        <v>0</v>
      </c>
    </row>
    <row r="644" spans="1:34" outlineLevel="1">
      <c r="A644" s="103">
        <v>4772</v>
      </c>
      <c r="B644" s="44" t="s">
        <v>675</v>
      </c>
      <c r="C644" s="236" t="s">
        <v>244</v>
      </c>
      <c r="D644" s="6"/>
      <c r="E644" s="8"/>
      <c r="F644" s="98">
        <v>1</v>
      </c>
      <c r="G644" s="8"/>
      <c r="H644" s="7">
        <f t="shared" si="468"/>
        <v>1</v>
      </c>
      <c r="I644" s="4">
        <v>1</v>
      </c>
      <c r="J644" s="8" t="s">
        <v>231</v>
      </c>
      <c r="K644" s="7">
        <f>SUMIF(exportMMB!D:D,'Voorbeeld Costreport Budget'!A644,exportMMB!G:G)</f>
        <v>0</v>
      </c>
      <c r="L644" s="14">
        <f>INDEX(budget!L:L,MATCH(A:A,budget!A:A,0))</f>
        <v>0</v>
      </c>
      <c r="M644" s="22">
        <f>INDEX(budget!M:M,MATCH($A:$A,budget!$A:$A,0))</f>
        <v>0</v>
      </c>
      <c r="N644" s="14">
        <f>INDEX(budget!N:N,MATCH($A:$A,budget!$A:$A,0))</f>
        <v>0</v>
      </c>
      <c r="O644" s="35">
        <f>INDEX(budget!O:O,MATCH($A:$A,budget!$A:$A,0))</f>
        <v>0</v>
      </c>
      <c r="P644" s="35">
        <f>INDEX(budget!P:P,MATCH($A:$A,budget!$A:$A,0))</f>
        <v>0</v>
      </c>
      <c r="Q644" s="35">
        <f>INDEX(budget!Q:Q,MATCH($A:$A,budget!$A:$A,0))</f>
        <v>0</v>
      </c>
      <c r="R644" s="35">
        <f>INDEX(budget!R:R,MATCH($A:$A,budget!$A:$A,0))</f>
        <v>0</v>
      </c>
      <c r="S644" s="14">
        <f>L644-SUM(N644:R644)</f>
        <v>0</v>
      </c>
      <c r="T644" s="35">
        <f>INDEX(budget!T:T,MATCH($A:$A,budget!$A:$A,0))</f>
        <v>0</v>
      </c>
      <c r="U644" s="332">
        <f>W:W+X:X+Y:Y+Z:Z+AA:AA</f>
        <v>0</v>
      </c>
      <c r="V644" s="58"/>
      <c r="W644" s="14"/>
      <c r="X644" s="58"/>
      <c r="Y644" s="58"/>
      <c r="Z644" s="58"/>
      <c r="AA644" s="58"/>
      <c r="AB644" s="75"/>
      <c r="AC644" s="319">
        <f>AD:AD+AE:AE</f>
        <v>0</v>
      </c>
      <c r="AD644" s="278"/>
      <c r="AE644" s="278"/>
      <c r="AF644" s="278"/>
      <c r="AG644" s="294">
        <f>AC:AC+U:U</f>
        <v>0</v>
      </c>
      <c r="AH644" s="304">
        <f>L:L-AG:AG</f>
        <v>0</v>
      </c>
    </row>
    <row r="645" spans="1:34" outlineLevel="1">
      <c r="A645" s="103">
        <v>4773</v>
      </c>
      <c r="B645" s="44" t="s">
        <v>676</v>
      </c>
      <c r="C645" s="236" t="s">
        <v>244</v>
      </c>
      <c r="D645" s="6"/>
      <c r="E645" s="8"/>
      <c r="F645" s="98">
        <v>1</v>
      </c>
      <c r="G645" s="8"/>
      <c r="H645" s="7">
        <f t="shared" si="468"/>
        <v>1</v>
      </c>
      <c r="I645" s="4">
        <v>1</v>
      </c>
      <c r="J645" s="8" t="s">
        <v>231</v>
      </c>
      <c r="K645" s="7">
        <f>SUMIF(exportMMB!D:D,'Voorbeeld Costreport Budget'!A645,exportMMB!G:G)</f>
        <v>0</v>
      </c>
      <c r="L645" s="14">
        <f>INDEX(budget!L:L,MATCH(A:A,budget!A:A,0))</f>
        <v>0</v>
      </c>
      <c r="M645" s="22">
        <f>INDEX(budget!M:M,MATCH($A:$A,budget!$A:$A,0))</f>
        <v>0</v>
      </c>
      <c r="N645" s="14">
        <f>INDEX(budget!N:N,MATCH($A:$A,budget!$A:$A,0))</f>
        <v>0</v>
      </c>
      <c r="O645" s="35">
        <f>INDEX(budget!O:O,MATCH($A:$A,budget!$A:$A,0))</f>
        <v>0</v>
      </c>
      <c r="P645" s="35">
        <f>INDEX(budget!P:P,MATCH($A:$A,budget!$A:$A,0))</f>
        <v>0</v>
      </c>
      <c r="Q645" s="35">
        <f>INDEX(budget!Q:Q,MATCH($A:$A,budget!$A:$A,0))</f>
        <v>0</v>
      </c>
      <c r="R645" s="35">
        <f>INDEX(budget!R:R,MATCH($A:$A,budget!$A:$A,0))</f>
        <v>0</v>
      </c>
      <c r="S645" s="14">
        <f>L645-SUM(N645:R645)</f>
        <v>0</v>
      </c>
      <c r="T645" s="35">
        <f>INDEX(budget!T:T,MATCH($A:$A,budget!$A:$A,0))</f>
        <v>0</v>
      </c>
      <c r="U645" s="332">
        <f>W:W+X:X+Y:Y+Z:Z+AA:AA</f>
        <v>0</v>
      </c>
      <c r="V645" s="58"/>
      <c r="W645" s="14"/>
      <c r="X645" s="58"/>
      <c r="Y645" s="58"/>
      <c r="Z645" s="58"/>
      <c r="AA645" s="58"/>
      <c r="AB645" s="75"/>
      <c r="AC645" s="319">
        <f>AD:AD+AE:AE</f>
        <v>0</v>
      </c>
      <c r="AD645" s="278"/>
      <c r="AE645" s="278"/>
      <c r="AF645" s="278"/>
      <c r="AG645" s="294">
        <f>AC:AC+U:U</f>
        <v>0</v>
      </c>
      <c r="AH645" s="304">
        <f>L:L-AG:AG</f>
        <v>0</v>
      </c>
    </row>
    <row r="646" spans="1:34" outlineLevel="1">
      <c r="A646" s="103">
        <v>4774</v>
      </c>
      <c r="B646" s="44" t="s">
        <v>677</v>
      </c>
      <c r="C646" s="236" t="s">
        <v>244</v>
      </c>
      <c r="D646" s="6"/>
      <c r="E646" s="8"/>
      <c r="F646" s="98">
        <v>1</v>
      </c>
      <c r="G646" s="8"/>
      <c r="H646" s="7">
        <f t="shared" si="468"/>
        <v>1</v>
      </c>
      <c r="I646" s="4">
        <v>1</v>
      </c>
      <c r="J646" s="8" t="s">
        <v>231</v>
      </c>
      <c r="K646" s="7">
        <f>SUMIF(exportMMB!D:D,'Voorbeeld Costreport Budget'!A646,exportMMB!G:G)</f>
        <v>0</v>
      </c>
      <c r="L646" s="14">
        <f>INDEX(budget!L:L,MATCH(A:A,budget!A:A,0))</f>
        <v>0</v>
      </c>
      <c r="M646" s="22">
        <f>INDEX(budget!M:M,MATCH($A:$A,budget!$A:$A,0))</f>
        <v>0</v>
      </c>
      <c r="N646" s="14">
        <f>INDEX(budget!N:N,MATCH($A:$A,budget!$A:$A,0))</f>
        <v>0</v>
      </c>
      <c r="O646" s="35">
        <f>INDEX(budget!O:O,MATCH($A:$A,budget!$A:$A,0))</f>
        <v>0</v>
      </c>
      <c r="P646" s="35">
        <f>INDEX(budget!P:P,MATCH($A:$A,budget!$A:$A,0))</f>
        <v>0</v>
      </c>
      <c r="Q646" s="35">
        <f>INDEX(budget!Q:Q,MATCH($A:$A,budget!$A:$A,0))</f>
        <v>0</v>
      </c>
      <c r="R646" s="35">
        <f>INDEX(budget!R:R,MATCH($A:$A,budget!$A:$A,0))</f>
        <v>0</v>
      </c>
      <c r="S646" s="14">
        <f>L646-SUM(N646:R646)</f>
        <v>0</v>
      </c>
      <c r="T646" s="35">
        <f>INDEX(budget!T:T,MATCH($A:$A,budget!$A:$A,0))</f>
        <v>0</v>
      </c>
      <c r="U646" s="332">
        <f>W:W+X:X+Y:Y+Z:Z+AA:AA</f>
        <v>0</v>
      </c>
      <c r="V646" s="58"/>
      <c r="W646" s="14"/>
      <c r="X646" s="58"/>
      <c r="Y646" s="58"/>
      <c r="Z646" s="58"/>
      <c r="AA646" s="58"/>
      <c r="AB646" s="75"/>
      <c r="AC646" s="319">
        <f>AD:AD+AE:AE</f>
        <v>0</v>
      </c>
      <c r="AD646" s="278"/>
      <c r="AE646" s="278"/>
      <c r="AF646" s="278"/>
      <c r="AG646" s="294">
        <f>AC:AC+U:U</f>
        <v>0</v>
      </c>
      <c r="AH646" s="304">
        <f>L:L-AG:AG</f>
        <v>0</v>
      </c>
    </row>
    <row r="647" spans="1:34" outlineLevel="1">
      <c r="A647" s="170"/>
      <c r="B647" s="171" t="s">
        <v>602</v>
      </c>
      <c r="C647" s="236"/>
      <c r="D647" s="172"/>
      <c r="E647" s="173"/>
      <c r="F647" s="174"/>
      <c r="G647" s="173"/>
      <c r="H647" s="175"/>
      <c r="I647" s="176"/>
      <c r="J647" s="173"/>
      <c r="K647" s="175"/>
      <c r="L647" s="177">
        <f>SUM(L642:L646)</f>
        <v>0</v>
      </c>
      <c r="M647" s="178">
        <f>SUM(M642:M646)</f>
        <v>0</v>
      </c>
      <c r="N647" s="177">
        <f t="shared" ref="N647:T647" si="469">SUM(N642:N646)</f>
        <v>0</v>
      </c>
      <c r="O647" s="179">
        <f t="shared" si="469"/>
        <v>0</v>
      </c>
      <c r="P647" s="179">
        <f t="shared" si="469"/>
        <v>0</v>
      </c>
      <c r="Q647" s="179">
        <f t="shared" si="469"/>
        <v>0</v>
      </c>
      <c r="R647" s="179">
        <f t="shared" si="469"/>
        <v>0</v>
      </c>
      <c r="S647" s="177">
        <f t="shared" si="469"/>
        <v>0</v>
      </c>
      <c r="T647" s="179">
        <f t="shared" si="469"/>
        <v>0</v>
      </c>
      <c r="U647" s="284">
        <f t="shared" ref="U647:AA647" si="470">SUM(U642:U646)</f>
        <v>0</v>
      </c>
      <c r="V647" s="58">
        <f t="shared" si="470"/>
        <v>0</v>
      </c>
      <c r="W647" s="14">
        <f t="shared" si="470"/>
        <v>0</v>
      </c>
      <c r="X647" s="58">
        <f t="shared" si="470"/>
        <v>0</v>
      </c>
      <c r="Y647" s="58">
        <f t="shared" si="470"/>
        <v>0</v>
      </c>
      <c r="Z647" s="58">
        <f t="shared" si="470"/>
        <v>0</v>
      </c>
      <c r="AA647" s="58">
        <f t="shared" si="470"/>
        <v>0</v>
      </c>
      <c r="AB647" s="311">
        <f t="shared" ref="AB647" si="471">SUM(AB642:AB646)</f>
        <v>0</v>
      </c>
      <c r="AC647" s="319">
        <f>SUM(AC642:AC646)</f>
        <v>0</v>
      </c>
      <c r="AD647" s="278">
        <f>SUM(AD642:AD646)</f>
        <v>0</v>
      </c>
      <c r="AE647" s="278">
        <f>SUM(AE642:AE646)</f>
        <v>0</v>
      </c>
      <c r="AF647" s="278">
        <f>SUM(AF642:AF646)</f>
        <v>0</v>
      </c>
      <c r="AG647" s="294">
        <f t="shared" ref="AG647:AH647" si="472">SUM(AG642:AG646)</f>
        <v>0</v>
      </c>
      <c r="AH647" s="304">
        <f t="shared" si="472"/>
        <v>0</v>
      </c>
    </row>
    <row r="648" spans="1:34" outlineLevel="1">
      <c r="A648" s="170"/>
      <c r="B648" s="171" t="s">
        <v>678</v>
      </c>
      <c r="C648" s="236"/>
      <c r="D648" s="172"/>
      <c r="E648" s="173"/>
      <c r="F648" s="174"/>
      <c r="G648" s="173"/>
      <c r="H648" s="175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  <c r="U648" s="284"/>
      <c r="V648" s="58"/>
      <c r="W648" s="14"/>
      <c r="X648" s="58"/>
      <c r="Y648" s="58"/>
      <c r="Z648" s="58"/>
      <c r="AA648" s="58"/>
      <c r="AB648" s="311"/>
      <c r="AC648" s="319"/>
      <c r="AD648" s="278"/>
      <c r="AE648" s="278"/>
      <c r="AF648" s="278"/>
      <c r="AG648" s="294"/>
      <c r="AH648" s="304"/>
    </row>
    <row r="649" spans="1:34" outlineLevel="1">
      <c r="A649" s="103">
        <v>4781</v>
      </c>
      <c r="B649" s="44" t="s">
        <v>679</v>
      </c>
      <c r="C649" s="236" t="s">
        <v>244</v>
      </c>
      <c r="D649" s="6"/>
      <c r="E649" s="8"/>
      <c r="F649" s="98">
        <v>1</v>
      </c>
      <c r="G649" s="8"/>
      <c r="H649" s="7">
        <f t="shared" ref="H649:H658" si="473">SUM(E649:G649)</f>
        <v>1</v>
      </c>
      <c r="I649" s="4">
        <v>1</v>
      </c>
      <c r="J649" s="8" t="s">
        <v>231</v>
      </c>
      <c r="K649" s="7">
        <f>SUMIF(exportMMB!D:D,'Voorbeeld Costreport Budget'!A649,exportMMB!G:G)</f>
        <v>0</v>
      </c>
      <c r="L649" s="14">
        <f>INDEX(budget!L:L,MATCH(A:A,budget!A:A,0))</f>
        <v>0</v>
      </c>
      <c r="M649" s="22">
        <f>INDEX(budget!M:M,MATCH($A:$A,budget!$A:$A,0))</f>
        <v>0</v>
      </c>
      <c r="N649" s="14">
        <f>INDEX(budget!N:N,MATCH($A:$A,budget!$A:$A,0))</f>
        <v>0</v>
      </c>
      <c r="O649" s="35">
        <f>INDEX(budget!O:O,MATCH($A:$A,budget!$A:$A,0))</f>
        <v>0</v>
      </c>
      <c r="P649" s="35">
        <f>INDEX(budget!P:P,MATCH($A:$A,budget!$A:$A,0))</f>
        <v>0</v>
      </c>
      <c r="Q649" s="35">
        <f>INDEX(budget!Q:Q,MATCH($A:$A,budget!$A:$A,0))</f>
        <v>0</v>
      </c>
      <c r="R649" s="35">
        <f>INDEX(budget!R:R,MATCH($A:$A,budget!$A:$A,0))</f>
        <v>0</v>
      </c>
      <c r="S649" s="14">
        <f t="shared" ref="S649:S658" si="474">L649-SUM(N649:R649)</f>
        <v>0</v>
      </c>
      <c r="T649" s="35">
        <f>INDEX(budget!T:T,MATCH($A:$A,budget!$A:$A,0))</f>
        <v>0</v>
      </c>
      <c r="U649" s="332">
        <f t="shared" ref="U649:U658" si="475">W:W+X:X+Y:Y+Z:Z+AA:AA</f>
        <v>0</v>
      </c>
      <c r="V649" s="58"/>
      <c r="W649" s="14"/>
      <c r="X649" s="58"/>
      <c r="Y649" s="58"/>
      <c r="Z649" s="58"/>
      <c r="AA649" s="58"/>
      <c r="AB649" s="75"/>
      <c r="AC649" s="319">
        <f t="shared" ref="AC649:AC658" si="476">AD:AD+AE:AE</f>
        <v>0</v>
      </c>
      <c r="AD649" s="278"/>
      <c r="AE649" s="278"/>
      <c r="AF649" s="278"/>
      <c r="AG649" s="294">
        <f t="shared" ref="AG649:AG658" si="477">AC:AC+U:U</f>
        <v>0</v>
      </c>
      <c r="AH649" s="304">
        <f t="shared" ref="AH649:AH658" si="478">L:L-AG:AG</f>
        <v>0</v>
      </c>
    </row>
    <row r="650" spans="1:34" outlineLevel="1">
      <c r="A650" s="103">
        <v>4782</v>
      </c>
      <c r="B650" s="44" t="s">
        <v>680</v>
      </c>
      <c r="C650" s="236" t="s">
        <v>244</v>
      </c>
      <c r="D650" s="6"/>
      <c r="E650" s="8"/>
      <c r="F650" s="98">
        <v>1</v>
      </c>
      <c r="G650" s="8"/>
      <c r="H650" s="7">
        <f t="shared" si="473"/>
        <v>1</v>
      </c>
      <c r="I650" s="4">
        <v>1</v>
      </c>
      <c r="J650" s="8" t="s">
        <v>231</v>
      </c>
      <c r="K650" s="7">
        <f>SUMIF(exportMMB!D:D,'Voorbeeld Costreport Budget'!A650,exportMMB!G:G)</f>
        <v>0</v>
      </c>
      <c r="L650" s="14">
        <f>INDEX(budget!L:L,MATCH(A:A,budget!A:A,0))</f>
        <v>0</v>
      </c>
      <c r="M650" s="22">
        <f>INDEX(budget!M:M,MATCH($A:$A,budget!$A:$A,0))</f>
        <v>0</v>
      </c>
      <c r="N650" s="14">
        <f>INDEX(budget!N:N,MATCH($A:$A,budget!$A:$A,0))</f>
        <v>0</v>
      </c>
      <c r="O650" s="35">
        <f>INDEX(budget!O:O,MATCH($A:$A,budget!$A:$A,0))</f>
        <v>0</v>
      </c>
      <c r="P650" s="35">
        <f>INDEX(budget!P:P,MATCH($A:$A,budget!$A:$A,0))</f>
        <v>0</v>
      </c>
      <c r="Q650" s="35">
        <f>INDEX(budget!Q:Q,MATCH($A:$A,budget!$A:$A,0))</f>
        <v>0</v>
      </c>
      <c r="R650" s="35">
        <f>INDEX(budget!R:R,MATCH($A:$A,budget!$A:$A,0))</f>
        <v>0</v>
      </c>
      <c r="S650" s="14">
        <f t="shared" si="474"/>
        <v>0</v>
      </c>
      <c r="T650" s="35">
        <f>INDEX(budget!T:T,MATCH($A:$A,budget!$A:$A,0))</f>
        <v>0</v>
      </c>
      <c r="U650" s="332">
        <f t="shared" si="475"/>
        <v>0</v>
      </c>
      <c r="V650" s="58"/>
      <c r="W650" s="14"/>
      <c r="X650" s="58"/>
      <c r="Y650" s="58"/>
      <c r="Z650" s="58"/>
      <c r="AA650" s="58"/>
      <c r="AB650" s="75"/>
      <c r="AC650" s="319">
        <f t="shared" si="476"/>
        <v>0</v>
      </c>
      <c r="AD650" s="278"/>
      <c r="AE650" s="278"/>
      <c r="AF650" s="278"/>
      <c r="AG650" s="294">
        <f t="shared" si="477"/>
        <v>0</v>
      </c>
      <c r="AH650" s="304">
        <f t="shared" si="478"/>
        <v>0</v>
      </c>
    </row>
    <row r="651" spans="1:34" outlineLevel="1">
      <c r="A651" s="103">
        <v>4783</v>
      </c>
      <c r="B651" s="44" t="s">
        <v>681</v>
      </c>
      <c r="C651" s="236" t="s">
        <v>244</v>
      </c>
      <c r="D651" s="6"/>
      <c r="E651" s="8"/>
      <c r="F651" s="98">
        <v>1</v>
      </c>
      <c r="G651" s="8"/>
      <c r="H651" s="7">
        <f t="shared" si="473"/>
        <v>1</v>
      </c>
      <c r="I651" s="4">
        <v>1</v>
      </c>
      <c r="J651" s="8" t="s">
        <v>231</v>
      </c>
      <c r="K651" s="7">
        <f>SUMIF(exportMMB!D:D,'Voorbeeld Costreport Budget'!A651,exportMMB!G:G)</f>
        <v>0</v>
      </c>
      <c r="L651" s="14">
        <f>INDEX(budget!L:L,MATCH(A:A,budget!A:A,0))</f>
        <v>0</v>
      </c>
      <c r="M651" s="22">
        <f>INDEX(budget!M:M,MATCH($A:$A,budget!$A:$A,0))</f>
        <v>0</v>
      </c>
      <c r="N651" s="14">
        <f>INDEX(budget!N:N,MATCH($A:$A,budget!$A:$A,0))</f>
        <v>0</v>
      </c>
      <c r="O651" s="35">
        <f>INDEX(budget!O:O,MATCH($A:$A,budget!$A:$A,0))</f>
        <v>0</v>
      </c>
      <c r="P651" s="35">
        <f>INDEX(budget!P:P,MATCH($A:$A,budget!$A:$A,0))</f>
        <v>0</v>
      </c>
      <c r="Q651" s="35">
        <f>INDEX(budget!Q:Q,MATCH($A:$A,budget!$A:$A,0))</f>
        <v>0</v>
      </c>
      <c r="R651" s="35">
        <f>INDEX(budget!R:R,MATCH($A:$A,budget!$A:$A,0))</f>
        <v>0</v>
      </c>
      <c r="S651" s="14">
        <f t="shared" si="474"/>
        <v>0</v>
      </c>
      <c r="T651" s="35">
        <f>INDEX(budget!T:T,MATCH($A:$A,budget!$A:$A,0))</f>
        <v>0</v>
      </c>
      <c r="U651" s="332">
        <f t="shared" si="475"/>
        <v>0</v>
      </c>
      <c r="V651" s="58"/>
      <c r="W651" s="14"/>
      <c r="X651" s="58"/>
      <c r="Y651" s="58"/>
      <c r="Z651" s="58"/>
      <c r="AA651" s="58"/>
      <c r="AB651" s="75"/>
      <c r="AC651" s="319">
        <f t="shared" si="476"/>
        <v>0</v>
      </c>
      <c r="AD651" s="278"/>
      <c r="AE651" s="278"/>
      <c r="AF651" s="278"/>
      <c r="AG651" s="294">
        <f t="shared" si="477"/>
        <v>0</v>
      </c>
      <c r="AH651" s="304">
        <f t="shared" si="478"/>
        <v>0</v>
      </c>
    </row>
    <row r="652" spans="1:34" outlineLevel="1">
      <c r="A652" s="103">
        <v>4784</v>
      </c>
      <c r="B652" s="44" t="s">
        <v>682</v>
      </c>
      <c r="C652" s="236" t="s">
        <v>244</v>
      </c>
      <c r="D652" s="6"/>
      <c r="E652" s="8"/>
      <c r="F652" s="98">
        <v>1</v>
      </c>
      <c r="G652" s="8"/>
      <c r="H652" s="7">
        <f t="shared" si="473"/>
        <v>1</v>
      </c>
      <c r="I652" s="4">
        <v>1</v>
      </c>
      <c r="J652" s="8" t="s">
        <v>231</v>
      </c>
      <c r="K652" s="7">
        <f>SUMIF(exportMMB!D:D,'Voorbeeld Costreport Budget'!A652,exportMMB!G:G)</f>
        <v>0</v>
      </c>
      <c r="L652" s="14">
        <f>INDEX(budget!L:L,MATCH(A:A,budget!A:A,0))</f>
        <v>0</v>
      </c>
      <c r="M652" s="22">
        <f>INDEX(budget!M:M,MATCH($A:$A,budget!$A:$A,0))</f>
        <v>0</v>
      </c>
      <c r="N652" s="14">
        <f>INDEX(budget!N:N,MATCH($A:$A,budget!$A:$A,0))</f>
        <v>0</v>
      </c>
      <c r="O652" s="35">
        <f>INDEX(budget!O:O,MATCH($A:$A,budget!$A:$A,0))</f>
        <v>0</v>
      </c>
      <c r="P652" s="35">
        <f>INDEX(budget!P:P,MATCH($A:$A,budget!$A:$A,0))</f>
        <v>0</v>
      </c>
      <c r="Q652" s="35">
        <f>INDEX(budget!Q:Q,MATCH($A:$A,budget!$A:$A,0))</f>
        <v>0</v>
      </c>
      <c r="R652" s="35">
        <f>INDEX(budget!R:R,MATCH($A:$A,budget!$A:$A,0))</f>
        <v>0</v>
      </c>
      <c r="S652" s="14">
        <f t="shared" si="474"/>
        <v>0</v>
      </c>
      <c r="T652" s="35">
        <f>INDEX(budget!T:T,MATCH($A:$A,budget!$A:$A,0))</f>
        <v>0</v>
      </c>
      <c r="U652" s="332">
        <f t="shared" si="475"/>
        <v>0</v>
      </c>
      <c r="V652" s="58"/>
      <c r="W652" s="14"/>
      <c r="X652" s="58"/>
      <c r="Y652" s="58"/>
      <c r="Z652" s="58"/>
      <c r="AA652" s="58"/>
      <c r="AB652" s="75"/>
      <c r="AC652" s="319">
        <f t="shared" si="476"/>
        <v>0</v>
      </c>
      <c r="AD652" s="278"/>
      <c r="AE652" s="278"/>
      <c r="AF652" s="278"/>
      <c r="AG652" s="294">
        <f t="shared" si="477"/>
        <v>0</v>
      </c>
      <c r="AH652" s="304">
        <f t="shared" si="478"/>
        <v>0</v>
      </c>
    </row>
    <row r="653" spans="1:34" outlineLevel="1">
      <c r="A653" s="103">
        <v>4787</v>
      </c>
      <c r="B653" s="44" t="s">
        <v>640</v>
      </c>
      <c r="C653" s="236" t="s">
        <v>244</v>
      </c>
      <c r="D653" s="6"/>
      <c r="E653" s="8"/>
      <c r="F653" s="98">
        <v>1</v>
      </c>
      <c r="G653" s="8"/>
      <c r="H653" s="7">
        <f t="shared" si="473"/>
        <v>1</v>
      </c>
      <c r="I653" s="4">
        <v>1</v>
      </c>
      <c r="J653" s="8" t="s">
        <v>231</v>
      </c>
      <c r="K653" s="7">
        <f>SUMIF(exportMMB!D:D,'Voorbeeld Costreport Budget'!A653,exportMMB!G:G)</f>
        <v>0</v>
      </c>
      <c r="L653" s="14">
        <f>INDEX(budget!L:L,MATCH(A:A,budget!A:A,0))</f>
        <v>0</v>
      </c>
      <c r="M653" s="22">
        <f>INDEX(budget!M:M,MATCH($A:$A,budget!$A:$A,0))</f>
        <v>0</v>
      </c>
      <c r="N653" s="14">
        <f>INDEX(budget!N:N,MATCH($A:$A,budget!$A:$A,0))</f>
        <v>0</v>
      </c>
      <c r="O653" s="35">
        <f>INDEX(budget!O:O,MATCH($A:$A,budget!$A:$A,0))</f>
        <v>0</v>
      </c>
      <c r="P653" s="35">
        <f>INDEX(budget!P:P,MATCH($A:$A,budget!$A:$A,0))</f>
        <v>0</v>
      </c>
      <c r="Q653" s="35">
        <f>INDEX(budget!Q:Q,MATCH($A:$A,budget!$A:$A,0))</f>
        <v>0</v>
      </c>
      <c r="R653" s="35">
        <f>INDEX(budget!R:R,MATCH($A:$A,budget!$A:$A,0))</f>
        <v>0</v>
      </c>
      <c r="S653" s="14">
        <f t="shared" si="474"/>
        <v>0</v>
      </c>
      <c r="T653" s="35">
        <f>INDEX(budget!T:T,MATCH($A:$A,budget!$A:$A,0))</f>
        <v>0</v>
      </c>
      <c r="U653" s="332">
        <f t="shared" si="475"/>
        <v>0</v>
      </c>
      <c r="V653" s="58"/>
      <c r="W653" s="14"/>
      <c r="X653" s="58"/>
      <c r="Y653" s="58"/>
      <c r="Z653" s="58"/>
      <c r="AA653" s="58"/>
      <c r="AB653" s="75"/>
      <c r="AC653" s="319">
        <f t="shared" si="476"/>
        <v>0</v>
      </c>
      <c r="AD653" s="278"/>
      <c r="AE653" s="278"/>
      <c r="AF653" s="278"/>
      <c r="AG653" s="294">
        <f t="shared" si="477"/>
        <v>0</v>
      </c>
      <c r="AH653" s="304">
        <f t="shared" si="478"/>
        <v>0</v>
      </c>
    </row>
    <row r="654" spans="1:34" outlineLevel="1">
      <c r="A654" s="103">
        <v>4788</v>
      </c>
      <c r="B654" s="44" t="s">
        <v>683</v>
      </c>
      <c r="C654" s="236" t="s">
        <v>244</v>
      </c>
      <c r="D654" s="6"/>
      <c r="E654" s="8"/>
      <c r="F654" s="98">
        <v>1</v>
      </c>
      <c r="G654" s="8"/>
      <c r="H654" s="7">
        <f t="shared" si="473"/>
        <v>1</v>
      </c>
      <c r="I654" s="4">
        <v>1</v>
      </c>
      <c r="J654" s="8" t="s">
        <v>231</v>
      </c>
      <c r="K654" s="7">
        <f>SUMIF(exportMMB!D:D,'Voorbeeld Costreport Budget'!A654,exportMMB!G:G)</f>
        <v>0</v>
      </c>
      <c r="L654" s="14">
        <f>INDEX(budget!L:L,MATCH(A:A,budget!A:A,0))</f>
        <v>0</v>
      </c>
      <c r="M654" s="22">
        <f>INDEX(budget!M:M,MATCH($A:$A,budget!$A:$A,0))</f>
        <v>0</v>
      </c>
      <c r="N654" s="14">
        <f>INDEX(budget!N:N,MATCH($A:$A,budget!$A:$A,0))</f>
        <v>0</v>
      </c>
      <c r="O654" s="35">
        <f>INDEX(budget!O:O,MATCH($A:$A,budget!$A:$A,0))</f>
        <v>0</v>
      </c>
      <c r="P654" s="35">
        <f>INDEX(budget!P:P,MATCH($A:$A,budget!$A:$A,0))</f>
        <v>0</v>
      </c>
      <c r="Q654" s="35">
        <f>INDEX(budget!Q:Q,MATCH($A:$A,budget!$A:$A,0))</f>
        <v>0</v>
      </c>
      <c r="R654" s="35">
        <f>INDEX(budget!R:R,MATCH($A:$A,budget!$A:$A,0))</f>
        <v>0</v>
      </c>
      <c r="S654" s="14">
        <f t="shared" si="474"/>
        <v>0</v>
      </c>
      <c r="T654" s="35">
        <f>INDEX(budget!T:T,MATCH($A:$A,budget!$A:$A,0))</f>
        <v>0</v>
      </c>
      <c r="U654" s="332">
        <f t="shared" si="475"/>
        <v>0</v>
      </c>
      <c r="V654" s="58"/>
      <c r="W654" s="14"/>
      <c r="X654" s="58"/>
      <c r="Y654" s="58"/>
      <c r="Z654" s="58"/>
      <c r="AA654" s="58"/>
      <c r="AB654" s="75"/>
      <c r="AC654" s="319">
        <f t="shared" si="476"/>
        <v>0</v>
      </c>
      <c r="AD654" s="278"/>
      <c r="AE654" s="278"/>
      <c r="AF654" s="278"/>
      <c r="AG654" s="294">
        <f t="shared" si="477"/>
        <v>0</v>
      </c>
      <c r="AH654" s="304">
        <f t="shared" si="478"/>
        <v>0</v>
      </c>
    </row>
    <row r="655" spans="1:34" outlineLevel="1">
      <c r="A655" s="103">
        <v>4790</v>
      </c>
      <c r="B655" s="44" t="s">
        <v>684</v>
      </c>
      <c r="C655" s="236" t="s">
        <v>244</v>
      </c>
      <c r="D655" s="6"/>
      <c r="E655" s="8"/>
      <c r="F655" s="98">
        <v>1</v>
      </c>
      <c r="G655" s="8"/>
      <c r="H655" s="7">
        <f t="shared" si="473"/>
        <v>1</v>
      </c>
      <c r="I655" s="4">
        <v>1</v>
      </c>
      <c r="J655" s="8" t="s">
        <v>231</v>
      </c>
      <c r="K655" s="7">
        <f>SUMIF(exportMMB!D:D,'Voorbeeld Costreport Budget'!A655,exportMMB!G:G)</f>
        <v>0</v>
      </c>
      <c r="L655" s="14">
        <f>INDEX(budget!L:L,MATCH(A:A,budget!A:A,0))</f>
        <v>0</v>
      </c>
      <c r="M655" s="22">
        <f>INDEX(budget!M:M,MATCH($A:$A,budget!$A:$A,0))</f>
        <v>0</v>
      </c>
      <c r="N655" s="14">
        <f>INDEX(budget!N:N,MATCH($A:$A,budget!$A:$A,0))</f>
        <v>0</v>
      </c>
      <c r="O655" s="35">
        <f>INDEX(budget!O:O,MATCH($A:$A,budget!$A:$A,0))</f>
        <v>0</v>
      </c>
      <c r="P655" s="35">
        <f>INDEX(budget!P:P,MATCH($A:$A,budget!$A:$A,0))</f>
        <v>0</v>
      </c>
      <c r="Q655" s="35">
        <f>INDEX(budget!Q:Q,MATCH($A:$A,budget!$A:$A,0))</f>
        <v>0</v>
      </c>
      <c r="R655" s="35">
        <f>INDEX(budget!R:R,MATCH($A:$A,budget!$A:$A,0))</f>
        <v>0</v>
      </c>
      <c r="S655" s="14">
        <f t="shared" si="474"/>
        <v>0</v>
      </c>
      <c r="T655" s="35">
        <f>INDEX(budget!T:T,MATCH($A:$A,budget!$A:$A,0))</f>
        <v>0</v>
      </c>
      <c r="U655" s="332">
        <f t="shared" si="475"/>
        <v>0</v>
      </c>
      <c r="V655" s="58"/>
      <c r="W655" s="14"/>
      <c r="X655" s="58"/>
      <c r="Y655" s="58"/>
      <c r="Z655" s="58"/>
      <c r="AA655" s="58"/>
      <c r="AB655" s="75"/>
      <c r="AC655" s="319">
        <f t="shared" si="476"/>
        <v>0</v>
      </c>
      <c r="AD655" s="278"/>
      <c r="AE655" s="278"/>
      <c r="AF655" s="278"/>
      <c r="AG655" s="294">
        <f t="shared" si="477"/>
        <v>0</v>
      </c>
      <c r="AH655" s="304">
        <f t="shared" si="478"/>
        <v>0</v>
      </c>
    </row>
    <row r="656" spans="1:34" outlineLevel="1">
      <c r="A656" s="103">
        <v>4791</v>
      </c>
      <c r="B656" s="44" t="s">
        <v>685</v>
      </c>
      <c r="C656" s="236" t="s">
        <v>244</v>
      </c>
      <c r="D656" s="6"/>
      <c r="E656" s="8"/>
      <c r="F656" s="98">
        <v>1</v>
      </c>
      <c r="G656" s="8"/>
      <c r="H656" s="7">
        <f t="shared" si="473"/>
        <v>1</v>
      </c>
      <c r="I656" s="4">
        <v>1</v>
      </c>
      <c r="J656" s="8" t="s">
        <v>231</v>
      </c>
      <c r="K656" s="7">
        <f>SUMIF(exportMMB!D:D,'Voorbeeld Costreport Budget'!A656,exportMMB!G:G)</f>
        <v>0</v>
      </c>
      <c r="L656" s="14">
        <f>INDEX(budget!L:L,MATCH(A:A,budget!A:A,0))</f>
        <v>0</v>
      </c>
      <c r="M656" s="22">
        <f>INDEX(budget!M:M,MATCH($A:$A,budget!$A:$A,0))</f>
        <v>0</v>
      </c>
      <c r="N656" s="14">
        <f>INDEX(budget!N:N,MATCH($A:$A,budget!$A:$A,0))</f>
        <v>0</v>
      </c>
      <c r="O656" s="35">
        <f>INDEX(budget!O:O,MATCH($A:$A,budget!$A:$A,0))</f>
        <v>0</v>
      </c>
      <c r="P656" s="35">
        <f>INDEX(budget!P:P,MATCH($A:$A,budget!$A:$A,0))</f>
        <v>0</v>
      </c>
      <c r="Q656" s="35">
        <f>INDEX(budget!Q:Q,MATCH($A:$A,budget!$A:$A,0))</f>
        <v>0</v>
      </c>
      <c r="R656" s="35">
        <f>INDEX(budget!R:R,MATCH($A:$A,budget!$A:$A,0))</f>
        <v>0</v>
      </c>
      <c r="S656" s="14">
        <f t="shared" si="474"/>
        <v>0</v>
      </c>
      <c r="T656" s="35">
        <f>INDEX(budget!T:T,MATCH($A:$A,budget!$A:$A,0))</f>
        <v>0</v>
      </c>
      <c r="U656" s="332">
        <f t="shared" si="475"/>
        <v>0</v>
      </c>
      <c r="V656" s="58"/>
      <c r="W656" s="14"/>
      <c r="X656" s="58"/>
      <c r="Y656" s="58"/>
      <c r="Z656" s="58"/>
      <c r="AA656" s="58"/>
      <c r="AB656" s="75"/>
      <c r="AC656" s="319">
        <f t="shared" si="476"/>
        <v>0</v>
      </c>
      <c r="AD656" s="278"/>
      <c r="AE656" s="278"/>
      <c r="AF656" s="278"/>
      <c r="AG656" s="294">
        <f t="shared" si="477"/>
        <v>0</v>
      </c>
      <c r="AH656" s="304">
        <f t="shared" si="478"/>
        <v>0</v>
      </c>
    </row>
    <row r="657" spans="1:34" outlineLevel="1">
      <c r="A657" s="103">
        <v>4792</v>
      </c>
      <c r="B657" s="44" t="s">
        <v>686</v>
      </c>
      <c r="C657" s="236" t="s">
        <v>244</v>
      </c>
      <c r="D657" s="6"/>
      <c r="E657" s="8"/>
      <c r="F657" s="98">
        <v>1</v>
      </c>
      <c r="G657" s="8"/>
      <c r="H657" s="7">
        <f t="shared" si="473"/>
        <v>1</v>
      </c>
      <c r="I657" s="4">
        <v>1</v>
      </c>
      <c r="J657" s="8" t="s">
        <v>231</v>
      </c>
      <c r="K657" s="7">
        <f>SUMIF(exportMMB!D:D,'Voorbeeld Costreport Budget'!A657,exportMMB!G:G)</f>
        <v>0</v>
      </c>
      <c r="L657" s="14">
        <f>INDEX(budget!L:L,MATCH(A:A,budget!A:A,0))</f>
        <v>0</v>
      </c>
      <c r="M657" s="22">
        <f>INDEX(budget!M:M,MATCH($A:$A,budget!$A:$A,0))</f>
        <v>0</v>
      </c>
      <c r="N657" s="14">
        <f>INDEX(budget!N:N,MATCH($A:$A,budget!$A:$A,0))</f>
        <v>0</v>
      </c>
      <c r="O657" s="35">
        <f>INDEX(budget!O:O,MATCH($A:$A,budget!$A:$A,0))</f>
        <v>0</v>
      </c>
      <c r="P657" s="35">
        <f>INDEX(budget!P:P,MATCH($A:$A,budget!$A:$A,0))</f>
        <v>0</v>
      </c>
      <c r="Q657" s="35">
        <f>INDEX(budget!Q:Q,MATCH($A:$A,budget!$A:$A,0))</f>
        <v>0</v>
      </c>
      <c r="R657" s="35">
        <f>INDEX(budget!R:R,MATCH($A:$A,budget!$A:$A,0))</f>
        <v>0</v>
      </c>
      <c r="S657" s="14">
        <f t="shared" si="474"/>
        <v>0</v>
      </c>
      <c r="T657" s="35">
        <f>INDEX(budget!T:T,MATCH($A:$A,budget!$A:$A,0))</f>
        <v>0</v>
      </c>
      <c r="U657" s="332">
        <f t="shared" si="475"/>
        <v>0</v>
      </c>
      <c r="V657" s="58"/>
      <c r="W657" s="14"/>
      <c r="X657" s="58"/>
      <c r="Y657" s="58"/>
      <c r="Z657" s="58"/>
      <c r="AA657" s="58"/>
      <c r="AB657" s="75"/>
      <c r="AC657" s="319">
        <f t="shared" si="476"/>
        <v>0</v>
      </c>
      <c r="AD657" s="278"/>
      <c r="AE657" s="278"/>
      <c r="AF657" s="278"/>
      <c r="AG657" s="294">
        <f t="shared" si="477"/>
        <v>0</v>
      </c>
      <c r="AH657" s="304">
        <f t="shared" si="478"/>
        <v>0</v>
      </c>
    </row>
    <row r="658" spans="1:34" outlineLevel="1">
      <c r="A658" s="103">
        <v>4793</v>
      </c>
      <c r="B658" s="44" t="s">
        <v>687</v>
      </c>
      <c r="C658" s="236" t="s">
        <v>244</v>
      </c>
      <c r="D658" s="6"/>
      <c r="E658" s="8"/>
      <c r="F658" s="98">
        <v>1</v>
      </c>
      <c r="G658" s="8"/>
      <c r="H658" s="7">
        <f t="shared" si="473"/>
        <v>1</v>
      </c>
      <c r="I658" s="4">
        <v>1</v>
      </c>
      <c r="J658" s="8" t="s">
        <v>231</v>
      </c>
      <c r="K658" s="7">
        <f>SUMIF(exportMMB!D:D,'Voorbeeld Costreport Budget'!A658,exportMMB!G:G)</f>
        <v>0</v>
      </c>
      <c r="L658" s="14">
        <f>INDEX(budget!L:L,MATCH(A:A,budget!A:A,0))</f>
        <v>0</v>
      </c>
      <c r="M658" s="22">
        <f>INDEX(budget!M:M,MATCH($A:$A,budget!$A:$A,0))</f>
        <v>0</v>
      </c>
      <c r="N658" s="14">
        <f>INDEX(budget!N:N,MATCH($A:$A,budget!$A:$A,0))</f>
        <v>0</v>
      </c>
      <c r="O658" s="35">
        <f>INDEX(budget!O:O,MATCH($A:$A,budget!$A:$A,0))</f>
        <v>0</v>
      </c>
      <c r="P658" s="35">
        <f>INDEX(budget!P:P,MATCH($A:$A,budget!$A:$A,0))</f>
        <v>0</v>
      </c>
      <c r="Q658" s="35">
        <f>INDEX(budget!Q:Q,MATCH($A:$A,budget!$A:$A,0))</f>
        <v>0</v>
      </c>
      <c r="R658" s="35">
        <f>INDEX(budget!R:R,MATCH($A:$A,budget!$A:$A,0))</f>
        <v>0</v>
      </c>
      <c r="S658" s="14">
        <f t="shared" si="474"/>
        <v>0</v>
      </c>
      <c r="T658" s="35">
        <f>INDEX(budget!T:T,MATCH($A:$A,budget!$A:$A,0))</f>
        <v>0</v>
      </c>
      <c r="U658" s="332">
        <f t="shared" si="475"/>
        <v>0</v>
      </c>
      <c r="V658" s="58"/>
      <c r="W658" s="14"/>
      <c r="X658" s="58"/>
      <c r="Y658" s="58"/>
      <c r="Z658" s="58"/>
      <c r="AA658" s="58"/>
      <c r="AB658" s="75"/>
      <c r="AC658" s="319">
        <f t="shared" si="476"/>
        <v>0</v>
      </c>
      <c r="AD658" s="278"/>
      <c r="AE658" s="278"/>
      <c r="AF658" s="278"/>
      <c r="AG658" s="294">
        <f t="shared" si="477"/>
        <v>0</v>
      </c>
      <c r="AH658" s="304">
        <f t="shared" si="478"/>
        <v>0</v>
      </c>
    </row>
    <row r="659" spans="1:34" outlineLevel="1">
      <c r="A659" s="170"/>
      <c r="B659" s="171" t="s">
        <v>602</v>
      </c>
      <c r="C659" s="236"/>
      <c r="D659" s="172"/>
      <c r="E659" s="173"/>
      <c r="F659" s="174"/>
      <c r="G659" s="173"/>
      <c r="H659" s="175"/>
      <c r="I659" s="176"/>
      <c r="J659" s="173"/>
      <c r="K659" s="175"/>
      <c r="L659" s="177">
        <f>SUM(L649:L658)</f>
        <v>0</v>
      </c>
      <c r="M659" s="178">
        <f>SUM(M649:M658)</f>
        <v>0</v>
      </c>
      <c r="N659" s="177">
        <f t="shared" ref="N659:T659" si="479">SUM(N649:N658)</f>
        <v>0</v>
      </c>
      <c r="O659" s="179">
        <f t="shared" si="479"/>
        <v>0</v>
      </c>
      <c r="P659" s="179">
        <f t="shared" si="479"/>
        <v>0</v>
      </c>
      <c r="Q659" s="179">
        <f t="shared" si="479"/>
        <v>0</v>
      </c>
      <c r="R659" s="179">
        <f t="shared" si="479"/>
        <v>0</v>
      </c>
      <c r="S659" s="177">
        <f t="shared" si="479"/>
        <v>0</v>
      </c>
      <c r="T659" s="179">
        <f t="shared" si="479"/>
        <v>0</v>
      </c>
      <c r="U659" s="284">
        <f t="shared" ref="U659:AA659" si="480">SUM(U649:U658)</f>
        <v>0</v>
      </c>
      <c r="V659" s="58">
        <f t="shared" si="480"/>
        <v>0</v>
      </c>
      <c r="W659" s="14">
        <f t="shared" si="480"/>
        <v>0</v>
      </c>
      <c r="X659" s="58">
        <f t="shared" si="480"/>
        <v>0</v>
      </c>
      <c r="Y659" s="58">
        <f t="shared" si="480"/>
        <v>0</v>
      </c>
      <c r="Z659" s="58">
        <f t="shared" si="480"/>
        <v>0</v>
      </c>
      <c r="AA659" s="58">
        <f t="shared" si="480"/>
        <v>0</v>
      </c>
      <c r="AB659" s="311">
        <f t="shared" ref="AB659" si="481">SUM(AB649:AB658)</f>
        <v>0</v>
      </c>
      <c r="AC659" s="319">
        <f>SUM(AC649:AC658)</f>
        <v>0</v>
      </c>
      <c r="AD659" s="278">
        <f>SUM(AD649:AD658)</f>
        <v>0</v>
      </c>
      <c r="AE659" s="278">
        <f>SUM(AE649:AE658)</f>
        <v>0</v>
      </c>
      <c r="AF659" s="278">
        <f>SUM(AF649:AF658)</f>
        <v>0</v>
      </c>
      <c r="AG659" s="294">
        <f t="shared" ref="AG659" si="482">SUM(AG649:AG658)</f>
        <v>0</v>
      </c>
      <c r="AH659" s="304">
        <f>SUM(AH649:AH658)</f>
        <v>0</v>
      </c>
    </row>
    <row r="660" spans="1:34" outlineLevel="1">
      <c r="A660" s="39"/>
      <c r="B660" s="46" t="s">
        <v>152</v>
      </c>
      <c r="C660" s="237"/>
      <c r="D660" s="6"/>
      <c r="E660" s="4"/>
      <c r="F660" s="98"/>
      <c r="G660" s="8"/>
      <c r="H660" s="7"/>
      <c r="I660" s="4"/>
      <c r="J660" s="8"/>
      <c r="K660" s="7"/>
      <c r="L660" s="16">
        <f t="shared" ref="L660:AH660" si="483">L625+L640+L647+L659</f>
        <v>0</v>
      </c>
      <c r="M660" s="21">
        <f t="shared" si="483"/>
        <v>0</v>
      </c>
      <c r="N660" s="16">
        <f t="shared" si="483"/>
        <v>0</v>
      </c>
      <c r="O660" s="34">
        <f t="shared" si="483"/>
        <v>0</v>
      </c>
      <c r="P660" s="34">
        <f t="shared" si="483"/>
        <v>0</v>
      </c>
      <c r="Q660" s="34">
        <f t="shared" si="483"/>
        <v>0</v>
      </c>
      <c r="R660" s="34">
        <f t="shared" si="483"/>
        <v>0</v>
      </c>
      <c r="S660" s="16">
        <f t="shared" si="483"/>
        <v>0</v>
      </c>
      <c r="T660" s="34">
        <f t="shared" si="483"/>
        <v>0</v>
      </c>
      <c r="U660" s="284">
        <f t="shared" si="483"/>
        <v>0</v>
      </c>
      <c r="V660" s="58">
        <f t="shared" si="483"/>
        <v>0</v>
      </c>
      <c r="W660" s="14">
        <f t="shared" si="483"/>
        <v>0</v>
      </c>
      <c r="X660" s="58">
        <f t="shared" si="483"/>
        <v>0</v>
      </c>
      <c r="Y660" s="58">
        <f t="shared" si="483"/>
        <v>0</v>
      </c>
      <c r="Z660" s="58">
        <f t="shared" si="483"/>
        <v>0</v>
      </c>
      <c r="AA660" s="58">
        <f t="shared" si="483"/>
        <v>0</v>
      </c>
      <c r="AB660" s="59">
        <f t="shared" si="483"/>
        <v>0</v>
      </c>
      <c r="AC660" s="319">
        <f t="shared" si="483"/>
        <v>0</v>
      </c>
      <c r="AD660" s="278">
        <f t="shared" si="483"/>
        <v>0</v>
      </c>
      <c r="AE660" s="278">
        <f t="shared" si="483"/>
        <v>0</v>
      </c>
      <c r="AF660" s="278">
        <f t="shared" si="483"/>
        <v>0</v>
      </c>
      <c r="AG660" s="294">
        <f t="shared" si="483"/>
        <v>0</v>
      </c>
      <c r="AH660" s="304">
        <f t="shared" si="483"/>
        <v>0</v>
      </c>
    </row>
    <row r="661" spans="1:34" outlineLevel="1">
      <c r="A661" s="103"/>
      <c r="B661" s="44"/>
      <c r="C661" s="236"/>
      <c r="D661" s="6"/>
      <c r="E661" s="8"/>
      <c r="F661" s="98"/>
      <c r="G661" s="8"/>
      <c r="H661" s="7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  <c r="U661" s="284"/>
      <c r="V661" s="58"/>
      <c r="W661" s="14"/>
      <c r="X661" s="58"/>
      <c r="Y661" s="58"/>
      <c r="Z661" s="58"/>
      <c r="AA661" s="58"/>
      <c r="AB661" s="75"/>
      <c r="AC661" s="319"/>
      <c r="AD661" s="278"/>
      <c r="AE661" s="278"/>
      <c r="AF661" s="278"/>
      <c r="AG661" s="294"/>
      <c r="AH661" s="304"/>
    </row>
    <row r="662" spans="1:34" outlineLevel="1">
      <c r="A662" s="103"/>
      <c r="B662" s="44"/>
      <c r="C662" s="236"/>
      <c r="D662" s="6"/>
      <c r="E662" s="8"/>
      <c r="F662" s="98"/>
      <c r="G662" s="8"/>
      <c r="H662" s="7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  <c r="U662" s="284"/>
      <c r="V662" s="58"/>
      <c r="W662" s="14"/>
      <c r="X662" s="58"/>
      <c r="Y662" s="58"/>
      <c r="Z662" s="58"/>
      <c r="AA662" s="58"/>
      <c r="AB662" s="75"/>
      <c r="AC662" s="319"/>
      <c r="AD662" s="278"/>
      <c r="AE662" s="278"/>
      <c r="AF662" s="278"/>
      <c r="AG662" s="294"/>
      <c r="AH662" s="304"/>
    </row>
    <row r="663" spans="1:34" outlineLevel="1">
      <c r="A663" s="104">
        <v>4800</v>
      </c>
      <c r="B663" s="31" t="s">
        <v>198</v>
      </c>
      <c r="C663" s="236"/>
      <c r="D663" s="165"/>
      <c r="E663" s="166"/>
      <c r="F663" s="167"/>
      <c r="G663" s="166"/>
      <c r="H663" s="168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  <c r="U663" s="284"/>
      <c r="V663" s="58"/>
      <c r="W663" s="14"/>
      <c r="X663" s="58"/>
      <c r="Y663" s="58"/>
      <c r="Z663" s="58"/>
      <c r="AA663" s="58"/>
      <c r="AB663" s="92"/>
      <c r="AC663" s="319"/>
      <c r="AD663" s="278"/>
      <c r="AE663" s="278"/>
      <c r="AF663" s="278"/>
      <c r="AG663" s="294"/>
      <c r="AH663" s="304"/>
    </row>
    <row r="664" spans="1:34" outlineLevel="1">
      <c r="A664" s="170"/>
      <c r="B664" s="171" t="s">
        <v>688</v>
      </c>
      <c r="C664" s="236"/>
      <c r="D664" s="172"/>
      <c r="E664" s="173"/>
      <c r="F664" s="174"/>
      <c r="G664" s="173"/>
      <c r="H664" s="175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  <c r="U664" s="284"/>
      <c r="V664" s="58"/>
      <c r="W664" s="14"/>
      <c r="X664" s="58"/>
      <c r="Y664" s="58"/>
      <c r="Z664" s="58"/>
      <c r="AA664" s="58"/>
      <c r="AB664" s="311"/>
      <c r="AC664" s="319"/>
      <c r="AD664" s="278"/>
      <c r="AE664" s="278"/>
      <c r="AF664" s="278"/>
      <c r="AG664" s="294"/>
      <c r="AH664" s="304"/>
    </row>
    <row r="665" spans="1:34" outlineLevel="1">
      <c r="A665" s="103">
        <v>4801</v>
      </c>
      <c r="B665" s="44" t="s">
        <v>642</v>
      </c>
      <c r="C665" s="236" t="s">
        <v>244</v>
      </c>
      <c r="D665" s="6"/>
      <c r="E665" s="8"/>
      <c r="F665" s="98">
        <v>1</v>
      </c>
      <c r="G665" s="8"/>
      <c r="H665" s="7">
        <f t="shared" ref="H665:H669" si="484">SUM(E665:G665)</f>
        <v>1</v>
      </c>
      <c r="I665" s="4">
        <v>1</v>
      </c>
      <c r="J665" s="8" t="s">
        <v>231</v>
      </c>
      <c r="K665" s="7">
        <f>SUMIF(exportMMB!D:D,'Voorbeeld Costreport Budget'!A665,exportMMB!G:G)</f>
        <v>0</v>
      </c>
      <c r="L665" s="14">
        <f>INDEX(budget!L:L,MATCH(A:A,budget!A:A,0))</f>
        <v>0</v>
      </c>
      <c r="M665" s="22">
        <f>INDEX(budget!M:M,MATCH($A:$A,budget!$A:$A,0))</f>
        <v>0</v>
      </c>
      <c r="N665" s="14">
        <f>INDEX(budget!N:N,MATCH($A:$A,budget!$A:$A,0))</f>
        <v>0</v>
      </c>
      <c r="O665" s="35">
        <f>INDEX(budget!O:O,MATCH($A:$A,budget!$A:$A,0))</f>
        <v>0</v>
      </c>
      <c r="P665" s="35">
        <f>INDEX(budget!P:P,MATCH($A:$A,budget!$A:$A,0))</f>
        <v>0</v>
      </c>
      <c r="Q665" s="35">
        <f>INDEX(budget!Q:Q,MATCH($A:$A,budget!$A:$A,0))</f>
        <v>0</v>
      </c>
      <c r="R665" s="35">
        <f>INDEX(budget!R:R,MATCH($A:$A,budget!$A:$A,0))</f>
        <v>0</v>
      </c>
      <c r="S665" s="14">
        <f>L665-SUM(N665:R665)</f>
        <v>0</v>
      </c>
      <c r="T665" s="35">
        <f>INDEX(budget!T:T,MATCH($A:$A,budget!$A:$A,0))</f>
        <v>0</v>
      </c>
      <c r="U665" s="332">
        <f>W:W+X:X+Y:Y+Z:Z+AA:AA</f>
        <v>0</v>
      </c>
      <c r="V665" s="58"/>
      <c r="W665" s="14"/>
      <c r="X665" s="58"/>
      <c r="Y665" s="58"/>
      <c r="Z665" s="58"/>
      <c r="AA665" s="58"/>
      <c r="AB665" s="75"/>
      <c r="AC665" s="319">
        <f>AD:AD+AE:AE</f>
        <v>0</v>
      </c>
      <c r="AD665" s="278"/>
      <c r="AE665" s="278"/>
      <c r="AF665" s="278"/>
      <c r="AG665" s="294">
        <f>AC:AC+U:U</f>
        <v>0</v>
      </c>
      <c r="AH665" s="304">
        <f>L:L-AG:AG</f>
        <v>0</v>
      </c>
    </row>
    <row r="666" spans="1:34" outlineLevel="1">
      <c r="A666" s="103">
        <v>4802</v>
      </c>
      <c r="B666" s="44" t="s">
        <v>689</v>
      </c>
      <c r="C666" s="236" t="s">
        <v>244</v>
      </c>
      <c r="D666" s="6"/>
      <c r="E666" s="8"/>
      <c r="F666" s="98">
        <v>1</v>
      </c>
      <c r="G666" s="8"/>
      <c r="H666" s="7">
        <f t="shared" si="484"/>
        <v>1</v>
      </c>
      <c r="I666" s="4">
        <v>1</v>
      </c>
      <c r="J666" s="8" t="s">
        <v>231</v>
      </c>
      <c r="K666" s="7">
        <f>SUMIF(exportMMB!D:D,'Voorbeeld Costreport Budget'!A666,exportMMB!G:G)</f>
        <v>0</v>
      </c>
      <c r="L666" s="14">
        <f>INDEX(budget!L:L,MATCH(A:A,budget!A:A,0))</f>
        <v>0</v>
      </c>
      <c r="M666" s="22">
        <f>INDEX(budget!M:M,MATCH($A:$A,budget!$A:$A,0))</f>
        <v>0</v>
      </c>
      <c r="N666" s="14">
        <f>INDEX(budget!N:N,MATCH($A:$A,budget!$A:$A,0))</f>
        <v>0</v>
      </c>
      <c r="O666" s="35">
        <f>INDEX(budget!O:O,MATCH($A:$A,budget!$A:$A,0))</f>
        <v>0</v>
      </c>
      <c r="P666" s="35">
        <f>INDEX(budget!P:P,MATCH($A:$A,budget!$A:$A,0))</f>
        <v>0</v>
      </c>
      <c r="Q666" s="35">
        <f>INDEX(budget!Q:Q,MATCH($A:$A,budget!$A:$A,0))</f>
        <v>0</v>
      </c>
      <c r="R666" s="35">
        <f>INDEX(budget!R:R,MATCH($A:$A,budget!$A:$A,0))</f>
        <v>0</v>
      </c>
      <c r="S666" s="14">
        <f>L666-SUM(N666:R666)</f>
        <v>0</v>
      </c>
      <c r="T666" s="35">
        <f>INDEX(budget!T:T,MATCH($A:$A,budget!$A:$A,0))</f>
        <v>0</v>
      </c>
      <c r="U666" s="332">
        <f>W:W+X:X+Y:Y+Z:Z+AA:AA</f>
        <v>0</v>
      </c>
      <c r="V666" s="58"/>
      <c r="W666" s="14"/>
      <c r="X666" s="58"/>
      <c r="Y666" s="58"/>
      <c r="Z666" s="58"/>
      <c r="AA666" s="58"/>
      <c r="AB666" s="75"/>
      <c r="AC666" s="319">
        <f>AD:AD+AE:AE</f>
        <v>0</v>
      </c>
      <c r="AD666" s="278"/>
      <c r="AE666" s="278"/>
      <c r="AF666" s="278"/>
      <c r="AG666" s="294">
        <f>AC:AC+U:U</f>
        <v>0</v>
      </c>
      <c r="AH666" s="304">
        <f>L:L-AG:AG</f>
        <v>0</v>
      </c>
    </row>
    <row r="667" spans="1:34" outlineLevel="1">
      <c r="A667" s="103">
        <v>4803</v>
      </c>
      <c r="B667" s="44" t="s">
        <v>644</v>
      </c>
      <c r="C667" s="236" t="s">
        <v>244</v>
      </c>
      <c r="D667" s="6"/>
      <c r="E667" s="8"/>
      <c r="F667" s="98">
        <v>1</v>
      </c>
      <c r="G667" s="8"/>
      <c r="H667" s="7">
        <f t="shared" si="484"/>
        <v>1</v>
      </c>
      <c r="I667" s="4">
        <v>1</v>
      </c>
      <c r="J667" s="8" t="s">
        <v>231</v>
      </c>
      <c r="K667" s="7">
        <f>SUMIF(exportMMB!D:D,'Voorbeeld Costreport Budget'!A667,exportMMB!G:G)</f>
        <v>0</v>
      </c>
      <c r="L667" s="14">
        <f>INDEX(budget!L:L,MATCH(A:A,budget!A:A,0))</f>
        <v>0</v>
      </c>
      <c r="M667" s="22">
        <f>INDEX(budget!M:M,MATCH($A:$A,budget!$A:$A,0))</f>
        <v>0</v>
      </c>
      <c r="N667" s="14">
        <f>INDEX(budget!N:N,MATCH($A:$A,budget!$A:$A,0))</f>
        <v>0</v>
      </c>
      <c r="O667" s="35">
        <f>INDEX(budget!O:O,MATCH($A:$A,budget!$A:$A,0))</f>
        <v>0</v>
      </c>
      <c r="P667" s="35">
        <f>INDEX(budget!P:P,MATCH($A:$A,budget!$A:$A,0))</f>
        <v>0</v>
      </c>
      <c r="Q667" s="35">
        <f>INDEX(budget!Q:Q,MATCH($A:$A,budget!$A:$A,0))</f>
        <v>0</v>
      </c>
      <c r="R667" s="35">
        <f>INDEX(budget!R:R,MATCH($A:$A,budget!$A:$A,0))</f>
        <v>0</v>
      </c>
      <c r="S667" s="14">
        <f>L667-SUM(N667:R667)</f>
        <v>0</v>
      </c>
      <c r="T667" s="35">
        <f>INDEX(budget!T:T,MATCH($A:$A,budget!$A:$A,0))</f>
        <v>0</v>
      </c>
      <c r="U667" s="332">
        <f>W:W+X:X+Y:Y+Z:Z+AA:AA</f>
        <v>0</v>
      </c>
      <c r="V667" s="58"/>
      <c r="W667" s="14"/>
      <c r="X667" s="58"/>
      <c r="Y667" s="58"/>
      <c r="Z667" s="58"/>
      <c r="AA667" s="58"/>
      <c r="AB667" s="75"/>
      <c r="AC667" s="319">
        <f>AD:AD+AE:AE</f>
        <v>0</v>
      </c>
      <c r="AD667" s="278"/>
      <c r="AE667" s="278"/>
      <c r="AF667" s="278"/>
      <c r="AG667" s="294">
        <f>AC:AC+U:U</f>
        <v>0</v>
      </c>
      <c r="AH667" s="304">
        <f>L:L-AG:AG</f>
        <v>0</v>
      </c>
    </row>
    <row r="668" spans="1:34" outlineLevel="1">
      <c r="A668" s="103">
        <v>4804</v>
      </c>
      <c r="B668" s="44" t="s">
        <v>645</v>
      </c>
      <c r="C668" s="236" t="s">
        <v>244</v>
      </c>
      <c r="D668" s="6"/>
      <c r="E668" s="8"/>
      <c r="F668" s="98">
        <v>1</v>
      </c>
      <c r="G668" s="8"/>
      <c r="H668" s="7">
        <f t="shared" si="484"/>
        <v>1</v>
      </c>
      <c r="I668" s="4">
        <v>1</v>
      </c>
      <c r="J668" s="8" t="s">
        <v>231</v>
      </c>
      <c r="K668" s="7">
        <f>SUMIF(exportMMB!D:D,'Voorbeeld Costreport Budget'!A668,exportMMB!G:G)</f>
        <v>0</v>
      </c>
      <c r="L668" s="14">
        <f>INDEX(budget!L:L,MATCH(A:A,budget!A:A,0))</f>
        <v>0</v>
      </c>
      <c r="M668" s="22">
        <f>INDEX(budget!M:M,MATCH($A:$A,budget!$A:$A,0))</f>
        <v>0</v>
      </c>
      <c r="N668" s="14">
        <f>INDEX(budget!N:N,MATCH($A:$A,budget!$A:$A,0))</f>
        <v>0</v>
      </c>
      <c r="O668" s="35">
        <f>INDEX(budget!O:O,MATCH($A:$A,budget!$A:$A,0))</f>
        <v>0</v>
      </c>
      <c r="P668" s="35">
        <f>INDEX(budget!P:P,MATCH($A:$A,budget!$A:$A,0))</f>
        <v>0</v>
      </c>
      <c r="Q668" s="35">
        <f>INDEX(budget!Q:Q,MATCH($A:$A,budget!$A:$A,0))</f>
        <v>0</v>
      </c>
      <c r="R668" s="35">
        <f>INDEX(budget!R:R,MATCH($A:$A,budget!$A:$A,0))</f>
        <v>0</v>
      </c>
      <c r="S668" s="14">
        <f>L668-SUM(N668:R668)</f>
        <v>0</v>
      </c>
      <c r="T668" s="35">
        <f>INDEX(budget!T:T,MATCH($A:$A,budget!$A:$A,0))</f>
        <v>0</v>
      </c>
      <c r="U668" s="332">
        <f>W:W+X:X+Y:Y+Z:Z+AA:AA</f>
        <v>0</v>
      </c>
      <c r="V668" s="58"/>
      <c r="W668" s="14"/>
      <c r="X668" s="58"/>
      <c r="Y668" s="58"/>
      <c r="Z668" s="58"/>
      <c r="AA668" s="58"/>
      <c r="AB668" s="75"/>
      <c r="AC668" s="319">
        <f>AD:AD+AE:AE</f>
        <v>0</v>
      </c>
      <c r="AD668" s="278"/>
      <c r="AE668" s="278"/>
      <c r="AF668" s="278"/>
      <c r="AG668" s="294">
        <f>AC:AC+U:U</f>
        <v>0</v>
      </c>
      <c r="AH668" s="304">
        <f>L:L-AG:AG</f>
        <v>0</v>
      </c>
    </row>
    <row r="669" spans="1:34" outlineLevel="1">
      <c r="A669" s="103">
        <v>4805</v>
      </c>
      <c r="B669" s="44" t="s">
        <v>176</v>
      </c>
      <c r="C669" s="236" t="s">
        <v>244</v>
      </c>
      <c r="D669" s="6"/>
      <c r="E669" s="8"/>
      <c r="F669" s="98">
        <v>1</v>
      </c>
      <c r="G669" s="8"/>
      <c r="H669" s="7">
        <f t="shared" si="484"/>
        <v>1</v>
      </c>
      <c r="I669" s="4">
        <v>1</v>
      </c>
      <c r="J669" s="8" t="s">
        <v>231</v>
      </c>
      <c r="K669" s="7">
        <f>SUMIF(exportMMB!D:D,'Voorbeeld Costreport Budget'!A669,exportMMB!G:G)</f>
        <v>0</v>
      </c>
      <c r="L669" s="14">
        <f>INDEX(budget!L:L,MATCH(A:A,budget!A:A,0))</f>
        <v>0</v>
      </c>
      <c r="M669" s="22">
        <f>INDEX(budget!M:M,MATCH($A:$A,budget!$A:$A,0))</f>
        <v>0</v>
      </c>
      <c r="N669" s="14">
        <f>INDEX(budget!N:N,MATCH($A:$A,budget!$A:$A,0))</f>
        <v>0</v>
      </c>
      <c r="O669" s="35">
        <f>INDEX(budget!O:O,MATCH($A:$A,budget!$A:$A,0))</f>
        <v>0</v>
      </c>
      <c r="P669" s="35">
        <f>INDEX(budget!P:P,MATCH($A:$A,budget!$A:$A,0))</f>
        <v>0</v>
      </c>
      <c r="Q669" s="35">
        <f>INDEX(budget!Q:Q,MATCH($A:$A,budget!$A:$A,0))</f>
        <v>0</v>
      </c>
      <c r="R669" s="35">
        <f>INDEX(budget!R:R,MATCH($A:$A,budget!$A:$A,0))</f>
        <v>0</v>
      </c>
      <c r="S669" s="14">
        <f>L669-SUM(N669:R669)</f>
        <v>0</v>
      </c>
      <c r="T669" s="35">
        <f>INDEX(budget!T:T,MATCH($A:$A,budget!$A:$A,0))</f>
        <v>0</v>
      </c>
      <c r="U669" s="332">
        <f>W:W+X:X+Y:Y+Z:Z+AA:AA</f>
        <v>0</v>
      </c>
      <c r="V669" s="58"/>
      <c r="W669" s="14"/>
      <c r="X669" s="58"/>
      <c r="Y669" s="58"/>
      <c r="Z669" s="58"/>
      <c r="AA669" s="58"/>
      <c r="AB669" s="75"/>
      <c r="AC669" s="319">
        <f>AD:AD+AE:AE</f>
        <v>0</v>
      </c>
      <c r="AD669" s="278"/>
      <c r="AE669" s="278"/>
      <c r="AF669" s="278"/>
      <c r="AG669" s="294">
        <f>AC:AC+U:U</f>
        <v>0</v>
      </c>
      <c r="AH669" s="304">
        <f>L:L-AG:AG</f>
        <v>0</v>
      </c>
    </row>
    <row r="670" spans="1:34" outlineLevel="1">
      <c r="A670" s="170"/>
      <c r="B670" s="171" t="s">
        <v>602</v>
      </c>
      <c r="C670" s="236"/>
      <c r="D670" s="172"/>
      <c r="E670" s="173"/>
      <c r="F670" s="174"/>
      <c r="G670" s="173"/>
      <c r="H670" s="175"/>
      <c r="I670" s="176"/>
      <c r="J670" s="173"/>
      <c r="K670" s="175"/>
      <c r="L670" s="177">
        <f>SUM(L665:L669)</f>
        <v>0</v>
      </c>
      <c r="M670" s="178">
        <f>SUM(M665:M669)</f>
        <v>0</v>
      </c>
      <c r="N670" s="177">
        <f t="shared" ref="N670:T670" si="485">SUM(N665:N669)</f>
        <v>0</v>
      </c>
      <c r="O670" s="179">
        <f t="shared" si="485"/>
        <v>0</v>
      </c>
      <c r="P670" s="179">
        <f t="shared" si="485"/>
        <v>0</v>
      </c>
      <c r="Q670" s="179">
        <f t="shared" si="485"/>
        <v>0</v>
      </c>
      <c r="R670" s="179">
        <f t="shared" si="485"/>
        <v>0</v>
      </c>
      <c r="S670" s="177">
        <f t="shared" si="485"/>
        <v>0</v>
      </c>
      <c r="T670" s="179">
        <f t="shared" si="485"/>
        <v>0</v>
      </c>
      <c r="U670" s="284">
        <f t="shared" ref="U670:AA670" si="486">SUM(U665:U669)</f>
        <v>0</v>
      </c>
      <c r="V670" s="58">
        <f t="shared" si="486"/>
        <v>0</v>
      </c>
      <c r="W670" s="14">
        <f t="shared" si="486"/>
        <v>0</v>
      </c>
      <c r="X670" s="58">
        <f t="shared" si="486"/>
        <v>0</v>
      </c>
      <c r="Y670" s="58">
        <f t="shared" si="486"/>
        <v>0</v>
      </c>
      <c r="Z670" s="58">
        <f t="shared" si="486"/>
        <v>0</v>
      </c>
      <c r="AA670" s="58">
        <f t="shared" si="486"/>
        <v>0</v>
      </c>
      <c r="AB670" s="311">
        <f t="shared" ref="AB670" si="487">SUM(AB665:AB669)</f>
        <v>0</v>
      </c>
      <c r="AC670" s="319">
        <f>SUM(AC665:AC669)</f>
        <v>0</v>
      </c>
      <c r="AD670" s="278">
        <f>SUM(AD665:AD669)</f>
        <v>0</v>
      </c>
      <c r="AE670" s="278">
        <f>SUM(AE665:AE669)</f>
        <v>0</v>
      </c>
      <c r="AF670" s="278">
        <f>SUM(AF665:AF669)</f>
        <v>0</v>
      </c>
      <c r="AG670" s="294">
        <f t="shared" ref="AG670:AH670" si="488">SUM(AG665:AG669)</f>
        <v>0</v>
      </c>
      <c r="AH670" s="304">
        <f t="shared" si="488"/>
        <v>0</v>
      </c>
    </row>
    <row r="671" spans="1:34" outlineLevel="1">
      <c r="A671" s="170"/>
      <c r="B671" s="171" t="s">
        <v>690</v>
      </c>
      <c r="C671" s="236"/>
      <c r="D671" s="172"/>
      <c r="E671" s="173"/>
      <c r="F671" s="174"/>
      <c r="G671" s="173"/>
      <c r="H671" s="175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  <c r="U671" s="284"/>
      <c r="V671" s="58"/>
      <c r="W671" s="14"/>
      <c r="X671" s="58"/>
      <c r="Y671" s="58"/>
      <c r="Z671" s="58"/>
      <c r="AA671" s="58"/>
      <c r="AB671" s="311"/>
      <c r="AC671" s="319"/>
      <c r="AD671" s="278"/>
      <c r="AE671" s="278"/>
      <c r="AF671" s="278"/>
      <c r="AG671" s="294"/>
      <c r="AH671" s="304"/>
    </row>
    <row r="672" spans="1:34" outlineLevel="1">
      <c r="A672" s="103">
        <v>4810</v>
      </c>
      <c r="B672" s="44" t="s">
        <v>691</v>
      </c>
      <c r="C672" s="236" t="s">
        <v>244</v>
      </c>
      <c r="D672" s="6"/>
      <c r="E672" s="8"/>
      <c r="F672" s="98">
        <v>1</v>
      </c>
      <c r="G672" s="8"/>
      <c r="H672" s="7">
        <f t="shared" ref="H672:H690" si="489">SUM(E672:G672)</f>
        <v>1</v>
      </c>
      <c r="I672" s="4">
        <v>1</v>
      </c>
      <c r="J672" s="8" t="s">
        <v>231</v>
      </c>
      <c r="K672" s="7">
        <f>SUMIF(exportMMB!D:D,'Voorbeeld Costreport Budget'!A672,exportMMB!G:G)</f>
        <v>0</v>
      </c>
      <c r="L672" s="14">
        <f>INDEX(budget!L:L,MATCH(A:A,budget!A:A,0))</f>
        <v>0</v>
      </c>
      <c r="M672" s="22">
        <f>INDEX(budget!M:M,MATCH($A:$A,budget!$A:$A,0))</f>
        <v>0</v>
      </c>
      <c r="N672" s="14">
        <f>INDEX(budget!N:N,MATCH($A:$A,budget!$A:$A,0))</f>
        <v>0</v>
      </c>
      <c r="O672" s="35">
        <f>INDEX(budget!O:O,MATCH($A:$A,budget!$A:$A,0))</f>
        <v>0</v>
      </c>
      <c r="P672" s="35">
        <f>INDEX(budget!P:P,MATCH($A:$A,budget!$A:$A,0))</f>
        <v>0</v>
      </c>
      <c r="Q672" s="35">
        <f>INDEX(budget!Q:Q,MATCH($A:$A,budget!$A:$A,0))</f>
        <v>0</v>
      </c>
      <c r="R672" s="35">
        <f>INDEX(budget!R:R,MATCH($A:$A,budget!$A:$A,0))</f>
        <v>0</v>
      </c>
      <c r="S672" s="14">
        <f t="shared" ref="S672:S690" si="490">L672-SUM(N672:R672)</f>
        <v>0</v>
      </c>
      <c r="T672" s="35">
        <f>INDEX(budget!T:T,MATCH($A:$A,budget!$A:$A,0))</f>
        <v>0</v>
      </c>
      <c r="U672" s="332">
        <f t="shared" ref="U672:U691" si="491">W:W+X:X+Y:Y+Z:Z+AA:AA</f>
        <v>0</v>
      </c>
      <c r="V672" s="58"/>
      <c r="W672" s="14"/>
      <c r="X672" s="58"/>
      <c r="Y672" s="58"/>
      <c r="Z672" s="58"/>
      <c r="AA672" s="58"/>
      <c r="AB672" s="75"/>
      <c r="AC672" s="319">
        <f t="shared" ref="AC672:AC690" si="492">AD:AD+AE:AE</f>
        <v>0</v>
      </c>
      <c r="AD672" s="278"/>
      <c r="AE672" s="278"/>
      <c r="AF672" s="278"/>
      <c r="AG672" s="294">
        <f t="shared" ref="AG672:AG690" si="493">AC:AC+U:U</f>
        <v>0</v>
      </c>
      <c r="AH672" s="304">
        <f t="shared" ref="AH672:AH690" si="494">L:L-AG:AG</f>
        <v>0</v>
      </c>
    </row>
    <row r="673" spans="1:34" outlineLevel="1">
      <c r="A673" s="103">
        <v>4811</v>
      </c>
      <c r="B673" s="44" t="s">
        <v>692</v>
      </c>
      <c r="C673" s="236" t="s">
        <v>244</v>
      </c>
      <c r="D673" s="6"/>
      <c r="E673" s="8"/>
      <c r="F673" s="98">
        <v>1</v>
      </c>
      <c r="G673" s="8"/>
      <c r="H673" s="7">
        <f t="shared" si="489"/>
        <v>1</v>
      </c>
      <c r="I673" s="4">
        <v>1</v>
      </c>
      <c r="J673" s="8" t="s">
        <v>231</v>
      </c>
      <c r="K673" s="7">
        <f>SUMIF(exportMMB!D:D,'Voorbeeld Costreport Budget'!A673,exportMMB!G:G)</f>
        <v>0</v>
      </c>
      <c r="L673" s="14">
        <f>INDEX(budget!L:L,MATCH(A:A,budget!A:A,0))</f>
        <v>0</v>
      </c>
      <c r="M673" s="22">
        <f>INDEX(budget!M:M,MATCH($A:$A,budget!$A:$A,0))</f>
        <v>0</v>
      </c>
      <c r="N673" s="14">
        <f>INDEX(budget!N:N,MATCH($A:$A,budget!$A:$A,0))</f>
        <v>0</v>
      </c>
      <c r="O673" s="35">
        <f>INDEX(budget!O:O,MATCH($A:$A,budget!$A:$A,0))</f>
        <v>0</v>
      </c>
      <c r="P673" s="35">
        <f>INDEX(budget!P:P,MATCH($A:$A,budget!$A:$A,0))</f>
        <v>0</v>
      </c>
      <c r="Q673" s="35">
        <f>INDEX(budget!Q:Q,MATCH($A:$A,budget!$A:$A,0))</f>
        <v>0</v>
      </c>
      <c r="R673" s="35">
        <f>INDEX(budget!R:R,MATCH($A:$A,budget!$A:$A,0))</f>
        <v>0</v>
      </c>
      <c r="S673" s="14">
        <f t="shared" si="490"/>
        <v>0</v>
      </c>
      <c r="T673" s="35">
        <f>INDEX(budget!T:T,MATCH($A:$A,budget!$A:$A,0))</f>
        <v>0</v>
      </c>
      <c r="U673" s="332">
        <f t="shared" si="491"/>
        <v>0</v>
      </c>
      <c r="V673" s="58"/>
      <c r="W673" s="14"/>
      <c r="X673" s="58"/>
      <c r="Y673" s="58"/>
      <c r="Z673" s="58"/>
      <c r="AA673" s="58"/>
      <c r="AB673" s="75"/>
      <c r="AC673" s="319">
        <f t="shared" si="492"/>
        <v>0</v>
      </c>
      <c r="AD673" s="278"/>
      <c r="AE673" s="278"/>
      <c r="AF673" s="278"/>
      <c r="AG673" s="294">
        <f t="shared" si="493"/>
        <v>0</v>
      </c>
      <c r="AH673" s="304">
        <f t="shared" si="494"/>
        <v>0</v>
      </c>
    </row>
    <row r="674" spans="1:34" outlineLevel="1">
      <c r="A674" s="103">
        <v>4812</v>
      </c>
      <c r="B674" s="44" t="s">
        <v>693</v>
      </c>
      <c r="C674" s="236" t="s">
        <v>244</v>
      </c>
      <c r="D674" s="6"/>
      <c r="E674" s="8"/>
      <c r="F674" s="98">
        <v>1</v>
      </c>
      <c r="G674" s="8"/>
      <c r="H674" s="7">
        <f t="shared" si="489"/>
        <v>1</v>
      </c>
      <c r="I674" s="4">
        <v>1</v>
      </c>
      <c r="J674" s="8" t="s">
        <v>231</v>
      </c>
      <c r="K674" s="7">
        <f>SUMIF(exportMMB!D:D,'Voorbeeld Costreport Budget'!A674,exportMMB!G:G)</f>
        <v>0</v>
      </c>
      <c r="L674" s="14">
        <f>INDEX(budget!L:L,MATCH(A:A,budget!A:A,0))</f>
        <v>0</v>
      </c>
      <c r="M674" s="22">
        <f>INDEX(budget!M:M,MATCH($A:$A,budget!$A:$A,0))</f>
        <v>0</v>
      </c>
      <c r="N674" s="14">
        <f>INDEX(budget!N:N,MATCH($A:$A,budget!$A:$A,0))</f>
        <v>0</v>
      </c>
      <c r="O674" s="35">
        <f>INDEX(budget!O:O,MATCH($A:$A,budget!$A:$A,0))</f>
        <v>0</v>
      </c>
      <c r="P674" s="35">
        <f>INDEX(budget!P:P,MATCH($A:$A,budget!$A:$A,0))</f>
        <v>0</v>
      </c>
      <c r="Q674" s="35">
        <f>INDEX(budget!Q:Q,MATCH($A:$A,budget!$A:$A,0))</f>
        <v>0</v>
      </c>
      <c r="R674" s="35">
        <f>INDEX(budget!R:R,MATCH($A:$A,budget!$A:$A,0))</f>
        <v>0</v>
      </c>
      <c r="S674" s="14">
        <f t="shared" si="490"/>
        <v>0</v>
      </c>
      <c r="T674" s="35">
        <f>INDEX(budget!T:T,MATCH($A:$A,budget!$A:$A,0))</f>
        <v>0</v>
      </c>
      <c r="U674" s="332">
        <f t="shared" si="491"/>
        <v>0</v>
      </c>
      <c r="V674" s="58"/>
      <c r="W674" s="14"/>
      <c r="X674" s="58"/>
      <c r="Y674" s="58"/>
      <c r="Z674" s="58"/>
      <c r="AA674" s="58"/>
      <c r="AB674" s="75"/>
      <c r="AC674" s="319">
        <f t="shared" si="492"/>
        <v>0</v>
      </c>
      <c r="AD674" s="278"/>
      <c r="AE674" s="278"/>
      <c r="AF674" s="278"/>
      <c r="AG674" s="294">
        <f t="shared" si="493"/>
        <v>0</v>
      </c>
      <c r="AH674" s="304">
        <f t="shared" si="494"/>
        <v>0</v>
      </c>
    </row>
    <row r="675" spans="1:34" outlineLevel="1">
      <c r="A675" s="103">
        <v>4820</v>
      </c>
      <c r="B675" s="44" t="s">
        <v>694</v>
      </c>
      <c r="C675" s="236" t="s">
        <v>244</v>
      </c>
      <c r="D675" s="6"/>
      <c r="E675" s="8"/>
      <c r="F675" s="98">
        <v>1</v>
      </c>
      <c r="G675" s="8"/>
      <c r="H675" s="7">
        <f t="shared" si="489"/>
        <v>1</v>
      </c>
      <c r="I675" s="4">
        <v>1</v>
      </c>
      <c r="J675" s="8" t="s">
        <v>231</v>
      </c>
      <c r="K675" s="7">
        <f>SUMIF(exportMMB!D:D,'Voorbeeld Costreport Budget'!A675,exportMMB!G:G)</f>
        <v>0</v>
      </c>
      <c r="L675" s="14">
        <f>INDEX(budget!L:L,MATCH(A:A,budget!A:A,0))</f>
        <v>0</v>
      </c>
      <c r="M675" s="22">
        <f>INDEX(budget!M:M,MATCH($A:$A,budget!$A:$A,0))</f>
        <v>0</v>
      </c>
      <c r="N675" s="14">
        <f>INDEX(budget!N:N,MATCH($A:$A,budget!$A:$A,0))</f>
        <v>0</v>
      </c>
      <c r="O675" s="35">
        <f>INDEX(budget!O:O,MATCH($A:$A,budget!$A:$A,0))</f>
        <v>0</v>
      </c>
      <c r="P675" s="35">
        <f>INDEX(budget!P:P,MATCH($A:$A,budget!$A:$A,0))</f>
        <v>0</v>
      </c>
      <c r="Q675" s="35">
        <f>INDEX(budget!Q:Q,MATCH($A:$A,budget!$A:$A,0))</f>
        <v>0</v>
      </c>
      <c r="R675" s="35">
        <f>INDEX(budget!R:R,MATCH($A:$A,budget!$A:$A,0))</f>
        <v>0</v>
      </c>
      <c r="S675" s="14">
        <f t="shared" si="490"/>
        <v>0</v>
      </c>
      <c r="T675" s="35">
        <f>INDEX(budget!T:T,MATCH($A:$A,budget!$A:$A,0))</f>
        <v>0</v>
      </c>
      <c r="U675" s="332">
        <f t="shared" si="491"/>
        <v>0</v>
      </c>
      <c r="V675" s="58"/>
      <c r="W675" s="14"/>
      <c r="X675" s="58"/>
      <c r="Y675" s="58"/>
      <c r="Z675" s="58"/>
      <c r="AA675" s="58"/>
      <c r="AB675" s="75"/>
      <c r="AC675" s="319">
        <f t="shared" si="492"/>
        <v>0</v>
      </c>
      <c r="AD675" s="278"/>
      <c r="AE675" s="278"/>
      <c r="AF675" s="278"/>
      <c r="AG675" s="294">
        <f t="shared" si="493"/>
        <v>0</v>
      </c>
      <c r="AH675" s="304">
        <f t="shared" si="494"/>
        <v>0</v>
      </c>
    </row>
    <row r="676" spans="1:34" outlineLevel="1">
      <c r="A676" s="103">
        <v>4821</v>
      </c>
      <c r="B676" s="44" t="s">
        <v>695</v>
      </c>
      <c r="C676" s="236" t="s">
        <v>244</v>
      </c>
      <c r="D676" s="6"/>
      <c r="E676" s="8"/>
      <c r="F676" s="98">
        <v>1</v>
      </c>
      <c r="G676" s="8"/>
      <c r="H676" s="7">
        <f t="shared" si="489"/>
        <v>1</v>
      </c>
      <c r="I676" s="4">
        <v>1</v>
      </c>
      <c r="J676" s="8" t="s">
        <v>231</v>
      </c>
      <c r="K676" s="7">
        <f>SUMIF(exportMMB!D:D,'Voorbeeld Costreport Budget'!A676,exportMMB!G:G)</f>
        <v>0</v>
      </c>
      <c r="L676" s="14">
        <f>INDEX(budget!L:L,MATCH(A:A,budget!A:A,0))</f>
        <v>0</v>
      </c>
      <c r="M676" s="22">
        <f>INDEX(budget!M:M,MATCH($A:$A,budget!$A:$A,0))</f>
        <v>0</v>
      </c>
      <c r="N676" s="14">
        <f>INDEX(budget!N:N,MATCH($A:$A,budget!$A:$A,0))</f>
        <v>0</v>
      </c>
      <c r="O676" s="35">
        <f>INDEX(budget!O:O,MATCH($A:$A,budget!$A:$A,0))</f>
        <v>0</v>
      </c>
      <c r="P676" s="35">
        <f>INDEX(budget!P:P,MATCH($A:$A,budget!$A:$A,0))</f>
        <v>0</v>
      </c>
      <c r="Q676" s="35">
        <f>INDEX(budget!Q:Q,MATCH($A:$A,budget!$A:$A,0))</f>
        <v>0</v>
      </c>
      <c r="R676" s="35">
        <f>INDEX(budget!R:R,MATCH($A:$A,budget!$A:$A,0))</f>
        <v>0</v>
      </c>
      <c r="S676" s="14">
        <f t="shared" si="490"/>
        <v>0</v>
      </c>
      <c r="T676" s="35">
        <f>INDEX(budget!T:T,MATCH($A:$A,budget!$A:$A,0))</f>
        <v>0</v>
      </c>
      <c r="U676" s="332">
        <f t="shared" si="491"/>
        <v>0</v>
      </c>
      <c r="V676" s="58"/>
      <c r="W676" s="14"/>
      <c r="X676" s="58"/>
      <c r="Y676" s="58"/>
      <c r="Z676" s="58"/>
      <c r="AA676" s="58"/>
      <c r="AB676" s="75"/>
      <c r="AC676" s="319">
        <f t="shared" si="492"/>
        <v>0</v>
      </c>
      <c r="AD676" s="278"/>
      <c r="AE676" s="278"/>
      <c r="AF676" s="278"/>
      <c r="AG676" s="294">
        <f t="shared" si="493"/>
        <v>0</v>
      </c>
      <c r="AH676" s="304">
        <f t="shared" si="494"/>
        <v>0</v>
      </c>
    </row>
    <row r="677" spans="1:34" outlineLevel="1">
      <c r="A677" s="103">
        <v>4822</v>
      </c>
      <c r="B677" s="44" t="s">
        <v>696</v>
      </c>
      <c r="C677" s="236" t="s">
        <v>244</v>
      </c>
      <c r="D677" s="6"/>
      <c r="E677" s="8"/>
      <c r="F677" s="98">
        <v>1</v>
      </c>
      <c r="G677" s="8"/>
      <c r="H677" s="7">
        <f t="shared" si="489"/>
        <v>1</v>
      </c>
      <c r="I677" s="4">
        <v>1</v>
      </c>
      <c r="J677" s="8" t="s">
        <v>231</v>
      </c>
      <c r="K677" s="7">
        <f>SUMIF(exportMMB!D:D,'Voorbeeld Costreport Budget'!A677,exportMMB!G:G)</f>
        <v>0</v>
      </c>
      <c r="L677" s="14">
        <f>INDEX(budget!L:L,MATCH(A:A,budget!A:A,0))</f>
        <v>0</v>
      </c>
      <c r="M677" s="22">
        <f>INDEX(budget!M:M,MATCH($A:$A,budget!$A:$A,0))</f>
        <v>0</v>
      </c>
      <c r="N677" s="14">
        <f>INDEX(budget!N:N,MATCH($A:$A,budget!$A:$A,0))</f>
        <v>0</v>
      </c>
      <c r="O677" s="35">
        <f>INDEX(budget!O:O,MATCH($A:$A,budget!$A:$A,0))</f>
        <v>0</v>
      </c>
      <c r="P677" s="35">
        <f>INDEX(budget!P:P,MATCH($A:$A,budget!$A:$A,0))</f>
        <v>0</v>
      </c>
      <c r="Q677" s="35">
        <f>INDEX(budget!Q:Q,MATCH($A:$A,budget!$A:$A,0))</f>
        <v>0</v>
      </c>
      <c r="R677" s="35">
        <f>INDEX(budget!R:R,MATCH($A:$A,budget!$A:$A,0))</f>
        <v>0</v>
      </c>
      <c r="S677" s="14">
        <f t="shared" si="490"/>
        <v>0</v>
      </c>
      <c r="T677" s="35">
        <f>INDEX(budget!T:T,MATCH($A:$A,budget!$A:$A,0))</f>
        <v>0</v>
      </c>
      <c r="U677" s="332">
        <f t="shared" si="491"/>
        <v>0</v>
      </c>
      <c r="V677" s="58"/>
      <c r="W677" s="14"/>
      <c r="X677" s="58"/>
      <c r="Y677" s="58"/>
      <c r="Z677" s="58"/>
      <c r="AA677" s="58"/>
      <c r="AB677" s="75"/>
      <c r="AC677" s="319">
        <f t="shared" si="492"/>
        <v>0</v>
      </c>
      <c r="AD677" s="278"/>
      <c r="AE677" s="278"/>
      <c r="AF677" s="278"/>
      <c r="AG677" s="294">
        <f t="shared" si="493"/>
        <v>0</v>
      </c>
      <c r="AH677" s="304">
        <f t="shared" si="494"/>
        <v>0</v>
      </c>
    </row>
    <row r="678" spans="1:34" outlineLevel="1">
      <c r="A678" s="103">
        <v>4823</v>
      </c>
      <c r="B678" s="44" t="s">
        <v>697</v>
      </c>
      <c r="C678" s="236" t="s">
        <v>244</v>
      </c>
      <c r="D678" s="6"/>
      <c r="E678" s="8"/>
      <c r="F678" s="98">
        <v>1</v>
      </c>
      <c r="G678" s="8"/>
      <c r="H678" s="7">
        <f t="shared" si="489"/>
        <v>1</v>
      </c>
      <c r="I678" s="4">
        <v>1</v>
      </c>
      <c r="J678" s="8" t="s">
        <v>231</v>
      </c>
      <c r="K678" s="7">
        <f>SUMIF(exportMMB!D:D,'Voorbeeld Costreport Budget'!A678,exportMMB!G:G)</f>
        <v>0</v>
      </c>
      <c r="L678" s="14">
        <f>INDEX(budget!L:L,MATCH(A:A,budget!A:A,0))</f>
        <v>0</v>
      </c>
      <c r="M678" s="22">
        <f>INDEX(budget!M:M,MATCH($A:$A,budget!$A:$A,0))</f>
        <v>0</v>
      </c>
      <c r="N678" s="14">
        <f>INDEX(budget!N:N,MATCH($A:$A,budget!$A:$A,0))</f>
        <v>0</v>
      </c>
      <c r="O678" s="35">
        <f>INDEX(budget!O:O,MATCH($A:$A,budget!$A:$A,0))</f>
        <v>0</v>
      </c>
      <c r="P678" s="35">
        <f>INDEX(budget!P:P,MATCH($A:$A,budget!$A:$A,0))</f>
        <v>0</v>
      </c>
      <c r="Q678" s="35">
        <f>INDEX(budget!Q:Q,MATCH($A:$A,budget!$A:$A,0))</f>
        <v>0</v>
      </c>
      <c r="R678" s="35">
        <f>INDEX(budget!R:R,MATCH($A:$A,budget!$A:$A,0))</f>
        <v>0</v>
      </c>
      <c r="S678" s="14">
        <f t="shared" si="490"/>
        <v>0</v>
      </c>
      <c r="T678" s="35">
        <f>INDEX(budget!T:T,MATCH($A:$A,budget!$A:$A,0))</f>
        <v>0</v>
      </c>
      <c r="U678" s="332">
        <f t="shared" si="491"/>
        <v>0</v>
      </c>
      <c r="V678" s="58"/>
      <c r="W678" s="14"/>
      <c r="X678" s="58"/>
      <c r="Y678" s="58"/>
      <c r="Z678" s="58"/>
      <c r="AA678" s="58"/>
      <c r="AB678" s="75"/>
      <c r="AC678" s="319">
        <f t="shared" si="492"/>
        <v>0</v>
      </c>
      <c r="AD678" s="278"/>
      <c r="AE678" s="278"/>
      <c r="AF678" s="278"/>
      <c r="AG678" s="294">
        <f t="shared" si="493"/>
        <v>0</v>
      </c>
      <c r="AH678" s="304">
        <f t="shared" si="494"/>
        <v>0</v>
      </c>
    </row>
    <row r="679" spans="1:34" outlineLevel="1">
      <c r="A679" s="103">
        <v>4825</v>
      </c>
      <c r="B679" s="44" t="s">
        <v>698</v>
      </c>
      <c r="C679" s="236" t="s">
        <v>244</v>
      </c>
      <c r="D679" s="6"/>
      <c r="E679" s="8"/>
      <c r="F679" s="98">
        <v>1</v>
      </c>
      <c r="G679" s="8"/>
      <c r="H679" s="7">
        <f t="shared" si="489"/>
        <v>1</v>
      </c>
      <c r="I679" s="4">
        <v>1</v>
      </c>
      <c r="J679" s="8" t="s">
        <v>231</v>
      </c>
      <c r="K679" s="7">
        <f>SUMIF(exportMMB!D:D,'Voorbeeld Costreport Budget'!A679,exportMMB!G:G)</f>
        <v>0</v>
      </c>
      <c r="L679" s="14">
        <f>INDEX(budget!L:L,MATCH(A:A,budget!A:A,0))</f>
        <v>0</v>
      </c>
      <c r="M679" s="22">
        <f>INDEX(budget!M:M,MATCH($A:$A,budget!$A:$A,0))</f>
        <v>0</v>
      </c>
      <c r="N679" s="14">
        <f>INDEX(budget!N:N,MATCH($A:$A,budget!$A:$A,0))</f>
        <v>0</v>
      </c>
      <c r="O679" s="35">
        <f>INDEX(budget!O:O,MATCH($A:$A,budget!$A:$A,0))</f>
        <v>0</v>
      </c>
      <c r="P679" s="35">
        <f>INDEX(budget!P:P,MATCH($A:$A,budget!$A:$A,0))</f>
        <v>0</v>
      </c>
      <c r="Q679" s="35">
        <f>INDEX(budget!Q:Q,MATCH($A:$A,budget!$A:$A,0))</f>
        <v>0</v>
      </c>
      <c r="R679" s="35">
        <f>INDEX(budget!R:R,MATCH($A:$A,budget!$A:$A,0))</f>
        <v>0</v>
      </c>
      <c r="S679" s="14">
        <f t="shared" si="490"/>
        <v>0</v>
      </c>
      <c r="T679" s="35">
        <f>INDEX(budget!T:T,MATCH($A:$A,budget!$A:$A,0))</f>
        <v>0</v>
      </c>
      <c r="U679" s="332">
        <f t="shared" si="491"/>
        <v>0</v>
      </c>
      <c r="V679" s="58"/>
      <c r="W679" s="14"/>
      <c r="X679" s="58"/>
      <c r="Y679" s="58"/>
      <c r="Z679" s="58"/>
      <c r="AA679" s="58"/>
      <c r="AB679" s="75"/>
      <c r="AC679" s="319">
        <f t="shared" si="492"/>
        <v>0</v>
      </c>
      <c r="AD679" s="278"/>
      <c r="AE679" s="278"/>
      <c r="AF679" s="278"/>
      <c r="AG679" s="294">
        <f t="shared" si="493"/>
        <v>0</v>
      </c>
      <c r="AH679" s="304">
        <f t="shared" si="494"/>
        <v>0</v>
      </c>
    </row>
    <row r="680" spans="1:34" outlineLevel="1">
      <c r="A680" s="103">
        <v>4830</v>
      </c>
      <c r="B680" s="44" t="s">
        <v>699</v>
      </c>
      <c r="C680" s="236" t="s">
        <v>244</v>
      </c>
      <c r="D680" s="6"/>
      <c r="E680" s="8"/>
      <c r="F680" s="98">
        <v>1</v>
      </c>
      <c r="G680" s="8"/>
      <c r="H680" s="7">
        <f t="shared" si="489"/>
        <v>1</v>
      </c>
      <c r="I680" s="4">
        <v>1</v>
      </c>
      <c r="J680" s="8" t="s">
        <v>231</v>
      </c>
      <c r="K680" s="7">
        <f>SUMIF(exportMMB!D:D,'Voorbeeld Costreport Budget'!A680,exportMMB!G:G)</f>
        <v>0</v>
      </c>
      <c r="L680" s="14">
        <f>INDEX(budget!L:L,MATCH(A:A,budget!A:A,0))</f>
        <v>0</v>
      </c>
      <c r="M680" s="22">
        <f>INDEX(budget!M:M,MATCH($A:$A,budget!$A:$A,0))</f>
        <v>0</v>
      </c>
      <c r="N680" s="14">
        <f>INDEX(budget!N:N,MATCH($A:$A,budget!$A:$A,0))</f>
        <v>0</v>
      </c>
      <c r="O680" s="35">
        <f>INDEX(budget!O:O,MATCH($A:$A,budget!$A:$A,0))</f>
        <v>0</v>
      </c>
      <c r="P680" s="35">
        <f>INDEX(budget!P:P,MATCH($A:$A,budget!$A:$A,0))</f>
        <v>0</v>
      </c>
      <c r="Q680" s="35">
        <f>INDEX(budget!Q:Q,MATCH($A:$A,budget!$A:$A,0))</f>
        <v>0</v>
      </c>
      <c r="R680" s="35">
        <f>INDEX(budget!R:R,MATCH($A:$A,budget!$A:$A,0))</f>
        <v>0</v>
      </c>
      <c r="S680" s="14">
        <f t="shared" si="490"/>
        <v>0</v>
      </c>
      <c r="T680" s="35">
        <f>INDEX(budget!T:T,MATCH($A:$A,budget!$A:$A,0))</f>
        <v>0</v>
      </c>
      <c r="U680" s="332">
        <f t="shared" si="491"/>
        <v>0</v>
      </c>
      <c r="V680" s="58"/>
      <c r="W680" s="14"/>
      <c r="X680" s="58"/>
      <c r="Y680" s="58"/>
      <c r="Z680" s="58"/>
      <c r="AA680" s="58"/>
      <c r="AB680" s="75"/>
      <c r="AC680" s="319">
        <f t="shared" si="492"/>
        <v>0</v>
      </c>
      <c r="AD680" s="278"/>
      <c r="AE680" s="278"/>
      <c r="AF680" s="278"/>
      <c r="AG680" s="294">
        <f t="shared" si="493"/>
        <v>0</v>
      </c>
      <c r="AH680" s="304">
        <f t="shared" si="494"/>
        <v>0</v>
      </c>
    </row>
    <row r="681" spans="1:34" outlineLevel="1">
      <c r="A681" s="103">
        <v>4831</v>
      </c>
      <c r="B681" s="44" t="s">
        <v>700</v>
      </c>
      <c r="C681" s="236" t="s">
        <v>244</v>
      </c>
      <c r="D681" s="6"/>
      <c r="E681" s="8"/>
      <c r="F681" s="98">
        <v>1</v>
      </c>
      <c r="G681" s="8"/>
      <c r="H681" s="7">
        <f t="shared" si="489"/>
        <v>1</v>
      </c>
      <c r="I681" s="4">
        <v>1</v>
      </c>
      <c r="J681" s="8" t="s">
        <v>231</v>
      </c>
      <c r="K681" s="7">
        <f>SUMIF(exportMMB!D:D,'Voorbeeld Costreport Budget'!A681,exportMMB!G:G)</f>
        <v>0</v>
      </c>
      <c r="L681" s="14">
        <f>INDEX(budget!L:L,MATCH(A:A,budget!A:A,0))</f>
        <v>0</v>
      </c>
      <c r="M681" s="22">
        <f>INDEX(budget!M:M,MATCH($A:$A,budget!$A:$A,0))</f>
        <v>0</v>
      </c>
      <c r="N681" s="14">
        <f>INDEX(budget!N:N,MATCH($A:$A,budget!$A:$A,0))</f>
        <v>0</v>
      </c>
      <c r="O681" s="35">
        <f>INDEX(budget!O:O,MATCH($A:$A,budget!$A:$A,0))</f>
        <v>0</v>
      </c>
      <c r="P681" s="35">
        <f>INDEX(budget!P:P,MATCH($A:$A,budget!$A:$A,0))</f>
        <v>0</v>
      </c>
      <c r="Q681" s="35">
        <f>INDEX(budget!Q:Q,MATCH($A:$A,budget!$A:$A,0))</f>
        <v>0</v>
      </c>
      <c r="R681" s="35">
        <f>INDEX(budget!R:R,MATCH($A:$A,budget!$A:$A,0))</f>
        <v>0</v>
      </c>
      <c r="S681" s="14">
        <f t="shared" si="490"/>
        <v>0</v>
      </c>
      <c r="T681" s="35">
        <f>INDEX(budget!T:T,MATCH($A:$A,budget!$A:$A,0))</f>
        <v>0</v>
      </c>
      <c r="U681" s="332">
        <f t="shared" si="491"/>
        <v>0</v>
      </c>
      <c r="V681" s="58"/>
      <c r="W681" s="14"/>
      <c r="X681" s="58"/>
      <c r="Y681" s="58"/>
      <c r="Z681" s="58"/>
      <c r="AA681" s="58"/>
      <c r="AB681" s="75"/>
      <c r="AC681" s="319">
        <f t="shared" si="492"/>
        <v>0</v>
      </c>
      <c r="AD681" s="278"/>
      <c r="AE681" s="278"/>
      <c r="AF681" s="278"/>
      <c r="AG681" s="294">
        <f t="shared" si="493"/>
        <v>0</v>
      </c>
      <c r="AH681" s="304">
        <f t="shared" si="494"/>
        <v>0</v>
      </c>
    </row>
    <row r="682" spans="1:34" outlineLevel="1">
      <c r="A682" s="103">
        <v>4832</v>
      </c>
      <c r="B682" s="44" t="s">
        <v>701</v>
      </c>
      <c r="C682" s="236" t="s">
        <v>244</v>
      </c>
      <c r="D682" s="6"/>
      <c r="E682" s="8"/>
      <c r="F682" s="98">
        <v>1</v>
      </c>
      <c r="G682" s="8"/>
      <c r="H682" s="7">
        <f t="shared" si="489"/>
        <v>1</v>
      </c>
      <c r="I682" s="4">
        <v>1</v>
      </c>
      <c r="J682" s="8" t="s">
        <v>231</v>
      </c>
      <c r="K682" s="7">
        <f>SUMIF(exportMMB!D:D,'Voorbeeld Costreport Budget'!A682,exportMMB!G:G)</f>
        <v>0</v>
      </c>
      <c r="L682" s="14">
        <f>INDEX(budget!L:L,MATCH(A:A,budget!A:A,0))</f>
        <v>0</v>
      </c>
      <c r="M682" s="22">
        <f>INDEX(budget!M:M,MATCH($A:$A,budget!$A:$A,0))</f>
        <v>0</v>
      </c>
      <c r="N682" s="14">
        <f>INDEX(budget!N:N,MATCH($A:$A,budget!$A:$A,0))</f>
        <v>0</v>
      </c>
      <c r="O682" s="35">
        <f>INDEX(budget!O:O,MATCH($A:$A,budget!$A:$A,0))</f>
        <v>0</v>
      </c>
      <c r="P682" s="35">
        <f>INDEX(budget!P:P,MATCH($A:$A,budget!$A:$A,0))</f>
        <v>0</v>
      </c>
      <c r="Q682" s="35">
        <f>INDEX(budget!Q:Q,MATCH($A:$A,budget!$A:$A,0))</f>
        <v>0</v>
      </c>
      <c r="R682" s="35">
        <f>INDEX(budget!R:R,MATCH($A:$A,budget!$A:$A,0))</f>
        <v>0</v>
      </c>
      <c r="S682" s="14">
        <f t="shared" si="490"/>
        <v>0</v>
      </c>
      <c r="T682" s="35">
        <f>INDEX(budget!T:T,MATCH($A:$A,budget!$A:$A,0))</f>
        <v>0</v>
      </c>
      <c r="U682" s="332">
        <f t="shared" si="491"/>
        <v>0</v>
      </c>
      <c r="V682" s="58"/>
      <c r="W682" s="14"/>
      <c r="X682" s="58"/>
      <c r="Y682" s="58"/>
      <c r="Z682" s="58"/>
      <c r="AA682" s="58"/>
      <c r="AB682" s="75"/>
      <c r="AC682" s="319">
        <f t="shared" si="492"/>
        <v>0</v>
      </c>
      <c r="AD682" s="278"/>
      <c r="AE682" s="278"/>
      <c r="AF682" s="278"/>
      <c r="AG682" s="294">
        <f t="shared" si="493"/>
        <v>0</v>
      </c>
      <c r="AH682" s="304">
        <f t="shared" si="494"/>
        <v>0</v>
      </c>
    </row>
    <row r="683" spans="1:34" outlineLevel="1">
      <c r="A683" s="103">
        <v>4833</v>
      </c>
      <c r="B683" s="44" t="s">
        <v>702</v>
      </c>
      <c r="C683" s="236" t="s">
        <v>244</v>
      </c>
      <c r="D683" s="6"/>
      <c r="E683" s="8"/>
      <c r="F683" s="98">
        <v>1</v>
      </c>
      <c r="G683" s="8"/>
      <c r="H683" s="7">
        <f t="shared" si="489"/>
        <v>1</v>
      </c>
      <c r="I683" s="4">
        <v>1</v>
      </c>
      <c r="J683" s="8" t="s">
        <v>231</v>
      </c>
      <c r="K683" s="7">
        <f>SUMIF(exportMMB!D:D,'Voorbeeld Costreport Budget'!A683,exportMMB!G:G)</f>
        <v>0</v>
      </c>
      <c r="L683" s="14">
        <f>INDEX(budget!L:L,MATCH(A:A,budget!A:A,0))</f>
        <v>0</v>
      </c>
      <c r="M683" s="22">
        <f>INDEX(budget!M:M,MATCH($A:$A,budget!$A:$A,0))</f>
        <v>0</v>
      </c>
      <c r="N683" s="14">
        <f>INDEX(budget!N:N,MATCH($A:$A,budget!$A:$A,0))</f>
        <v>0</v>
      </c>
      <c r="O683" s="35">
        <f>INDEX(budget!O:O,MATCH($A:$A,budget!$A:$A,0))</f>
        <v>0</v>
      </c>
      <c r="P683" s="35">
        <f>INDEX(budget!P:P,MATCH($A:$A,budget!$A:$A,0))</f>
        <v>0</v>
      </c>
      <c r="Q683" s="35">
        <f>INDEX(budget!Q:Q,MATCH($A:$A,budget!$A:$A,0))</f>
        <v>0</v>
      </c>
      <c r="R683" s="35">
        <f>INDEX(budget!R:R,MATCH($A:$A,budget!$A:$A,0))</f>
        <v>0</v>
      </c>
      <c r="S683" s="14">
        <f t="shared" si="490"/>
        <v>0</v>
      </c>
      <c r="T683" s="35">
        <f>INDEX(budget!T:T,MATCH($A:$A,budget!$A:$A,0))</f>
        <v>0</v>
      </c>
      <c r="U683" s="332">
        <f t="shared" si="491"/>
        <v>0</v>
      </c>
      <c r="V683" s="58"/>
      <c r="W683" s="14"/>
      <c r="X683" s="58"/>
      <c r="Y683" s="58"/>
      <c r="Z683" s="58"/>
      <c r="AA683" s="58"/>
      <c r="AB683" s="75"/>
      <c r="AC683" s="319">
        <f t="shared" si="492"/>
        <v>0</v>
      </c>
      <c r="AD683" s="278"/>
      <c r="AE683" s="278"/>
      <c r="AF683" s="278"/>
      <c r="AG683" s="294">
        <f t="shared" si="493"/>
        <v>0</v>
      </c>
      <c r="AH683" s="304">
        <f t="shared" si="494"/>
        <v>0</v>
      </c>
    </row>
    <row r="684" spans="1:34" outlineLevel="1">
      <c r="A684" s="103">
        <v>4841</v>
      </c>
      <c r="B684" s="44" t="s">
        <v>703</v>
      </c>
      <c r="C684" s="236" t="s">
        <v>244</v>
      </c>
      <c r="D684" s="6"/>
      <c r="E684" s="8"/>
      <c r="F684" s="98">
        <v>1</v>
      </c>
      <c r="G684" s="8"/>
      <c r="H684" s="7">
        <f t="shared" si="489"/>
        <v>1</v>
      </c>
      <c r="I684" s="4">
        <v>1</v>
      </c>
      <c r="J684" s="8" t="s">
        <v>231</v>
      </c>
      <c r="K684" s="7">
        <f>SUMIF(exportMMB!D:D,'Voorbeeld Costreport Budget'!A684,exportMMB!G:G)</f>
        <v>0</v>
      </c>
      <c r="L684" s="14">
        <f>INDEX(budget!L:L,MATCH(A:A,budget!A:A,0))</f>
        <v>0</v>
      </c>
      <c r="M684" s="22">
        <f>INDEX(budget!M:M,MATCH($A:$A,budget!$A:$A,0))</f>
        <v>0</v>
      </c>
      <c r="N684" s="14">
        <f>INDEX(budget!N:N,MATCH($A:$A,budget!$A:$A,0))</f>
        <v>0</v>
      </c>
      <c r="O684" s="35">
        <f>INDEX(budget!O:O,MATCH($A:$A,budget!$A:$A,0))</f>
        <v>0</v>
      </c>
      <c r="P684" s="35">
        <f>INDEX(budget!P:P,MATCH($A:$A,budget!$A:$A,0))</f>
        <v>0</v>
      </c>
      <c r="Q684" s="35">
        <f>INDEX(budget!Q:Q,MATCH($A:$A,budget!$A:$A,0))</f>
        <v>0</v>
      </c>
      <c r="R684" s="35">
        <f>INDEX(budget!R:R,MATCH($A:$A,budget!$A:$A,0))</f>
        <v>0</v>
      </c>
      <c r="S684" s="14">
        <f t="shared" si="490"/>
        <v>0</v>
      </c>
      <c r="T684" s="35">
        <f>INDEX(budget!T:T,MATCH($A:$A,budget!$A:$A,0))</f>
        <v>0</v>
      </c>
      <c r="U684" s="332">
        <f t="shared" si="491"/>
        <v>0</v>
      </c>
      <c r="V684" s="58"/>
      <c r="W684" s="14"/>
      <c r="X684" s="58"/>
      <c r="Y684" s="58"/>
      <c r="Z684" s="58"/>
      <c r="AA684" s="58"/>
      <c r="AB684" s="75"/>
      <c r="AC684" s="319">
        <f t="shared" si="492"/>
        <v>0</v>
      </c>
      <c r="AD684" s="278"/>
      <c r="AE684" s="278"/>
      <c r="AF684" s="278"/>
      <c r="AG684" s="294">
        <f t="shared" si="493"/>
        <v>0</v>
      </c>
      <c r="AH684" s="304">
        <f t="shared" si="494"/>
        <v>0</v>
      </c>
    </row>
    <row r="685" spans="1:34" outlineLevel="1">
      <c r="A685" s="103">
        <v>4842</v>
      </c>
      <c r="B685" s="44" t="s">
        <v>704</v>
      </c>
      <c r="C685" s="236" t="s">
        <v>244</v>
      </c>
      <c r="D685" s="6"/>
      <c r="E685" s="8"/>
      <c r="F685" s="98">
        <v>1</v>
      </c>
      <c r="G685" s="8"/>
      <c r="H685" s="7">
        <f t="shared" si="489"/>
        <v>1</v>
      </c>
      <c r="I685" s="4">
        <v>1</v>
      </c>
      <c r="J685" s="8" t="s">
        <v>231</v>
      </c>
      <c r="K685" s="7">
        <f>SUMIF(exportMMB!D:D,'Voorbeeld Costreport Budget'!A685,exportMMB!G:G)</f>
        <v>0</v>
      </c>
      <c r="L685" s="14">
        <f>INDEX(budget!L:L,MATCH(A:A,budget!A:A,0))</f>
        <v>0</v>
      </c>
      <c r="M685" s="22">
        <f>INDEX(budget!M:M,MATCH($A:$A,budget!$A:$A,0))</f>
        <v>0</v>
      </c>
      <c r="N685" s="14">
        <f>INDEX(budget!N:N,MATCH($A:$A,budget!$A:$A,0))</f>
        <v>0</v>
      </c>
      <c r="O685" s="35">
        <f>INDEX(budget!O:O,MATCH($A:$A,budget!$A:$A,0))</f>
        <v>0</v>
      </c>
      <c r="P685" s="35">
        <f>INDEX(budget!P:P,MATCH($A:$A,budget!$A:$A,0))</f>
        <v>0</v>
      </c>
      <c r="Q685" s="35">
        <f>INDEX(budget!Q:Q,MATCH($A:$A,budget!$A:$A,0))</f>
        <v>0</v>
      </c>
      <c r="R685" s="35">
        <f>INDEX(budget!R:R,MATCH($A:$A,budget!$A:$A,0))</f>
        <v>0</v>
      </c>
      <c r="S685" s="14">
        <f t="shared" si="490"/>
        <v>0</v>
      </c>
      <c r="T685" s="35">
        <f>INDEX(budget!T:T,MATCH($A:$A,budget!$A:$A,0))</f>
        <v>0</v>
      </c>
      <c r="U685" s="332">
        <f t="shared" si="491"/>
        <v>0</v>
      </c>
      <c r="V685" s="58"/>
      <c r="W685" s="14"/>
      <c r="X685" s="58"/>
      <c r="Y685" s="58"/>
      <c r="Z685" s="58"/>
      <c r="AA685" s="58"/>
      <c r="AB685" s="75"/>
      <c r="AC685" s="319">
        <f t="shared" si="492"/>
        <v>0</v>
      </c>
      <c r="AD685" s="278"/>
      <c r="AE685" s="278"/>
      <c r="AF685" s="278"/>
      <c r="AG685" s="294">
        <f t="shared" si="493"/>
        <v>0</v>
      </c>
      <c r="AH685" s="304">
        <f t="shared" si="494"/>
        <v>0</v>
      </c>
    </row>
    <row r="686" spans="1:34" outlineLevel="1">
      <c r="A686" s="103">
        <v>4843</v>
      </c>
      <c r="B686" s="44" t="s">
        <v>705</v>
      </c>
      <c r="C686" s="236" t="s">
        <v>244</v>
      </c>
      <c r="D686" s="6"/>
      <c r="E686" s="8"/>
      <c r="F686" s="98">
        <v>1</v>
      </c>
      <c r="G686" s="8"/>
      <c r="H686" s="7">
        <f t="shared" si="489"/>
        <v>1</v>
      </c>
      <c r="I686" s="4">
        <v>1</v>
      </c>
      <c r="J686" s="8" t="s">
        <v>231</v>
      </c>
      <c r="K686" s="7">
        <f>SUMIF(exportMMB!D:D,'Voorbeeld Costreport Budget'!A686,exportMMB!G:G)</f>
        <v>0</v>
      </c>
      <c r="L686" s="14">
        <f>INDEX(budget!L:L,MATCH(A:A,budget!A:A,0))</f>
        <v>0</v>
      </c>
      <c r="M686" s="22">
        <f>INDEX(budget!M:M,MATCH($A:$A,budget!$A:$A,0))</f>
        <v>0</v>
      </c>
      <c r="N686" s="14">
        <f>INDEX(budget!N:N,MATCH($A:$A,budget!$A:$A,0))</f>
        <v>0</v>
      </c>
      <c r="O686" s="35">
        <f>INDEX(budget!O:O,MATCH($A:$A,budget!$A:$A,0))</f>
        <v>0</v>
      </c>
      <c r="P686" s="35">
        <f>INDEX(budget!P:P,MATCH($A:$A,budget!$A:$A,0))</f>
        <v>0</v>
      </c>
      <c r="Q686" s="35">
        <f>INDEX(budget!Q:Q,MATCH($A:$A,budget!$A:$A,0))</f>
        <v>0</v>
      </c>
      <c r="R686" s="35">
        <f>INDEX(budget!R:R,MATCH($A:$A,budget!$A:$A,0))</f>
        <v>0</v>
      </c>
      <c r="S686" s="14">
        <f t="shared" si="490"/>
        <v>0</v>
      </c>
      <c r="T686" s="35">
        <f>INDEX(budget!T:T,MATCH($A:$A,budget!$A:$A,0))</f>
        <v>0</v>
      </c>
      <c r="U686" s="332">
        <f t="shared" si="491"/>
        <v>0</v>
      </c>
      <c r="V686" s="58"/>
      <c r="W686" s="14"/>
      <c r="X686" s="58"/>
      <c r="Y686" s="58"/>
      <c r="Z686" s="58"/>
      <c r="AA686" s="58"/>
      <c r="AB686" s="75"/>
      <c r="AC686" s="319">
        <f t="shared" si="492"/>
        <v>0</v>
      </c>
      <c r="AD686" s="278"/>
      <c r="AE686" s="278"/>
      <c r="AF686" s="278"/>
      <c r="AG686" s="294">
        <f t="shared" si="493"/>
        <v>0</v>
      </c>
      <c r="AH686" s="304">
        <f t="shared" si="494"/>
        <v>0</v>
      </c>
    </row>
    <row r="687" spans="1:34" outlineLevel="1">
      <c r="A687" s="103">
        <v>4844</v>
      </c>
      <c r="B687" s="44" t="s">
        <v>706</v>
      </c>
      <c r="C687" s="236" t="s">
        <v>244</v>
      </c>
      <c r="D687" s="6"/>
      <c r="E687" s="8"/>
      <c r="F687" s="98">
        <v>1</v>
      </c>
      <c r="G687" s="8"/>
      <c r="H687" s="7">
        <f t="shared" si="489"/>
        <v>1</v>
      </c>
      <c r="I687" s="4">
        <v>1</v>
      </c>
      <c r="J687" s="8" t="s">
        <v>231</v>
      </c>
      <c r="K687" s="7">
        <f>SUMIF(exportMMB!D:D,'Voorbeeld Costreport Budget'!A687,exportMMB!G:G)</f>
        <v>0</v>
      </c>
      <c r="L687" s="14">
        <f>INDEX(budget!L:L,MATCH(A:A,budget!A:A,0))</f>
        <v>0</v>
      </c>
      <c r="M687" s="22">
        <f>INDEX(budget!M:M,MATCH($A:$A,budget!$A:$A,0))</f>
        <v>0</v>
      </c>
      <c r="N687" s="14">
        <f>INDEX(budget!N:N,MATCH($A:$A,budget!$A:$A,0))</f>
        <v>0</v>
      </c>
      <c r="O687" s="35">
        <f>INDEX(budget!O:O,MATCH($A:$A,budget!$A:$A,0))</f>
        <v>0</v>
      </c>
      <c r="P687" s="35">
        <f>INDEX(budget!P:P,MATCH($A:$A,budget!$A:$A,0))</f>
        <v>0</v>
      </c>
      <c r="Q687" s="35">
        <f>INDEX(budget!Q:Q,MATCH($A:$A,budget!$A:$A,0))</f>
        <v>0</v>
      </c>
      <c r="R687" s="35">
        <f>INDEX(budget!R:R,MATCH($A:$A,budget!$A:$A,0))</f>
        <v>0</v>
      </c>
      <c r="S687" s="14">
        <f t="shared" si="490"/>
        <v>0</v>
      </c>
      <c r="T687" s="35">
        <f>INDEX(budget!T:T,MATCH($A:$A,budget!$A:$A,0))</f>
        <v>0</v>
      </c>
      <c r="U687" s="332">
        <f t="shared" si="491"/>
        <v>0</v>
      </c>
      <c r="V687" s="58"/>
      <c r="W687" s="14"/>
      <c r="X687" s="58"/>
      <c r="Y687" s="58"/>
      <c r="Z687" s="58"/>
      <c r="AA687" s="58"/>
      <c r="AB687" s="75"/>
      <c r="AC687" s="319">
        <f t="shared" si="492"/>
        <v>0</v>
      </c>
      <c r="AD687" s="278"/>
      <c r="AE687" s="278"/>
      <c r="AF687" s="278"/>
      <c r="AG687" s="294">
        <f t="shared" si="493"/>
        <v>0</v>
      </c>
      <c r="AH687" s="304">
        <f t="shared" si="494"/>
        <v>0</v>
      </c>
    </row>
    <row r="688" spans="1:34" outlineLevel="1">
      <c r="A688" s="103">
        <v>4845</v>
      </c>
      <c r="B688" s="44" t="s">
        <v>707</v>
      </c>
      <c r="C688" s="236" t="s">
        <v>244</v>
      </c>
      <c r="D688" s="6"/>
      <c r="E688" s="8"/>
      <c r="F688" s="98">
        <v>1</v>
      </c>
      <c r="G688" s="8"/>
      <c r="H688" s="7">
        <f t="shared" si="489"/>
        <v>1</v>
      </c>
      <c r="I688" s="4">
        <v>1</v>
      </c>
      <c r="J688" s="8" t="s">
        <v>231</v>
      </c>
      <c r="K688" s="7">
        <f>SUMIF(exportMMB!D:D,'Voorbeeld Costreport Budget'!A688,exportMMB!G:G)</f>
        <v>0</v>
      </c>
      <c r="L688" s="14">
        <f>INDEX(budget!L:L,MATCH(A:A,budget!A:A,0))</f>
        <v>0</v>
      </c>
      <c r="M688" s="22">
        <f>INDEX(budget!M:M,MATCH($A:$A,budget!$A:$A,0))</f>
        <v>0</v>
      </c>
      <c r="N688" s="14">
        <f>INDEX(budget!N:N,MATCH($A:$A,budget!$A:$A,0))</f>
        <v>0</v>
      </c>
      <c r="O688" s="35">
        <f>INDEX(budget!O:O,MATCH($A:$A,budget!$A:$A,0))</f>
        <v>0</v>
      </c>
      <c r="P688" s="35">
        <f>INDEX(budget!P:P,MATCH($A:$A,budget!$A:$A,0))</f>
        <v>0</v>
      </c>
      <c r="Q688" s="35">
        <f>INDEX(budget!Q:Q,MATCH($A:$A,budget!$A:$A,0))</f>
        <v>0</v>
      </c>
      <c r="R688" s="35">
        <f>INDEX(budget!R:R,MATCH($A:$A,budget!$A:$A,0))</f>
        <v>0</v>
      </c>
      <c r="S688" s="14">
        <f t="shared" si="490"/>
        <v>0</v>
      </c>
      <c r="T688" s="35">
        <f>INDEX(budget!T:T,MATCH($A:$A,budget!$A:$A,0))</f>
        <v>0</v>
      </c>
      <c r="U688" s="332">
        <f t="shared" si="491"/>
        <v>0</v>
      </c>
      <c r="V688" s="58"/>
      <c r="W688" s="14"/>
      <c r="X688" s="58"/>
      <c r="Y688" s="58"/>
      <c r="Z688" s="58"/>
      <c r="AA688" s="58"/>
      <c r="AB688" s="75"/>
      <c r="AC688" s="319">
        <f t="shared" si="492"/>
        <v>0</v>
      </c>
      <c r="AD688" s="278"/>
      <c r="AE688" s="278"/>
      <c r="AF688" s="278"/>
      <c r="AG688" s="294">
        <f t="shared" si="493"/>
        <v>0</v>
      </c>
      <c r="AH688" s="304">
        <f t="shared" si="494"/>
        <v>0</v>
      </c>
    </row>
    <row r="689" spans="1:34" outlineLevel="1">
      <c r="A689" s="103">
        <v>4846</v>
      </c>
      <c r="B689" s="44" t="s">
        <v>708</v>
      </c>
      <c r="C689" s="236" t="s">
        <v>244</v>
      </c>
      <c r="D689" s="6"/>
      <c r="E689" s="8"/>
      <c r="F689" s="98">
        <v>1</v>
      </c>
      <c r="G689" s="8"/>
      <c r="H689" s="7">
        <f t="shared" si="489"/>
        <v>1</v>
      </c>
      <c r="I689" s="4">
        <v>1</v>
      </c>
      <c r="J689" s="8" t="s">
        <v>231</v>
      </c>
      <c r="K689" s="7">
        <f>SUMIF(exportMMB!D:D,'Voorbeeld Costreport Budget'!A689,exportMMB!G:G)</f>
        <v>0</v>
      </c>
      <c r="L689" s="14">
        <f>INDEX(budget!L:L,MATCH(A:A,budget!A:A,0))</f>
        <v>0</v>
      </c>
      <c r="M689" s="22">
        <f>INDEX(budget!M:M,MATCH($A:$A,budget!$A:$A,0))</f>
        <v>0</v>
      </c>
      <c r="N689" s="14">
        <f>INDEX(budget!N:N,MATCH($A:$A,budget!$A:$A,0))</f>
        <v>0</v>
      </c>
      <c r="O689" s="35">
        <f>INDEX(budget!O:O,MATCH($A:$A,budget!$A:$A,0))</f>
        <v>0</v>
      </c>
      <c r="P689" s="35">
        <f>INDEX(budget!P:P,MATCH($A:$A,budget!$A:$A,0))</f>
        <v>0</v>
      </c>
      <c r="Q689" s="35">
        <f>INDEX(budget!Q:Q,MATCH($A:$A,budget!$A:$A,0))</f>
        <v>0</v>
      </c>
      <c r="R689" s="35">
        <f>INDEX(budget!R:R,MATCH($A:$A,budget!$A:$A,0))</f>
        <v>0</v>
      </c>
      <c r="S689" s="14">
        <f t="shared" si="490"/>
        <v>0</v>
      </c>
      <c r="T689" s="35">
        <f>INDEX(budget!T:T,MATCH($A:$A,budget!$A:$A,0))</f>
        <v>0</v>
      </c>
      <c r="U689" s="332">
        <f t="shared" si="491"/>
        <v>0</v>
      </c>
      <c r="V689" s="58"/>
      <c r="W689" s="14"/>
      <c r="X689" s="58"/>
      <c r="Y689" s="58"/>
      <c r="Z689" s="58"/>
      <c r="AA689" s="58"/>
      <c r="AB689" s="75"/>
      <c r="AC689" s="319">
        <f t="shared" si="492"/>
        <v>0</v>
      </c>
      <c r="AD689" s="278"/>
      <c r="AE689" s="278"/>
      <c r="AF689" s="278"/>
      <c r="AG689" s="294">
        <f t="shared" si="493"/>
        <v>0</v>
      </c>
      <c r="AH689" s="304">
        <f t="shared" si="494"/>
        <v>0</v>
      </c>
    </row>
    <row r="690" spans="1:34" outlineLevel="1">
      <c r="A690" s="103">
        <v>4847</v>
      </c>
      <c r="B690" s="44" t="s">
        <v>709</v>
      </c>
      <c r="C690" s="236" t="s">
        <v>244</v>
      </c>
      <c r="D690" s="6"/>
      <c r="E690" s="8"/>
      <c r="F690" s="98">
        <v>1</v>
      </c>
      <c r="G690" s="8"/>
      <c r="H690" s="7">
        <f t="shared" si="489"/>
        <v>1</v>
      </c>
      <c r="I690" s="4">
        <v>1</v>
      </c>
      <c r="J690" s="8" t="s">
        <v>231</v>
      </c>
      <c r="K690" s="7">
        <f>SUMIF(exportMMB!D:D,'Voorbeeld Costreport Budget'!A690,exportMMB!G:G)</f>
        <v>0</v>
      </c>
      <c r="L690" s="14">
        <f>INDEX(budget!L:L,MATCH(A:A,budget!A:A,0))</f>
        <v>0</v>
      </c>
      <c r="M690" s="22">
        <f>INDEX(budget!M:M,MATCH($A:$A,budget!$A:$A,0))</f>
        <v>0</v>
      </c>
      <c r="N690" s="14">
        <f>INDEX(budget!N:N,MATCH($A:$A,budget!$A:$A,0))</f>
        <v>0</v>
      </c>
      <c r="O690" s="35">
        <f>INDEX(budget!O:O,MATCH($A:$A,budget!$A:$A,0))</f>
        <v>0</v>
      </c>
      <c r="P690" s="35">
        <f>INDEX(budget!P:P,MATCH($A:$A,budget!$A:$A,0))</f>
        <v>0</v>
      </c>
      <c r="Q690" s="35">
        <f>INDEX(budget!Q:Q,MATCH($A:$A,budget!$A:$A,0))</f>
        <v>0</v>
      </c>
      <c r="R690" s="35">
        <f>INDEX(budget!R:R,MATCH($A:$A,budget!$A:$A,0))</f>
        <v>0</v>
      </c>
      <c r="S690" s="14">
        <f t="shared" si="490"/>
        <v>0</v>
      </c>
      <c r="T690" s="35">
        <f>INDEX(budget!T:T,MATCH($A:$A,budget!$A:$A,0))</f>
        <v>0</v>
      </c>
      <c r="U690" s="332">
        <f t="shared" si="491"/>
        <v>0</v>
      </c>
      <c r="V690" s="58"/>
      <c r="W690" s="14"/>
      <c r="X690" s="58"/>
      <c r="Y690" s="58"/>
      <c r="Z690" s="58"/>
      <c r="AA690" s="58"/>
      <c r="AB690" s="75"/>
      <c r="AC690" s="319">
        <f t="shared" si="492"/>
        <v>0</v>
      </c>
      <c r="AD690" s="278"/>
      <c r="AE690" s="278"/>
      <c r="AF690" s="278"/>
      <c r="AG690" s="294">
        <f t="shared" si="493"/>
        <v>0</v>
      </c>
      <c r="AH690" s="304">
        <f t="shared" si="494"/>
        <v>0</v>
      </c>
    </row>
    <row r="691" spans="1:34" outlineLevel="1">
      <c r="A691" s="170"/>
      <c r="B691" s="171" t="s">
        <v>602</v>
      </c>
      <c r="C691" s="236"/>
      <c r="D691" s="172"/>
      <c r="E691" s="173"/>
      <c r="F691" s="174"/>
      <c r="G691" s="173"/>
      <c r="H691" s="175"/>
      <c r="I691" s="176"/>
      <c r="J691" s="173"/>
      <c r="K691" s="175"/>
      <c r="L691" s="177">
        <f>SUM(L672:L690)</f>
        <v>0</v>
      </c>
      <c r="M691" s="178">
        <f>SUM(M672:M690)</f>
        <v>0</v>
      </c>
      <c r="N691" s="177">
        <f t="shared" ref="N691:T691" si="495">SUM(N672:N690)</f>
        <v>0</v>
      </c>
      <c r="O691" s="179">
        <f t="shared" si="495"/>
        <v>0</v>
      </c>
      <c r="P691" s="179">
        <f t="shared" si="495"/>
        <v>0</v>
      </c>
      <c r="Q691" s="179">
        <f t="shared" si="495"/>
        <v>0</v>
      </c>
      <c r="R691" s="179">
        <f t="shared" si="495"/>
        <v>0</v>
      </c>
      <c r="S691" s="177">
        <f t="shared" si="495"/>
        <v>0</v>
      </c>
      <c r="T691" s="179">
        <f t="shared" si="495"/>
        <v>0</v>
      </c>
      <c r="U691" s="332">
        <f t="shared" si="491"/>
        <v>0</v>
      </c>
      <c r="V691" s="58">
        <f t="shared" ref="V691:AA691" si="496">SUM(V672:V690)</f>
        <v>0</v>
      </c>
      <c r="W691" s="14">
        <f t="shared" si="496"/>
        <v>0</v>
      </c>
      <c r="X691" s="58">
        <f t="shared" si="496"/>
        <v>0</v>
      </c>
      <c r="Y691" s="58">
        <f t="shared" si="496"/>
        <v>0</v>
      </c>
      <c r="Z691" s="58">
        <f t="shared" si="496"/>
        <v>0</v>
      </c>
      <c r="AA691" s="58">
        <f t="shared" si="496"/>
        <v>0</v>
      </c>
      <c r="AB691" s="311">
        <f t="shared" ref="AB691" si="497">SUM(AB672:AB690)</f>
        <v>0</v>
      </c>
      <c r="AC691" s="319">
        <f>SUM(AC672:AC690)</f>
        <v>0</v>
      </c>
      <c r="AD691" s="278">
        <f>SUM(AD672:AD690)</f>
        <v>0</v>
      </c>
      <c r="AE691" s="278">
        <f>SUM(AE672:AE690)</f>
        <v>0</v>
      </c>
      <c r="AF691" s="278">
        <f>SUM(AF672:AF690)</f>
        <v>0</v>
      </c>
      <c r="AG691" s="294">
        <f t="shared" ref="AG691:AH691" si="498">SUM(AG672:AG690)</f>
        <v>0</v>
      </c>
      <c r="AH691" s="304">
        <f t="shared" si="498"/>
        <v>0</v>
      </c>
    </row>
    <row r="692" spans="1:34" outlineLevel="1">
      <c r="A692" s="39"/>
      <c r="B692" s="46" t="s">
        <v>152</v>
      </c>
      <c r="C692" s="236"/>
      <c r="D692" s="6"/>
      <c r="E692" s="4"/>
      <c r="F692" s="98"/>
      <c r="G692" s="8"/>
      <c r="H692" s="7"/>
      <c r="I692" s="4"/>
      <c r="J692" s="8"/>
      <c r="K692" s="7"/>
      <c r="L692" s="16"/>
      <c r="M692" s="21">
        <f>M670+M691</f>
        <v>0</v>
      </c>
      <c r="N692" s="16">
        <f t="shared" ref="N692:AH692" si="499">N670+N691</f>
        <v>0</v>
      </c>
      <c r="O692" s="34">
        <f t="shared" si="499"/>
        <v>0</v>
      </c>
      <c r="P692" s="34">
        <f t="shared" si="499"/>
        <v>0</v>
      </c>
      <c r="Q692" s="34">
        <f t="shared" si="499"/>
        <v>0</v>
      </c>
      <c r="R692" s="34">
        <f t="shared" si="499"/>
        <v>0</v>
      </c>
      <c r="S692" s="16">
        <f t="shared" si="499"/>
        <v>0</v>
      </c>
      <c r="T692" s="34">
        <f t="shared" si="499"/>
        <v>0</v>
      </c>
      <c r="U692" s="284">
        <f t="shared" si="499"/>
        <v>0</v>
      </c>
      <c r="V692" s="58">
        <f t="shared" si="499"/>
        <v>0</v>
      </c>
      <c r="W692" s="14">
        <f t="shared" si="499"/>
        <v>0</v>
      </c>
      <c r="X692" s="58">
        <f t="shared" si="499"/>
        <v>0</v>
      </c>
      <c r="Y692" s="58">
        <f t="shared" si="499"/>
        <v>0</v>
      </c>
      <c r="Z692" s="58">
        <f t="shared" si="499"/>
        <v>0</v>
      </c>
      <c r="AA692" s="58">
        <f t="shared" si="499"/>
        <v>0</v>
      </c>
      <c r="AB692" s="59">
        <f t="shared" si="499"/>
        <v>0</v>
      </c>
      <c r="AC692" s="319">
        <f>AC670+AC691</f>
        <v>0</v>
      </c>
      <c r="AD692" s="278">
        <f>AD670+AD691</f>
        <v>0</v>
      </c>
      <c r="AE692" s="278">
        <f>AE670+AE691</f>
        <v>0</v>
      </c>
      <c r="AF692" s="278">
        <f>AF670+AF691</f>
        <v>0</v>
      </c>
      <c r="AG692" s="294">
        <f t="shared" si="499"/>
        <v>0</v>
      </c>
      <c r="AH692" s="304">
        <f t="shared" si="499"/>
        <v>0</v>
      </c>
    </row>
    <row r="693" spans="1:34" outlineLevel="1">
      <c r="A693" s="103"/>
      <c r="B693" s="44"/>
      <c r="C693" s="236"/>
      <c r="D693" s="6"/>
      <c r="E693" s="8"/>
      <c r="F693" s="98"/>
      <c r="G693" s="8"/>
      <c r="H693" s="7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  <c r="U693" s="284"/>
      <c r="V693" s="58"/>
      <c r="W693" s="14"/>
      <c r="X693" s="58"/>
      <c r="Y693" s="58"/>
      <c r="Z693" s="58"/>
      <c r="AA693" s="58"/>
      <c r="AB693" s="75"/>
      <c r="AC693" s="319"/>
      <c r="AD693" s="278"/>
      <c r="AE693" s="278"/>
      <c r="AF693" s="278"/>
      <c r="AG693" s="294"/>
      <c r="AH693" s="304"/>
    </row>
    <row r="694" spans="1:34" outlineLevel="1">
      <c r="A694" s="104">
        <v>4850</v>
      </c>
      <c r="B694" s="31" t="s">
        <v>199</v>
      </c>
      <c r="C694" s="236"/>
      <c r="D694" s="165"/>
      <c r="E694" s="166"/>
      <c r="F694" s="167"/>
      <c r="G694" s="166"/>
      <c r="H694" s="168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  <c r="U694" s="284"/>
      <c r="V694" s="58"/>
      <c r="W694" s="14"/>
      <c r="X694" s="58"/>
      <c r="Y694" s="58"/>
      <c r="Z694" s="58"/>
      <c r="AA694" s="58"/>
      <c r="AB694" s="92"/>
      <c r="AC694" s="319"/>
      <c r="AD694" s="278"/>
      <c r="AE694" s="278"/>
      <c r="AF694" s="278"/>
      <c r="AG694" s="294"/>
      <c r="AH694" s="304"/>
    </row>
    <row r="695" spans="1:34" outlineLevel="1">
      <c r="A695" s="170"/>
      <c r="B695" s="171" t="s">
        <v>652</v>
      </c>
      <c r="C695" s="236"/>
      <c r="D695" s="172"/>
      <c r="E695" s="173"/>
      <c r="F695" s="174"/>
      <c r="G695" s="173"/>
      <c r="H695" s="175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  <c r="U695" s="284"/>
      <c r="V695" s="58"/>
      <c r="W695" s="14"/>
      <c r="X695" s="58"/>
      <c r="Y695" s="58"/>
      <c r="Z695" s="58"/>
      <c r="AA695" s="58"/>
      <c r="AB695" s="311"/>
      <c r="AC695" s="319"/>
      <c r="AD695" s="278"/>
      <c r="AE695" s="278"/>
      <c r="AF695" s="278"/>
      <c r="AG695" s="294"/>
      <c r="AH695" s="304"/>
    </row>
    <row r="696" spans="1:34" outlineLevel="1">
      <c r="A696" s="103">
        <v>4851</v>
      </c>
      <c r="B696" s="44" t="s">
        <v>653</v>
      </c>
      <c r="C696" s="236" t="s">
        <v>244</v>
      </c>
      <c r="D696" s="6"/>
      <c r="E696" s="8"/>
      <c r="F696" s="98">
        <v>1</v>
      </c>
      <c r="G696" s="8"/>
      <c r="H696" s="7">
        <f t="shared" ref="H696:H703" si="500">SUM(E696:G696)</f>
        <v>1</v>
      </c>
      <c r="I696" s="4">
        <v>1</v>
      </c>
      <c r="J696" s="8" t="s">
        <v>231</v>
      </c>
      <c r="K696" s="7">
        <f>SUMIF(exportMMB!D:D,'Voorbeeld Costreport Budget'!A696,exportMMB!G:G)</f>
        <v>0</v>
      </c>
      <c r="L696" s="14">
        <f>INDEX(budget!L:L,MATCH(A:A,budget!A:A,0))</f>
        <v>0</v>
      </c>
      <c r="M696" s="22">
        <f>INDEX(budget!M:M,MATCH($A:$A,budget!$A:$A,0))</f>
        <v>0</v>
      </c>
      <c r="N696" s="14">
        <f>INDEX(budget!N:N,MATCH($A:$A,budget!$A:$A,0))</f>
        <v>0</v>
      </c>
      <c r="O696" s="35">
        <f>INDEX(budget!O:O,MATCH($A:$A,budget!$A:$A,0))</f>
        <v>0</v>
      </c>
      <c r="P696" s="35">
        <f>INDEX(budget!P:P,MATCH($A:$A,budget!$A:$A,0))</f>
        <v>0</v>
      </c>
      <c r="Q696" s="35">
        <f>INDEX(budget!Q:Q,MATCH($A:$A,budget!$A:$A,0))</f>
        <v>0</v>
      </c>
      <c r="R696" s="35">
        <f>INDEX(budget!R:R,MATCH($A:$A,budget!$A:$A,0))</f>
        <v>0</v>
      </c>
      <c r="S696" s="14">
        <f t="shared" ref="S696:S703" si="501">L696-SUM(N696:R696)</f>
        <v>0</v>
      </c>
      <c r="T696" s="35">
        <f>INDEX(budget!T:T,MATCH($A:$A,budget!$A:$A,0))</f>
        <v>0</v>
      </c>
      <c r="U696" s="332">
        <f t="shared" ref="U696:U703" si="502">W:W+X:X+Y:Y+Z:Z+AA:AA</f>
        <v>0</v>
      </c>
      <c r="V696" s="58"/>
      <c r="W696" s="14"/>
      <c r="X696" s="58"/>
      <c r="Y696" s="58"/>
      <c r="Z696" s="58"/>
      <c r="AA696" s="58"/>
      <c r="AB696" s="75"/>
      <c r="AC696" s="319">
        <f t="shared" ref="AC696:AC703" si="503">AD:AD+AE:AE</f>
        <v>0</v>
      </c>
      <c r="AD696" s="278"/>
      <c r="AE696" s="278"/>
      <c r="AF696" s="278"/>
      <c r="AG696" s="294">
        <f t="shared" ref="AG696:AG703" si="504">AC:AC+U:U</f>
        <v>0</v>
      </c>
      <c r="AH696" s="304">
        <f t="shared" ref="AH696:AH703" si="505">L:L-AG:AG</f>
        <v>0</v>
      </c>
    </row>
    <row r="697" spans="1:34" outlineLevel="1">
      <c r="A697" s="103">
        <v>4852</v>
      </c>
      <c r="B697" s="44" t="s">
        <v>630</v>
      </c>
      <c r="C697" s="236" t="s">
        <v>244</v>
      </c>
      <c r="D697" s="6"/>
      <c r="E697" s="8"/>
      <c r="F697" s="98">
        <v>1</v>
      </c>
      <c r="G697" s="8"/>
      <c r="H697" s="7">
        <f t="shared" si="500"/>
        <v>1</v>
      </c>
      <c r="I697" s="4">
        <v>1</v>
      </c>
      <c r="J697" s="8" t="s">
        <v>231</v>
      </c>
      <c r="K697" s="7">
        <f>SUMIF(exportMMB!D:D,'Voorbeeld Costreport Budget'!A697,exportMMB!G:G)</f>
        <v>0</v>
      </c>
      <c r="L697" s="14">
        <f>INDEX(budget!L:L,MATCH(A:A,budget!A:A,0))</f>
        <v>0</v>
      </c>
      <c r="M697" s="22">
        <f>INDEX(budget!M:M,MATCH($A:$A,budget!$A:$A,0))</f>
        <v>0</v>
      </c>
      <c r="N697" s="14">
        <f>INDEX(budget!N:N,MATCH($A:$A,budget!$A:$A,0))</f>
        <v>0</v>
      </c>
      <c r="O697" s="35">
        <f>INDEX(budget!O:O,MATCH($A:$A,budget!$A:$A,0))</f>
        <v>0</v>
      </c>
      <c r="P697" s="35">
        <f>INDEX(budget!P:P,MATCH($A:$A,budget!$A:$A,0))</f>
        <v>0</v>
      </c>
      <c r="Q697" s="35">
        <f>INDEX(budget!Q:Q,MATCH($A:$A,budget!$A:$A,0))</f>
        <v>0</v>
      </c>
      <c r="R697" s="35">
        <f>INDEX(budget!R:R,MATCH($A:$A,budget!$A:$A,0))</f>
        <v>0</v>
      </c>
      <c r="S697" s="14">
        <f t="shared" si="501"/>
        <v>0</v>
      </c>
      <c r="T697" s="35">
        <f>INDEX(budget!T:T,MATCH($A:$A,budget!$A:$A,0))</f>
        <v>0</v>
      </c>
      <c r="U697" s="332">
        <f t="shared" si="502"/>
        <v>0</v>
      </c>
      <c r="V697" s="58"/>
      <c r="W697" s="14"/>
      <c r="X697" s="58"/>
      <c r="Y697" s="58"/>
      <c r="Z697" s="58"/>
      <c r="AA697" s="58"/>
      <c r="AB697" s="75"/>
      <c r="AC697" s="319">
        <f t="shared" si="503"/>
        <v>0</v>
      </c>
      <c r="AD697" s="278"/>
      <c r="AE697" s="278"/>
      <c r="AF697" s="278"/>
      <c r="AG697" s="294">
        <f t="shared" si="504"/>
        <v>0</v>
      </c>
      <c r="AH697" s="304">
        <f t="shared" si="505"/>
        <v>0</v>
      </c>
    </row>
    <row r="698" spans="1:34" outlineLevel="1">
      <c r="A698" s="103">
        <v>4853</v>
      </c>
      <c r="B698" s="44" t="s">
        <v>710</v>
      </c>
      <c r="C698" s="236" t="s">
        <v>244</v>
      </c>
      <c r="D698" s="6"/>
      <c r="E698" s="8"/>
      <c r="F698" s="98">
        <v>1</v>
      </c>
      <c r="G698" s="8"/>
      <c r="H698" s="7">
        <f t="shared" si="500"/>
        <v>1</v>
      </c>
      <c r="I698" s="4">
        <v>1</v>
      </c>
      <c r="J698" s="8" t="s">
        <v>231</v>
      </c>
      <c r="K698" s="7">
        <f>SUMIF(exportMMB!D:D,'Voorbeeld Costreport Budget'!A698,exportMMB!G:G)</f>
        <v>0</v>
      </c>
      <c r="L698" s="14">
        <f>INDEX(budget!L:L,MATCH(A:A,budget!A:A,0))</f>
        <v>0</v>
      </c>
      <c r="M698" s="22">
        <f>INDEX(budget!M:M,MATCH($A:$A,budget!$A:$A,0))</f>
        <v>0</v>
      </c>
      <c r="N698" s="14">
        <f>INDEX(budget!N:N,MATCH($A:$A,budget!$A:$A,0))</f>
        <v>0</v>
      </c>
      <c r="O698" s="35">
        <f>INDEX(budget!O:O,MATCH($A:$A,budget!$A:$A,0))</f>
        <v>0</v>
      </c>
      <c r="P698" s="35">
        <f>INDEX(budget!P:P,MATCH($A:$A,budget!$A:$A,0))</f>
        <v>0</v>
      </c>
      <c r="Q698" s="35">
        <f>INDEX(budget!Q:Q,MATCH($A:$A,budget!$A:$A,0))</f>
        <v>0</v>
      </c>
      <c r="R698" s="35">
        <f>INDEX(budget!R:R,MATCH($A:$A,budget!$A:$A,0))</f>
        <v>0</v>
      </c>
      <c r="S698" s="14">
        <f t="shared" si="501"/>
        <v>0</v>
      </c>
      <c r="T698" s="35">
        <f>INDEX(budget!T:T,MATCH($A:$A,budget!$A:$A,0))</f>
        <v>0</v>
      </c>
      <c r="U698" s="332">
        <f t="shared" si="502"/>
        <v>0</v>
      </c>
      <c r="V698" s="58"/>
      <c r="W698" s="14"/>
      <c r="X698" s="58"/>
      <c r="Y698" s="58"/>
      <c r="Z698" s="58"/>
      <c r="AA698" s="58"/>
      <c r="AB698" s="75"/>
      <c r="AC698" s="319">
        <f t="shared" si="503"/>
        <v>0</v>
      </c>
      <c r="AD698" s="278"/>
      <c r="AE698" s="278"/>
      <c r="AF698" s="278"/>
      <c r="AG698" s="294">
        <f t="shared" si="504"/>
        <v>0</v>
      </c>
      <c r="AH698" s="304">
        <f t="shared" si="505"/>
        <v>0</v>
      </c>
    </row>
    <row r="699" spans="1:34" outlineLevel="1">
      <c r="A699" s="103">
        <v>4854</v>
      </c>
      <c r="B699" s="44" t="s">
        <v>711</v>
      </c>
      <c r="C699" s="236" t="s">
        <v>244</v>
      </c>
      <c r="D699" s="6"/>
      <c r="E699" s="8"/>
      <c r="F699" s="98">
        <v>1</v>
      </c>
      <c r="G699" s="8"/>
      <c r="H699" s="7">
        <f t="shared" si="500"/>
        <v>1</v>
      </c>
      <c r="I699" s="4">
        <v>1</v>
      </c>
      <c r="J699" s="8" t="s">
        <v>231</v>
      </c>
      <c r="K699" s="7">
        <f>SUMIF(exportMMB!D:D,'Voorbeeld Costreport Budget'!A699,exportMMB!G:G)</f>
        <v>0</v>
      </c>
      <c r="L699" s="14">
        <f>INDEX(budget!L:L,MATCH(A:A,budget!A:A,0))</f>
        <v>0</v>
      </c>
      <c r="M699" s="22">
        <f>INDEX(budget!M:M,MATCH($A:$A,budget!$A:$A,0))</f>
        <v>0</v>
      </c>
      <c r="N699" s="14">
        <f>INDEX(budget!N:N,MATCH($A:$A,budget!$A:$A,0))</f>
        <v>0</v>
      </c>
      <c r="O699" s="35">
        <f>INDEX(budget!O:O,MATCH($A:$A,budget!$A:$A,0))</f>
        <v>0</v>
      </c>
      <c r="P699" s="35">
        <f>INDEX(budget!P:P,MATCH($A:$A,budget!$A:$A,0))</f>
        <v>0</v>
      </c>
      <c r="Q699" s="35">
        <f>INDEX(budget!Q:Q,MATCH($A:$A,budget!$A:$A,0))</f>
        <v>0</v>
      </c>
      <c r="R699" s="35">
        <f>INDEX(budget!R:R,MATCH($A:$A,budget!$A:$A,0))</f>
        <v>0</v>
      </c>
      <c r="S699" s="14">
        <f t="shared" si="501"/>
        <v>0</v>
      </c>
      <c r="T699" s="35">
        <f>INDEX(budget!T:T,MATCH($A:$A,budget!$A:$A,0))</f>
        <v>0</v>
      </c>
      <c r="U699" s="332">
        <f t="shared" si="502"/>
        <v>0</v>
      </c>
      <c r="V699" s="58"/>
      <c r="W699" s="14"/>
      <c r="X699" s="58"/>
      <c r="Y699" s="58"/>
      <c r="Z699" s="58"/>
      <c r="AA699" s="58"/>
      <c r="AB699" s="75"/>
      <c r="AC699" s="319">
        <f t="shared" si="503"/>
        <v>0</v>
      </c>
      <c r="AD699" s="278"/>
      <c r="AE699" s="278"/>
      <c r="AF699" s="278"/>
      <c r="AG699" s="294">
        <f t="shared" si="504"/>
        <v>0</v>
      </c>
      <c r="AH699" s="304">
        <f t="shared" si="505"/>
        <v>0</v>
      </c>
    </row>
    <row r="700" spans="1:34" outlineLevel="1">
      <c r="A700" s="103">
        <v>4855</v>
      </c>
      <c r="B700" s="44" t="s">
        <v>632</v>
      </c>
      <c r="C700" s="236" t="s">
        <v>244</v>
      </c>
      <c r="D700" s="6"/>
      <c r="E700" s="8"/>
      <c r="F700" s="98">
        <v>1</v>
      </c>
      <c r="G700" s="8"/>
      <c r="H700" s="7">
        <f t="shared" si="500"/>
        <v>1</v>
      </c>
      <c r="I700" s="4">
        <v>1</v>
      </c>
      <c r="J700" s="8" t="s">
        <v>231</v>
      </c>
      <c r="K700" s="7">
        <f>SUMIF(exportMMB!D:D,'Voorbeeld Costreport Budget'!A700,exportMMB!G:G)</f>
        <v>0</v>
      </c>
      <c r="L700" s="14">
        <f>INDEX(budget!L:L,MATCH(A:A,budget!A:A,0))</f>
        <v>0</v>
      </c>
      <c r="M700" s="22">
        <f>INDEX(budget!M:M,MATCH($A:$A,budget!$A:$A,0))</f>
        <v>0</v>
      </c>
      <c r="N700" s="14">
        <f>INDEX(budget!N:N,MATCH($A:$A,budget!$A:$A,0))</f>
        <v>0</v>
      </c>
      <c r="O700" s="35">
        <f>INDEX(budget!O:O,MATCH($A:$A,budget!$A:$A,0))</f>
        <v>0</v>
      </c>
      <c r="P700" s="35">
        <f>INDEX(budget!P:P,MATCH($A:$A,budget!$A:$A,0))</f>
        <v>0</v>
      </c>
      <c r="Q700" s="35">
        <f>INDEX(budget!Q:Q,MATCH($A:$A,budget!$A:$A,0))</f>
        <v>0</v>
      </c>
      <c r="R700" s="35">
        <f>INDEX(budget!R:R,MATCH($A:$A,budget!$A:$A,0))</f>
        <v>0</v>
      </c>
      <c r="S700" s="14">
        <f t="shared" si="501"/>
        <v>0</v>
      </c>
      <c r="T700" s="35">
        <f>INDEX(budget!T:T,MATCH($A:$A,budget!$A:$A,0))</f>
        <v>0</v>
      </c>
      <c r="U700" s="332">
        <f t="shared" si="502"/>
        <v>0</v>
      </c>
      <c r="V700" s="58"/>
      <c r="W700" s="14"/>
      <c r="X700" s="58"/>
      <c r="Y700" s="58"/>
      <c r="Z700" s="58"/>
      <c r="AA700" s="58"/>
      <c r="AB700" s="75"/>
      <c r="AC700" s="319">
        <f t="shared" si="503"/>
        <v>0</v>
      </c>
      <c r="AD700" s="278"/>
      <c r="AE700" s="278"/>
      <c r="AF700" s="278"/>
      <c r="AG700" s="294">
        <f t="shared" si="504"/>
        <v>0</v>
      </c>
      <c r="AH700" s="304">
        <f t="shared" si="505"/>
        <v>0</v>
      </c>
    </row>
    <row r="701" spans="1:34" outlineLevel="1">
      <c r="A701" s="103">
        <v>4856</v>
      </c>
      <c r="B701" s="44" t="s">
        <v>633</v>
      </c>
      <c r="C701" s="236" t="s">
        <v>244</v>
      </c>
      <c r="D701" s="6"/>
      <c r="E701" s="8"/>
      <c r="F701" s="98">
        <v>1</v>
      </c>
      <c r="G701" s="8"/>
      <c r="H701" s="7">
        <f t="shared" si="500"/>
        <v>1</v>
      </c>
      <c r="I701" s="4">
        <v>1</v>
      </c>
      <c r="J701" s="8" t="s">
        <v>231</v>
      </c>
      <c r="K701" s="7">
        <f>SUMIF(exportMMB!D:D,'Voorbeeld Costreport Budget'!A701,exportMMB!G:G)</f>
        <v>0</v>
      </c>
      <c r="L701" s="14">
        <f>INDEX(budget!L:L,MATCH(A:A,budget!A:A,0))</f>
        <v>0</v>
      </c>
      <c r="M701" s="22">
        <f>INDEX(budget!M:M,MATCH($A:$A,budget!$A:$A,0))</f>
        <v>0</v>
      </c>
      <c r="N701" s="14">
        <f>INDEX(budget!N:N,MATCH($A:$A,budget!$A:$A,0))</f>
        <v>0</v>
      </c>
      <c r="O701" s="35">
        <f>INDEX(budget!O:O,MATCH($A:$A,budget!$A:$A,0))</f>
        <v>0</v>
      </c>
      <c r="P701" s="35">
        <f>INDEX(budget!P:P,MATCH($A:$A,budget!$A:$A,0))</f>
        <v>0</v>
      </c>
      <c r="Q701" s="35">
        <f>INDEX(budget!Q:Q,MATCH($A:$A,budget!$A:$A,0))</f>
        <v>0</v>
      </c>
      <c r="R701" s="35">
        <f>INDEX(budget!R:R,MATCH($A:$A,budget!$A:$A,0))</f>
        <v>0</v>
      </c>
      <c r="S701" s="14">
        <f t="shared" si="501"/>
        <v>0</v>
      </c>
      <c r="T701" s="35">
        <f>INDEX(budget!T:T,MATCH($A:$A,budget!$A:$A,0))</f>
        <v>0</v>
      </c>
      <c r="U701" s="332">
        <f t="shared" si="502"/>
        <v>0</v>
      </c>
      <c r="V701" s="58"/>
      <c r="W701" s="14"/>
      <c r="X701" s="58"/>
      <c r="Y701" s="58"/>
      <c r="Z701" s="58"/>
      <c r="AA701" s="58"/>
      <c r="AB701" s="75"/>
      <c r="AC701" s="319">
        <f t="shared" si="503"/>
        <v>0</v>
      </c>
      <c r="AD701" s="278"/>
      <c r="AE701" s="278"/>
      <c r="AF701" s="278"/>
      <c r="AG701" s="294">
        <f t="shared" si="504"/>
        <v>0</v>
      </c>
      <c r="AH701" s="304">
        <f t="shared" si="505"/>
        <v>0</v>
      </c>
    </row>
    <row r="702" spans="1:34" outlineLevel="1">
      <c r="A702" s="103">
        <v>4857</v>
      </c>
      <c r="B702" s="44" t="s">
        <v>634</v>
      </c>
      <c r="C702" s="236" t="s">
        <v>244</v>
      </c>
      <c r="D702" s="6"/>
      <c r="E702" s="8"/>
      <c r="F702" s="98">
        <v>1</v>
      </c>
      <c r="G702" s="8"/>
      <c r="H702" s="7">
        <f t="shared" si="500"/>
        <v>1</v>
      </c>
      <c r="I702" s="4">
        <v>1</v>
      </c>
      <c r="J702" s="8" t="s">
        <v>231</v>
      </c>
      <c r="K702" s="7">
        <f>SUMIF(exportMMB!D:D,'Voorbeeld Costreport Budget'!A702,exportMMB!G:G)</f>
        <v>0</v>
      </c>
      <c r="L702" s="14">
        <f>INDEX(budget!L:L,MATCH(A:A,budget!A:A,0))</f>
        <v>0</v>
      </c>
      <c r="M702" s="22">
        <f>INDEX(budget!M:M,MATCH($A:$A,budget!$A:$A,0))</f>
        <v>0</v>
      </c>
      <c r="N702" s="14">
        <f>INDEX(budget!N:N,MATCH($A:$A,budget!$A:$A,0))</f>
        <v>0</v>
      </c>
      <c r="O702" s="35">
        <f>INDEX(budget!O:O,MATCH($A:$A,budget!$A:$A,0))</f>
        <v>0</v>
      </c>
      <c r="P702" s="35">
        <f>INDEX(budget!P:P,MATCH($A:$A,budget!$A:$A,0))</f>
        <v>0</v>
      </c>
      <c r="Q702" s="35">
        <f>INDEX(budget!Q:Q,MATCH($A:$A,budget!$A:$A,0))</f>
        <v>0</v>
      </c>
      <c r="R702" s="35">
        <f>INDEX(budget!R:R,MATCH($A:$A,budget!$A:$A,0))</f>
        <v>0</v>
      </c>
      <c r="S702" s="14">
        <f t="shared" si="501"/>
        <v>0</v>
      </c>
      <c r="T702" s="35">
        <f>INDEX(budget!T:T,MATCH($A:$A,budget!$A:$A,0))</f>
        <v>0</v>
      </c>
      <c r="U702" s="332">
        <f t="shared" si="502"/>
        <v>0</v>
      </c>
      <c r="V702" s="58"/>
      <c r="W702" s="14"/>
      <c r="X702" s="58"/>
      <c r="Y702" s="58"/>
      <c r="Z702" s="58"/>
      <c r="AA702" s="58"/>
      <c r="AB702" s="75"/>
      <c r="AC702" s="319">
        <f t="shared" si="503"/>
        <v>0</v>
      </c>
      <c r="AD702" s="278"/>
      <c r="AE702" s="278"/>
      <c r="AF702" s="278"/>
      <c r="AG702" s="294">
        <f t="shared" si="504"/>
        <v>0</v>
      </c>
      <c r="AH702" s="304">
        <f t="shared" si="505"/>
        <v>0</v>
      </c>
    </row>
    <row r="703" spans="1:34" outlineLevel="1">
      <c r="A703" s="103">
        <v>4858</v>
      </c>
      <c r="B703" s="44" t="s">
        <v>712</v>
      </c>
      <c r="C703" s="236" t="s">
        <v>244</v>
      </c>
      <c r="D703" s="6"/>
      <c r="E703" s="8"/>
      <c r="F703" s="98">
        <v>1</v>
      </c>
      <c r="G703" s="8"/>
      <c r="H703" s="7">
        <f t="shared" si="500"/>
        <v>1</v>
      </c>
      <c r="I703" s="4">
        <v>1</v>
      </c>
      <c r="J703" s="8" t="s">
        <v>231</v>
      </c>
      <c r="K703" s="7">
        <f>SUMIF(exportMMB!D:D,'Voorbeeld Costreport Budget'!A703,exportMMB!G:G)</f>
        <v>0</v>
      </c>
      <c r="L703" s="14">
        <f>INDEX(budget!L:L,MATCH(A:A,budget!A:A,0))</f>
        <v>0</v>
      </c>
      <c r="M703" s="22">
        <f>INDEX(budget!M:M,MATCH($A:$A,budget!$A:$A,0))</f>
        <v>0</v>
      </c>
      <c r="N703" s="14">
        <f>INDEX(budget!N:N,MATCH($A:$A,budget!$A:$A,0))</f>
        <v>0</v>
      </c>
      <c r="O703" s="35">
        <f>INDEX(budget!O:O,MATCH($A:$A,budget!$A:$A,0))</f>
        <v>0</v>
      </c>
      <c r="P703" s="35">
        <f>INDEX(budget!P:P,MATCH($A:$A,budget!$A:$A,0))</f>
        <v>0</v>
      </c>
      <c r="Q703" s="35">
        <f>INDEX(budget!Q:Q,MATCH($A:$A,budget!$A:$A,0))</f>
        <v>0</v>
      </c>
      <c r="R703" s="35">
        <f>INDEX(budget!R:R,MATCH($A:$A,budget!$A:$A,0))</f>
        <v>0</v>
      </c>
      <c r="S703" s="14">
        <f t="shared" si="501"/>
        <v>0</v>
      </c>
      <c r="T703" s="35">
        <f>INDEX(budget!T:T,MATCH($A:$A,budget!$A:$A,0))</f>
        <v>0</v>
      </c>
      <c r="U703" s="332">
        <f t="shared" si="502"/>
        <v>0</v>
      </c>
      <c r="V703" s="58"/>
      <c r="W703" s="14"/>
      <c r="X703" s="58"/>
      <c r="Y703" s="58"/>
      <c r="Z703" s="58"/>
      <c r="AA703" s="58"/>
      <c r="AB703" s="75"/>
      <c r="AC703" s="319">
        <f t="shared" si="503"/>
        <v>0</v>
      </c>
      <c r="AD703" s="278"/>
      <c r="AE703" s="278"/>
      <c r="AF703" s="278"/>
      <c r="AG703" s="294">
        <f t="shared" si="504"/>
        <v>0</v>
      </c>
      <c r="AH703" s="304">
        <f t="shared" si="505"/>
        <v>0</v>
      </c>
    </row>
    <row r="704" spans="1:34" outlineLevel="1">
      <c r="A704" s="170"/>
      <c r="B704" s="171" t="s">
        <v>602</v>
      </c>
      <c r="C704" s="236"/>
      <c r="D704" s="172"/>
      <c r="E704" s="173"/>
      <c r="F704" s="174"/>
      <c r="G704" s="173"/>
      <c r="H704" s="175"/>
      <c r="I704" s="176"/>
      <c r="J704" s="173"/>
      <c r="K704" s="175"/>
      <c r="L704" s="177">
        <f>SUM(L696:L703)</f>
        <v>0</v>
      </c>
      <c r="M704" s="178">
        <f>SUM(M696:M703)</f>
        <v>0</v>
      </c>
      <c r="N704" s="177">
        <f t="shared" ref="N704:T704" si="506">SUM(N696:N703)</f>
        <v>0</v>
      </c>
      <c r="O704" s="179">
        <f t="shared" si="506"/>
        <v>0</v>
      </c>
      <c r="P704" s="179">
        <f t="shared" si="506"/>
        <v>0</v>
      </c>
      <c r="Q704" s="179">
        <f t="shared" si="506"/>
        <v>0</v>
      </c>
      <c r="R704" s="179">
        <f t="shared" si="506"/>
        <v>0</v>
      </c>
      <c r="S704" s="177">
        <f t="shared" si="506"/>
        <v>0</v>
      </c>
      <c r="T704" s="179">
        <f t="shared" si="506"/>
        <v>0</v>
      </c>
      <c r="U704" s="284">
        <f t="shared" ref="U704:AA704" si="507">SUM(U696:U703)</f>
        <v>0</v>
      </c>
      <c r="V704" s="58">
        <f t="shared" si="507"/>
        <v>0</v>
      </c>
      <c r="W704" s="14">
        <f t="shared" si="507"/>
        <v>0</v>
      </c>
      <c r="X704" s="58">
        <f t="shared" si="507"/>
        <v>0</v>
      </c>
      <c r="Y704" s="58">
        <f t="shared" si="507"/>
        <v>0</v>
      </c>
      <c r="Z704" s="58">
        <f t="shared" si="507"/>
        <v>0</v>
      </c>
      <c r="AA704" s="58">
        <f t="shared" si="507"/>
        <v>0</v>
      </c>
      <c r="AB704" s="311">
        <f t="shared" ref="AB704" si="508">SUM(AB696:AB703)</f>
        <v>0</v>
      </c>
      <c r="AC704" s="319">
        <f>SUM(AC696:AC703)</f>
        <v>0</v>
      </c>
      <c r="AD704" s="278">
        <f>SUM(AD696:AD703)</f>
        <v>0</v>
      </c>
      <c r="AE704" s="278">
        <f>SUM(AE696:AE703)</f>
        <v>0</v>
      </c>
      <c r="AF704" s="278">
        <f>SUM(AF696:AF703)</f>
        <v>0</v>
      </c>
      <c r="AG704" s="294">
        <f t="shared" ref="AG704:AH704" si="509">SUM(AG696:AG703)</f>
        <v>0</v>
      </c>
      <c r="AH704" s="304">
        <f t="shared" si="509"/>
        <v>0</v>
      </c>
    </row>
    <row r="705" spans="1:34" outlineLevel="1">
      <c r="A705" s="170"/>
      <c r="B705" s="171" t="s">
        <v>713</v>
      </c>
      <c r="C705" s="236"/>
      <c r="D705" s="172"/>
      <c r="E705" s="173"/>
      <c r="F705" s="174"/>
      <c r="G705" s="173"/>
      <c r="H705" s="175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  <c r="U705" s="284"/>
      <c r="V705" s="58"/>
      <c r="W705" s="14"/>
      <c r="X705" s="58"/>
      <c r="Y705" s="58"/>
      <c r="Z705" s="58"/>
      <c r="AA705" s="58"/>
      <c r="AB705" s="311"/>
      <c r="AC705" s="319"/>
      <c r="AD705" s="278"/>
      <c r="AE705" s="278"/>
      <c r="AF705" s="278"/>
      <c r="AG705" s="294"/>
      <c r="AH705" s="304"/>
    </row>
    <row r="706" spans="1:34" outlineLevel="1">
      <c r="A706" s="103">
        <v>4861</v>
      </c>
      <c r="B706" s="44" t="s">
        <v>714</v>
      </c>
      <c r="C706" s="236" t="s">
        <v>244</v>
      </c>
      <c r="D706" s="6"/>
      <c r="E706" s="8"/>
      <c r="F706" s="98">
        <v>1</v>
      </c>
      <c r="G706" s="8"/>
      <c r="H706" s="7">
        <f t="shared" ref="H706:H716" si="510">SUM(E706:G706)</f>
        <v>1</v>
      </c>
      <c r="I706" s="4">
        <v>1</v>
      </c>
      <c r="J706" s="8" t="s">
        <v>231</v>
      </c>
      <c r="K706" s="7">
        <f>SUMIF(exportMMB!D:D,'Voorbeeld Costreport Budget'!A706,exportMMB!G:G)</f>
        <v>0</v>
      </c>
      <c r="L706" s="14">
        <f>INDEX(budget!L:L,MATCH(A:A,budget!A:A,0))</f>
        <v>0</v>
      </c>
      <c r="M706" s="22">
        <f>INDEX(budget!M:M,MATCH($A:$A,budget!$A:$A,0))</f>
        <v>0</v>
      </c>
      <c r="N706" s="14">
        <f>INDEX(budget!N:N,MATCH($A:$A,budget!$A:$A,0))</f>
        <v>0</v>
      </c>
      <c r="O706" s="35">
        <f>INDEX(budget!O:O,MATCH($A:$A,budget!$A:$A,0))</f>
        <v>0</v>
      </c>
      <c r="P706" s="35">
        <f>INDEX(budget!P:P,MATCH($A:$A,budget!$A:$A,0))</f>
        <v>0</v>
      </c>
      <c r="Q706" s="35">
        <f>INDEX(budget!Q:Q,MATCH($A:$A,budget!$A:$A,0))</f>
        <v>0</v>
      </c>
      <c r="R706" s="35">
        <f>INDEX(budget!R:R,MATCH($A:$A,budget!$A:$A,0))</f>
        <v>0</v>
      </c>
      <c r="S706" s="14">
        <f t="shared" ref="S706:S716" si="511">L706-SUM(N706:R706)</f>
        <v>0</v>
      </c>
      <c r="T706" s="35">
        <f>INDEX(budget!T:T,MATCH($A:$A,budget!$A:$A,0))</f>
        <v>0</v>
      </c>
      <c r="U706" s="332">
        <f t="shared" ref="U706:U716" si="512">W:W+X:X+Y:Y+Z:Z+AA:AA</f>
        <v>0</v>
      </c>
      <c r="V706" s="58"/>
      <c r="W706" s="14"/>
      <c r="X706" s="58"/>
      <c r="Y706" s="58"/>
      <c r="Z706" s="58"/>
      <c r="AA706" s="58"/>
      <c r="AB706" s="75"/>
      <c r="AC706" s="319">
        <f t="shared" ref="AC706:AC716" si="513">AD:AD+AE:AE</f>
        <v>0</v>
      </c>
      <c r="AD706" s="278"/>
      <c r="AE706" s="278"/>
      <c r="AF706" s="278"/>
      <c r="AG706" s="294">
        <f t="shared" ref="AG706:AG716" si="514">AC:AC+U:U</f>
        <v>0</v>
      </c>
      <c r="AH706" s="304">
        <f t="shared" ref="AH706:AH716" si="515">L:L-AG:AG</f>
        <v>0</v>
      </c>
    </row>
    <row r="707" spans="1:34" outlineLevel="1">
      <c r="A707" s="103">
        <v>4862</v>
      </c>
      <c r="B707" s="44" t="s">
        <v>715</v>
      </c>
      <c r="C707" s="236" t="s">
        <v>244</v>
      </c>
      <c r="D707" s="6"/>
      <c r="E707" s="8"/>
      <c r="F707" s="98">
        <v>1</v>
      </c>
      <c r="G707" s="8"/>
      <c r="H707" s="7">
        <f t="shared" si="510"/>
        <v>1</v>
      </c>
      <c r="I707" s="4">
        <v>1</v>
      </c>
      <c r="J707" s="8" t="s">
        <v>231</v>
      </c>
      <c r="K707" s="7">
        <f>SUMIF(exportMMB!D:D,'Voorbeeld Costreport Budget'!A707,exportMMB!G:G)</f>
        <v>0</v>
      </c>
      <c r="L707" s="14">
        <f>INDEX(budget!L:L,MATCH(A:A,budget!A:A,0))</f>
        <v>0</v>
      </c>
      <c r="M707" s="22">
        <f>INDEX(budget!M:M,MATCH($A:$A,budget!$A:$A,0))</f>
        <v>0</v>
      </c>
      <c r="N707" s="14">
        <f>INDEX(budget!N:N,MATCH($A:$A,budget!$A:$A,0))</f>
        <v>0</v>
      </c>
      <c r="O707" s="35">
        <f>INDEX(budget!O:O,MATCH($A:$A,budget!$A:$A,0))</f>
        <v>0</v>
      </c>
      <c r="P707" s="35">
        <f>INDEX(budget!P:P,MATCH($A:$A,budget!$A:$A,0))</f>
        <v>0</v>
      </c>
      <c r="Q707" s="35">
        <f>INDEX(budget!Q:Q,MATCH($A:$A,budget!$A:$A,0))</f>
        <v>0</v>
      </c>
      <c r="R707" s="35">
        <f>INDEX(budget!R:R,MATCH($A:$A,budget!$A:$A,0))</f>
        <v>0</v>
      </c>
      <c r="S707" s="14">
        <f t="shared" si="511"/>
        <v>0</v>
      </c>
      <c r="T707" s="35">
        <f>INDEX(budget!T:T,MATCH($A:$A,budget!$A:$A,0))</f>
        <v>0</v>
      </c>
      <c r="U707" s="332">
        <f t="shared" si="512"/>
        <v>0</v>
      </c>
      <c r="V707" s="58"/>
      <c r="W707" s="14"/>
      <c r="X707" s="58"/>
      <c r="Y707" s="58"/>
      <c r="Z707" s="58"/>
      <c r="AA707" s="58"/>
      <c r="AB707" s="75"/>
      <c r="AC707" s="319">
        <f t="shared" si="513"/>
        <v>0</v>
      </c>
      <c r="AD707" s="278"/>
      <c r="AE707" s="278"/>
      <c r="AF707" s="278"/>
      <c r="AG707" s="294">
        <f t="shared" si="514"/>
        <v>0</v>
      </c>
      <c r="AH707" s="304">
        <f t="shared" si="515"/>
        <v>0</v>
      </c>
    </row>
    <row r="708" spans="1:34" outlineLevel="1">
      <c r="A708" s="103">
        <v>4863</v>
      </c>
      <c r="B708" s="44" t="s">
        <v>716</v>
      </c>
      <c r="C708" s="236" t="s">
        <v>244</v>
      </c>
      <c r="D708" s="6"/>
      <c r="E708" s="8"/>
      <c r="F708" s="98">
        <v>1</v>
      </c>
      <c r="G708" s="8"/>
      <c r="H708" s="7">
        <f t="shared" si="510"/>
        <v>1</v>
      </c>
      <c r="I708" s="4">
        <v>1</v>
      </c>
      <c r="J708" s="8" t="s">
        <v>231</v>
      </c>
      <c r="K708" s="7">
        <f>SUMIF(exportMMB!D:D,'Voorbeeld Costreport Budget'!A708,exportMMB!G:G)</f>
        <v>0</v>
      </c>
      <c r="L708" s="14">
        <f>INDEX(budget!L:L,MATCH(A:A,budget!A:A,0))</f>
        <v>0</v>
      </c>
      <c r="M708" s="22">
        <f>INDEX(budget!M:M,MATCH($A:$A,budget!$A:$A,0))</f>
        <v>0</v>
      </c>
      <c r="N708" s="14">
        <f>INDEX(budget!N:N,MATCH($A:$A,budget!$A:$A,0))</f>
        <v>0</v>
      </c>
      <c r="O708" s="35">
        <f>INDEX(budget!O:O,MATCH($A:$A,budget!$A:$A,0))</f>
        <v>0</v>
      </c>
      <c r="P708" s="35">
        <f>INDEX(budget!P:P,MATCH($A:$A,budget!$A:$A,0))</f>
        <v>0</v>
      </c>
      <c r="Q708" s="35">
        <f>INDEX(budget!Q:Q,MATCH($A:$A,budget!$A:$A,0))</f>
        <v>0</v>
      </c>
      <c r="R708" s="35">
        <f>INDEX(budget!R:R,MATCH($A:$A,budget!$A:$A,0))</f>
        <v>0</v>
      </c>
      <c r="S708" s="14">
        <f t="shared" si="511"/>
        <v>0</v>
      </c>
      <c r="T708" s="35">
        <f>INDEX(budget!T:T,MATCH($A:$A,budget!$A:$A,0))</f>
        <v>0</v>
      </c>
      <c r="U708" s="332">
        <f t="shared" si="512"/>
        <v>0</v>
      </c>
      <c r="V708" s="58"/>
      <c r="W708" s="14"/>
      <c r="X708" s="58"/>
      <c r="Y708" s="58"/>
      <c r="Z708" s="58"/>
      <c r="AA708" s="58"/>
      <c r="AB708" s="75"/>
      <c r="AC708" s="319">
        <f t="shared" si="513"/>
        <v>0</v>
      </c>
      <c r="AD708" s="278"/>
      <c r="AE708" s="278"/>
      <c r="AF708" s="278"/>
      <c r="AG708" s="294">
        <f t="shared" si="514"/>
        <v>0</v>
      </c>
      <c r="AH708" s="304">
        <f t="shared" si="515"/>
        <v>0</v>
      </c>
    </row>
    <row r="709" spans="1:34" outlineLevel="1">
      <c r="A709" s="103">
        <v>4864</v>
      </c>
      <c r="B709" s="44" t="s">
        <v>717</v>
      </c>
      <c r="C709" s="236" t="s">
        <v>244</v>
      </c>
      <c r="D709" s="6"/>
      <c r="E709" s="8"/>
      <c r="F709" s="98">
        <v>1</v>
      </c>
      <c r="G709" s="8"/>
      <c r="H709" s="7">
        <f t="shared" si="510"/>
        <v>1</v>
      </c>
      <c r="I709" s="4">
        <v>1</v>
      </c>
      <c r="J709" s="8" t="s">
        <v>231</v>
      </c>
      <c r="K709" s="7">
        <f>SUMIF(exportMMB!D:D,'Voorbeeld Costreport Budget'!A709,exportMMB!G:G)</f>
        <v>0</v>
      </c>
      <c r="L709" s="14">
        <f>INDEX(budget!L:L,MATCH(A:A,budget!A:A,0))</f>
        <v>0</v>
      </c>
      <c r="M709" s="22">
        <f>INDEX(budget!M:M,MATCH($A:$A,budget!$A:$A,0))</f>
        <v>0</v>
      </c>
      <c r="N709" s="14">
        <f>INDEX(budget!N:N,MATCH($A:$A,budget!$A:$A,0))</f>
        <v>0</v>
      </c>
      <c r="O709" s="35">
        <f>INDEX(budget!O:O,MATCH($A:$A,budget!$A:$A,0))</f>
        <v>0</v>
      </c>
      <c r="P709" s="35">
        <f>INDEX(budget!P:P,MATCH($A:$A,budget!$A:$A,0))</f>
        <v>0</v>
      </c>
      <c r="Q709" s="35">
        <f>INDEX(budget!Q:Q,MATCH($A:$A,budget!$A:$A,0))</f>
        <v>0</v>
      </c>
      <c r="R709" s="35">
        <f>INDEX(budget!R:R,MATCH($A:$A,budget!$A:$A,0))</f>
        <v>0</v>
      </c>
      <c r="S709" s="14">
        <f t="shared" si="511"/>
        <v>0</v>
      </c>
      <c r="T709" s="35">
        <f>INDEX(budget!T:T,MATCH($A:$A,budget!$A:$A,0))</f>
        <v>0</v>
      </c>
      <c r="U709" s="332">
        <f t="shared" si="512"/>
        <v>0</v>
      </c>
      <c r="V709" s="58"/>
      <c r="W709" s="14"/>
      <c r="X709" s="58"/>
      <c r="Y709" s="58"/>
      <c r="Z709" s="58"/>
      <c r="AA709" s="58"/>
      <c r="AB709" s="75"/>
      <c r="AC709" s="319">
        <f t="shared" si="513"/>
        <v>0</v>
      </c>
      <c r="AD709" s="278"/>
      <c r="AE709" s="278"/>
      <c r="AF709" s="278"/>
      <c r="AG709" s="294">
        <f t="shared" si="514"/>
        <v>0</v>
      </c>
      <c r="AH709" s="304">
        <f t="shared" si="515"/>
        <v>0</v>
      </c>
    </row>
    <row r="710" spans="1:34" outlineLevel="1">
      <c r="A710" s="103">
        <v>4865</v>
      </c>
      <c r="B710" s="44" t="s">
        <v>718</v>
      </c>
      <c r="C710" s="236" t="s">
        <v>244</v>
      </c>
      <c r="D710" s="6"/>
      <c r="E710" s="8"/>
      <c r="F710" s="98">
        <v>1</v>
      </c>
      <c r="G710" s="8"/>
      <c r="H710" s="7">
        <f t="shared" si="510"/>
        <v>1</v>
      </c>
      <c r="I710" s="4">
        <v>1</v>
      </c>
      <c r="J710" s="8" t="s">
        <v>231</v>
      </c>
      <c r="K710" s="7">
        <f>SUMIF(exportMMB!D:D,'Voorbeeld Costreport Budget'!A710,exportMMB!G:G)</f>
        <v>0</v>
      </c>
      <c r="L710" s="14">
        <f>INDEX(budget!L:L,MATCH(A:A,budget!A:A,0))</f>
        <v>0</v>
      </c>
      <c r="M710" s="22">
        <f>INDEX(budget!M:M,MATCH($A:$A,budget!$A:$A,0))</f>
        <v>0</v>
      </c>
      <c r="N710" s="14">
        <f>INDEX(budget!N:N,MATCH($A:$A,budget!$A:$A,0))</f>
        <v>0</v>
      </c>
      <c r="O710" s="35">
        <f>INDEX(budget!O:O,MATCH($A:$A,budget!$A:$A,0))</f>
        <v>0</v>
      </c>
      <c r="P710" s="35">
        <f>INDEX(budget!P:P,MATCH($A:$A,budget!$A:$A,0))</f>
        <v>0</v>
      </c>
      <c r="Q710" s="35">
        <f>INDEX(budget!Q:Q,MATCH($A:$A,budget!$A:$A,0))</f>
        <v>0</v>
      </c>
      <c r="R710" s="35">
        <f>INDEX(budget!R:R,MATCH($A:$A,budget!$A:$A,0))</f>
        <v>0</v>
      </c>
      <c r="S710" s="14">
        <f t="shared" si="511"/>
        <v>0</v>
      </c>
      <c r="T710" s="35">
        <f>INDEX(budget!T:T,MATCH($A:$A,budget!$A:$A,0))</f>
        <v>0</v>
      </c>
      <c r="U710" s="332">
        <f t="shared" si="512"/>
        <v>0</v>
      </c>
      <c r="V710" s="58"/>
      <c r="W710" s="14"/>
      <c r="X710" s="58"/>
      <c r="Y710" s="58"/>
      <c r="Z710" s="58"/>
      <c r="AA710" s="58"/>
      <c r="AB710" s="75"/>
      <c r="AC710" s="319">
        <f t="shared" si="513"/>
        <v>0</v>
      </c>
      <c r="AD710" s="278"/>
      <c r="AE710" s="278"/>
      <c r="AF710" s="278"/>
      <c r="AG710" s="294">
        <f t="shared" si="514"/>
        <v>0</v>
      </c>
      <c r="AH710" s="304">
        <f t="shared" si="515"/>
        <v>0</v>
      </c>
    </row>
    <row r="711" spans="1:34" outlineLevel="1">
      <c r="A711" s="103">
        <v>4866</v>
      </c>
      <c r="B711" s="44" t="s">
        <v>719</v>
      </c>
      <c r="C711" s="236" t="s">
        <v>244</v>
      </c>
      <c r="D711" s="6"/>
      <c r="E711" s="8"/>
      <c r="F711" s="98">
        <v>1</v>
      </c>
      <c r="G711" s="8"/>
      <c r="H711" s="7">
        <f t="shared" si="510"/>
        <v>1</v>
      </c>
      <c r="I711" s="4">
        <v>1</v>
      </c>
      <c r="J711" s="8" t="s">
        <v>231</v>
      </c>
      <c r="K711" s="7">
        <f>SUMIF(exportMMB!D:D,'Voorbeeld Costreport Budget'!A711,exportMMB!G:G)</f>
        <v>0</v>
      </c>
      <c r="L711" s="14">
        <f>INDEX(budget!L:L,MATCH(A:A,budget!A:A,0))</f>
        <v>0</v>
      </c>
      <c r="M711" s="22">
        <f>INDEX(budget!M:M,MATCH($A:$A,budget!$A:$A,0))</f>
        <v>0</v>
      </c>
      <c r="N711" s="14">
        <f>INDEX(budget!N:N,MATCH($A:$A,budget!$A:$A,0))</f>
        <v>0</v>
      </c>
      <c r="O711" s="35">
        <f>INDEX(budget!O:O,MATCH($A:$A,budget!$A:$A,0))</f>
        <v>0</v>
      </c>
      <c r="P711" s="35">
        <f>INDEX(budget!P:P,MATCH($A:$A,budget!$A:$A,0))</f>
        <v>0</v>
      </c>
      <c r="Q711" s="35">
        <f>INDEX(budget!Q:Q,MATCH($A:$A,budget!$A:$A,0))</f>
        <v>0</v>
      </c>
      <c r="R711" s="35">
        <f>INDEX(budget!R:R,MATCH($A:$A,budget!$A:$A,0))</f>
        <v>0</v>
      </c>
      <c r="S711" s="14">
        <f t="shared" si="511"/>
        <v>0</v>
      </c>
      <c r="T711" s="35">
        <f>INDEX(budget!T:T,MATCH($A:$A,budget!$A:$A,0))</f>
        <v>0</v>
      </c>
      <c r="U711" s="332">
        <f t="shared" si="512"/>
        <v>0</v>
      </c>
      <c r="V711" s="58"/>
      <c r="W711" s="14"/>
      <c r="X711" s="58"/>
      <c r="Y711" s="58"/>
      <c r="Z711" s="58"/>
      <c r="AA711" s="58"/>
      <c r="AB711" s="75"/>
      <c r="AC711" s="319">
        <f t="shared" si="513"/>
        <v>0</v>
      </c>
      <c r="AD711" s="278"/>
      <c r="AE711" s="278"/>
      <c r="AF711" s="278"/>
      <c r="AG711" s="294">
        <f t="shared" si="514"/>
        <v>0</v>
      </c>
      <c r="AH711" s="304">
        <f t="shared" si="515"/>
        <v>0</v>
      </c>
    </row>
    <row r="712" spans="1:34" outlineLevel="1">
      <c r="A712" s="103">
        <v>4867</v>
      </c>
      <c r="B712" s="44" t="s">
        <v>720</v>
      </c>
      <c r="C712" s="236" t="s">
        <v>244</v>
      </c>
      <c r="D712" s="6"/>
      <c r="E712" s="8"/>
      <c r="F712" s="98">
        <v>1</v>
      </c>
      <c r="G712" s="8"/>
      <c r="H712" s="7">
        <f t="shared" si="510"/>
        <v>1</v>
      </c>
      <c r="I712" s="4">
        <v>1</v>
      </c>
      <c r="J712" s="8" t="s">
        <v>231</v>
      </c>
      <c r="K712" s="7">
        <f>SUMIF(exportMMB!D:D,'Voorbeeld Costreport Budget'!A712,exportMMB!G:G)</f>
        <v>0</v>
      </c>
      <c r="L712" s="14">
        <f>INDEX(budget!L:L,MATCH(A:A,budget!A:A,0))</f>
        <v>0</v>
      </c>
      <c r="M712" s="22">
        <f>INDEX(budget!M:M,MATCH($A:$A,budget!$A:$A,0))</f>
        <v>0</v>
      </c>
      <c r="N712" s="14">
        <f>INDEX(budget!N:N,MATCH($A:$A,budget!$A:$A,0))</f>
        <v>0</v>
      </c>
      <c r="O712" s="35">
        <f>INDEX(budget!O:O,MATCH($A:$A,budget!$A:$A,0))</f>
        <v>0</v>
      </c>
      <c r="P712" s="35">
        <f>INDEX(budget!P:P,MATCH($A:$A,budget!$A:$A,0))</f>
        <v>0</v>
      </c>
      <c r="Q712" s="35">
        <f>INDEX(budget!Q:Q,MATCH($A:$A,budget!$A:$A,0))</f>
        <v>0</v>
      </c>
      <c r="R712" s="35">
        <f>INDEX(budget!R:R,MATCH($A:$A,budget!$A:$A,0))</f>
        <v>0</v>
      </c>
      <c r="S712" s="14">
        <f t="shared" si="511"/>
        <v>0</v>
      </c>
      <c r="T712" s="35">
        <f>INDEX(budget!T:T,MATCH($A:$A,budget!$A:$A,0))</f>
        <v>0</v>
      </c>
      <c r="U712" s="332">
        <f t="shared" si="512"/>
        <v>0</v>
      </c>
      <c r="V712" s="58"/>
      <c r="W712" s="14"/>
      <c r="X712" s="58"/>
      <c r="Y712" s="58"/>
      <c r="Z712" s="58"/>
      <c r="AA712" s="58"/>
      <c r="AB712" s="75"/>
      <c r="AC712" s="319">
        <f t="shared" si="513"/>
        <v>0</v>
      </c>
      <c r="AD712" s="278"/>
      <c r="AE712" s="278"/>
      <c r="AF712" s="278"/>
      <c r="AG712" s="294">
        <f t="shared" si="514"/>
        <v>0</v>
      </c>
      <c r="AH712" s="304">
        <f t="shared" si="515"/>
        <v>0</v>
      </c>
    </row>
    <row r="713" spans="1:34" outlineLevel="1">
      <c r="A713" s="103">
        <v>4868</v>
      </c>
      <c r="B713" s="44" t="s">
        <v>721</v>
      </c>
      <c r="C713" s="236" t="s">
        <v>244</v>
      </c>
      <c r="D713" s="6"/>
      <c r="E713" s="8"/>
      <c r="F713" s="98">
        <v>1</v>
      </c>
      <c r="G713" s="8"/>
      <c r="H713" s="7">
        <f t="shared" si="510"/>
        <v>1</v>
      </c>
      <c r="I713" s="4">
        <v>1</v>
      </c>
      <c r="J713" s="8" t="s">
        <v>231</v>
      </c>
      <c r="K713" s="7">
        <f>SUMIF(exportMMB!D:D,'Voorbeeld Costreport Budget'!A713,exportMMB!G:G)</f>
        <v>0</v>
      </c>
      <c r="L713" s="14">
        <f>INDEX(budget!L:L,MATCH(A:A,budget!A:A,0))</f>
        <v>0</v>
      </c>
      <c r="M713" s="22">
        <f>INDEX(budget!M:M,MATCH($A:$A,budget!$A:$A,0))</f>
        <v>0</v>
      </c>
      <c r="N713" s="14">
        <f>INDEX(budget!N:N,MATCH($A:$A,budget!$A:$A,0))</f>
        <v>0</v>
      </c>
      <c r="O713" s="35">
        <f>INDEX(budget!O:O,MATCH($A:$A,budget!$A:$A,0))</f>
        <v>0</v>
      </c>
      <c r="P713" s="35">
        <f>INDEX(budget!P:P,MATCH($A:$A,budget!$A:$A,0))</f>
        <v>0</v>
      </c>
      <c r="Q713" s="35">
        <f>INDEX(budget!Q:Q,MATCH($A:$A,budget!$A:$A,0))</f>
        <v>0</v>
      </c>
      <c r="R713" s="35">
        <f>INDEX(budget!R:R,MATCH($A:$A,budget!$A:$A,0))</f>
        <v>0</v>
      </c>
      <c r="S713" s="14">
        <f t="shared" si="511"/>
        <v>0</v>
      </c>
      <c r="T713" s="35">
        <f>INDEX(budget!T:T,MATCH($A:$A,budget!$A:$A,0))</f>
        <v>0</v>
      </c>
      <c r="U713" s="332">
        <f t="shared" si="512"/>
        <v>0</v>
      </c>
      <c r="V713" s="58"/>
      <c r="W713" s="14"/>
      <c r="X713" s="58"/>
      <c r="Y713" s="58"/>
      <c r="Z713" s="58"/>
      <c r="AA713" s="58"/>
      <c r="AB713" s="75"/>
      <c r="AC713" s="319">
        <f t="shared" si="513"/>
        <v>0</v>
      </c>
      <c r="AD713" s="278"/>
      <c r="AE713" s="278"/>
      <c r="AF713" s="278"/>
      <c r="AG713" s="294">
        <f t="shared" si="514"/>
        <v>0</v>
      </c>
      <c r="AH713" s="304">
        <f t="shared" si="515"/>
        <v>0</v>
      </c>
    </row>
    <row r="714" spans="1:34" outlineLevel="1">
      <c r="A714" s="103">
        <v>4869</v>
      </c>
      <c r="B714" s="44" t="s">
        <v>722</v>
      </c>
      <c r="C714" s="236" t="s">
        <v>244</v>
      </c>
      <c r="D714" s="6"/>
      <c r="E714" s="8"/>
      <c r="F714" s="98">
        <v>1</v>
      </c>
      <c r="G714" s="8"/>
      <c r="H714" s="7">
        <f t="shared" si="510"/>
        <v>1</v>
      </c>
      <c r="I714" s="4">
        <v>1</v>
      </c>
      <c r="J714" s="8" t="s">
        <v>231</v>
      </c>
      <c r="K714" s="7">
        <f>SUMIF(exportMMB!D:D,'Voorbeeld Costreport Budget'!A714,exportMMB!G:G)</f>
        <v>0</v>
      </c>
      <c r="L714" s="14">
        <f>INDEX(budget!L:L,MATCH(A:A,budget!A:A,0))</f>
        <v>0</v>
      </c>
      <c r="M714" s="22">
        <f>INDEX(budget!M:M,MATCH($A:$A,budget!$A:$A,0))</f>
        <v>0</v>
      </c>
      <c r="N714" s="14">
        <f>INDEX(budget!N:N,MATCH($A:$A,budget!$A:$A,0))</f>
        <v>0</v>
      </c>
      <c r="O714" s="35">
        <f>INDEX(budget!O:O,MATCH($A:$A,budget!$A:$A,0))</f>
        <v>0</v>
      </c>
      <c r="P714" s="35">
        <f>INDEX(budget!P:P,MATCH($A:$A,budget!$A:$A,0))</f>
        <v>0</v>
      </c>
      <c r="Q714" s="35">
        <f>INDEX(budget!Q:Q,MATCH($A:$A,budget!$A:$A,0))</f>
        <v>0</v>
      </c>
      <c r="R714" s="35">
        <f>INDEX(budget!R:R,MATCH($A:$A,budget!$A:$A,0))</f>
        <v>0</v>
      </c>
      <c r="S714" s="14">
        <f t="shared" si="511"/>
        <v>0</v>
      </c>
      <c r="T714" s="35">
        <f>INDEX(budget!T:T,MATCH($A:$A,budget!$A:$A,0))</f>
        <v>0</v>
      </c>
      <c r="U714" s="332">
        <f t="shared" si="512"/>
        <v>0</v>
      </c>
      <c r="V714" s="58"/>
      <c r="W714" s="14"/>
      <c r="X714" s="58"/>
      <c r="Y714" s="58"/>
      <c r="Z714" s="58"/>
      <c r="AA714" s="58"/>
      <c r="AB714" s="75"/>
      <c r="AC714" s="319">
        <f t="shared" si="513"/>
        <v>0</v>
      </c>
      <c r="AD714" s="278"/>
      <c r="AE714" s="278"/>
      <c r="AF714" s="278"/>
      <c r="AG714" s="294">
        <f t="shared" si="514"/>
        <v>0</v>
      </c>
      <c r="AH714" s="304">
        <f t="shared" si="515"/>
        <v>0</v>
      </c>
    </row>
    <row r="715" spans="1:34" outlineLevel="1">
      <c r="A715" s="103">
        <v>4870</v>
      </c>
      <c r="B715" s="44" t="s">
        <v>723</v>
      </c>
      <c r="C715" s="236" t="s">
        <v>244</v>
      </c>
      <c r="D715" s="6"/>
      <c r="E715" s="8"/>
      <c r="F715" s="98">
        <v>1</v>
      </c>
      <c r="G715" s="8"/>
      <c r="H715" s="7">
        <f t="shared" si="510"/>
        <v>1</v>
      </c>
      <c r="I715" s="4">
        <v>1</v>
      </c>
      <c r="J715" s="8" t="s">
        <v>231</v>
      </c>
      <c r="K715" s="7">
        <f>SUMIF(exportMMB!D:D,'Voorbeeld Costreport Budget'!A715,exportMMB!G:G)</f>
        <v>0</v>
      </c>
      <c r="L715" s="14">
        <f>INDEX(budget!L:L,MATCH(A:A,budget!A:A,0))</f>
        <v>0</v>
      </c>
      <c r="M715" s="22">
        <f>INDEX(budget!M:M,MATCH($A:$A,budget!$A:$A,0))</f>
        <v>0</v>
      </c>
      <c r="N715" s="14">
        <f>INDEX(budget!N:N,MATCH($A:$A,budget!$A:$A,0))</f>
        <v>0</v>
      </c>
      <c r="O715" s="35">
        <f>INDEX(budget!O:O,MATCH($A:$A,budget!$A:$A,0))</f>
        <v>0</v>
      </c>
      <c r="P715" s="35">
        <f>INDEX(budget!P:P,MATCH($A:$A,budget!$A:$A,0))</f>
        <v>0</v>
      </c>
      <c r="Q715" s="35">
        <f>INDEX(budget!Q:Q,MATCH($A:$A,budget!$A:$A,0))</f>
        <v>0</v>
      </c>
      <c r="R715" s="35">
        <f>INDEX(budget!R:R,MATCH($A:$A,budget!$A:$A,0))</f>
        <v>0</v>
      </c>
      <c r="S715" s="14">
        <f t="shared" si="511"/>
        <v>0</v>
      </c>
      <c r="T715" s="35">
        <f>INDEX(budget!T:T,MATCH($A:$A,budget!$A:$A,0))</f>
        <v>0</v>
      </c>
      <c r="U715" s="332">
        <f t="shared" si="512"/>
        <v>0</v>
      </c>
      <c r="V715" s="58"/>
      <c r="W715" s="14"/>
      <c r="X715" s="58"/>
      <c r="Y715" s="58"/>
      <c r="Z715" s="58"/>
      <c r="AA715" s="58"/>
      <c r="AB715" s="75"/>
      <c r="AC715" s="319">
        <f t="shared" si="513"/>
        <v>0</v>
      </c>
      <c r="AD715" s="278"/>
      <c r="AE715" s="278"/>
      <c r="AF715" s="278"/>
      <c r="AG715" s="294">
        <f t="shared" si="514"/>
        <v>0</v>
      </c>
      <c r="AH715" s="304">
        <f t="shared" si="515"/>
        <v>0</v>
      </c>
    </row>
    <row r="716" spans="1:34" outlineLevel="1">
      <c r="A716" s="103">
        <v>4871</v>
      </c>
      <c r="B716" s="44" t="s">
        <v>724</v>
      </c>
      <c r="C716" s="236" t="s">
        <v>244</v>
      </c>
      <c r="D716" s="6"/>
      <c r="E716" s="8"/>
      <c r="F716" s="98">
        <v>1</v>
      </c>
      <c r="G716" s="8"/>
      <c r="H716" s="7">
        <f t="shared" si="510"/>
        <v>1</v>
      </c>
      <c r="I716" s="4">
        <v>1</v>
      </c>
      <c r="J716" s="8" t="s">
        <v>231</v>
      </c>
      <c r="K716" s="7">
        <f>SUMIF(exportMMB!D:D,'Voorbeeld Costreport Budget'!A716,exportMMB!G:G)</f>
        <v>0</v>
      </c>
      <c r="L716" s="14">
        <f>INDEX(budget!L:L,MATCH(A:A,budget!A:A,0))</f>
        <v>0</v>
      </c>
      <c r="M716" s="22">
        <f>INDEX(budget!M:M,MATCH($A:$A,budget!$A:$A,0))</f>
        <v>0</v>
      </c>
      <c r="N716" s="14">
        <f>INDEX(budget!N:N,MATCH($A:$A,budget!$A:$A,0))</f>
        <v>0</v>
      </c>
      <c r="O716" s="35">
        <f>INDEX(budget!O:O,MATCH($A:$A,budget!$A:$A,0))</f>
        <v>0</v>
      </c>
      <c r="P716" s="35">
        <f>INDEX(budget!P:P,MATCH($A:$A,budget!$A:$A,0))</f>
        <v>0</v>
      </c>
      <c r="Q716" s="35">
        <f>INDEX(budget!Q:Q,MATCH($A:$A,budget!$A:$A,0))</f>
        <v>0</v>
      </c>
      <c r="R716" s="35">
        <f>INDEX(budget!R:R,MATCH($A:$A,budget!$A:$A,0))</f>
        <v>0</v>
      </c>
      <c r="S716" s="14">
        <f t="shared" si="511"/>
        <v>0</v>
      </c>
      <c r="T716" s="35">
        <f>INDEX(budget!T:T,MATCH($A:$A,budget!$A:$A,0))</f>
        <v>0</v>
      </c>
      <c r="U716" s="332">
        <f t="shared" si="512"/>
        <v>0</v>
      </c>
      <c r="V716" s="58"/>
      <c r="W716" s="14"/>
      <c r="X716" s="58"/>
      <c r="Y716" s="58"/>
      <c r="Z716" s="58"/>
      <c r="AA716" s="58"/>
      <c r="AB716" s="75"/>
      <c r="AC716" s="319">
        <f t="shared" si="513"/>
        <v>0</v>
      </c>
      <c r="AD716" s="278"/>
      <c r="AE716" s="278"/>
      <c r="AF716" s="278"/>
      <c r="AG716" s="294">
        <f t="shared" si="514"/>
        <v>0</v>
      </c>
      <c r="AH716" s="304">
        <f t="shared" si="515"/>
        <v>0</v>
      </c>
    </row>
    <row r="717" spans="1:34" outlineLevel="1">
      <c r="A717" s="170"/>
      <c r="B717" s="171" t="s">
        <v>602</v>
      </c>
      <c r="C717" s="236"/>
      <c r="D717" s="172"/>
      <c r="E717" s="173"/>
      <c r="F717" s="174"/>
      <c r="G717" s="173"/>
      <c r="H717" s="175"/>
      <c r="I717" s="176"/>
      <c r="J717" s="173"/>
      <c r="K717" s="175"/>
      <c r="L717" s="177">
        <f>SUM(L706:L716)</f>
        <v>0</v>
      </c>
      <c r="M717" s="178">
        <f>SUM(M706:M716)</f>
        <v>0</v>
      </c>
      <c r="N717" s="177">
        <f t="shared" ref="N717:T717" si="516">SUM(N706:N716)</f>
        <v>0</v>
      </c>
      <c r="O717" s="179">
        <f t="shared" si="516"/>
        <v>0</v>
      </c>
      <c r="P717" s="179">
        <f t="shared" si="516"/>
        <v>0</v>
      </c>
      <c r="Q717" s="179">
        <f t="shared" si="516"/>
        <v>0</v>
      </c>
      <c r="R717" s="179">
        <f t="shared" si="516"/>
        <v>0</v>
      </c>
      <c r="S717" s="177">
        <f t="shared" si="516"/>
        <v>0</v>
      </c>
      <c r="T717" s="179">
        <f t="shared" si="516"/>
        <v>0</v>
      </c>
      <c r="U717" s="284">
        <f t="shared" ref="U717:AA717" si="517">SUM(U706:U716)</f>
        <v>0</v>
      </c>
      <c r="V717" s="58">
        <f t="shared" si="517"/>
        <v>0</v>
      </c>
      <c r="W717" s="14">
        <f t="shared" si="517"/>
        <v>0</v>
      </c>
      <c r="X717" s="58">
        <f t="shared" si="517"/>
        <v>0</v>
      </c>
      <c r="Y717" s="58">
        <f t="shared" si="517"/>
        <v>0</v>
      </c>
      <c r="Z717" s="58">
        <f t="shared" si="517"/>
        <v>0</v>
      </c>
      <c r="AA717" s="58">
        <f t="shared" si="517"/>
        <v>0</v>
      </c>
      <c r="AB717" s="311">
        <f t="shared" ref="AB717" si="518">SUM(AB706:AB716)</f>
        <v>0</v>
      </c>
      <c r="AC717" s="319">
        <f>SUM(AC706:AC716)</f>
        <v>0</v>
      </c>
      <c r="AD717" s="278">
        <f>SUM(AD706:AD716)</f>
        <v>0</v>
      </c>
      <c r="AE717" s="278">
        <f>SUM(AE706:AE716)</f>
        <v>0</v>
      </c>
      <c r="AF717" s="278">
        <f>SUM(AF706:AF716)</f>
        <v>0</v>
      </c>
      <c r="AG717" s="294">
        <f t="shared" ref="AG717" si="519">SUM(AG706:AG716)</f>
        <v>0</v>
      </c>
      <c r="AH717" s="304">
        <f>SUM(AH706:AH716)</f>
        <v>0</v>
      </c>
    </row>
    <row r="718" spans="1:34" outlineLevel="1">
      <c r="A718" s="170"/>
      <c r="B718" s="171" t="s">
        <v>672</v>
      </c>
      <c r="C718" s="236"/>
      <c r="D718" s="172"/>
      <c r="E718" s="173"/>
      <c r="F718" s="174"/>
      <c r="G718" s="173"/>
      <c r="H718" s="175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  <c r="U718" s="284"/>
      <c r="V718" s="58"/>
      <c r="W718" s="14"/>
      <c r="X718" s="58"/>
      <c r="Y718" s="58"/>
      <c r="Z718" s="58"/>
      <c r="AA718" s="58"/>
      <c r="AB718" s="311"/>
      <c r="AC718" s="319"/>
      <c r="AD718" s="278"/>
      <c r="AE718" s="278"/>
      <c r="AF718" s="278"/>
      <c r="AG718" s="294"/>
      <c r="AH718" s="304"/>
    </row>
    <row r="719" spans="1:34" outlineLevel="1">
      <c r="A719" s="103">
        <v>4875</v>
      </c>
      <c r="B719" s="44" t="s">
        <v>673</v>
      </c>
      <c r="C719" s="236" t="s">
        <v>244</v>
      </c>
      <c r="D719" s="6"/>
      <c r="E719" s="8"/>
      <c r="F719" s="98">
        <v>1</v>
      </c>
      <c r="G719" s="8"/>
      <c r="H719" s="7">
        <f t="shared" ref="H719:H722" si="520">SUM(E719:G719)</f>
        <v>1</v>
      </c>
      <c r="I719" s="4">
        <v>1</v>
      </c>
      <c r="J719" s="8" t="s">
        <v>231</v>
      </c>
      <c r="K719" s="7">
        <f>SUMIF(exportMMB!D:D,'Voorbeeld Costreport Budget'!A719,exportMMB!G:G)</f>
        <v>0</v>
      </c>
      <c r="L719" s="14">
        <f>INDEX(budget!L:L,MATCH(A:A,budget!A:A,0))</f>
        <v>0</v>
      </c>
      <c r="M719" s="22">
        <f>INDEX(budget!M:M,MATCH($A:$A,budget!$A:$A,0))</f>
        <v>0</v>
      </c>
      <c r="N719" s="14">
        <f>INDEX(budget!N:N,MATCH($A:$A,budget!$A:$A,0))</f>
        <v>0</v>
      </c>
      <c r="O719" s="35">
        <f>INDEX(budget!O:O,MATCH($A:$A,budget!$A:$A,0))</f>
        <v>0</v>
      </c>
      <c r="P719" s="35">
        <f>INDEX(budget!P:P,MATCH($A:$A,budget!$A:$A,0))</f>
        <v>0</v>
      </c>
      <c r="Q719" s="35">
        <f>INDEX(budget!Q:Q,MATCH($A:$A,budget!$A:$A,0))</f>
        <v>0</v>
      </c>
      <c r="R719" s="35">
        <f>INDEX(budget!R:R,MATCH($A:$A,budget!$A:$A,0))</f>
        <v>0</v>
      </c>
      <c r="S719" s="14">
        <f>L719-SUM(N719:R719)</f>
        <v>0</v>
      </c>
      <c r="T719" s="35">
        <f>INDEX(budget!T:T,MATCH($A:$A,budget!$A:$A,0))</f>
        <v>0</v>
      </c>
      <c r="U719" s="332">
        <f>W:W+X:X+Y:Y+Z:Z+AA:AA</f>
        <v>0</v>
      </c>
      <c r="V719" s="58"/>
      <c r="W719" s="14"/>
      <c r="X719" s="58"/>
      <c r="Y719" s="58"/>
      <c r="Z719" s="58"/>
      <c r="AA719" s="58"/>
      <c r="AB719" s="75"/>
      <c r="AC719" s="319">
        <f>AD:AD+AE:AE</f>
        <v>0</v>
      </c>
      <c r="AD719" s="278"/>
      <c r="AE719" s="278"/>
      <c r="AF719" s="278"/>
      <c r="AG719" s="294">
        <f>AC:AC+U:U</f>
        <v>0</v>
      </c>
      <c r="AH719" s="304">
        <f>L:L-AG:AG</f>
        <v>0</v>
      </c>
    </row>
    <row r="720" spans="1:34" outlineLevel="1">
      <c r="A720" s="103">
        <v>4876</v>
      </c>
      <c r="B720" s="44" t="s">
        <v>674</v>
      </c>
      <c r="C720" s="236" t="s">
        <v>244</v>
      </c>
      <c r="D720" s="6"/>
      <c r="E720" s="8"/>
      <c r="F720" s="98">
        <v>1</v>
      </c>
      <c r="G720" s="8"/>
      <c r="H720" s="7">
        <f t="shared" si="520"/>
        <v>1</v>
      </c>
      <c r="I720" s="4">
        <v>1</v>
      </c>
      <c r="J720" s="8" t="s">
        <v>231</v>
      </c>
      <c r="K720" s="7">
        <f>SUMIF(exportMMB!D:D,'Voorbeeld Costreport Budget'!A720,exportMMB!G:G)</f>
        <v>0</v>
      </c>
      <c r="L720" s="14">
        <f>INDEX(budget!L:L,MATCH(A:A,budget!A:A,0))</f>
        <v>0</v>
      </c>
      <c r="M720" s="22">
        <f>INDEX(budget!M:M,MATCH($A:$A,budget!$A:$A,0))</f>
        <v>0</v>
      </c>
      <c r="N720" s="14">
        <f>INDEX(budget!N:N,MATCH($A:$A,budget!$A:$A,0))</f>
        <v>0</v>
      </c>
      <c r="O720" s="35">
        <f>INDEX(budget!O:O,MATCH($A:$A,budget!$A:$A,0))</f>
        <v>0</v>
      </c>
      <c r="P720" s="35">
        <f>INDEX(budget!P:P,MATCH($A:$A,budget!$A:$A,0))</f>
        <v>0</v>
      </c>
      <c r="Q720" s="35">
        <f>INDEX(budget!Q:Q,MATCH($A:$A,budget!$A:$A,0))</f>
        <v>0</v>
      </c>
      <c r="R720" s="35">
        <f>INDEX(budget!R:R,MATCH($A:$A,budget!$A:$A,0))</f>
        <v>0</v>
      </c>
      <c r="S720" s="14">
        <f>L720-SUM(N720:R720)</f>
        <v>0</v>
      </c>
      <c r="T720" s="35">
        <f>INDEX(budget!T:T,MATCH($A:$A,budget!$A:$A,0))</f>
        <v>0</v>
      </c>
      <c r="U720" s="332">
        <f>W:W+X:X+Y:Y+Z:Z+AA:AA</f>
        <v>0</v>
      </c>
      <c r="V720" s="58"/>
      <c r="W720" s="14"/>
      <c r="X720" s="58"/>
      <c r="Y720" s="58"/>
      <c r="Z720" s="58"/>
      <c r="AA720" s="58"/>
      <c r="AB720" s="75"/>
      <c r="AC720" s="319">
        <f>AD:AD+AE:AE</f>
        <v>0</v>
      </c>
      <c r="AD720" s="278"/>
      <c r="AE720" s="278"/>
      <c r="AF720" s="278"/>
      <c r="AG720" s="294">
        <f>AC:AC+U:U</f>
        <v>0</v>
      </c>
      <c r="AH720" s="304">
        <f>L:L-AG:AG</f>
        <v>0</v>
      </c>
    </row>
    <row r="721" spans="1:34" outlineLevel="1">
      <c r="A721" s="103">
        <v>4877</v>
      </c>
      <c r="B721" s="44" t="s">
        <v>725</v>
      </c>
      <c r="C721" s="236" t="s">
        <v>244</v>
      </c>
      <c r="D721" s="6"/>
      <c r="E721" s="8"/>
      <c r="F721" s="98">
        <v>1</v>
      </c>
      <c r="G721" s="8"/>
      <c r="H721" s="7">
        <f t="shared" si="520"/>
        <v>1</v>
      </c>
      <c r="I721" s="4">
        <v>1</v>
      </c>
      <c r="J721" s="8" t="s">
        <v>231</v>
      </c>
      <c r="K721" s="7">
        <f>SUMIF(exportMMB!D:D,'Voorbeeld Costreport Budget'!A721,exportMMB!G:G)</f>
        <v>0</v>
      </c>
      <c r="L721" s="14">
        <f>INDEX(budget!L:L,MATCH(A:A,budget!A:A,0))</f>
        <v>0</v>
      </c>
      <c r="M721" s="22">
        <f>INDEX(budget!M:M,MATCH($A:$A,budget!$A:$A,0))</f>
        <v>0</v>
      </c>
      <c r="N721" s="14">
        <f>INDEX(budget!N:N,MATCH($A:$A,budget!$A:$A,0))</f>
        <v>0</v>
      </c>
      <c r="O721" s="35">
        <f>INDEX(budget!O:O,MATCH($A:$A,budget!$A:$A,0))</f>
        <v>0</v>
      </c>
      <c r="P721" s="35">
        <f>INDEX(budget!P:P,MATCH($A:$A,budget!$A:$A,0))</f>
        <v>0</v>
      </c>
      <c r="Q721" s="35">
        <f>INDEX(budget!Q:Q,MATCH($A:$A,budget!$A:$A,0))</f>
        <v>0</v>
      </c>
      <c r="R721" s="35">
        <f>INDEX(budget!R:R,MATCH($A:$A,budget!$A:$A,0))</f>
        <v>0</v>
      </c>
      <c r="S721" s="14">
        <f>L721-SUM(N721:R721)</f>
        <v>0</v>
      </c>
      <c r="T721" s="35">
        <f>INDEX(budget!T:T,MATCH($A:$A,budget!$A:$A,0))</f>
        <v>0</v>
      </c>
      <c r="U721" s="332">
        <f>W:W+X:X+Y:Y+Z:Z+AA:AA</f>
        <v>0</v>
      </c>
      <c r="V721" s="58"/>
      <c r="W721" s="14"/>
      <c r="X721" s="58"/>
      <c r="Y721" s="58"/>
      <c r="Z721" s="58"/>
      <c r="AA721" s="58"/>
      <c r="AB721" s="75"/>
      <c r="AC721" s="319">
        <f>AD:AD+AE:AE</f>
        <v>0</v>
      </c>
      <c r="AD721" s="278"/>
      <c r="AE721" s="278"/>
      <c r="AF721" s="278"/>
      <c r="AG721" s="294">
        <f>AC:AC+U:U</f>
        <v>0</v>
      </c>
      <c r="AH721" s="304">
        <f>L:L-AG:AG</f>
        <v>0</v>
      </c>
    </row>
    <row r="722" spans="1:34" outlineLevel="1">
      <c r="A722" s="103">
        <v>4878</v>
      </c>
      <c r="B722" s="44" t="s">
        <v>726</v>
      </c>
      <c r="C722" s="236" t="s">
        <v>244</v>
      </c>
      <c r="D722" s="6"/>
      <c r="E722" s="8"/>
      <c r="F722" s="98">
        <v>1</v>
      </c>
      <c r="G722" s="8"/>
      <c r="H722" s="7">
        <f t="shared" si="520"/>
        <v>1</v>
      </c>
      <c r="I722" s="4">
        <v>1</v>
      </c>
      <c r="J722" s="8" t="s">
        <v>231</v>
      </c>
      <c r="K722" s="7">
        <f>SUMIF(exportMMB!D:D,'Voorbeeld Costreport Budget'!A722,exportMMB!G:G)</f>
        <v>0</v>
      </c>
      <c r="L722" s="14">
        <f>INDEX(budget!L:L,MATCH(A:A,budget!A:A,0))</f>
        <v>0</v>
      </c>
      <c r="M722" s="22">
        <f>INDEX(budget!M:M,MATCH($A:$A,budget!$A:$A,0))</f>
        <v>0</v>
      </c>
      <c r="N722" s="14">
        <f>INDEX(budget!N:N,MATCH($A:$A,budget!$A:$A,0))</f>
        <v>0</v>
      </c>
      <c r="O722" s="35">
        <f>INDEX(budget!O:O,MATCH($A:$A,budget!$A:$A,0))</f>
        <v>0</v>
      </c>
      <c r="P722" s="35">
        <f>INDEX(budget!P:P,MATCH($A:$A,budget!$A:$A,0))</f>
        <v>0</v>
      </c>
      <c r="Q722" s="35">
        <f>INDEX(budget!Q:Q,MATCH($A:$A,budget!$A:$A,0))</f>
        <v>0</v>
      </c>
      <c r="R722" s="35">
        <f>INDEX(budget!R:R,MATCH($A:$A,budget!$A:$A,0))</f>
        <v>0</v>
      </c>
      <c r="S722" s="14">
        <f>L722-SUM(N722:R722)</f>
        <v>0</v>
      </c>
      <c r="T722" s="35">
        <f>INDEX(budget!T:T,MATCH($A:$A,budget!$A:$A,0))</f>
        <v>0</v>
      </c>
      <c r="U722" s="332">
        <f>W:W+X:X+Y:Y+Z:Z+AA:AA</f>
        <v>0</v>
      </c>
      <c r="V722" s="58"/>
      <c r="W722" s="14"/>
      <c r="X722" s="58"/>
      <c r="Y722" s="58"/>
      <c r="Z722" s="58"/>
      <c r="AA722" s="58"/>
      <c r="AB722" s="75"/>
      <c r="AC722" s="319">
        <f>AD:AD+AE:AE</f>
        <v>0</v>
      </c>
      <c r="AD722" s="278"/>
      <c r="AE722" s="278"/>
      <c r="AF722" s="278"/>
      <c r="AG722" s="294">
        <f>AC:AC+U:U</f>
        <v>0</v>
      </c>
      <c r="AH722" s="304">
        <f>L:L-AG:AG</f>
        <v>0</v>
      </c>
    </row>
    <row r="723" spans="1:34" outlineLevel="1">
      <c r="A723" s="170"/>
      <c r="B723" s="171" t="s">
        <v>602</v>
      </c>
      <c r="C723" s="236"/>
      <c r="D723" s="172"/>
      <c r="E723" s="173"/>
      <c r="F723" s="174"/>
      <c r="G723" s="173"/>
      <c r="H723" s="175"/>
      <c r="I723" s="176"/>
      <c r="J723" s="173"/>
      <c r="K723" s="175"/>
      <c r="L723" s="177">
        <f>SUM(L719:L722)</f>
        <v>0</v>
      </c>
      <c r="M723" s="178">
        <f>SUM(M719:M722)</f>
        <v>0</v>
      </c>
      <c r="N723" s="177">
        <f t="shared" ref="N723:T723" si="521">SUM(N719:N722)</f>
        <v>0</v>
      </c>
      <c r="O723" s="179">
        <f t="shared" si="521"/>
        <v>0</v>
      </c>
      <c r="P723" s="179">
        <f t="shared" si="521"/>
        <v>0</v>
      </c>
      <c r="Q723" s="179">
        <f t="shared" si="521"/>
        <v>0</v>
      </c>
      <c r="R723" s="179">
        <f t="shared" si="521"/>
        <v>0</v>
      </c>
      <c r="S723" s="177">
        <f t="shared" si="521"/>
        <v>0</v>
      </c>
      <c r="T723" s="179">
        <f t="shared" si="521"/>
        <v>0</v>
      </c>
      <c r="U723" s="284">
        <f t="shared" ref="U723:AA723" si="522">SUM(U719:U722)</f>
        <v>0</v>
      </c>
      <c r="V723" s="58">
        <f t="shared" si="522"/>
        <v>0</v>
      </c>
      <c r="W723" s="14">
        <f t="shared" si="522"/>
        <v>0</v>
      </c>
      <c r="X723" s="58">
        <f t="shared" si="522"/>
        <v>0</v>
      </c>
      <c r="Y723" s="58">
        <f t="shared" si="522"/>
        <v>0</v>
      </c>
      <c r="Z723" s="58">
        <f t="shared" si="522"/>
        <v>0</v>
      </c>
      <c r="AA723" s="58">
        <f t="shared" si="522"/>
        <v>0</v>
      </c>
      <c r="AB723" s="311">
        <f t="shared" ref="AB723" si="523">SUM(AB719:AB722)</f>
        <v>0</v>
      </c>
      <c r="AC723" s="319">
        <f>SUM(AC719:AC722)</f>
        <v>0</v>
      </c>
      <c r="AD723" s="278">
        <f>SUM(AD719:AD722)</f>
        <v>0</v>
      </c>
      <c r="AE723" s="278">
        <f>SUM(AE719:AE722)</f>
        <v>0</v>
      </c>
      <c r="AF723" s="278">
        <f>SUM(AF719:AF722)</f>
        <v>0</v>
      </c>
      <c r="AG723" s="294">
        <f t="shared" ref="AG723:AH723" si="524">SUM(AG719:AG722)</f>
        <v>0</v>
      </c>
      <c r="AH723" s="304">
        <f t="shared" si="524"/>
        <v>0</v>
      </c>
    </row>
    <row r="724" spans="1:34" outlineLevel="1">
      <c r="A724" s="170"/>
      <c r="B724" s="171" t="s">
        <v>678</v>
      </c>
      <c r="C724" s="239"/>
      <c r="D724" s="172"/>
      <c r="E724" s="173"/>
      <c r="F724" s="174"/>
      <c r="G724" s="173"/>
      <c r="H724" s="175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  <c r="U724" s="284"/>
      <c r="V724" s="58"/>
      <c r="W724" s="14"/>
      <c r="X724" s="58"/>
      <c r="Y724" s="58"/>
      <c r="Z724" s="58"/>
      <c r="AA724" s="58"/>
      <c r="AB724" s="311"/>
      <c r="AC724" s="319"/>
      <c r="AD724" s="278"/>
      <c r="AE724" s="278"/>
      <c r="AF724" s="278"/>
      <c r="AG724" s="294"/>
      <c r="AH724" s="304"/>
    </row>
    <row r="725" spans="1:34" outlineLevel="1">
      <c r="A725" s="103">
        <v>4881</v>
      </c>
      <c r="B725" s="44" t="s">
        <v>727</v>
      </c>
      <c r="C725" s="236" t="s">
        <v>244</v>
      </c>
      <c r="D725" s="6"/>
      <c r="E725" s="8"/>
      <c r="F725" s="98">
        <v>1</v>
      </c>
      <c r="G725" s="8"/>
      <c r="H725" s="7">
        <f t="shared" ref="H725:H736" si="525">SUM(E725:G725)</f>
        <v>1</v>
      </c>
      <c r="I725" s="4">
        <v>1</v>
      </c>
      <c r="J725" s="8" t="s">
        <v>231</v>
      </c>
      <c r="K725" s="7">
        <f>SUMIF(exportMMB!D:D,'Voorbeeld Costreport Budget'!A725,exportMMB!G:G)</f>
        <v>0</v>
      </c>
      <c r="L725" s="14">
        <f>INDEX(budget!L:L,MATCH(A:A,budget!A:A,0))</f>
        <v>0</v>
      </c>
      <c r="M725" s="22">
        <f>INDEX(budget!M:M,MATCH($A:$A,budget!$A:$A,0))</f>
        <v>0</v>
      </c>
      <c r="N725" s="14">
        <f>INDEX(budget!N:N,MATCH($A:$A,budget!$A:$A,0))</f>
        <v>0</v>
      </c>
      <c r="O725" s="35">
        <f>INDEX(budget!O:O,MATCH($A:$A,budget!$A:$A,0))</f>
        <v>0</v>
      </c>
      <c r="P725" s="35">
        <f>INDEX(budget!P:P,MATCH($A:$A,budget!$A:$A,0))</f>
        <v>0</v>
      </c>
      <c r="Q725" s="35">
        <f>INDEX(budget!Q:Q,MATCH($A:$A,budget!$A:$A,0))</f>
        <v>0</v>
      </c>
      <c r="R725" s="35">
        <f>INDEX(budget!R:R,MATCH($A:$A,budget!$A:$A,0))</f>
        <v>0</v>
      </c>
      <c r="S725" s="14">
        <f t="shared" ref="S725:S736" si="526">L725-SUM(N725:R725)</f>
        <v>0</v>
      </c>
      <c r="T725" s="35">
        <f>INDEX(budget!T:T,MATCH($A:$A,budget!$A:$A,0))</f>
        <v>0</v>
      </c>
      <c r="U725" s="332">
        <f t="shared" ref="U725:U736" si="527">W:W+X:X+Y:Y+Z:Z+AA:AA</f>
        <v>0</v>
      </c>
      <c r="V725" s="58"/>
      <c r="W725" s="14"/>
      <c r="X725" s="58"/>
      <c r="Y725" s="58"/>
      <c r="Z725" s="58"/>
      <c r="AA725" s="58"/>
      <c r="AB725" s="75"/>
      <c r="AC725" s="319">
        <f t="shared" ref="AC725:AC736" si="528">AD:AD+AE:AE</f>
        <v>0</v>
      </c>
      <c r="AD725" s="278"/>
      <c r="AE725" s="278"/>
      <c r="AF725" s="278"/>
      <c r="AG725" s="294">
        <f t="shared" ref="AG725:AG736" si="529">AC:AC+U:U</f>
        <v>0</v>
      </c>
      <c r="AH725" s="304">
        <f t="shared" ref="AH725:AH736" si="530">L:L-AG:AG</f>
        <v>0</v>
      </c>
    </row>
    <row r="726" spans="1:34" outlineLevel="1">
      <c r="A726" s="103">
        <v>4882</v>
      </c>
      <c r="B726" s="44" t="s">
        <v>728</v>
      </c>
      <c r="C726" s="236" t="s">
        <v>244</v>
      </c>
      <c r="D726" s="6"/>
      <c r="E726" s="8"/>
      <c r="F726" s="98">
        <v>1</v>
      </c>
      <c r="G726" s="8"/>
      <c r="H726" s="7">
        <f t="shared" si="525"/>
        <v>1</v>
      </c>
      <c r="I726" s="4">
        <v>1</v>
      </c>
      <c r="J726" s="8" t="s">
        <v>231</v>
      </c>
      <c r="K726" s="7">
        <f>SUMIF(exportMMB!D:D,'Voorbeeld Costreport Budget'!A726,exportMMB!G:G)</f>
        <v>0</v>
      </c>
      <c r="L726" s="14">
        <f>INDEX(budget!L:L,MATCH(A:A,budget!A:A,0))</f>
        <v>0</v>
      </c>
      <c r="M726" s="22">
        <f>INDEX(budget!M:M,MATCH($A:$A,budget!$A:$A,0))</f>
        <v>0</v>
      </c>
      <c r="N726" s="14">
        <f>INDEX(budget!N:N,MATCH($A:$A,budget!$A:$A,0))</f>
        <v>0</v>
      </c>
      <c r="O726" s="35">
        <f>INDEX(budget!O:O,MATCH($A:$A,budget!$A:$A,0))</f>
        <v>0</v>
      </c>
      <c r="P726" s="35">
        <f>INDEX(budget!P:P,MATCH($A:$A,budget!$A:$A,0))</f>
        <v>0</v>
      </c>
      <c r="Q726" s="35">
        <f>INDEX(budget!Q:Q,MATCH($A:$A,budget!$A:$A,0))</f>
        <v>0</v>
      </c>
      <c r="R726" s="35">
        <f>INDEX(budget!R:R,MATCH($A:$A,budget!$A:$A,0))</f>
        <v>0</v>
      </c>
      <c r="S726" s="14">
        <f t="shared" si="526"/>
        <v>0</v>
      </c>
      <c r="T726" s="35">
        <f>INDEX(budget!T:T,MATCH($A:$A,budget!$A:$A,0))</f>
        <v>0</v>
      </c>
      <c r="U726" s="332">
        <f t="shared" si="527"/>
        <v>0</v>
      </c>
      <c r="V726" s="58"/>
      <c r="W726" s="14"/>
      <c r="X726" s="58"/>
      <c r="Y726" s="58"/>
      <c r="Z726" s="58"/>
      <c r="AA726" s="58"/>
      <c r="AB726" s="75"/>
      <c r="AC726" s="319">
        <f t="shared" si="528"/>
        <v>0</v>
      </c>
      <c r="AD726" s="278"/>
      <c r="AE726" s="278"/>
      <c r="AF726" s="278"/>
      <c r="AG726" s="294">
        <f t="shared" si="529"/>
        <v>0</v>
      </c>
      <c r="AH726" s="304">
        <f t="shared" si="530"/>
        <v>0</v>
      </c>
    </row>
    <row r="727" spans="1:34" outlineLevel="1">
      <c r="A727" s="103">
        <v>4883</v>
      </c>
      <c r="B727" s="44" t="s">
        <v>729</v>
      </c>
      <c r="C727" s="236" t="s">
        <v>244</v>
      </c>
      <c r="D727" s="6"/>
      <c r="E727" s="8"/>
      <c r="F727" s="98">
        <v>1</v>
      </c>
      <c r="G727" s="8"/>
      <c r="H727" s="7">
        <f t="shared" si="525"/>
        <v>1</v>
      </c>
      <c r="I727" s="4">
        <v>1</v>
      </c>
      <c r="J727" s="8" t="s">
        <v>231</v>
      </c>
      <c r="K727" s="7">
        <f>SUMIF(exportMMB!D:D,'Voorbeeld Costreport Budget'!A727,exportMMB!G:G)</f>
        <v>0</v>
      </c>
      <c r="L727" s="14">
        <f>INDEX(budget!L:L,MATCH(A:A,budget!A:A,0))</f>
        <v>0</v>
      </c>
      <c r="M727" s="22">
        <f>INDEX(budget!M:M,MATCH($A:$A,budget!$A:$A,0))</f>
        <v>0</v>
      </c>
      <c r="N727" s="14">
        <f>INDEX(budget!N:N,MATCH($A:$A,budget!$A:$A,0))</f>
        <v>0</v>
      </c>
      <c r="O727" s="35">
        <f>INDEX(budget!O:O,MATCH($A:$A,budget!$A:$A,0))</f>
        <v>0</v>
      </c>
      <c r="P727" s="35">
        <f>INDEX(budget!P:P,MATCH($A:$A,budget!$A:$A,0))</f>
        <v>0</v>
      </c>
      <c r="Q727" s="35">
        <f>INDEX(budget!Q:Q,MATCH($A:$A,budget!$A:$A,0))</f>
        <v>0</v>
      </c>
      <c r="R727" s="35">
        <f>INDEX(budget!R:R,MATCH($A:$A,budget!$A:$A,0))</f>
        <v>0</v>
      </c>
      <c r="S727" s="14">
        <f t="shared" si="526"/>
        <v>0</v>
      </c>
      <c r="T727" s="35">
        <f>INDEX(budget!T:T,MATCH($A:$A,budget!$A:$A,0))</f>
        <v>0</v>
      </c>
      <c r="U727" s="332">
        <f t="shared" si="527"/>
        <v>0</v>
      </c>
      <c r="V727" s="58"/>
      <c r="W727" s="14"/>
      <c r="X727" s="58"/>
      <c r="Y727" s="58"/>
      <c r="Z727" s="58"/>
      <c r="AA727" s="58"/>
      <c r="AB727" s="75"/>
      <c r="AC727" s="319">
        <f t="shared" si="528"/>
        <v>0</v>
      </c>
      <c r="AD727" s="278"/>
      <c r="AE727" s="278"/>
      <c r="AF727" s="278"/>
      <c r="AG727" s="294">
        <f t="shared" si="529"/>
        <v>0</v>
      </c>
      <c r="AH727" s="304">
        <f t="shared" si="530"/>
        <v>0</v>
      </c>
    </row>
    <row r="728" spans="1:34" outlineLevel="1">
      <c r="A728" s="103">
        <v>4884</v>
      </c>
      <c r="B728" s="44" t="s">
        <v>730</v>
      </c>
      <c r="C728" s="236" t="s">
        <v>244</v>
      </c>
      <c r="D728" s="6"/>
      <c r="E728" s="8"/>
      <c r="F728" s="98">
        <v>1</v>
      </c>
      <c r="G728" s="8"/>
      <c r="H728" s="7">
        <f t="shared" si="525"/>
        <v>1</v>
      </c>
      <c r="I728" s="4">
        <v>1</v>
      </c>
      <c r="J728" s="8" t="s">
        <v>231</v>
      </c>
      <c r="K728" s="7">
        <f>SUMIF(exportMMB!D:D,'Voorbeeld Costreport Budget'!A728,exportMMB!G:G)</f>
        <v>0</v>
      </c>
      <c r="L728" s="14">
        <f>INDEX(budget!L:L,MATCH(A:A,budget!A:A,0))</f>
        <v>0</v>
      </c>
      <c r="M728" s="22">
        <f>INDEX(budget!M:M,MATCH($A:$A,budget!$A:$A,0))</f>
        <v>0</v>
      </c>
      <c r="N728" s="14">
        <f>INDEX(budget!N:N,MATCH($A:$A,budget!$A:$A,0))</f>
        <v>0</v>
      </c>
      <c r="O728" s="35">
        <f>INDEX(budget!O:O,MATCH($A:$A,budget!$A:$A,0))</f>
        <v>0</v>
      </c>
      <c r="P728" s="35">
        <f>INDEX(budget!P:P,MATCH($A:$A,budget!$A:$A,0))</f>
        <v>0</v>
      </c>
      <c r="Q728" s="35">
        <f>INDEX(budget!Q:Q,MATCH($A:$A,budget!$A:$A,0))</f>
        <v>0</v>
      </c>
      <c r="R728" s="35">
        <f>INDEX(budget!R:R,MATCH($A:$A,budget!$A:$A,0))</f>
        <v>0</v>
      </c>
      <c r="S728" s="14">
        <f t="shared" si="526"/>
        <v>0</v>
      </c>
      <c r="T728" s="35">
        <f>INDEX(budget!T:T,MATCH($A:$A,budget!$A:$A,0))</f>
        <v>0</v>
      </c>
      <c r="U728" s="332">
        <f t="shared" si="527"/>
        <v>0</v>
      </c>
      <c r="V728" s="58"/>
      <c r="W728" s="14"/>
      <c r="X728" s="58"/>
      <c r="Y728" s="58"/>
      <c r="Z728" s="58"/>
      <c r="AA728" s="58"/>
      <c r="AB728" s="75"/>
      <c r="AC728" s="319">
        <f t="shared" si="528"/>
        <v>0</v>
      </c>
      <c r="AD728" s="278"/>
      <c r="AE728" s="278"/>
      <c r="AF728" s="278"/>
      <c r="AG728" s="294">
        <f t="shared" si="529"/>
        <v>0</v>
      </c>
      <c r="AH728" s="304">
        <f t="shared" si="530"/>
        <v>0</v>
      </c>
    </row>
    <row r="729" spans="1:34" outlineLevel="1">
      <c r="A729" s="103">
        <v>4885</v>
      </c>
      <c r="B729" s="44" t="s">
        <v>731</v>
      </c>
      <c r="C729" s="236" t="s">
        <v>244</v>
      </c>
      <c r="D729" s="6"/>
      <c r="E729" s="8"/>
      <c r="F729" s="98">
        <v>1</v>
      </c>
      <c r="G729" s="8"/>
      <c r="H729" s="7">
        <f t="shared" si="525"/>
        <v>1</v>
      </c>
      <c r="I729" s="4">
        <v>1</v>
      </c>
      <c r="J729" s="8" t="s">
        <v>231</v>
      </c>
      <c r="K729" s="7">
        <f>SUMIF(exportMMB!D:D,'Voorbeeld Costreport Budget'!A729,exportMMB!G:G)</f>
        <v>0</v>
      </c>
      <c r="L729" s="14">
        <f>INDEX(budget!L:L,MATCH(A:A,budget!A:A,0))</f>
        <v>0</v>
      </c>
      <c r="M729" s="22">
        <f>INDEX(budget!M:M,MATCH($A:$A,budget!$A:$A,0))</f>
        <v>0</v>
      </c>
      <c r="N729" s="14">
        <f>INDEX(budget!N:N,MATCH($A:$A,budget!$A:$A,0))</f>
        <v>0</v>
      </c>
      <c r="O729" s="35">
        <f>INDEX(budget!O:O,MATCH($A:$A,budget!$A:$A,0))</f>
        <v>0</v>
      </c>
      <c r="P729" s="35">
        <f>INDEX(budget!P:P,MATCH($A:$A,budget!$A:$A,0))</f>
        <v>0</v>
      </c>
      <c r="Q729" s="35">
        <f>INDEX(budget!Q:Q,MATCH($A:$A,budget!$A:$A,0))</f>
        <v>0</v>
      </c>
      <c r="R729" s="35">
        <f>INDEX(budget!R:R,MATCH($A:$A,budget!$A:$A,0))</f>
        <v>0</v>
      </c>
      <c r="S729" s="14">
        <f t="shared" si="526"/>
        <v>0</v>
      </c>
      <c r="T729" s="35">
        <f>INDEX(budget!T:T,MATCH($A:$A,budget!$A:$A,0))</f>
        <v>0</v>
      </c>
      <c r="U729" s="332">
        <f t="shared" si="527"/>
        <v>0</v>
      </c>
      <c r="V729" s="58"/>
      <c r="W729" s="14"/>
      <c r="X729" s="58"/>
      <c r="Y729" s="58"/>
      <c r="Z729" s="58"/>
      <c r="AA729" s="58"/>
      <c r="AB729" s="75"/>
      <c r="AC729" s="319">
        <f t="shared" si="528"/>
        <v>0</v>
      </c>
      <c r="AD729" s="278"/>
      <c r="AE729" s="278"/>
      <c r="AF729" s="278"/>
      <c r="AG729" s="294">
        <f t="shared" si="529"/>
        <v>0</v>
      </c>
      <c r="AH729" s="304">
        <f t="shared" si="530"/>
        <v>0</v>
      </c>
    </row>
    <row r="730" spans="1:34" outlineLevel="1">
      <c r="A730" s="103">
        <v>4886</v>
      </c>
      <c r="B730" s="44" t="s">
        <v>682</v>
      </c>
      <c r="C730" s="236" t="s">
        <v>244</v>
      </c>
      <c r="D730" s="6"/>
      <c r="E730" s="8"/>
      <c r="F730" s="98">
        <v>1</v>
      </c>
      <c r="G730" s="8"/>
      <c r="H730" s="7">
        <f t="shared" si="525"/>
        <v>1</v>
      </c>
      <c r="I730" s="4">
        <v>1</v>
      </c>
      <c r="J730" s="8" t="s">
        <v>231</v>
      </c>
      <c r="K730" s="7">
        <f>SUMIF(exportMMB!D:D,'Voorbeeld Costreport Budget'!A730,exportMMB!G:G)</f>
        <v>0</v>
      </c>
      <c r="L730" s="14">
        <f>INDEX(budget!L:L,MATCH(A:A,budget!A:A,0))</f>
        <v>0</v>
      </c>
      <c r="M730" s="22">
        <f>INDEX(budget!M:M,MATCH($A:$A,budget!$A:$A,0))</f>
        <v>0</v>
      </c>
      <c r="N730" s="14">
        <f>INDEX(budget!N:N,MATCH($A:$A,budget!$A:$A,0))</f>
        <v>0</v>
      </c>
      <c r="O730" s="35">
        <f>INDEX(budget!O:O,MATCH($A:$A,budget!$A:$A,0))</f>
        <v>0</v>
      </c>
      <c r="P730" s="35">
        <f>INDEX(budget!P:P,MATCH($A:$A,budget!$A:$A,0))</f>
        <v>0</v>
      </c>
      <c r="Q730" s="35">
        <f>INDEX(budget!Q:Q,MATCH($A:$A,budget!$A:$A,0))</f>
        <v>0</v>
      </c>
      <c r="R730" s="35">
        <f>INDEX(budget!R:R,MATCH($A:$A,budget!$A:$A,0))</f>
        <v>0</v>
      </c>
      <c r="S730" s="14">
        <f t="shared" si="526"/>
        <v>0</v>
      </c>
      <c r="T730" s="35">
        <f>INDEX(budget!T:T,MATCH($A:$A,budget!$A:$A,0))</f>
        <v>0</v>
      </c>
      <c r="U730" s="332">
        <f t="shared" si="527"/>
        <v>0</v>
      </c>
      <c r="V730" s="58"/>
      <c r="W730" s="14"/>
      <c r="X730" s="58"/>
      <c r="Y730" s="58"/>
      <c r="Z730" s="58"/>
      <c r="AA730" s="58"/>
      <c r="AB730" s="75"/>
      <c r="AC730" s="319">
        <f t="shared" si="528"/>
        <v>0</v>
      </c>
      <c r="AD730" s="278"/>
      <c r="AE730" s="278"/>
      <c r="AF730" s="278"/>
      <c r="AG730" s="294">
        <f t="shared" si="529"/>
        <v>0</v>
      </c>
      <c r="AH730" s="304">
        <f t="shared" si="530"/>
        <v>0</v>
      </c>
    </row>
    <row r="731" spans="1:34" outlineLevel="1">
      <c r="A731" s="103">
        <v>4887</v>
      </c>
      <c r="B731" s="44" t="s">
        <v>640</v>
      </c>
      <c r="C731" s="236" t="s">
        <v>244</v>
      </c>
      <c r="D731" s="6"/>
      <c r="E731" s="8"/>
      <c r="F731" s="98">
        <v>1</v>
      </c>
      <c r="G731" s="8"/>
      <c r="H731" s="7">
        <f t="shared" si="525"/>
        <v>1</v>
      </c>
      <c r="I731" s="4">
        <v>1</v>
      </c>
      <c r="J731" s="8" t="s">
        <v>231</v>
      </c>
      <c r="K731" s="7">
        <f>SUMIF(exportMMB!D:D,'Voorbeeld Costreport Budget'!A731,exportMMB!G:G)</f>
        <v>0</v>
      </c>
      <c r="L731" s="14">
        <f>INDEX(budget!L:L,MATCH(A:A,budget!A:A,0))</f>
        <v>0</v>
      </c>
      <c r="M731" s="22">
        <f>INDEX(budget!M:M,MATCH($A:$A,budget!$A:$A,0))</f>
        <v>0</v>
      </c>
      <c r="N731" s="14">
        <f>INDEX(budget!N:N,MATCH($A:$A,budget!$A:$A,0))</f>
        <v>0</v>
      </c>
      <c r="O731" s="35">
        <f>INDEX(budget!O:O,MATCH($A:$A,budget!$A:$A,0))</f>
        <v>0</v>
      </c>
      <c r="P731" s="35">
        <f>INDEX(budget!P:P,MATCH($A:$A,budget!$A:$A,0))</f>
        <v>0</v>
      </c>
      <c r="Q731" s="35">
        <f>INDEX(budget!Q:Q,MATCH($A:$A,budget!$A:$A,0))</f>
        <v>0</v>
      </c>
      <c r="R731" s="35">
        <f>INDEX(budget!R:R,MATCH($A:$A,budget!$A:$A,0))</f>
        <v>0</v>
      </c>
      <c r="S731" s="14">
        <f t="shared" si="526"/>
        <v>0</v>
      </c>
      <c r="T731" s="35">
        <f>INDEX(budget!T:T,MATCH($A:$A,budget!$A:$A,0))</f>
        <v>0</v>
      </c>
      <c r="U731" s="332">
        <f t="shared" si="527"/>
        <v>0</v>
      </c>
      <c r="V731" s="58"/>
      <c r="W731" s="14"/>
      <c r="X731" s="58"/>
      <c r="Y731" s="58"/>
      <c r="Z731" s="58"/>
      <c r="AA731" s="58"/>
      <c r="AB731" s="75"/>
      <c r="AC731" s="319">
        <f t="shared" si="528"/>
        <v>0</v>
      </c>
      <c r="AD731" s="278"/>
      <c r="AE731" s="278"/>
      <c r="AF731" s="278"/>
      <c r="AG731" s="294">
        <f t="shared" si="529"/>
        <v>0</v>
      </c>
      <c r="AH731" s="304">
        <f t="shared" si="530"/>
        <v>0</v>
      </c>
    </row>
    <row r="732" spans="1:34" outlineLevel="1">
      <c r="A732" s="103">
        <v>4888</v>
      </c>
      <c r="B732" s="44" t="s">
        <v>683</v>
      </c>
      <c r="C732" s="236" t="s">
        <v>244</v>
      </c>
      <c r="D732" s="6"/>
      <c r="E732" s="8"/>
      <c r="F732" s="98">
        <v>1</v>
      </c>
      <c r="G732" s="8"/>
      <c r="H732" s="7">
        <f t="shared" si="525"/>
        <v>1</v>
      </c>
      <c r="I732" s="4">
        <v>1</v>
      </c>
      <c r="J732" s="8" t="s">
        <v>231</v>
      </c>
      <c r="K732" s="7">
        <f>SUMIF(exportMMB!D:D,'Voorbeeld Costreport Budget'!A732,exportMMB!G:G)</f>
        <v>0</v>
      </c>
      <c r="L732" s="14">
        <f>INDEX(budget!L:L,MATCH(A:A,budget!A:A,0))</f>
        <v>0</v>
      </c>
      <c r="M732" s="22">
        <f>INDEX(budget!M:M,MATCH($A:$A,budget!$A:$A,0))</f>
        <v>0</v>
      </c>
      <c r="N732" s="14">
        <f>INDEX(budget!N:N,MATCH($A:$A,budget!$A:$A,0))</f>
        <v>0</v>
      </c>
      <c r="O732" s="35">
        <f>INDEX(budget!O:O,MATCH($A:$A,budget!$A:$A,0))</f>
        <v>0</v>
      </c>
      <c r="P732" s="35">
        <f>INDEX(budget!P:P,MATCH($A:$A,budget!$A:$A,0))</f>
        <v>0</v>
      </c>
      <c r="Q732" s="35">
        <f>INDEX(budget!Q:Q,MATCH($A:$A,budget!$A:$A,0))</f>
        <v>0</v>
      </c>
      <c r="R732" s="35">
        <f>INDEX(budget!R:R,MATCH($A:$A,budget!$A:$A,0))</f>
        <v>0</v>
      </c>
      <c r="S732" s="14">
        <f t="shared" si="526"/>
        <v>0</v>
      </c>
      <c r="T732" s="35">
        <f>INDEX(budget!T:T,MATCH($A:$A,budget!$A:$A,0))</f>
        <v>0</v>
      </c>
      <c r="U732" s="332">
        <f t="shared" si="527"/>
        <v>0</v>
      </c>
      <c r="V732" s="58"/>
      <c r="W732" s="14"/>
      <c r="X732" s="58"/>
      <c r="Y732" s="58"/>
      <c r="Z732" s="58"/>
      <c r="AA732" s="58"/>
      <c r="AB732" s="75"/>
      <c r="AC732" s="319">
        <f t="shared" si="528"/>
        <v>0</v>
      </c>
      <c r="AD732" s="278"/>
      <c r="AE732" s="278"/>
      <c r="AF732" s="278"/>
      <c r="AG732" s="294">
        <f t="shared" si="529"/>
        <v>0</v>
      </c>
      <c r="AH732" s="304">
        <f t="shared" si="530"/>
        <v>0</v>
      </c>
    </row>
    <row r="733" spans="1:34" outlineLevel="1">
      <c r="A733" s="103">
        <v>4890</v>
      </c>
      <c r="B733" s="44" t="s">
        <v>684</v>
      </c>
      <c r="C733" s="236" t="s">
        <v>244</v>
      </c>
      <c r="D733" s="6"/>
      <c r="E733" s="8"/>
      <c r="F733" s="98">
        <v>1</v>
      </c>
      <c r="G733" s="8"/>
      <c r="H733" s="7">
        <f t="shared" si="525"/>
        <v>1</v>
      </c>
      <c r="I733" s="4">
        <v>1</v>
      </c>
      <c r="J733" s="8" t="s">
        <v>231</v>
      </c>
      <c r="K733" s="7">
        <f>SUMIF(exportMMB!D:D,'Voorbeeld Costreport Budget'!A733,exportMMB!G:G)</f>
        <v>0</v>
      </c>
      <c r="L733" s="14">
        <f>INDEX(budget!L:L,MATCH(A:A,budget!A:A,0))</f>
        <v>0</v>
      </c>
      <c r="M733" s="22">
        <f>INDEX(budget!M:M,MATCH($A:$A,budget!$A:$A,0))</f>
        <v>0</v>
      </c>
      <c r="N733" s="14">
        <f>INDEX(budget!N:N,MATCH($A:$A,budget!$A:$A,0))</f>
        <v>0</v>
      </c>
      <c r="O733" s="35">
        <f>INDEX(budget!O:O,MATCH($A:$A,budget!$A:$A,0))</f>
        <v>0</v>
      </c>
      <c r="P733" s="35">
        <f>INDEX(budget!P:P,MATCH($A:$A,budget!$A:$A,0))</f>
        <v>0</v>
      </c>
      <c r="Q733" s="35">
        <f>INDEX(budget!Q:Q,MATCH($A:$A,budget!$A:$A,0))</f>
        <v>0</v>
      </c>
      <c r="R733" s="35">
        <f>INDEX(budget!R:R,MATCH($A:$A,budget!$A:$A,0))</f>
        <v>0</v>
      </c>
      <c r="S733" s="14">
        <f t="shared" si="526"/>
        <v>0</v>
      </c>
      <c r="T733" s="35">
        <f>INDEX(budget!T:T,MATCH($A:$A,budget!$A:$A,0))</f>
        <v>0</v>
      </c>
      <c r="U733" s="332">
        <f t="shared" si="527"/>
        <v>0</v>
      </c>
      <c r="V733" s="58"/>
      <c r="W733" s="14"/>
      <c r="X733" s="58"/>
      <c r="Y733" s="58"/>
      <c r="Z733" s="58"/>
      <c r="AA733" s="58"/>
      <c r="AB733" s="75"/>
      <c r="AC733" s="319">
        <f t="shared" si="528"/>
        <v>0</v>
      </c>
      <c r="AD733" s="278"/>
      <c r="AE733" s="278"/>
      <c r="AF733" s="278"/>
      <c r="AG733" s="294">
        <f t="shared" si="529"/>
        <v>0</v>
      </c>
      <c r="AH733" s="304">
        <f t="shared" si="530"/>
        <v>0</v>
      </c>
    </row>
    <row r="734" spans="1:34" outlineLevel="1">
      <c r="A734" s="103">
        <v>4891</v>
      </c>
      <c r="B734" s="44" t="s">
        <v>685</v>
      </c>
      <c r="C734" s="236" t="s">
        <v>244</v>
      </c>
      <c r="D734" s="6"/>
      <c r="E734" s="8"/>
      <c r="F734" s="98">
        <v>1</v>
      </c>
      <c r="G734" s="8"/>
      <c r="H734" s="7">
        <f t="shared" si="525"/>
        <v>1</v>
      </c>
      <c r="I734" s="4">
        <v>1</v>
      </c>
      <c r="J734" s="8" t="s">
        <v>231</v>
      </c>
      <c r="K734" s="7">
        <f>SUMIF(exportMMB!D:D,'Voorbeeld Costreport Budget'!A734,exportMMB!G:G)</f>
        <v>0</v>
      </c>
      <c r="L734" s="14">
        <f>INDEX(budget!L:L,MATCH(A:A,budget!A:A,0))</f>
        <v>0</v>
      </c>
      <c r="M734" s="22">
        <f>INDEX(budget!M:M,MATCH($A:$A,budget!$A:$A,0))</f>
        <v>0</v>
      </c>
      <c r="N734" s="14">
        <f>INDEX(budget!N:N,MATCH($A:$A,budget!$A:$A,0))</f>
        <v>0</v>
      </c>
      <c r="O734" s="35">
        <f>INDEX(budget!O:O,MATCH($A:$A,budget!$A:$A,0))</f>
        <v>0</v>
      </c>
      <c r="P734" s="35">
        <f>INDEX(budget!P:P,MATCH($A:$A,budget!$A:$A,0))</f>
        <v>0</v>
      </c>
      <c r="Q734" s="35">
        <f>INDEX(budget!Q:Q,MATCH($A:$A,budget!$A:$A,0))</f>
        <v>0</v>
      </c>
      <c r="R734" s="35">
        <f>INDEX(budget!R:R,MATCH($A:$A,budget!$A:$A,0))</f>
        <v>0</v>
      </c>
      <c r="S734" s="14">
        <f t="shared" si="526"/>
        <v>0</v>
      </c>
      <c r="T734" s="35">
        <f>INDEX(budget!T:T,MATCH($A:$A,budget!$A:$A,0))</f>
        <v>0</v>
      </c>
      <c r="U734" s="332">
        <f t="shared" si="527"/>
        <v>0</v>
      </c>
      <c r="V734" s="58"/>
      <c r="W734" s="14"/>
      <c r="X734" s="58"/>
      <c r="Y734" s="58"/>
      <c r="Z734" s="58"/>
      <c r="AA734" s="58"/>
      <c r="AB734" s="75"/>
      <c r="AC734" s="319">
        <f t="shared" si="528"/>
        <v>0</v>
      </c>
      <c r="AD734" s="278"/>
      <c r="AE734" s="278"/>
      <c r="AF734" s="278"/>
      <c r="AG734" s="294">
        <f t="shared" si="529"/>
        <v>0</v>
      </c>
      <c r="AH734" s="304">
        <f t="shared" si="530"/>
        <v>0</v>
      </c>
    </row>
    <row r="735" spans="1:34" outlineLevel="1">
      <c r="A735" s="103">
        <v>4892</v>
      </c>
      <c r="B735" s="44" t="s">
        <v>686</v>
      </c>
      <c r="C735" s="236" t="s">
        <v>244</v>
      </c>
      <c r="D735" s="6"/>
      <c r="E735" s="8"/>
      <c r="F735" s="98">
        <v>1</v>
      </c>
      <c r="G735" s="8"/>
      <c r="H735" s="7">
        <f t="shared" si="525"/>
        <v>1</v>
      </c>
      <c r="I735" s="4">
        <v>1</v>
      </c>
      <c r="J735" s="8" t="s">
        <v>231</v>
      </c>
      <c r="K735" s="7">
        <f>SUMIF(exportMMB!D:D,'Voorbeeld Costreport Budget'!A735,exportMMB!G:G)</f>
        <v>0</v>
      </c>
      <c r="L735" s="14">
        <f>INDEX(budget!L:L,MATCH(A:A,budget!A:A,0))</f>
        <v>0</v>
      </c>
      <c r="M735" s="22">
        <f>INDEX(budget!M:M,MATCH($A:$A,budget!$A:$A,0))</f>
        <v>0</v>
      </c>
      <c r="N735" s="14">
        <f>INDEX(budget!N:N,MATCH($A:$A,budget!$A:$A,0))</f>
        <v>0</v>
      </c>
      <c r="O735" s="35">
        <f>INDEX(budget!O:O,MATCH($A:$A,budget!$A:$A,0))</f>
        <v>0</v>
      </c>
      <c r="P735" s="35">
        <f>INDEX(budget!P:P,MATCH($A:$A,budget!$A:$A,0))</f>
        <v>0</v>
      </c>
      <c r="Q735" s="35">
        <f>INDEX(budget!Q:Q,MATCH($A:$A,budget!$A:$A,0))</f>
        <v>0</v>
      </c>
      <c r="R735" s="35">
        <f>INDEX(budget!R:R,MATCH($A:$A,budget!$A:$A,0))</f>
        <v>0</v>
      </c>
      <c r="S735" s="14">
        <f t="shared" si="526"/>
        <v>0</v>
      </c>
      <c r="T735" s="35">
        <f>INDEX(budget!T:T,MATCH($A:$A,budget!$A:$A,0))</f>
        <v>0</v>
      </c>
      <c r="U735" s="332">
        <f t="shared" si="527"/>
        <v>0</v>
      </c>
      <c r="V735" s="58"/>
      <c r="W735" s="14"/>
      <c r="X735" s="58"/>
      <c r="Y735" s="58"/>
      <c r="Z735" s="58"/>
      <c r="AA735" s="58"/>
      <c r="AB735" s="75"/>
      <c r="AC735" s="319">
        <f t="shared" si="528"/>
        <v>0</v>
      </c>
      <c r="AD735" s="278"/>
      <c r="AE735" s="278"/>
      <c r="AF735" s="278"/>
      <c r="AG735" s="294">
        <f t="shared" si="529"/>
        <v>0</v>
      </c>
      <c r="AH735" s="304">
        <f t="shared" si="530"/>
        <v>0</v>
      </c>
    </row>
    <row r="736" spans="1:34" outlineLevel="1">
      <c r="A736" s="103">
        <v>4893</v>
      </c>
      <c r="B736" s="44" t="s">
        <v>687</v>
      </c>
      <c r="C736" s="236" t="s">
        <v>244</v>
      </c>
      <c r="D736" s="6"/>
      <c r="E736" s="8"/>
      <c r="F736" s="98">
        <v>1</v>
      </c>
      <c r="G736" s="8"/>
      <c r="H736" s="7">
        <f t="shared" si="525"/>
        <v>1</v>
      </c>
      <c r="I736" s="4">
        <v>1</v>
      </c>
      <c r="J736" s="8" t="s">
        <v>231</v>
      </c>
      <c r="K736" s="7">
        <f>SUMIF(exportMMB!D:D,'Voorbeeld Costreport Budget'!A736,exportMMB!G:G)</f>
        <v>0</v>
      </c>
      <c r="L736" s="14">
        <f>INDEX(budget!L:L,MATCH(A:A,budget!A:A,0))</f>
        <v>0</v>
      </c>
      <c r="M736" s="22">
        <f>INDEX(budget!M:M,MATCH($A:$A,budget!$A:$A,0))</f>
        <v>0</v>
      </c>
      <c r="N736" s="14">
        <f>INDEX(budget!N:N,MATCH($A:$A,budget!$A:$A,0))</f>
        <v>0</v>
      </c>
      <c r="O736" s="35">
        <f>INDEX(budget!O:O,MATCH($A:$A,budget!$A:$A,0))</f>
        <v>0</v>
      </c>
      <c r="P736" s="35">
        <f>INDEX(budget!P:P,MATCH($A:$A,budget!$A:$A,0))</f>
        <v>0</v>
      </c>
      <c r="Q736" s="35">
        <f>INDEX(budget!Q:Q,MATCH($A:$A,budget!$A:$A,0))</f>
        <v>0</v>
      </c>
      <c r="R736" s="35">
        <f>INDEX(budget!R:R,MATCH($A:$A,budget!$A:$A,0))</f>
        <v>0</v>
      </c>
      <c r="S736" s="14">
        <f t="shared" si="526"/>
        <v>0</v>
      </c>
      <c r="T736" s="35">
        <f>INDEX(budget!T:T,MATCH($A:$A,budget!$A:$A,0))</f>
        <v>0</v>
      </c>
      <c r="U736" s="332">
        <f t="shared" si="527"/>
        <v>0</v>
      </c>
      <c r="V736" s="58"/>
      <c r="W736" s="14"/>
      <c r="X736" s="58"/>
      <c r="Y736" s="58"/>
      <c r="Z736" s="58"/>
      <c r="AA736" s="58"/>
      <c r="AB736" s="75"/>
      <c r="AC736" s="319">
        <f t="shared" si="528"/>
        <v>0</v>
      </c>
      <c r="AD736" s="278"/>
      <c r="AE736" s="278"/>
      <c r="AF736" s="278"/>
      <c r="AG736" s="294">
        <f t="shared" si="529"/>
        <v>0</v>
      </c>
      <c r="AH736" s="304">
        <f t="shared" si="530"/>
        <v>0</v>
      </c>
    </row>
    <row r="737" spans="1:34" outlineLevel="1">
      <c r="A737" s="170"/>
      <c r="B737" s="171" t="s">
        <v>602</v>
      </c>
      <c r="C737" s="236"/>
      <c r="D737" s="172"/>
      <c r="E737" s="173"/>
      <c r="F737" s="174"/>
      <c r="G737" s="173"/>
      <c r="H737" s="175"/>
      <c r="I737" s="176"/>
      <c r="J737" s="173"/>
      <c r="K737" s="175"/>
      <c r="L737" s="177">
        <f>SUM(L725:L736)</f>
        <v>0</v>
      </c>
      <c r="M737" s="178">
        <f>SUM(M725:M736)</f>
        <v>0</v>
      </c>
      <c r="N737" s="177">
        <f t="shared" ref="N737:T737" si="531">SUM(N725:N736)</f>
        <v>0</v>
      </c>
      <c r="O737" s="179">
        <f t="shared" si="531"/>
        <v>0</v>
      </c>
      <c r="P737" s="179">
        <f t="shared" si="531"/>
        <v>0</v>
      </c>
      <c r="Q737" s="179">
        <f t="shared" si="531"/>
        <v>0</v>
      </c>
      <c r="R737" s="179">
        <f t="shared" si="531"/>
        <v>0</v>
      </c>
      <c r="S737" s="177">
        <f t="shared" si="531"/>
        <v>0</v>
      </c>
      <c r="T737" s="179">
        <f t="shared" si="531"/>
        <v>0</v>
      </c>
      <c r="U737" s="284">
        <f t="shared" ref="U737:AA737" si="532">SUM(U725:U736)</f>
        <v>0</v>
      </c>
      <c r="V737" s="58">
        <f t="shared" si="532"/>
        <v>0</v>
      </c>
      <c r="W737" s="14">
        <f t="shared" si="532"/>
        <v>0</v>
      </c>
      <c r="X737" s="58">
        <f t="shared" si="532"/>
        <v>0</v>
      </c>
      <c r="Y737" s="58">
        <f t="shared" si="532"/>
        <v>0</v>
      </c>
      <c r="Z737" s="58">
        <f t="shared" si="532"/>
        <v>0</v>
      </c>
      <c r="AA737" s="58">
        <f t="shared" si="532"/>
        <v>0</v>
      </c>
      <c r="AB737" s="311">
        <f t="shared" ref="AB737" si="533">SUM(AB725:AB736)</f>
        <v>0</v>
      </c>
      <c r="AC737" s="319"/>
      <c r="AD737" s="278"/>
      <c r="AE737" s="278"/>
      <c r="AF737" s="278">
        <f>SUM(AF725:AF736)</f>
        <v>0</v>
      </c>
      <c r="AG737" s="294">
        <f t="shared" ref="AG737:AH737" si="534">SUM(AG725:AG736)</f>
        <v>0</v>
      </c>
      <c r="AH737" s="304">
        <f t="shared" si="534"/>
        <v>0</v>
      </c>
    </row>
    <row r="738" spans="1:34" outlineLevel="1">
      <c r="A738" s="39"/>
      <c r="B738" s="46" t="s">
        <v>152</v>
      </c>
      <c r="C738" s="236"/>
      <c r="D738" s="6"/>
      <c r="E738" s="4"/>
      <c r="F738" s="98"/>
      <c r="G738" s="8"/>
      <c r="H738" s="7"/>
      <c r="I738" s="4"/>
      <c r="J738" s="8"/>
      <c r="K738" s="7"/>
      <c r="L738" s="16">
        <f>L704+L717+L723+L737</f>
        <v>0</v>
      </c>
      <c r="M738" s="21">
        <f>M704+M717+M723+M737</f>
        <v>0</v>
      </c>
      <c r="N738" s="16">
        <f t="shared" ref="N738:AH738" si="535">N704+N717+N723+N737</f>
        <v>0</v>
      </c>
      <c r="O738" s="34">
        <f t="shared" si="535"/>
        <v>0</v>
      </c>
      <c r="P738" s="34">
        <f t="shared" si="535"/>
        <v>0</v>
      </c>
      <c r="Q738" s="34">
        <f t="shared" si="535"/>
        <v>0</v>
      </c>
      <c r="R738" s="34">
        <f t="shared" si="535"/>
        <v>0</v>
      </c>
      <c r="S738" s="16">
        <f t="shared" si="535"/>
        <v>0</v>
      </c>
      <c r="T738" s="34">
        <f t="shared" si="535"/>
        <v>0</v>
      </c>
      <c r="U738" s="284">
        <f t="shared" si="535"/>
        <v>0</v>
      </c>
      <c r="V738" s="58">
        <f t="shared" si="535"/>
        <v>0</v>
      </c>
      <c r="W738" s="14">
        <f t="shared" si="535"/>
        <v>0</v>
      </c>
      <c r="X738" s="58">
        <f t="shared" si="535"/>
        <v>0</v>
      </c>
      <c r="Y738" s="58">
        <f t="shared" si="535"/>
        <v>0</v>
      </c>
      <c r="Z738" s="58">
        <f t="shared" si="535"/>
        <v>0</v>
      </c>
      <c r="AA738" s="58">
        <f t="shared" si="535"/>
        <v>0</v>
      </c>
      <c r="AB738" s="59">
        <f t="shared" si="535"/>
        <v>0</v>
      </c>
      <c r="AC738" s="319">
        <f>AC704+AC717+AC723+AC737</f>
        <v>0</v>
      </c>
      <c r="AD738" s="278">
        <f>AD704+AD717+AD723+AD737</f>
        <v>0</v>
      </c>
      <c r="AE738" s="278">
        <f>AE704+AE717+AE723+AE737</f>
        <v>0</v>
      </c>
      <c r="AF738" s="278">
        <f>AF704+AF717+AF723+AF737</f>
        <v>0</v>
      </c>
      <c r="AG738" s="294">
        <f t="shared" si="535"/>
        <v>0</v>
      </c>
      <c r="AH738" s="304">
        <f t="shared" si="535"/>
        <v>0</v>
      </c>
    </row>
    <row r="739" spans="1:34" outlineLevel="1">
      <c r="A739" s="103"/>
      <c r="B739" s="44"/>
      <c r="C739" s="236"/>
      <c r="D739" s="6"/>
      <c r="E739" s="8"/>
      <c r="F739" s="98"/>
      <c r="G739" s="8"/>
      <c r="H739" s="7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  <c r="U739" s="284"/>
      <c r="V739" s="58"/>
      <c r="W739" s="14"/>
      <c r="X739" s="58"/>
      <c r="Y739" s="58"/>
      <c r="Z739" s="58"/>
      <c r="AA739" s="58"/>
      <c r="AB739" s="75"/>
      <c r="AC739" s="319"/>
      <c r="AD739" s="278"/>
      <c r="AE739" s="278"/>
      <c r="AF739" s="278"/>
      <c r="AG739" s="294"/>
      <c r="AH739" s="304"/>
    </row>
    <row r="740" spans="1:34" outlineLevel="1">
      <c r="A740" s="104">
        <v>4900</v>
      </c>
      <c r="B740" s="31" t="s">
        <v>200</v>
      </c>
      <c r="C740" s="236"/>
      <c r="D740" s="165"/>
      <c r="E740" s="166"/>
      <c r="F740" s="167"/>
      <c r="G740" s="166"/>
      <c r="H740" s="168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  <c r="U740" s="284"/>
      <c r="V740" s="58"/>
      <c r="W740" s="14"/>
      <c r="X740" s="58"/>
      <c r="Y740" s="58"/>
      <c r="Z740" s="58"/>
      <c r="AA740" s="58"/>
      <c r="AB740" s="92"/>
      <c r="AC740" s="319"/>
      <c r="AD740" s="278"/>
      <c r="AE740" s="278"/>
      <c r="AF740" s="278"/>
      <c r="AG740" s="294"/>
      <c r="AH740" s="304"/>
    </row>
    <row r="741" spans="1:34" outlineLevel="1">
      <c r="A741" s="170"/>
      <c r="B741" s="171" t="s">
        <v>732</v>
      </c>
      <c r="C741" s="236"/>
      <c r="D741" s="172"/>
      <c r="E741" s="173"/>
      <c r="F741" s="174"/>
      <c r="G741" s="173"/>
      <c r="H741" s="175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  <c r="U741" s="284"/>
      <c r="V741" s="58"/>
      <c r="W741" s="14"/>
      <c r="X741" s="58"/>
      <c r="Y741" s="58"/>
      <c r="Z741" s="58"/>
      <c r="AA741" s="58"/>
      <c r="AB741" s="311"/>
      <c r="AC741" s="319"/>
      <c r="AD741" s="278"/>
      <c r="AE741" s="278"/>
      <c r="AF741" s="278"/>
      <c r="AG741" s="294"/>
      <c r="AH741" s="304"/>
    </row>
    <row r="742" spans="1:34" outlineLevel="1">
      <c r="A742" s="103">
        <v>4901</v>
      </c>
      <c r="B742" s="44" t="s">
        <v>733</v>
      </c>
      <c r="C742" s="236" t="s">
        <v>244</v>
      </c>
      <c r="D742" s="6"/>
      <c r="E742" s="8"/>
      <c r="F742" s="98">
        <v>1</v>
      </c>
      <c r="G742" s="8"/>
      <c r="H742" s="7">
        <f t="shared" ref="H742:H749" si="536">SUM(E742:G742)</f>
        <v>1</v>
      </c>
      <c r="I742" s="4">
        <v>1</v>
      </c>
      <c r="J742" s="8" t="s">
        <v>231</v>
      </c>
      <c r="K742" s="7">
        <f>SUMIF(exportMMB!D:D,'Voorbeeld Costreport Budget'!A742,exportMMB!G:G)</f>
        <v>0</v>
      </c>
      <c r="L742" s="14">
        <f>INDEX(budget!L:L,MATCH(A:A,budget!A:A,0))</f>
        <v>0</v>
      </c>
      <c r="M742" s="22">
        <f>INDEX(budget!M:M,MATCH($A:$A,budget!$A:$A,0))</f>
        <v>0</v>
      </c>
      <c r="N742" s="14">
        <f>INDEX(budget!N:N,MATCH($A:$A,budget!$A:$A,0))</f>
        <v>0</v>
      </c>
      <c r="O742" s="35">
        <f>INDEX(budget!O:O,MATCH($A:$A,budget!$A:$A,0))</f>
        <v>0</v>
      </c>
      <c r="P742" s="35">
        <f>INDEX(budget!P:P,MATCH($A:$A,budget!$A:$A,0))</f>
        <v>0</v>
      </c>
      <c r="Q742" s="35">
        <f>INDEX(budget!Q:Q,MATCH($A:$A,budget!$A:$A,0))</f>
        <v>0</v>
      </c>
      <c r="R742" s="35">
        <f>INDEX(budget!R:R,MATCH($A:$A,budget!$A:$A,0))</f>
        <v>0</v>
      </c>
      <c r="S742" s="14">
        <f t="shared" ref="S742:S749" si="537">L742-SUM(N742:R742)</f>
        <v>0</v>
      </c>
      <c r="T742" s="35">
        <f>INDEX(budget!T:T,MATCH($A:$A,budget!$A:$A,0))</f>
        <v>0</v>
      </c>
      <c r="U742" s="332">
        <f t="shared" ref="U742:U749" si="538">W:W+X:X+Y:Y+Z:Z+AA:AA</f>
        <v>0</v>
      </c>
      <c r="V742" s="58"/>
      <c r="W742" s="14"/>
      <c r="X742" s="58"/>
      <c r="Y742" s="58"/>
      <c r="Z742" s="58"/>
      <c r="AA742" s="58"/>
      <c r="AB742" s="75"/>
      <c r="AC742" s="319">
        <f t="shared" ref="AC742:AC749" si="539">AD:AD+AE:AE</f>
        <v>0</v>
      </c>
      <c r="AD742" s="278"/>
      <c r="AE742" s="278"/>
      <c r="AF742" s="278"/>
      <c r="AG742" s="294">
        <f t="shared" ref="AG742:AG749" si="540">AC:AC+U:U</f>
        <v>0</v>
      </c>
      <c r="AH742" s="304">
        <f t="shared" ref="AH742:AH749" si="541">L:L-AG:AG</f>
        <v>0</v>
      </c>
    </row>
    <row r="743" spans="1:34" outlineLevel="1">
      <c r="A743" s="103">
        <v>4902</v>
      </c>
      <c r="B743" s="44" t="s">
        <v>734</v>
      </c>
      <c r="C743" s="236" t="s">
        <v>244</v>
      </c>
      <c r="D743" s="6"/>
      <c r="E743" s="8"/>
      <c r="F743" s="98">
        <v>1</v>
      </c>
      <c r="G743" s="8"/>
      <c r="H743" s="7">
        <f t="shared" si="536"/>
        <v>1</v>
      </c>
      <c r="I743" s="4">
        <v>1</v>
      </c>
      <c r="J743" s="8" t="s">
        <v>231</v>
      </c>
      <c r="K743" s="7">
        <f>SUMIF(exportMMB!D:D,'Voorbeeld Costreport Budget'!A743,exportMMB!G:G)</f>
        <v>0</v>
      </c>
      <c r="L743" s="14">
        <f>INDEX(budget!L:L,MATCH(A:A,budget!A:A,0))</f>
        <v>0</v>
      </c>
      <c r="M743" s="22">
        <f>INDEX(budget!M:M,MATCH($A:$A,budget!$A:$A,0))</f>
        <v>0</v>
      </c>
      <c r="N743" s="14">
        <f>INDEX(budget!N:N,MATCH($A:$A,budget!$A:$A,0))</f>
        <v>0</v>
      </c>
      <c r="O743" s="35">
        <f>INDEX(budget!O:O,MATCH($A:$A,budget!$A:$A,0))</f>
        <v>0</v>
      </c>
      <c r="P743" s="35">
        <f>INDEX(budget!P:P,MATCH($A:$A,budget!$A:$A,0))</f>
        <v>0</v>
      </c>
      <c r="Q743" s="35">
        <f>INDEX(budget!Q:Q,MATCH($A:$A,budget!$A:$A,0))</f>
        <v>0</v>
      </c>
      <c r="R743" s="35">
        <f>INDEX(budget!R:R,MATCH($A:$A,budget!$A:$A,0))</f>
        <v>0</v>
      </c>
      <c r="S743" s="14">
        <f t="shared" si="537"/>
        <v>0</v>
      </c>
      <c r="T743" s="35">
        <f>INDEX(budget!T:T,MATCH($A:$A,budget!$A:$A,0))</f>
        <v>0</v>
      </c>
      <c r="U743" s="332">
        <f t="shared" si="538"/>
        <v>0</v>
      </c>
      <c r="V743" s="58"/>
      <c r="W743" s="14"/>
      <c r="X743" s="58"/>
      <c r="Y743" s="58"/>
      <c r="Z743" s="58"/>
      <c r="AA743" s="58"/>
      <c r="AB743" s="75"/>
      <c r="AC743" s="319">
        <f t="shared" si="539"/>
        <v>0</v>
      </c>
      <c r="AD743" s="278"/>
      <c r="AE743" s="278"/>
      <c r="AF743" s="278"/>
      <c r="AG743" s="294">
        <f t="shared" si="540"/>
        <v>0</v>
      </c>
      <c r="AH743" s="304">
        <f t="shared" si="541"/>
        <v>0</v>
      </c>
    </row>
    <row r="744" spans="1:34" outlineLevel="1">
      <c r="A744" s="103">
        <v>4903</v>
      </c>
      <c r="B744" s="44" t="s">
        <v>735</v>
      </c>
      <c r="C744" s="236" t="s">
        <v>244</v>
      </c>
      <c r="D744" s="6"/>
      <c r="E744" s="8"/>
      <c r="F744" s="98">
        <v>1</v>
      </c>
      <c r="G744" s="8"/>
      <c r="H744" s="7">
        <f t="shared" si="536"/>
        <v>1</v>
      </c>
      <c r="I744" s="4">
        <v>1</v>
      </c>
      <c r="J744" s="8" t="s">
        <v>231</v>
      </c>
      <c r="K744" s="7">
        <f>SUMIF(exportMMB!D:D,'Voorbeeld Costreport Budget'!A744,exportMMB!G:G)</f>
        <v>0</v>
      </c>
      <c r="L744" s="14">
        <f>INDEX(budget!L:L,MATCH(A:A,budget!A:A,0))</f>
        <v>0</v>
      </c>
      <c r="M744" s="22">
        <f>INDEX(budget!M:M,MATCH($A:$A,budget!$A:$A,0))</f>
        <v>0</v>
      </c>
      <c r="N744" s="14">
        <f>INDEX(budget!N:N,MATCH($A:$A,budget!$A:$A,0))</f>
        <v>0</v>
      </c>
      <c r="O744" s="35">
        <f>INDEX(budget!O:O,MATCH($A:$A,budget!$A:$A,0))</f>
        <v>0</v>
      </c>
      <c r="P744" s="35">
        <f>INDEX(budget!P:P,MATCH($A:$A,budget!$A:$A,0))</f>
        <v>0</v>
      </c>
      <c r="Q744" s="35">
        <f>INDEX(budget!Q:Q,MATCH($A:$A,budget!$A:$A,0))</f>
        <v>0</v>
      </c>
      <c r="R744" s="35">
        <f>INDEX(budget!R:R,MATCH($A:$A,budget!$A:$A,0))</f>
        <v>0</v>
      </c>
      <c r="S744" s="14">
        <f t="shared" si="537"/>
        <v>0</v>
      </c>
      <c r="T744" s="35">
        <f>INDEX(budget!T:T,MATCH($A:$A,budget!$A:$A,0))</f>
        <v>0</v>
      </c>
      <c r="U744" s="332">
        <f t="shared" si="538"/>
        <v>0</v>
      </c>
      <c r="V744" s="58"/>
      <c r="W744" s="14"/>
      <c r="X744" s="58"/>
      <c r="Y744" s="58"/>
      <c r="Z744" s="58"/>
      <c r="AA744" s="58"/>
      <c r="AB744" s="75"/>
      <c r="AC744" s="319">
        <f t="shared" si="539"/>
        <v>0</v>
      </c>
      <c r="AD744" s="278"/>
      <c r="AE744" s="278"/>
      <c r="AF744" s="278"/>
      <c r="AG744" s="294">
        <f t="shared" si="540"/>
        <v>0</v>
      </c>
      <c r="AH744" s="304">
        <f t="shared" si="541"/>
        <v>0</v>
      </c>
    </row>
    <row r="745" spans="1:34" outlineLevel="1">
      <c r="A745" s="103">
        <v>4904</v>
      </c>
      <c r="B745" s="44" t="s">
        <v>736</v>
      </c>
      <c r="C745" s="236" t="s">
        <v>244</v>
      </c>
      <c r="D745" s="6"/>
      <c r="E745" s="8"/>
      <c r="F745" s="98">
        <v>1</v>
      </c>
      <c r="G745" s="8"/>
      <c r="H745" s="7">
        <f t="shared" si="536"/>
        <v>1</v>
      </c>
      <c r="I745" s="4">
        <v>1</v>
      </c>
      <c r="J745" s="8" t="s">
        <v>231</v>
      </c>
      <c r="K745" s="7">
        <f>SUMIF(exportMMB!D:D,'Voorbeeld Costreport Budget'!A745,exportMMB!G:G)</f>
        <v>0</v>
      </c>
      <c r="L745" s="14">
        <f>INDEX(budget!L:L,MATCH(A:A,budget!A:A,0))</f>
        <v>0</v>
      </c>
      <c r="M745" s="22">
        <f>INDEX(budget!M:M,MATCH($A:$A,budget!$A:$A,0))</f>
        <v>0</v>
      </c>
      <c r="N745" s="14">
        <f>INDEX(budget!N:N,MATCH($A:$A,budget!$A:$A,0))</f>
        <v>0</v>
      </c>
      <c r="O745" s="35">
        <f>INDEX(budget!O:O,MATCH($A:$A,budget!$A:$A,0))</f>
        <v>0</v>
      </c>
      <c r="P745" s="35">
        <f>INDEX(budget!P:P,MATCH($A:$A,budget!$A:$A,0))</f>
        <v>0</v>
      </c>
      <c r="Q745" s="35">
        <f>INDEX(budget!Q:Q,MATCH($A:$A,budget!$A:$A,0))</f>
        <v>0</v>
      </c>
      <c r="R745" s="35">
        <f>INDEX(budget!R:R,MATCH($A:$A,budget!$A:$A,0))</f>
        <v>0</v>
      </c>
      <c r="S745" s="14">
        <f t="shared" si="537"/>
        <v>0</v>
      </c>
      <c r="T745" s="35">
        <f>INDEX(budget!T:T,MATCH($A:$A,budget!$A:$A,0))</f>
        <v>0</v>
      </c>
      <c r="U745" s="332">
        <f t="shared" si="538"/>
        <v>0</v>
      </c>
      <c r="V745" s="58"/>
      <c r="W745" s="14"/>
      <c r="X745" s="58"/>
      <c r="Y745" s="58"/>
      <c r="Z745" s="58"/>
      <c r="AA745" s="58"/>
      <c r="AB745" s="75"/>
      <c r="AC745" s="319">
        <f t="shared" si="539"/>
        <v>0</v>
      </c>
      <c r="AD745" s="278"/>
      <c r="AE745" s="278"/>
      <c r="AF745" s="278"/>
      <c r="AG745" s="294">
        <f t="shared" si="540"/>
        <v>0</v>
      </c>
      <c r="AH745" s="304">
        <f t="shared" si="541"/>
        <v>0</v>
      </c>
    </row>
    <row r="746" spans="1:34" outlineLevel="1">
      <c r="A746" s="103">
        <v>4911</v>
      </c>
      <c r="B746" s="44" t="s">
        <v>737</v>
      </c>
      <c r="C746" s="236" t="s">
        <v>244</v>
      </c>
      <c r="D746" s="6"/>
      <c r="E746" s="8"/>
      <c r="F746" s="98">
        <v>1</v>
      </c>
      <c r="G746" s="8"/>
      <c r="H746" s="7">
        <f t="shared" si="536"/>
        <v>1</v>
      </c>
      <c r="I746" s="4">
        <v>1</v>
      </c>
      <c r="J746" s="8" t="s">
        <v>231</v>
      </c>
      <c r="K746" s="7">
        <f>SUMIF(exportMMB!D:D,'Voorbeeld Costreport Budget'!A746,exportMMB!G:G)</f>
        <v>0</v>
      </c>
      <c r="L746" s="14">
        <f>INDEX(budget!L:L,MATCH(A:A,budget!A:A,0))</f>
        <v>0</v>
      </c>
      <c r="M746" s="22">
        <f>INDEX(budget!M:M,MATCH($A:$A,budget!$A:$A,0))</f>
        <v>0</v>
      </c>
      <c r="N746" s="14">
        <f>INDEX(budget!N:N,MATCH($A:$A,budget!$A:$A,0))</f>
        <v>0</v>
      </c>
      <c r="O746" s="35">
        <f>INDEX(budget!O:O,MATCH($A:$A,budget!$A:$A,0))</f>
        <v>0</v>
      </c>
      <c r="P746" s="35">
        <f>INDEX(budget!P:P,MATCH($A:$A,budget!$A:$A,0))</f>
        <v>0</v>
      </c>
      <c r="Q746" s="35">
        <f>INDEX(budget!Q:Q,MATCH($A:$A,budget!$A:$A,0))</f>
        <v>0</v>
      </c>
      <c r="R746" s="35">
        <f>INDEX(budget!R:R,MATCH($A:$A,budget!$A:$A,0))</f>
        <v>0</v>
      </c>
      <c r="S746" s="14">
        <f t="shared" si="537"/>
        <v>0</v>
      </c>
      <c r="T746" s="35">
        <f>INDEX(budget!T:T,MATCH($A:$A,budget!$A:$A,0))</f>
        <v>0</v>
      </c>
      <c r="U746" s="332">
        <f t="shared" si="538"/>
        <v>0</v>
      </c>
      <c r="V746" s="58"/>
      <c r="W746" s="14"/>
      <c r="X746" s="58"/>
      <c r="Y746" s="58"/>
      <c r="Z746" s="58"/>
      <c r="AA746" s="58"/>
      <c r="AB746" s="75"/>
      <c r="AC746" s="319">
        <f t="shared" si="539"/>
        <v>0</v>
      </c>
      <c r="AD746" s="278"/>
      <c r="AE746" s="278"/>
      <c r="AF746" s="278"/>
      <c r="AG746" s="294">
        <f t="shared" si="540"/>
        <v>0</v>
      </c>
      <c r="AH746" s="304">
        <f t="shared" si="541"/>
        <v>0</v>
      </c>
    </row>
    <row r="747" spans="1:34" outlineLevel="1">
      <c r="A747" s="103">
        <v>4912</v>
      </c>
      <c r="B747" s="44" t="s">
        <v>738</v>
      </c>
      <c r="C747" s="236" t="s">
        <v>244</v>
      </c>
      <c r="D747" s="6"/>
      <c r="E747" s="8"/>
      <c r="F747" s="98">
        <v>1</v>
      </c>
      <c r="G747" s="8"/>
      <c r="H747" s="7">
        <f t="shared" si="536"/>
        <v>1</v>
      </c>
      <c r="I747" s="4">
        <v>1</v>
      </c>
      <c r="J747" s="8" t="s">
        <v>231</v>
      </c>
      <c r="K747" s="7">
        <f>SUMIF(exportMMB!D:D,'Voorbeeld Costreport Budget'!A747,exportMMB!G:G)</f>
        <v>0</v>
      </c>
      <c r="L747" s="14">
        <f>INDEX(budget!L:L,MATCH(A:A,budget!A:A,0))</f>
        <v>0</v>
      </c>
      <c r="M747" s="22">
        <f>INDEX(budget!M:M,MATCH($A:$A,budget!$A:$A,0))</f>
        <v>0</v>
      </c>
      <c r="N747" s="14">
        <f>INDEX(budget!N:N,MATCH($A:$A,budget!$A:$A,0))</f>
        <v>0</v>
      </c>
      <c r="O747" s="35">
        <f>INDEX(budget!O:O,MATCH($A:$A,budget!$A:$A,0))</f>
        <v>0</v>
      </c>
      <c r="P747" s="35">
        <f>INDEX(budget!P:P,MATCH($A:$A,budget!$A:$A,0))</f>
        <v>0</v>
      </c>
      <c r="Q747" s="35">
        <f>INDEX(budget!Q:Q,MATCH($A:$A,budget!$A:$A,0))</f>
        <v>0</v>
      </c>
      <c r="R747" s="35">
        <f>INDEX(budget!R:R,MATCH($A:$A,budget!$A:$A,0))</f>
        <v>0</v>
      </c>
      <c r="S747" s="14">
        <f t="shared" si="537"/>
        <v>0</v>
      </c>
      <c r="T747" s="35">
        <f>INDEX(budget!T:T,MATCH($A:$A,budget!$A:$A,0))</f>
        <v>0</v>
      </c>
      <c r="U747" s="332">
        <f t="shared" si="538"/>
        <v>0</v>
      </c>
      <c r="V747" s="58"/>
      <c r="W747" s="14"/>
      <c r="X747" s="58"/>
      <c r="Y747" s="58"/>
      <c r="Z747" s="58"/>
      <c r="AA747" s="58"/>
      <c r="AB747" s="75"/>
      <c r="AC747" s="319">
        <f t="shared" si="539"/>
        <v>0</v>
      </c>
      <c r="AD747" s="278"/>
      <c r="AE747" s="278"/>
      <c r="AF747" s="278"/>
      <c r="AG747" s="294">
        <f t="shared" si="540"/>
        <v>0</v>
      </c>
      <c r="AH747" s="304">
        <f t="shared" si="541"/>
        <v>0</v>
      </c>
    </row>
    <row r="748" spans="1:34" outlineLevel="1">
      <c r="A748" s="103">
        <v>4913</v>
      </c>
      <c r="B748" s="44" t="s">
        <v>739</v>
      </c>
      <c r="C748" s="236" t="s">
        <v>244</v>
      </c>
      <c r="D748" s="6"/>
      <c r="E748" s="8"/>
      <c r="F748" s="98">
        <v>1</v>
      </c>
      <c r="G748" s="8"/>
      <c r="H748" s="7">
        <f t="shared" si="536"/>
        <v>1</v>
      </c>
      <c r="I748" s="4">
        <v>1</v>
      </c>
      <c r="J748" s="8" t="s">
        <v>231</v>
      </c>
      <c r="K748" s="7">
        <f>SUMIF(exportMMB!D:D,'Voorbeeld Costreport Budget'!A748,exportMMB!G:G)</f>
        <v>0</v>
      </c>
      <c r="L748" s="14">
        <f>INDEX(budget!L:L,MATCH(A:A,budget!A:A,0))</f>
        <v>0</v>
      </c>
      <c r="M748" s="22">
        <f>INDEX(budget!M:M,MATCH($A:$A,budget!$A:$A,0))</f>
        <v>0</v>
      </c>
      <c r="N748" s="14">
        <f>INDEX(budget!N:N,MATCH($A:$A,budget!$A:$A,0))</f>
        <v>0</v>
      </c>
      <c r="O748" s="35">
        <f>INDEX(budget!O:O,MATCH($A:$A,budget!$A:$A,0))</f>
        <v>0</v>
      </c>
      <c r="P748" s="35">
        <f>INDEX(budget!P:P,MATCH($A:$A,budget!$A:$A,0))</f>
        <v>0</v>
      </c>
      <c r="Q748" s="35">
        <f>INDEX(budget!Q:Q,MATCH($A:$A,budget!$A:$A,0))</f>
        <v>0</v>
      </c>
      <c r="R748" s="35">
        <f>INDEX(budget!R:R,MATCH($A:$A,budget!$A:$A,0))</f>
        <v>0</v>
      </c>
      <c r="S748" s="14">
        <f t="shared" si="537"/>
        <v>0</v>
      </c>
      <c r="T748" s="35">
        <f>INDEX(budget!T:T,MATCH($A:$A,budget!$A:$A,0))</f>
        <v>0</v>
      </c>
      <c r="U748" s="332">
        <f t="shared" si="538"/>
        <v>0</v>
      </c>
      <c r="V748" s="58"/>
      <c r="W748" s="14"/>
      <c r="X748" s="58"/>
      <c r="Y748" s="58"/>
      <c r="Z748" s="58"/>
      <c r="AA748" s="58"/>
      <c r="AB748" s="75"/>
      <c r="AC748" s="319">
        <f t="shared" si="539"/>
        <v>0</v>
      </c>
      <c r="AD748" s="278"/>
      <c r="AE748" s="278"/>
      <c r="AF748" s="278"/>
      <c r="AG748" s="294">
        <f t="shared" si="540"/>
        <v>0</v>
      </c>
      <c r="AH748" s="304">
        <f t="shared" si="541"/>
        <v>0</v>
      </c>
    </row>
    <row r="749" spans="1:34" outlineLevel="1">
      <c r="A749" s="103">
        <v>4915</v>
      </c>
      <c r="B749" s="44" t="s">
        <v>740</v>
      </c>
      <c r="C749" s="236" t="s">
        <v>244</v>
      </c>
      <c r="D749" s="6"/>
      <c r="E749" s="8"/>
      <c r="F749" s="98">
        <v>1</v>
      </c>
      <c r="G749" s="8"/>
      <c r="H749" s="7">
        <f t="shared" si="536"/>
        <v>1</v>
      </c>
      <c r="I749" s="4">
        <v>1</v>
      </c>
      <c r="J749" s="8" t="s">
        <v>231</v>
      </c>
      <c r="K749" s="7">
        <f>SUMIF(exportMMB!D:D,'Voorbeeld Costreport Budget'!A749,exportMMB!G:G)</f>
        <v>0</v>
      </c>
      <c r="L749" s="14">
        <f>INDEX(budget!L:L,MATCH(A:A,budget!A:A,0))</f>
        <v>0</v>
      </c>
      <c r="M749" s="22">
        <f>INDEX(budget!M:M,MATCH($A:$A,budget!$A:$A,0))</f>
        <v>0</v>
      </c>
      <c r="N749" s="14">
        <f>INDEX(budget!N:N,MATCH($A:$A,budget!$A:$A,0))</f>
        <v>0</v>
      </c>
      <c r="O749" s="35">
        <f>INDEX(budget!O:O,MATCH($A:$A,budget!$A:$A,0))</f>
        <v>0</v>
      </c>
      <c r="P749" s="35">
        <f>INDEX(budget!P:P,MATCH($A:$A,budget!$A:$A,0))</f>
        <v>0</v>
      </c>
      <c r="Q749" s="35">
        <f>INDEX(budget!Q:Q,MATCH($A:$A,budget!$A:$A,0))</f>
        <v>0</v>
      </c>
      <c r="R749" s="35">
        <f>INDEX(budget!R:R,MATCH($A:$A,budget!$A:$A,0))</f>
        <v>0</v>
      </c>
      <c r="S749" s="14">
        <f t="shared" si="537"/>
        <v>0</v>
      </c>
      <c r="T749" s="35">
        <f>INDEX(budget!T:T,MATCH($A:$A,budget!$A:$A,0))</f>
        <v>0</v>
      </c>
      <c r="U749" s="332">
        <f t="shared" si="538"/>
        <v>0</v>
      </c>
      <c r="V749" s="58"/>
      <c r="W749" s="14"/>
      <c r="X749" s="58"/>
      <c r="Y749" s="58"/>
      <c r="Z749" s="58"/>
      <c r="AA749" s="58"/>
      <c r="AB749" s="75"/>
      <c r="AC749" s="319">
        <f t="shared" si="539"/>
        <v>0</v>
      </c>
      <c r="AD749" s="278"/>
      <c r="AE749" s="278"/>
      <c r="AF749" s="278"/>
      <c r="AG749" s="294">
        <f t="shared" si="540"/>
        <v>0</v>
      </c>
      <c r="AH749" s="304">
        <f t="shared" si="541"/>
        <v>0</v>
      </c>
    </row>
    <row r="750" spans="1:34" outlineLevel="1">
      <c r="A750" s="170"/>
      <c r="B750" s="171" t="s">
        <v>602</v>
      </c>
      <c r="C750" s="236"/>
      <c r="D750" s="172"/>
      <c r="E750" s="173"/>
      <c r="F750" s="174"/>
      <c r="G750" s="173"/>
      <c r="H750" s="175"/>
      <c r="I750" s="176"/>
      <c r="J750" s="173"/>
      <c r="K750" s="175"/>
      <c r="L750" s="177">
        <f>SUM(L742:L749)</f>
        <v>0</v>
      </c>
      <c r="M750" s="178">
        <f>SUM(M742:M749)</f>
        <v>0</v>
      </c>
      <c r="N750" s="177">
        <f t="shared" ref="N750:T750" si="542">SUM(N742:N749)</f>
        <v>0</v>
      </c>
      <c r="O750" s="179">
        <f t="shared" si="542"/>
        <v>0</v>
      </c>
      <c r="P750" s="179">
        <f t="shared" si="542"/>
        <v>0</v>
      </c>
      <c r="Q750" s="179">
        <f t="shared" si="542"/>
        <v>0</v>
      </c>
      <c r="R750" s="179">
        <f t="shared" si="542"/>
        <v>0</v>
      </c>
      <c r="S750" s="177">
        <f t="shared" si="542"/>
        <v>0</v>
      </c>
      <c r="T750" s="179">
        <f t="shared" si="542"/>
        <v>0</v>
      </c>
      <c r="U750" s="284">
        <f t="shared" ref="U750:AA750" si="543">SUM(U742:U749)</f>
        <v>0</v>
      </c>
      <c r="V750" s="58">
        <f t="shared" si="543"/>
        <v>0</v>
      </c>
      <c r="W750" s="14">
        <f t="shared" si="543"/>
        <v>0</v>
      </c>
      <c r="X750" s="58">
        <f t="shared" si="543"/>
        <v>0</v>
      </c>
      <c r="Y750" s="58">
        <f t="shared" si="543"/>
        <v>0</v>
      </c>
      <c r="Z750" s="58">
        <f t="shared" si="543"/>
        <v>0</v>
      </c>
      <c r="AA750" s="58">
        <f t="shared" si="543"/>
        <v>0</v>
      </c>
      <c r="AB750" s="311">
        <f t="shared" ref="AB750" si="544">SUM(AB742:AB749)</f>
        <v>0</v>
      </c>
      <c r="AC750" s="319">
        <f>SUM(AC742:AC749)</f>
        <v>0</v>
      </c>
      <c r="AD750" s="278">
        <f>SUM(AD742:AD749)</f>
        <v>0</v>
      </c>
      <c r="AE750" s="278">
        <f>SUM(AE742:AE749)</f>
        <v>0</v>
      </c>
      <c r="AF750" s="278">
        <f>SUM(AF742:AF749)</f>
        <v>0</v>
      </c>
      <c r="AG750" s="294">
        <f t="shared" ref="AG750:AH750" si="545">SUM(AG742:AG749)</f>
        <v>0</v>
      </c>
      <c r="AH750" s="304">
        <f t="shared" si="545"/>
        <v>0</v>
      </c>
    </row>
    <row r="751" spans="1:34" outlineLevel="1">
      <c r="A751" s="39"/>
      <c r="B751" s="46" t="s">
        <v>152</v>
      </c>
      <c r="C751" s="236"/>
      <c r="D751" s="6"/>
      <c r="E751" s="4"/>
      <c r="F751" s="98"/>
      <c r="G751" s="8"/>
      <c r="H751" s="7"/>
      <c r="I751" s="4"/>
      <c r="J751" s="8"/>
      <c r="K751" s="7"/>
      <c r="L751" s="16">
        <f>L750</f>
        <v>0</v>
      </c>
      <c r="M751" s="21">
        <f>M750</f>
        <v>0</v>
      </c>
      <c r="N751" s="16">
        <f t="shared" ref="N751:AH751" si="546">N750</f>
        <v>0</v>
      </c>
      <c r="O751" s="34">
        <f t="shared" si="546"/>
        <v>0</v>
      </c>
      <c r="P751" s="34">
        <f t="shared" si="546"/>
        <v>0</v>
      </c>
      <c r="Q751" s="34">
        <f t="shared" si="546"/>
        <v>0</v>
      </c>
      <c r="R751" s="34">
        <f t="shared" si="546"/>
        <v>0</v>
      </c>
      <c r="S751" s="16">
        <f t="shared" si="546"/>
        <v>0</v>
      </c>
      <c r="T751" s="34">
        <f t="shared" si="546"/>
        <v>0</v>
      </c>
      <c r="U751" s="284">
        <f t="shared" si="546"/>
        <v>0</v>
      </c>
      <c r="V751" s="58">
        <f t="shared" si="546"/>
        <v>0</v>
      </c>
      <c r="W751" s="14">
        <f t="shared" si="546"/>
        <v>0</v>
      </c>
      <c r="X751" s="58">
        <f t="shared" si="546"/>
        <v>0</v>
      </c>
      <c r="Y751" s="58">
        <f t="shared" si="546"/>
        <v>0</v>
      </c>
      <c r="Z751" s="58">
        <f t="shared" si="546"/>
        <v>0</v>
      </c>
      <c r="AA751" s="58">
        <f t="shared" si="546"/>
        <v>0</v>
      </c>
      <c r="AB751" s="59">
        <f t="shared" si="546"/>
        <v>0</v>
      </c>
      <c r="AC751" s="319">
        <f>AC750</f>
        <v>0</v>
      </c>
      <c r="AD751" s="278">
        <f>AD750</f>
        <v>0</v>
      </c>
      <c r="AE751" s="278">
        <f>AE750</f>
        <v>0</v>
      </c>
      <c r="AF751" s="278">
        <f>AF750</f>
        <v>0</v>
      </c>
      <c r="AG751" s="294">
        <f t="shared" si="546"/>
        <v>0</v>
      </c>
      <c r="AH751" s="304">
        <f t="shared" si="546"/>
        <v>0</v>
      </c>
    </row>
    <row r="752" spans="1:34" outlineLevel="1">
      <c r="A752" s="103"/>
      <c r="B752" s="44"/>
      <c r="C752" s="236"/>
      <c r="D752" s="6"/>
      <c r="E752" s="8"/>
      <c r="F752" s="98"/>
      <c r="G752" s="8"/>
      <c r="H752" s="7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  <c r="U752" s="284"/>
      <c r="V752" s="58"/>
      <c r="W752" s="14"/>
      <c r="X752" s="58"/>
      <c r="Y752" s="58"/>
      <c r="Z752" s="58"/>
      <c r="AA752" s="58"/>
      <c r="AB752" s="75"/>
      <c r="AC752" s="319"/>
      <c r="AD752" s="278"/>
      <c r="AE752" s="278"/>
      <c r="AF752" s="278"/>
      <c r="AG752" s="294"/>
      <c r="AH752" s="304"/>
    </row>
    <row r="753" spans="1:34" outlineLevel="1">
      <c r="A753" s="104">
        <v>4920</v>
      </c>
      <c r="B753" s="31" t="s">
        <v>201</v>
      </c>
      <c r="C753" s="236"/>
      <c r="D753" s="165"/>
      <c r="E753" s="166"/>
      <c r="F753" s="167"/>
      <c r="G753" s="166"/>
      <c r="H753" s="168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  <c r="U753" s="284"/>
      <c r="V753" s="58"/>
      <c r="W753" s="14"/>
      <c r="X753" s="58"/>
      <c r="Y753" s="58"/>
      <c r="Z753" s="58"/>
      <c r="AA753" s="58"/>
      <c r="AB753" s="92"/>
      <c r="AC753" s="319"/>
      <c r="AD753" s="278"/>
      <c r="AE753" s="278"/>
      <c r="AF753" s="278"/>
      <c r="AG753" s="294"/>
      <c r="AH753" s="304"/>
    </row>
    <row r="754" spans="1:34" outlineLevel="1">
      <c r="A754" s="170"/>
      <c r="B754" s="171" t="s">
        <v>652</v>
      </c>
      <c r="C754" s="236"/>
      <c r="D754" s="172"/>
      <c r="E754" s="173"/>
      <c r="F754" s="174"/>
      <c r="G754" s="173"/>
      <c r="H754" s="175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  <c r="U754" s="284"/>
      <c r="V754" s="58"/>
      <c r="W754" s="14"/>
      <c r="X754" s="58"/>
      <c r="Y754" s="58"/>
      <c r="Z754" s="58"/>
      <c r="AA754" s="58"/>
      <c r="AB754" s="311"/>
      <c r="AC754" s="319"/>
      <c r="AD754" s="278"/>
      <c r="AE754" s="278"/>
      <c r="AF754" s="278"/>
      <c r="AG754" s="294"/>
      <c r="AH754" s="304"/>
    </row>
    <row r="755" spans="1:34" outlineLevel="1">
      <c r="A755" s="103">
        <v>4921</v>
      </c>
      <c r="B755" s="44" t="s">
        <v>653</v>
      </c>
      <c r="C755" s="236" t="s">
        <v>244</v>
      </c>
      <c r="D755" s="6"/>
      <c r="E755" s="8"/>
      <c r="F755" s="98">
        <v>1</v>
      </c>
      <c r="G755" s="8"/>
      <c r="H755" s="7">
        <f t="shared" ref="H755:H763" si="547">SUM(E755:G755)</f>
        <v>1</v>
      </c>
      <c r="I755" s="4">
        <v>1</v>
      </c>
      <c r="J755" s="8" t="s">
        <v>231</v>
      </c>
      <c r="K755" s="7">
        <f>SUMIF(exportMMB!D:D,'Voorbeeld Costreport Budget'!A755,exportMMB!G:G)</f>
        <v>0</v>
      </c>
      <c r="L755" s="14">
        <f>INDEX(budget!L:L,MATCH(A:A,budget!A:A,0))</f>
        <v>0</v>
      </c>
      <c r="M755" s="22">
        <f>INDEX(budget!M:M,MATCH($A:$A,budget!$A:$A,0))</f>
        <v>0</v>
      </c>
      <c r="N755" s="14">
        <f>INDEX(budget!N:N,MATCH($A:$A,budget!$A:$A,0))</f>
        <v>0</v>
      </c>
      <c r="O755" s="35">
        <f>INDEX(budget!O:O,MATCH($A:$A,budget!$A:$A,0))</f>
        <v>0</v>
      </c>
      <c r="P755" s="35">
        <f>INDEX(budget!P:P,MATCH($A:$A,budget!$A:$A,0))</f>
        <v>0</v>
      </c>
      <c r="Q755" s="35">
        <f>INDEX(budget!Q:Q,MATCH($A:$A,budget!$A:$A,0))</f>
        <v>0</v>
      </c>
      <c r="R755" s="35">
        <f>INDEX(budget!R:R,MATCH($A:$A,budget!$A:$A,0))</f>
        <v>0</v>
      </c>
      <c r="S755" s="14">
        <f t="shared" ref="S755:S763" si="548">L755-SUM(N755:R755)</f>
        <v>0</v>
      </c>
      <c r="T755" s="35">
        <f>INDEX(budget!T:T,MATCH($A:$A,budget!$A:$A,0))</f>
        <v>0</v>
      </c>
      <c r="U755" s="332">
        <f t="shared" ref="U755:U763" si="549">W:W+X:X+Y:Y+Z:Z+AA:AA</f>
        <v>0</v>
      </c>
      <c r="V755" s="58"/>
      <c r="W755" s="14"/>
      <c r="X755" s="58"/>
      <c r="Y755" s="58"/>
      <c r="Z755" s="58"/>
      <c r="AA755" s="58"/>
      <c r="AB755" s="75"/>
      <c r="AC755" s="319">
        <f t="shared" ref="AC755:AC763" si="550">AD:AD+AE:AE</f>
        <v>0</v>
      </c>
      <c r="AD755" s="278"/>
      <c r="AE755" s="278"/>
      <c r="AF755" s="278"/>
      <c r="AG755" s="294">
        <f t="shared" ref="AG755:AG763" si="551">AC:AC+U:U</f>
        <v>0</v>
      </c>
      <c r="AH755" s="304">
        <f t="shared" ref="AH755:AH763" si="552">L:L-AG:AG</f>
        <v>0</v>
      </c>
    </row>
    <row r="756" spans="1:34" outlineLevel="1">
      <c r="A756" s="103">
        <v>4922</v>
      </c>
      <c r="B756" s="44" t="s">
        <v>630</v>
      </c>
      <c r="C756" s="236" t="s">
        <v>244</v>
      </c>
      <c r="D756" s="6"/>
      <c r="E756" s="8"/>
      <c r="F756" s="98">
        <v>1</v>
      </c>
      <c r="G756" s="8"/>
      <c r="H756" s="7">
        <f t="shared" si="547"/>
        <v>1</v>
      </c>
      <c r="I756" s="4">
        <v>1</v>
      </c>
      <c r="J756" s="8" t="s">
        <v>231</v>
      </c>
      <c r="K756" s="7">
        <f>SUMIF(exportMMB!D:D,'Voorbeeld Costreport Budget'!A756,exportMMB!G:G)</f>
        <v>0</v>
      </c>
      <c r="L756" s="14">
        <f>INDEX(budget!L:L,MATCH(A:A,budget!A:A,0))</f>
        <v>0</v>
      </c>
      <c r="M756" s="22">
        <f>INDEX(budget!M:M,MATCH($A:$A,budget!$A:$A,0))</f>
        <v>0</v>
      </c>
      <c r="N756" s="14">
        <f>INDEX(budget!N:N,MATCH($A:$A,budget!$A:$A,0))</f>
        <v>0</v>
      </c>
      <c r="O756" s="35">
        <f>INDEX(budget!O:O,MATCH($A:$A,budget!$A:$A,0))</f>
        <v>0</v>
      </c>
      <c r="P756" s="35">
        <f>INDEX(budget!P:P,MATCH($A:$A,budget!$A:$A,0))</f>
        <v>0</v>
      </c>
      <c r="Q756" s="35">
        <f>INDEX(budget!Q:Q,MATCH($A:$A,budget!$A:$A,0))</f>
        <v>0</v>
      </c>
      <c r="R756" s="35">
        <f>INDEX(budget!R:R,MATCH($A:$A,budget!$A:$A,0))</f>
        <v>0</v>
      </c>
      <c r="S756" s="14">
        <f t="shared" si="548"/>
        <v>0</v>
      </c>
      <c r="T756" s="35">
        <f>INDEX(budget!T:T,MATCH($A:$A,budget!$A:$A,0))</f>
        <v>0</v>
      </c>
      <c r="U756" s="332">
        <f t="shared" si="549"/>
        <v>0</v>
      </c>
      <c r="V756" s="58"/>
      <c r="W756" s="14"/>
      <c r="X756" s="58"/>
      <c r="Y756" s="58"/>
      <c r="Z756" s="58"/>
      <c r="AA756" s="58"/>
      <c r="AB756" s="75"/>
      <c r="AC756" s="319">
        <f t="shared" si="550"/>
        <v>0</v>
      </c>
      <c r="AD756" s="278"/>
      <c r="AE756" s="278"/>
      <c r="AF756" s="278"/>
      <c r="AG756" s="294">
        <f t="shared" si="551"/>
        <v>0</v>
      </c>
      <c r="AH756" s="304">
        <f t="shared" si="552"/>
        <v>0</v>
      </c>
    </row>
    <row r="757" spans="1:34" outlineLevel="1">
      <c r="A757" s="103">
        <v>4923</v>
      </c>
      <c r="B757" s="44" t="s">
        <v>710</v>
      </c>
      <c r="C757" s="236" t="s">
        <v>244</v>
      </c>
      <c r="D757" s="6"/>
      <c r="E757" s="8"/>
      <c r="F757" s="98">
        <v>1</v>
      </c>
      <c r="G757" s="8"/>
      <c r="H757" s="7">
        <f t="shared" si="547"/>
        <v>1</v>
      </c>
      <c r="I757" s="4">
        <v>1</v>
      </c>
      <c r="J757" s="8" t="s">
        <v>231</v>
      </c>
      <c r="K757" s="7">
        <f>SUMIF(exportMMB!D:D,'Voorbeeld Costreport Budget'!A757,exportMMB!G:G)</f>
        <v>0</v>
      </c>
      <c r="L757" s="14">
        <f>INDEX(budget!L:L,MATCH(A:A,budget!A:A,0))</f>
        <v>0</v>
      </c>
      <c r="M757" s="22">
        <f>INDEX(budget!M:M,MATCH($A:$A,budget!$A:$A,0))</f>
        <v>0</v>
      </c>
      <c r="N757" s="14">
        <f>INDEX(budget!N:N,MATCH($A:$A,budget!$A:$A,0))</f>
        <v>0</v>
      </c>
      <c r="O757" s="35">
        <f>INDEX(budget!O:O,MATCH($A:$A,budget!$A:$A,0))</f>
        <v>0</v>
      </c>
      <c r="P757" s="35">
        <f>INDEX(budget!P:P,MATCH($A:$A,budget!$A:$A,0))</f>
        <v>0</v>
      </c>
      <c r="Q757" s="35">
        <f>INDEX(budget!Q:Q,MATCH($A:$A,budget!$A:$A,0))</f>
        <v>0</v>
      </c>
      <c r="R757" s="35">
        <f>INDEX(budget!R:R,MATCH($A:$A,budget!$A:$A,0))</f>
        <v>0</v>
      </c>
      <c r="S757" s="14">
        <f t="shared" si="548"/>
        <v>0</v>
      </c>
      <c r="T757" s="35">
        <f>INDEX(budget!T:T,MATCH($A:$A,budget!$A:$A,0))</f>
        <v>0</v>
      </c>
      <c r="U757" s="332">
        <f t="shared" si="549"/>
        <v>0</v>
      </c>
      <c r="V757" s="58"/>
      <c r="W757" s="14"/>
      <c r="X757" s="58"/>
      <c r="Y757" s="58"/>
      <c r="Z757" s="58"/>
      <c r="AA757" s="58"/>
      <c r="AB757" s="75"/>
      <c r="AC757" s="319">
        <f t="shared" si="550"/>
        <v>0</v>
      </c>
      <c r="AD757" s="278"/>
      <c r="AE757" s="278"/>
      <c r="AF757" s="278"/>
      <c r="AG757" s="294">
        <f t="shared" si="551"/>
        <v>0</v>
      </c>
      <c r="AH757" s="304">
        <f t="shared" si="552"/>
        <v>0</v>
      </c>
    </row>
    <row r="758" spans="1:34" outlineLevel="1">
      <c r="A758" s="103">
        <v>4924</v>
      </c>
      <c r="B758" s="44" t="s">
        <v>711</v>
      </c>
      <c r="C758" s="236" t="s">
        <v>244</v>
      </c>
      <c r="D758" s="6"/>
      <c r="E758" s="8"/>
      <c r="F758" s="98">
        <v>1</v>
      </c>
      <c r="G758" s="8"/>
      <c r="H758" s="7">
        <f t="shared" si="547"/>
        <v>1</v>
      </c>
      <c r="I758" s="4">
        <v>1</v>
      </c>
      <c r="J758" s="8" t="s">
        <v>231</v>
      </c>
      <c r="K758" s="7">
        <f>SUMIF(exportMMB!D:D,'Voorbeeld Costreport Budget'!A758,exportMMB!G:G)</f>
        <v>0</v>
      </c>
      <c r="L758" s="14">
        <f>INDEX(budget!L:L,MATCH(A:A,budget!A:A,0))</f>
        <v>0</v>
      </c>
      <c r="M758" s="22">
        <f>INDEX(budget!M:M,MATCH($A:$A,budget!$A:$A,0))</f>
        <v>0</v>
      </c>
      <c r="N758" s="14">
        <f>INDEX(budget!N:N,MATCH($A:$A,budget!$A:$A,0))</f>
        <v>0</v>
      </c>
      <c r="O758" s="35">
        <f>INDEX(budget!O:O,MATCH($A:$A,budget!$A:$A,0))</f>
        <v>0</v>
      </c>
      <c r="P758" s="35">
        <f>INDEX(budget!P:P,MATCH($A:$A,budget!$A:$A,0))</f>
        <v>0</v>
      </c>
      <c r="Q758" s="35">
        <f>INDEX(budget!Q:Q,MATCH($A:$A,budget!$A:$A,0))</f>
        <v>0</v>
      </c>
      <c r="R758" s="35">
        <f>INDEX(budget!R:R,MATCH($A:$A,budget!$A:$A,0))</f>
        <v>0</v>
      </c>
      <c r="S758" s="14">
        <f t="shared" si="548"/>
        <v>0</v>
      </c>
      <c r="T758" s="35">
        <f>INDEX(budget!T:T,MATCH($A:$A,budget!$A:$A,0))</f>
        <v>0</v>
      </c>
      <c r="U758" s="332">
        <f t="shared" si="549"/>
        <v>0</v>
      </c>
      <c r="V758" s="58"/>
      <c r="W758" s="14"/>
      <c r="X758" s="58"/>
      <c r="Y758" s="58"/>
      <c r="Z758" s="58"/>
      <c r="AA758" s="58"/>
      <c r="AB758" s="75"/>
      <c r="AC758" s="319">
        <f t="shared" si="550"/>
        <v>0</v>
      </c>
      <c r="AD758" s="278"/>
      <c r="AE758" s="278"/>
      <c r="AF758" s="278"/>
      <c r="AG758" s="294">
        <f t="shared" si="551"/>
        <v>0</v>
      </c>
      <c r="AH758" s="304">
        <f t="shared" si="552"/>
        <v>0</v>
      </c>
    </row>
    <row r="759" spans="1:34" outlineLevel="1">
      <c r="A759" s="103">
        <v>4925</v>
      </c>
      <c r="B759" s="44" t="s">
        <v>632</v>
      </c>
      <c r="C759" s="236" t="s">
        <v>244</v>
      </c>
      <c r="D759" s="6"/>
      <c r="E759" s="8"/>
      <c r="F759" s="98">
        <v>1</v>
      </c>
      <c r="G759" s="8"/>
      <c r="H759" s="7">
        <f t="shared" si="547"/>
        <v>1</v>
      </c>
      <c r="I759" s="4">
        <v>1</v>
      </c>
      <c r="J759" s="8" t="s">
        <v>231</v>
      </c>
      <c r="K759" s="7">
        <f>SUMIF(exportMMB!D:D,'Voorbeeld Costreport Budget'!A759,exportMMB!G:G)</f>
        <v>0</v>
      </c>
      <c r="L759" s="14">
        <f>INDEX(budget!L:L,MATCH(A:A,budget!A:A,0))</f>
        <v>0</v>
      </c>
      <c r="M759" s="22">
        <f>INDEX(budget!M:M,MATCH($A:$A,budget!$A:$A,0))</f>
        <v>0</v>
      </c>
      <c r="N759" s="14">
        <f>INDEX(budget!N:N,MATCH($A:$A,budget!$A:$A,0))</f>
        <v>0</v>
      </c>
      <c r="O759" s="35">
        <f>INDEX(budget!O:O,MATCH($A:$A,budget!$A:$A,0))</f>
        <v>0</v>
      </c>
      <c r="P759" s="35">
        <f>INDEX(budget!P:P,MATCH($A:$A,budget!$A:$A,0))</f>
        <v>0</v>
      </c>
      <c r="Q759" s="35">
        <f>INDEX(budget!Q:Q,MATCH($A:$A,budget!$A:$A,0))</f>
        <v>0</v>
      </c>
      <c r="R759" s="35">
        <f>INDEX(budget!R:R,MATCH($A:$A,budget!$A:$A,0))</f>
        <v>0</v>
      </c>
      <c r="S759" s="14">
        <f t="shared" si="548"/>
        <v>0</v>
      </c>
      <c r="T759" s="35">
        <f>INDEX(budget!T:T,MATCH($A:$A,budget!$A:$A,0))</f>
        <v>0</v>
      </c>
      <c r="U759" s="332">
        <f t="shared" si="549"/>
        <v>0</v>
      </c>
      <c r="V759" s="58"/>
      <c r="W759" s="14"/>
      <c r="X759" s="58"/>
      <c r="Y759" s="58"/>
      <c r="Z759" s="58"/>
      <c r="AA759" s="58"/>
      <c r="AB759" s="75"/>
      <c r="AC759" s="319">
        <f t="shared" si="550"/>
        <v>0</v>
      </c>
      <c r="AD759" s="278"/>
      <c r="AE759" s="278"/>
      <c r="AF759" s="278"/>
      <c r="AG759" s="294">
        <f t="shared" si="551"/>
        <v>0</v>
      </c>
      <c r="AH759" s="304">
        <f t="shared" si="552"/>
        <v>0</v>
      </c>
    </row>
    <row r="760" spans="1:34" outlineLevel="1">
      <c r="A760" s="103">
        <v>4930</v>
      </c>
      <c r="B760" s="44" t="s">
        <v>633</v>
      </c>
      <c r="C760" s="236" t="s">
        <v>244</v>
      </c>
      <c r="D760" s="6"/>
      <c r="E760" s="8"/>
      <c r="F760" s="98">
        <v>1</v>
      </c>
      <c r="G760" s="8"/>
      <c r="H760" s="7">
        <f t="shared" si="547"/>
        <v>1</v>
      </c>
      <c r="I760" s="4">
        <v>1</v>
      </c>
      <c r="J760" s="8" t="s">
        <v>231</v>
      </c>
      <c r="K760" s="7">
        <f>SUMIF(exportMMB!D:D,'Voorbeeld Costreport Budget'!A760,exportMMB!G:G)</f>
        <v>0</v>
      </c>
      <c r="L760" s="14">
        <f>INDEX(budget!L:L,MATCH(A:A,budget!A:A,0))</f>
        <v>0</v>
      </c>
      <c r="M760" s="22">
        <f>INDEX(budget!M:M,MATCH($A:$A,budget!$A:$A,0))</f>
        <v>0</v>
      </c>
      <c r="N760" s="14">
        <f>INDEX(budget!N:N,MATCH($A:$A,budget!$A:$A,0))</f>
        <v>0</v>
      </c>
      <c r="O760" s="35">
        <f>INDEX(budget!O:O,MATCH($A:$A,budget!$A:$A,0))</f>
        <v>0</v>
      </c>
      <c r="P760" s="35">
        <f>INDEX(budget!P:P,MATCH($A:$A,budget!$A:$A,0))</f>
        <v>0</v>
      </c>
      <c r="Q760" s="35">
        <f>INDEX(budget!Q:Q,MATCH($A:$A,budget!$A:$A,0))</f>
        <v>0</v>
      </c>
      <c r="R760" s="35">
        <f>INDEX(budget!R:R,MATCH($A:$A,budget!$A:$A,0))</f>
        <v>0</v>
      </c>
      <c r="S760" s="14">
        <f t="shared" si="548"/>
        <v>0</v>
      </c>
      <c r="T760" s="35">
        <f>INDEX(budget!T:T,MATCH($A:$A,budget!$A:$A,0))</f>
        <v>0</v>
      </c>
      <c r="U760" s="332">
        <f t="shared" si="549"/>
        <v>0</v>
      </c>
      <c r="V760" s="58"/>
      <c r="W760" s="14"/>
      <c r="X760" s="58"/>
      <c r="Y760" s="58"/>
      <c r="Z760" s="58"/>
      <c r="AA760" s="58"/>
      <c r="AB760" s="75"/>
      <c r="AC760" s="319">
        <f t="shared" si="550"/>
        <v>0</v>
      </c>
      <c r="AD760" s="278"/>
      <c r="AE760" s="278"/>
      <c r="AF760" s="278"/>
      <c r="AG760" s="294">
        <f t="shared" si="551"/>
        <v>0</v>
      </c>
      <c r="AH760" s="304">
        <f t="shared" si="552"/>
        <v>0</v>
      </c>
    </row>
    <row r="761" spans="1:34" outlineLevel="1">
      <c r="A761" s="103">
        <v>4931</v>
      </c>
      <c r="B761" s="44" t="s">
        <v>634</v>
      </c>
      <c r="C761" s="236" t="s">
        <v>244</v>
      </c>
      <c r="D761" s="6"/>
      <c r="E761" s="8"/>
      <c r="F761" s="98">
        <v>1</v>
      </c>
      <c r="G761" s="8"/>
      <c r="H761" s="7">
        <f t="shared" si="547"/>
        <v>1</v>
      </c>
      <c r="I761" s="4">
        <v>1</v>
      </c>
      <c r="J761" s="8" t="s">
        <v>231</v>
      </c>
      <c r="K761" s="7">
        <f>SUMIF(exportMMB!D:D,'Voorbeeld Costreport Budget'!A761,exportMMB!G:G)</f>
        <v>0</v>
      </c>
      <c r="L761" s="14">
        <f>INDEX(budget!L:L,MATCH(A:A,budget!A:A,0))</f>
        <v>0</v>
      </c>
      <c r="M761" s="22">
        <f>INDEX(budget!M:M,MATCH($A:$A,budget!$A:$A,0))</f>
        <v>0</v>
      </c>
      <c r="N761" s="14">
        <f>INDEX(budget!N:N,MATCH($A:$A,budget!$A:$A,0))</f>
        <v>0</v>
      </c>
      <c r="O761" s="35">
        <f>INDEX(budget!O:O,MATCH($A:$A,budget!$A:$A,0))</f>
        <v>0</v>
      </c>
      <c r="P761" s="35">
        <f>INDEX(budget!P:P,MATCH($A:$A,budget!$A:$A,0))</f>
        <v>0</v>
      </c>
      <c r="Q761" s="35">
        <f>INDEX(budget!Q:Q,MATCH($A:$A,budget!$A:$A,0))</f>
        <v>0</v>
      </c>
      <c r="R761" s="35">
        <f>INDEX(budget!R:R,MATCH($A:$A,budget!$A:$A,0))</f>
        <v>0</v>
      </c>
      <c r="S761" s="14">
        <f t="shared" si="548"/>
        <v>0</v>
      </c>
      <c r="T761" s="35">
        <f>INDEX(budget!T:T,MATCH($A:$A,budget!$A:$A,0))</f>
        <v>0</v>
      </c>
      <c r="U761" s="332">
        <f t="shared" si="549"/>
        <v>0</v>
      </c>
      <c r="V761" s="58"/>
      <c r="W761" s="14"/>
      <c r="X761" s="58"/>
      <c r="Y761" s="58"/>
      <c r="Z761" s="58"/>
      <c r="AA761" s="58"/>
      <c r="AB761" s="75"/>
      <c r="AC761" s="319">
        <f t="shared" si="550"/>
        <v>0</v>
      </c>
      <c r="AD761" s="278"/>
      <c r="AE761" s="278"/>
      <c r="AF761" s="278"/>
      <c r="AG761" s="294">
        <f t="shared" si="551"/>
        <v>0</v>
      </c>
      <c r="AH761" s="304">
        <f t="shared" si="552"/>
        <v>0</v>
      </c>
    </row>
    <row r="762" spans="1:34" outlineLevel="1">
      <c r="A762" s="103">
        <v>4932</v>
      </c>
      <c r="B762" s="44" t="s">
        <v>712</v>
      </c>
      <c r="C762" s="236" t="s">
        <v>244</v>
      </c>
      <c r="D762" s="6"/>
      <c r="E762" s="8"/>
      <c r="F762" s="98">
        <v>1</v>
      </c>
      <c r="G762" s="8"/>
      <c r="H762" s="7">
        <f t="shared" si="547"/>
        <v>1</v>
      </c>
      <c r="I762" s="4">
        <v>1</v>
      </c>
      <c r="J762" s="8" t="s">
        <v>231</v>
      </c>
      <c r="K762" s="7">
        <f>SUMIF(exportMMB!D:D,'Voorbeeld Costreport Budget'!A762,exportMMB!G:G)</f>
        <v>0</v>
      </c>
      <c r="L762" s="14">
        <f>INDEX(budget!L:L,MATCH(A:A,budget!A:A,0))</f>
        <v>0</v>
      </c>
      <c r="M762" s="22">
        <f>INDEX(budget!M:M,MATCH($A:$A,budget!$A:$A,0))</f>
        <v>0</v>
      </c>
      <c r="N762" s="14">
        <f>INDEX(budget!N:N,MATCH($A:$A,budget!$A:$A,0))</f>
        <v>0</v>
      </c>
      <c r="O762" s="35">
        <f>INDEX(budget!O:O,MATCH($A:$A,budget!$A:$A,0))</f>
        <v>0</v>
      </c>
      <c r="P762" s="35">
        <f>INDEX(budget!P:P,MATCH($A:$A,budget!$A:$A,0))</f>
        <v>0</v>
      </c>
      <c r="Q762" s="35">
        <f>INDEX(budget!Q:Q,MATCH($A:$A,budget!$A:$A,0))</f>
        <v>0</v>
      </c>
      <c r="R762" s="35">
        <f>INDEX(budget!R:R,MATCH($A:$A,budget!$A:$A,0))</f>
        <v>0</v>
      </c>
      <c r="S762" s="14">
        <f t="shared" si="548"/>
        <v>0</v>
      </c>
      <c r="T762" s="35">
        <f>INDEX(budget!T:T,MATCH($A:$A,budget!$A:$A,0))</f>
        <v>0</v>
      </c>
      <c r="U762" s="332">
        <f t="shared" si="549"/>
        <v>0</v>
      </c>
      <c r="V762" s="58"/>
      <c r="W762" s="14"/>
      <c r="X762" s="58"/>
      <c r="Y762" s="58"/>
      <c r="Z762" s="58"/>
      <c r="AA762" s="58"/>
      <c r="AB762" s="75"/>
      <c r="AC762" s="319">
        <f t="shared" si="550"/>
        <v>0</v>
      </c>
      <c r="AD762" s="278"/>
      <c r="AE762" s="278"/>
      <c r="AF762" s="278"/>
      <c r="AG762" s="294">
        <f t="shared" si="551"/>
        <v>0</v>
      </c>
      <c r="AH762" s="304">
        <f t="shared" si="552"/>
        <v>0</v>
      </c>
    </row>
    <row r="763" spans="1:34" outlineLevel="1">
      <c r="A763" s="103">
        <v>4935</v>
      </c>
      <c r="B763" s="44" t="s">
        <v>741</v>
      </c>
      <c r="C763" s="236" t="s">
        <v>244</v>
      </c>
      <c r="D763" s="6"/>
      <c r="E763" s="8"/>
      <c r="F763" s="98">
        <v>1</v>
      </c>
      <c r="G763" s="8"/>
      <c r="H763" s="7">
        <f t="shared" si="547"/>
        <v>1</v>
      </c>
      <c r="I763" s="4">
        <v>1</v>
      </c>
      <c r="J763" s="8" t="s">
        <v>231</v>
      </c>
      <c r="K763" s="7">
        <f>SUMIF(exportMMB!D:D,'Voorbeeld Costreport Budget'!A763,exportMMB!G:G)</f>
        <v>0</v>
      </c>
      <c r="L763" s="14">
        <f>INDEX(budget!L:L,MATCH(A:A,budget!A:A,0))</f>
        <v>0</v>
      </c>
      <c r="M763" s="22">
        <f>INDEX(budget!M:M,MATCH($A:$A,budget!$A:$A,0))</f>
        <v>0</v>
      </c>
      <c r="N763" s="14">
        <f>INDEX(budget!N:N,MATCH($A:$A,budget!$A:$A,0))</f>
        <v>0</v>
      </c>
      <c r="O763" s="35">
        <f>INDEX(budget!O:O,MATCH($A:$A,budget!$A:$A,0))</f>
        <v>0</v>
      </c>
      <c r="P763" s="35">
        <f>INDEX(budget!P:P,MATCH($A:$A,budget!$A:$A,0))</f>
        <v>0</v>
      </c>
      <c r="Q763" s="35">
        <f>INDEX(budget!Q:Q,MATCH($A:$A,budget!$A:$A,0))</f>
        <v>0</v>
      </c>
      <c r="R763" s="35">
        <f>INDEX(budget!R:R,MATCH($A:$A,budget!$A:$A,0))</f>
        <v>0</v>
      </c>
      <c r="S763" s="14">
        <f t="shared" si="548"/>
        <v>0</v>
      </c>
      <c r="T763" s="35">
        <f>INDEX(budget!T:T,MATCH($A:$A,budget!$A:$A,0))</f>
        <v>0</v>
      </c>
      <c r="U763" s="332">
        <f t="shared" si="549"/>
        <v>0</v>
      </c>
      <c r="V763" s="58"/>
      <c r="W763" s="14"/>
      <c r="X763" s="58"/>
      <c r="Y763" s="58"/>
      <c r="Z763" s="58"/>
      <c r="AA763" s="58"/>
      <c r="AB763" s="75"/>
      <c r="AC763" s="319">
        <f t="shared" si="550"/>
        <v>0</v>
      </c>
      <c r="AD763" s="278"/>
      <c r="AE763" s="278"/>
      <c r="AF763" s="278"/>
      <c r="AG763" s="294">
        <f t="shared" si="551"/>
        <v>0</v>
      </c>
      <c r="AH763" s="304">
        <f t="shared" si="552"/>
        <v>0</v>
      </c>
    </row>
    <row r="764" spans="1:34" outlineLevel="1">
      <c r="A764" s="170"/>
      <c r="B764" s="171" t="s">
        <v>602</v>
      </c>
      <c r="C764" s="236"/>
      <c r="D764" s="172"/>
      <c r="E764" s="173"/>
      <c r="F764" s="174"/>
      <c r="G764" s="173"/>
      <c r="H764" s="175"/>
      <c r="I764" s="176"/>
      <c r="J764" s="173"/>
      <c r="K764" s="175"/>
      <c r="L764" s="177">
        <f>SUM(L755:L763)</f>
        <v>0</v>
      </c>
      <c r="M764" s="178">
        <f>SUM(M755:M763)</f>
        <v>0</v>
      </c>
      <c r="N764" s="177">
        <f t="shared" ref="N764:T764" si="553">SUM(N755:N763)</f>
        <v>0</v>
      </c>
      <c r="O764" s="179">
        <f t="shared" si="553"/>
        <v>0</v>
      </c>
      <c r="P764" s="179">
        <f t="shared" si="553"/>
        <v>0</v>
      </c>
      <c r="Q764" s="179">
        <f t="shared" si="553"/>
        <v>0</v>
      </c>
      <c r="R764" s="179">
        <f t="shared" si="553"/>
        <v>0</v>
      </c>
      <c r="S764" s="177">
        <f t="shared" si="553"/>
        <v>0</v>
      </c>
      <c r="T764" s="179">
        <f t="shared" si="553"/>
        <v>0</v>
      </c>
      <c r="U764" s="284">
        <f t="shared" ref="U764:AA764" si="554">SUM(U755:U763)</f>
        <v>0</v>
      </c>
      <c r="V764" s="58">
        <f t="shared" si="554"/>
        <v>0</v>
      </c>
      <c r="W764" s="14">
        <f t="shared" si="554"/>
        <v>0</v>
      </c>
      <c r="X764" s="58">
        <f t="shared" si="554"/>
        <v>0</v>
      </c>
      <c r="Y764" s="58">
        <f t="shared" si="554"/>
        <v>0</v>
      </c>
      <c r="Z764" s="58">
        <f t="shared" si="554"/>
        <v>0</v>
      </c>
      <c r="AA764" s="58">
        <f t="shared" si="554"/>
        <v>0</v>
      </c>
      <c r="AB764" s="311">
        <f t="shared" ref="AB764" si="555">SUM(AB755:AB763)</f>
        <v>0</v>
      </c>
      <c r="AC764" s="319">
        <f>SUM(AC755:AC763)</f>
        <v>0</v>
      </c>
      <c r="AD764" s="278">
        <f>SUM(AD755:AD763)</f>
        <v>0</v>
      </c>
      <c r="AE764" s="278">
        <f>SUM(AE755:AE763)</f>
        <v>0</v>
      </c>
      <c r="AF764" s="278">
        <f>SUM(AF755:AF763)</f>
        <v>0</v>
      </c>
      <c r="AG764" s="294">
        <f t="shared" ref="AG764:AH764" si="556">SUM(AG755:AG763)</f>
        <v>0</v>
      </c>
      <c r="AH764" s="304">
        <f t="shared" si="556"/>
        <v>0</v>
      </c>
    </row>
    <row r="765" spans="1:34" outlineLevel="1">
      <c r="A765" s="170"/>
      <c r="B765" s="171" t="s">
        <v>742</v>
      </c>
      <c r="C765" s="236"/>
      <c r="D765" s="172"/>
      <c r="E765" s="173"/>
      <c r="F765" s="174"/>
      <c r="G765" s="173"/>
      <c r="H765" s="175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  <c r="U765" s="284"/>
      <c r="V765" s="58"/>
      <c r="W765" s="14"/>
      <c r="X765" s="58"/>
      <c r="Y765" s="58"/>
      <c r="Z765" s="58"/>
      <c r="AA765" s="58"/>
      <c r="AB765" s="311"/>
      <c r="AC765" s="319"/>
      <c r="AD765" s="278"/>
      <c r="AE765" s="278"/>
      <c r="AF765" s="278"/>
      <c r="AG765" s="294"/>
      <c r="AH765" s="304"/>
    </row>
    <row r="766" spans="1:34" outlineLevel="1">
      <c r="A766" s="103">
        <v>4951</v>
      </c>
      <c r="B766" s="44" t="s">
        <v>743</v>
      </c>
      <c r="C766" s="236" t="s">
        <v>244</v>
      </c>
      <c r="D766" s="6"/>
      <c r="E766" s="8"/>
      <c r="F766" s="98">
        <v>1</v>
      </c>
      <c r="G766" s="8"/>
      <c r="H766" s="7">
        <f t="shared" ref="H766:H779" si="557">SUM(E766:G766)</f>
        <v>1</v>
      </c>
      <c r="I766" s="4">
        <v>1</v>
      </c>
      <c r="J766" s="8" t="s">
        <v>231</v>
      </c>
      <c r="K766" s="7">
        <f>SUMIF(exportMMB!D:D,'Voorbeeld Costreport Budget'!A766,exportMMB!G:G)</f>
        <v>0</v>
      </c>
      <c r="L766" s="14">
        <f>INDEX(budget!L:L,MATCH(A:A,budget!A:A,0))</f>
        <v>0</v>
      </c>
      <c r="M766" s="22">
        <f>INDEX(budget!M:M,MATCH($A:$A,budget!$A:$A,0))</f>
        <v>0</v>
      </c>
      <c r="N766" s="14">
        <f>INDEX(budget!N:N,MATCH($A:$A,budget!$A:$A,0))</f>
        <v>0</v>
      </c>
      <c r="O766" s="35">
        <f>INDEX(budget!O:O,MATCH($A:$A,budget!$A:$A,0))</f>
        <v>0</v>
      </c>
      <c r="P766" s="35">
        <f>INDEX(budget!P:P,MATCH($A:$A,budget!$A:$A,0))</f>
        <v>0</v>
      </c>
      <c r="Q766" s="35">
        <f>INDEX(budget!Q:Q,MATCH($A:$A,budget!$A:$A,0))</f>
        <v>0</v>
      </c>
      <c r="R766" s="35">
        <f>INDEX(budget!R:R,MATCH($A:$A,budget!$A:$A,0))</f>
        <v>0</v>
      </c>
      <c r="S766" s="14">
        <f t="shared" ref="S766:S779" si="558">L766-SUM(N766:R766)</f>
        <v>0</v>
      </c>
      <c r="T766" s="35">
        <f>INDEX(budget!T:T,MATCH($A:$A,budget!$A:$A,0))</f>
        <v>0</v>
      </c>
      <c r="U766" s="332">
        <f t="shared" ref="U766:U779" si="559">W:W+X:X+Y:Y+Z:Z+AA:AA</f>
        <v>0</v>
      </c>
      <c r="V766" s="58"/>
      <c r="W766" s="14"/>
      <c r="X766" s="58"/>
      <c r="Y766" s="58"/>
      <c r="Z766" s="58"/>
      <c r="AA766" s="58"/>
      <c r="AB766" s="75"/>
      <c r="AC766" s="319">
        <f t="shared" ref="AC766:AC779" si="560">AD:AD+AE:AE</f>
        <v>0</v>
      </c>
      <c r="AD766" s="278"/>
      <c r="AE766" s="278"/>
      <c r="AF766" s="278"/>
      <c r="AG766" s="294">
        <f t="shared" ref="AG766:AG779" si="561">AC:AC+U:U</f>
        <v>0</v>
      </c>
      <c r="AH766" s="304">
        <f t="shared" ref="AH766:AH779" si="562">L:L-AG:AG</f>
        <v>0</v>
      </c>
    </row>
    <row r="767" spans="1:34" outlineLevel="1">
      <c r="A767" s="103">
        <v>4952</v>
      </c>
      <c r="B767" s="44" t="s">
        <v>665</v>
      </c>
      <c r="C767" s="236" t="s">
        <v>244</v>
      </c>
      <c r="D767" s="6"/>
      <c r="E767" s="8"/>
      <c r="F767" s="98">
        <v>1</v>
      </c>
      <c r="G767" s="8"/>
      <c r="H767" s="7">
        <f t="shared" si="557"/>
        <v>1</v>
      </c>
      <c r="I767" s="4">
        <v>1</v>
      </c>
      <c r="J767" s="8" t="s">
        <v>231</v>
      </c>
      <c r="K767" s="7">
        <f>SUMIF(exportMMB!D:D,'Voorbeeld Costreport Budget'!A767,exportMMB!G:G)</f>
        <v>0</v>
      </c>
      <c r="L767" s="14">
        <f>INDEX(budget!L:L,MATCH(A:A,budget!A:A,0))</f>
        <v>0</v>
      </c>
      <c r="M767" s="22">
        <f>INDEX(budget!M:M,MATCH($A:$A,budget!$A:$A,0))</f>
        <v>0</v>
      </c>
      <c r="N767" s="14">
        <f>INDEX(budget!N:N,MATCH($A:$A,budget!$A:$A,0))</f>
        <v>0</v>
      </c>
      <c r="O767" s="35">
        <f>INDEX(budget!O:O,MATCH($A:$A,budget!$A:$A,0))</f>
        <v>0</v>
      </c>
      <c r="P767" s="35">
        <f>INDEX(budget!P:P,MATCH($A:$A,budget!$A:$A,0))</f>
        <v>0</v>
      </c>
      <c r="Q767" s="35">
        <f>INDEX(budget!Q:Q,MATCH($A:$A,budget!$A:$A,0))</f>
        <v>0</v>
      </c>
      <c r="R767" s="35">
        <f>INDEX(budget!R:R,MATCH($A:$A,budget!$A:$A,0))</f>
        <v>0</v>
      </c>
      <c r="S767" s="14">
        <f t="shared" si="558"/>
        <v>0</v>
      </c>
      <c r="T767" s="35">
        <f>INDEX(budget!T:T,MATCH($A:$A,budget!$A:$A,0))</f>
        <v>0</v>
      </c>
      <c r="U767" s="332">
        <f t="shared" si="559"/>
        <v>0</v>
      </c>
      <c r="V767" s="58"/>
      <c r="W767" s="14"/>
      <c r="X767" s="58"/>
      <c r="Y767" s="58"/>
      <c r="Z767" s="58"/>
      <c r="AA767" s="58"/>
      <c r="AB767" s="75"/>
      <c r="AC767" s="319">
        <f t="shared" si="560"/>
        <v>0</v>
      </c>
      <c r="AD767" s="278"/>
      <c r="AE767" s="278"/>
      <c r="AF767" s="278"/>
      <c r="AG767" s="294">
        <f t="shared" si="561"/>
        <v>0</v>
      </c>
      <c r="AH767" s="304">
        <f t="shared" si="562"/>
        <v>0</v>
      </c>
    </row>
    <row r="768" spans="1:34" outlineLevel="1">
      <c r="A768" s="103">
        <v>4953</v>
      </c>
      <c r="B768" s="44" t="s">
        <v>744</v>
      </c>
      <c r="C768" s="236" t="s">
        <v>244</v>
      </c>
      <c r="D768" s="6"/>
      <c r="E768" s="8"/>
      <c r="F768" s="98">
        <v>1</v>
      </c>
      <c r="G768" s="8"/>
      <c r="H768" s="7">
        <f t="shared" si="557"/>
        <v>1</v>
      </c>
      <c r="I768" s="4">
        <v>1</v>
      </c>
      <c r="J768" s="8" t="s">
        <v>231</v>
      </c>
      <c r="K768" s="7">
        <f>SUMIF(exportMMB!D:D,'Voorbeeld Costreport Budget'!A768,exportMMB!G:G)</f>
        <v>0</v>
      </c>
      <c r="L768" s="14">
        <f>INDEX(budget!L:L,MATCH(A:A,budget!A:A,0))</f>
        <v>0</v>
      </c>
      <c r="M768" s="22">
        <f>INDEX(budget!M:M,MATCH($A:$A,budget!$A:$A,0))</f>
        <v>0</v>
      </c>
      <c r="N768" s="14">
        <f>INDEX(budget!N:N,MATCH($A:$A,budget!$A:$A,0))</f>
        <v>0</v>
      </c>
      <c r="O768" s="35">
        <f>INDEX(budget!O:O,MATCH($A:$A,budget!$A:$A,0))</f>
        <v>0</v>
      </c>
      <c r="P768" s="35">
        <f>INDEX(budget!P:P,MATCH($A:$A,budget!$A:$A,0))</f>
        <v>0</v>
      </c>
      <c r="Q768" s="35">
        <f>INDEX(budget!Q:Q,MATCH($A:$A,budget!$A:$A,0))</f>
        <v>0</v>
      </c>
      <c r="R768" s="35">
        <f>INDEX(budget!R:R,MATCH($A:$A,budget!$A:$A,0))</f>
        <v>0</v>
      </c>
      <c r="S768" s="14">
        <f t="shared" si="558"/>
        <v>0</v>
      </c>
      <c r="T768" s="35">
        <f>INDEX(budget!T:T,MATCH($A:$A,budget!$A:$A,0))</f>
        <v>0</v>
      </c>
      <c r="U768" s="332">
        <f t="shared" si="559"/>
        <v>0</v>
      </c>
      <c r="V768" s="58"/>
      <c r="W768" s="14"/>
      <c r="X768" s="58"/>
      <c r="Y768" s="58"/>
      <c r="Z768" s="58"/>
      <c r="AA768" s="58"/>
      <c r="AB768" s="75"/>
      <c r="AC768" s="319">
        <f t="shared" si="560"/>
        <v>0</v>
      </c>
      <c r="AD768" s="278"/>
      <c r="AE768" s="278"/>
      <c r="AF768" s="278"/>
      <c r="AG768" s="294">
        <f t="shared" si="561"/>
        <v>0</v>
      </c>
      <c r="AH768" s="304">
        <f t="shared" si="562"/>
        <v>0</v>
      </c>
    </row>
    <row r="769" spans="1:34" outlineLevel="1">
      <c r="A769" s="103">
        <v>4955</v>
      </c>
      <c r="B769" s="44" t="s">
        <v>745</v>
      </c>
      <c r="C769" s="236" t="s">
        <v>244</v>
      </c>
      <c r="D769" s="6"/>
      <c r="E769" s="8"/>
      <c r="F769" s="98">
        <v>1</v>
      </c>
      <c r="G769" s="8"/>
      <c r="H769" s="7">
        <f t="shared" si="557"/>
        <v>1</v>
      </c>
      <c r="I769" s="4">
        <v>1</v>
      </c>
      <c r="J769" s="8" t="s">
        <v>231</v>
      </c>
      <c r="K769" s="7">
        <f>SUMIF(exportMMB!D:D,'Voorbeeld Costreport Budget'!A769,exportMMB!G:G)</f>
        <v>0</v>
      </c>
      <c r="L769" s="14">
        <f>INDEX(budget!L:L,MATCH(A:A,budget!A:A,0))</f>
        <v>0</v>
      </c>
      <c r="M769" s="22">
        <f>INDEX(budget!M:M,MATCH($A:$A,budget!$A:$A,0))</f>
        <v>0</v>
      </c>
      <c r="N769" s="14">
        <f>INDEX(budget!N:N,MATCH($A:$A,budget!$A:$A,0))</f>
        <v>0</v>
      </c>
      <c r="O769" s="35">
        <f>INDEX(budget!O:O,MATCH($A:$A,budget!$A:$A,0))</f>
        <v>0</v>
      </c>
      <c r="P769" s="35">
        <f>INDEX(budget!P:P,MATCH($A:$A,budget!$A:$A,0))</f>
        <v>0</v>
      </c>
      <c r="Q769" s="35">
        <f>INDEX(budget!Q:Q,MATCH($A:$A,budget!$A:$A,0))</f>
        <v>0</v>
      </c>
      <c r="R769" s="35">
        <f>INDEX(budget!R:R,MATCH($A:$A,budget!$A:$A,0))</f>
        <v>0</v>
      </c>
      <c r="S769" s="14">
        <f t="shared" si="558"/>
        <v>0</v>
      </c>
      <c r="T769" s="35">
        <f>INDEX(budget!T:T,MATCH($A:$A,budget!$A:$A,0))</f>
        <v>0</v>
      </c>
      <c r="U769" s="332">
        <f t="shared" si="559"/>
        <v>0</v>
      </c>
      <c r="V769" s="58"/>
      <c r="W769" s="14"/>
      <c r="X769" s="58"/>
      <c r="Y769" s="58"/>
      <c r="Z769" s="58"/>
      <c r="AA769" s="58"/>
      <c r="AB769" s="75"/>
      <c r="AC769" s="319">
        <f t="shared" si="560"/>
        <v>0</v>
      </c>
      <c r="AD769" s="278"/>
      <c r="AE769" s="278"/>
      <c r="AF769" s="278"/>
      <c r="AG769" s="294">
        <f t="shared" si="561"/>
        <v>0</v>
      </c>
      <c r="AH769" s="304">
        <f t="shared" si="562"/>
        <v>0</v>
      </c>
    </row>
    <row r="770" spans="1:34" outlineLevel="1">
      <c r="A770" s="103">
        <v>4956</v>
      </c>
      <c r="B770" s="44" t="s">
        <v>746</v>
      </c>
      <c r="C770" s="236" t="s">
        <v>244</v>
      </c>
      <c r="D770" s="6"/>
      <c r="E770" s="8"/>
      <c r="F770" s="98">
        <v>1</v>
      </c>
      <c r="G770" s="8"/>
      <c r="H770" s="7">
        <f t="shared" si="557"/>
        <v>1</v>
      </c>
      <c r="I770" s="4">
        <v>1</v>
      </c>
      <c r="J770" s="8" t="s">
        <v>231</v>
      </c>
      <c r="K770" s="7">
        <f>SUMIF(exportMMB!D:D,'Voorbeeld Costreport Budget'!A770,exportMMB!G:G)</f>
        <v>0</v>
      </c>
      <c r="L770" s="14">
        <f>INDEX(budget!L:L,MATCH(A:A,budget!A:A,0))</f>
        <v>0</v>
      </c>
      <c r="M770" s="22">
        <f>INDEX(budget!M:M,MATCH($A:$A,budget!$A:$A,0))</f>
        <v>0</v>
      </c>
      <c r="N770" s="14">
        <f>INDEX(budget!N:N,MATCH($A:$A,budget!$A:$A,0))</f>
        <v>0</v>
      </c>
      <c r="O770" s="35">
        <f>INDEX(budget!O:O,MATCH($A:$A,budget!$A:$A,0))</f>
        <v>0</v>
      </c>
      <c r="P770" s="35">
        <f>INDEX(budget!P:P,MATCH($A:$A,budget!$A:$A,0))</f>
        <v>0</v>
      </c>
      <c r="Q770" s="35">
        <f>INDEX(budget!Q:Q,MATCH($A:$A,budget!$A:$A,0))</f>
        <v>0</v>
      </c>
      <c r="R770" s="35">
        <f>INDEX(budget!R:R,MATCH($A:$A,budget!$A:$A,0))</f>
        <v>0</v>
      </c>
      <c r="S770" s="14">
        <f t="shared" si="558"/>
        <v>0</v>
      </c>
      <c r="T770" s="35">
        <f>INDEX(budget!T:T,MATCH($A:$A,budget!$A:$A,0))</f>
        <v>0</v>
      </c>
      <c r="U770" s="332">
        <f t="shared" si="559"/>
        <v>0</v>
      </c>
      <c r="V770" s="58"/>
      <c r="W770" s="14"/>
      <c r="X770" s="58"/>
      <c r="Y770" s="58"/>
      <c r="Z770" s="58"/>
      <c r="AA770" s="58"/>
      <c r="AB770" s="75"/>
      <c r="AC770" s="319">
        <f t="shared" si="560"/>
        <v>0</v>
      </c>
      <c r="AD770" s="278"/>
      <c r="AE770" s="278"/>
      <c r="AF770" s="278"/>
      <c r="AG770" s="294">
        <f t="shared" si="561"/>
        <v>0</v>
      </c>
      <c r="AH770" s="304">
        <f t="shared" si="562"/>
        <v>0</v>
      </c>
    </row>
    <row r="771" spans="1:34" outlineLevel="1">
      <c r="A771" s="103">
        <v>4960</v>
      </c>
      <c r="B771" s="44" t="s">
        <v>747</v>
      </c>
      <c r="C771" s="236" t="s">
        <v>244</v>
      </c>
      <c r="D771" s="6"/>
      <c r="E771" s="8"/>
      <c r="F771" s="98">
        <v>1</v>
      </c>
      <c r="G771" s="8"/>
      <c r="H771" s="7">
        <f t="shared" si="557"/>
        <v>1</v>
      </c>
      <c r="I771" s="4">
        <v>1</v>
      </c>
      <c r="J771" s="8" t="s">
        <v>231</v>
      </c>
      <c r="K771" s="7">
        <f>SUMIF(exportMMB!D:D,'Voorbeeld Costreport Budget'!A771,exportMMB!G:G)</f>
        <v>0</v>
      </c>
      <c r="L771" s="14">
        <f>INDEX(budget!L:L,MATCH(A:A,budget!A:A,0))</f>
        <v>0</v>
      </c>
      <c r="M771" s="22">
        <f>INDEX(budget!M:M,MATCH($A:$A,budget!$A:$A,0))</f>
        <v>0</v>
      </c>
      <c r="N771" s="14">
        <f>INDEX(budget!N:N,MATCH($A:$A,budget!$A:$A,0))</f>
        <v>0</v>
      </c>
      <c r="O771" s="35">
        <f>INDEX(budget!O:O,MATCH($A:$A,budget!$A:$A,0))</f>
        <v>0</v>
      </c>
      <c r="P771" s="35">
        <f>INDEX(budget!P:P,MATCH($A:$A,budget!$A:$A,0))</f>
        <v>0</v>
      </c>
      <c r="Q771" s="35">
        <f>INDEX(budget!Q:Q,MATCH($A:$A,budget!$A:$A,0))</f>
        <v>0</v>
      </c>
      <c r="R771" s="35">
        <f>INDEX(budget!R:R,MATCH($A:$A,budget!$A:$A,0))</f>
        <v>0</v>
      </c>
      <c r="S771" s="14">
        <f t="shared" si="558"/>
        <v>0</v>
      </c>
      <c r="T771" s="35">
        <f>INDEX(budget!T:T,MATCH($A:$A,budget!$A:$A,0))</f>
        <v>0</v>
      </c>
      <c r="U771" s="332">
        <f t="shared" si="559"/>
        <v>0</v>
      </c>
      <c r="V771" s="58"/>
      <c r="W771" s="14"/>
      <c r="X771" s="58"/>
      <c r="Y771" s="58"/>
      <c r="Z771" s="58"/>
      <c r="AA771" s="58"/>
      <c r="AB771" s="75"/>
      <c r="AC771" s="319">
        <f t="shared" si="560"/>
        <v>0</v>
      </c>
      <c r="AD771" s="278"/>
      <c r="AE771" s="278"/>
      <c r="AF771" s="278"/>
      <c r="AG771" s="294">
        <f t="shared" si="561"/>
        <v>0</v>
      </c>
      <c r="AH771" s="304">
        <f t="shared" si="562"/>
        <v>0</v>
      </c>
    </row>
    <row r="772" spans="1:34" outlineLevel="1">
      <c r="A772" s="103">
        <v>4961</v>
      </c>
      <c r="B772" s="44" t="s">
        <v>748</v>
      </c>
      <c r="C772" s="236" t="s">
        <v>244</v>
      </c>
      <c r="D772" s="6"/>
      <c r="E772" s="8"/>
      <c r="F772" s="98">
        <v>1</v>
      </c>
      <c r="G772" s="8"/>
      <c r="H772" s="7">
        <f t="shared" si="557"/>
        <v>1</v>
      </c>
      <c r="I772" s="4">
        <v>1</v>
      </c>
      <c r="J772" s="8" t="s">
        <v>231</v>
      </c>
      <c r="K772" s="7">
        <f>SUMIF(exportMMB!D:D,'Voorbeeld Costreport Budget'!A772,exportMMB!G:G)</f>
        <v>0</v>
      </c>
      <c r="L772" s="14">
        <f>INDEX(budget!L:L,MATCH(A:A,budget!A:A,0))</f>
        <v>0</v>
      </c>
      <c r="M772" s="22">
        <f>INDEX(budget!M:M,MATCH($A:$A,budget!$A:$A,0))</f>
        <v>0</v>
      </c>
      <c r="N772" s="14">
        <f>INDEX(budget!N:N,MATCH($A:$A,budget!$A:$A,0))</f>
        <v>0</v>
      </c>
      <c r="O772" s="35">
        <f>INDEX(budget!O:O,MATCH($A:$A,budget!$A:$A,0))</f>
        <v>0</v>
      </c>
      <c r="P772" s="35">
        <f>INDEX(budget!P:P,MATCH($A:$A,budget!$A:$A,0))</f>
        <v>0</v>
      </c>
      <c r="Q772" s="35">
        <f>INDEX(budget!Q:Q,MATCH($A:$A,budget!$A:$A,0))</f>
        <v>0</v>
      </c>
      <c r="R772" s="35">
        <f>INDEX(budget!R:R,MATCH($A:$A,budget!$A:$A,0))</f>
        <v>0</v>
      </c>
      <c r="S772" s="14">
        <f t="shared" si="558"/>
        <v>0</v>
      </c>
      <c r="T772" s="35">
        <f>INDEX(budget!T:T,MATCH($A:$A,budget!$A:$A,0))</f>
        <v>0</v>
      </c>
      <c r="U772" s="332">
        <f t="shared" si="559"/>
        <v>0</v>
      </c>
      <c r="V772" s="58"/>
      <c r="W772" s="14"/>
      <c r="X772" s="58"/>
      <c r="Y772" s="58"/>
      <c r="Z772" s="58"/>
      <c r="AA772" s="58"/>
      <c r="AB772" s="75"/>
      <c r="AC772" s="319">
        <f t="shared" si="560"/>
        <v>0</v>
      </c>
      <c r="AD772" s="278"/>
      <c r="AE772" s="278"/>
      <c r="AF772" s="278"/>
      <c r="AG772" s="294">
        <f t="shared" si="561"/>
        <v>0</v>
      </c>
      <c r="AH772" s="304">
        <f t="shared" si="562"/>
        <v>0</v>
      </c>
    </row>
    <row r="773" spans="1:34" outlineLevel="1">
      <c r="A773" s="103">
        <v>4971</v>
      </c>
      <c r="B773" s="44" t="s">
        <v>749</v>
      </c>
      <c r="C773" s="236" t="s">
        <v>244</v>
      </c>
      <c r="D773" s="6"/>
      <c r="E773" s="8"/>
      <c r="F773" s="98">
        <v>1</v>
      </c>
      <c r="G773" s="8"/>
      <c r="H773" s="7">
        <f t="shared" si="557"/>
        <v>1</v>
      </c>
      <c r="I773" s="4">
        <v>1</v>
      </c>
      <c r="J773" s="8" t="s">
        <v>231</v>
      </c>
      <c r="K773" s="7">
        <f>SUMIF(exportMMB!D:D,'Voorbeeld Costreport Budget'!A773,exportMMB!G:G)</f>
        <v>0</v>
      </c>
      <c r="L773" s="14">
        <f>INDEX(budget!L:L,MATCH(A:A,budget!A:A,0))</f>
        <v>0</v>
      </c>
      <c r="M773" s="22">
        <f>INDEX(budget!M:M,MATCH($A:$A,budget!$A:$A,0))</f>
        <v>0</v>
      </c>
      <c r="N773" s="14">
        <f>INDEX(budget!N:N,MATCH($A:$A,budget!$A:$A,0))</f>
        <v>0</v>
      </c>
      <c r="O773" s="35">
        <f>INDEX(budget!O:O,MATCH($A:$A,budget!$A:$A,0))</f>
        <v>0</v>
      </c>
      <c r="P773" s="35">
        <f>INDEX(budget!P:P,MATCH($A:$A,budget!$A:$A,0))</f>
        <v>0</v>
      </c>
      <c r="Q773" s="35">
        <f>INDEX(budget!Q:Q,MATCH($A:$A,budget!$A:$A,0))</f>
        <v>0</v>
      </c>
      <c r="R773" s="35">
        <f>INDEX(budget!R:R,MATCH($A:$A,budget!$A:$A,0))</f>
        <v>0</v>
      </c>
      <c r="S773" s="14">
        <f t="shared" si="558"/>
        <v>0</v>
      </c>
      <c r="T773" s="35">
        <f>INDEX(budget!T:T,MATCH($A:$A,budget!$A:$A,0))</f>
        <v>0</v>
      </c>
      <c r="U773" s="332">
        <f t="shared" si="559"/>
        <v>0</v>
      </c>
      <c r="V773" s="58"/>
      <c r="W773" s="14"/>
      <c r="X773" s="58"/>
      <c r="Y773" s="58"/>
      <c r="Z773" s="58"/>
      <c r="AA773" s="58"/>
      <c r="AB773" s="75"/>
      <c r="AC773" s="319">
        <f t="shared" si="560"/>
        <v>0</v>
      </c>
      <c r="AD773" s="278"/>
      <c r="AE773" s="278"/>
      <c r="AF773" s="278"/>
      <c r="AG773" s="294">
        <f t="shared" si="561"/>
        <v>0</v>
      </c>
      <c r="AH773" s="304">
        <f t="shared" si="562"/>
        <v>0</v>
      </c>
    </row>
    <row r="774" spans="1:34" outlineLevel="1">
      <c r="A774" s="103">
        <v>4972</v>
      </c>
      <c r="B774" s="44" t="s">
        <v>750</v>
      </c>
      <c r="C774" s="236" t="s">
        <v>244</v>
      </c>
      <c r="D774" s="6"/>
      <c r="E774" s="8"/>
      <c r="F774" s="98">
        <v>1</v>
      </c>
      <c r="G774" s="8"/>
      <c r="H774" s="7">
        <f t="shared" si="557"/>
        <v>1</v>
      </c>
      <c r="I774" s="4">
        <v>1</v>
      </c>
      <c r="J774" s="8" t="s">
        <v>231</v>
      </c>
      <c r="K774" s="7">
        <f>SUMIF(exportMMB!D:D,'Voorbeeld Costreport Budget'!A774,exportMMB!G:G)</f>
        <v>0</v>
      </c>
      <c r="L774" s="14">
        <f>INDEX(budget!L:L,MATCH(A:A,budget!A:A,0))</f>
        <v>0</v>
      </c>
      <c r="M774" s="22">
        <f>INDEX(budget!M:M,MATCH($A:$A,budget!$A:$A,0))</f>
        <v>0</v>
      </c>
      <c r="N774" s="14">
        <f>INDEX(budget!N:N,MATCH($A:$A,budget!$A:$A,0))</f>
        <v>0</v>
      </c>
      <c r="O774" s="35">
        <f>INDEX(budget!O:O,MATCH($A:$A,budget!$A:$A,0))</f>
        <v>0</v>
      </c>
      <c r="P774" s="35">
        <f>INDEX(budget!P:P,MATCH($A:$A,budget!$A:$A,0))</f>
        <v>0</v>
      </c>
      <c r="Q774" s="35">
        <f>INDEX(budget!Q:Q,MATCH($A:$A,budget!$A:$A,0))</f>
        <v>0</v>
      </c>
      <c r="R774" s="35">
        <f>INDEX(budget!R:R,MATCH($A:$A,budget!$A:$A,0))</f>
        <v>0</v>
      </c>
      <c r="S774" s="14">
        <f t="shared" si="558"/>
        <v>0</v>
      </c>
      <c r="T774" s="35">
        <f>INDEX(budget!T:T,MATCH($A:$A,budget!$A:$A,0))</f>
        <v>0</v>
      </c>
      <c r="U774" s="332">
        <f t="shared" si="559"/>
        <v>0</v>
      </c>
      <c r="V774" s="58"/>
      <c r="W774" s="14"/>
      <c r="X774" s="58"/>
      <c r="Y774" s="58"/>
      <c r="Z774" s="58"/>
      <c r="AA774" s="58"/>
      <c r="AB774" s="75"/>
      <c r="AC774" s="319">
        <f t="shared" si="560"/>
        <v>0</v>
      </c>
      <c r="AD774" s="278"/>
      <c r="AE774" s="278"/>
      <c r="AF774" s="278"/>
      <c r="AG774" s="294">
        <f t="shared" si="561"/>
        <v>0</v>
      </c>
      <c r="AH774" s="304">
        <f t="shared" si="562"/>
        <v>0</v>
      </c>
    </row>
    <row r="775" spans="1:34" outlineLevel="1">
      <c r="A775" s="103">
        <v>4975</v>
      </c>
      <c r="B775" s="44" t="s">
        <v>751</v>
      </c>
      <c r="C775" s="236" t="s">
        <v>244</v>
      </c>
      <c r="D775" s="6"/>
      <c r="E775" s="8"/>
      <c r="F775" s="98">
        <v>1</v>
      </c>
      <c r="G775" s="8"/>
      <c r="H775" s="7">
        <f t="shared" si="557"/>
        <v>1</v>
      </c>
      <c r="I775" s="4">
        <v>1</v>
      </c>
      <c r="J775" s="8" t="s">
        <v>231</v>
      </c>
      <c r="K775" s="7">
        <f>SUMIF(exportMMB!D:D,'Voorbeeld Costreport Budget'!A775,exportMMB!G:G)</f>
        <v>0</v>
      </c>
      <c r="L775" s="14">
        <f>INDEX(budget!L:L,MATCH(A:A,budget!A:A,0))</f>
        <v>0</v>
      </c>
      <c r="M775" s="22">
        <f>INDEX(budget!M:M,MATCH($A:$A,budget!$A:$A,0))</f>
        <v>0</v>
      </c>
      <c r="N775" s="14">
        <f>INDEX(budget!N:N,MATCH($A:$A,budget!$A:$A,0))</f>
        <v>0</v>
      </c>
      <c r="O775" s="35">
        <f>INDEX(budget!O:O,MATCH($A:$A,budget!$A:$A,0))</f>
        <v>0</v>
      </c>
      <c r="P775" s="35">
        <f>INDEX(budget!P:P,MATCH($A:$A,budget!$A:$A,0))</f>
        <v>0</v>
      </c>
      <c r="Q775" s="35">
        <f>INDEX(budget!Q:Q,MATCH($A:$A,budget!$A:$A,0))</f>
        <v>0</v>
      </c>
      <c r="R775" s="35">
        <f>INDEX(budget!R:R,MATCH($A:$A,budget!$A:$A,0))</f>
        <v>0</v>
      </c>
      <c r="S775" s="14">
        <f t="shared" si="558"/>
        <v>0</v>
      </c>
      <c r="T775" s="35">
        <f>INDEX(budget!T:T,MATCH($A:$A,budget!$A:$A,0))</f>
        <v>0</v>
      </c>
      <c r="U775" s="332">
        <f t="shared" si="559"/>
        <v>0</v>
      </c>
      <c r="V775" s="58"/>
      <c r="W775" s="14"/>
      <c r="X775" s="58"/>
      <c r="Y775" s="58"/>
      <c r="Z775" s="58"/>
      <c r="AA775" s="58"/>
      <c r="AB775" s="75"/>
      <c r="AC775" s="319">
        <f t="shared" si="560"/>
        <v>0</v>
      </c>
      <c r="AD775" s="278"/>
      <c r="AE775" s="278"/>
      <c r="AF775" s="278"/>
      <c r="AG775" s="294">
        <f t="shared" si="561"/>
        <v>0</v>
      </c>
      <c r="AH775" s="304">
        <f t="shared" si="562"/>
        <v>0</v>
      </c>
    </row>
    <row r="776" spans="1:34" outlineLevel="1">
      <c r="A776" s="103">
        <v>4976</v>
      </c>
      <c r="B776" s="44" t="s">
        <v>752</v>
      </c>
      <c r="C776" s="236" t="s">
        <v>244</v>
      </c>
      <c r="D776" s="6"/>
      <c r="E776" s="8"/>
      <c r="F776" s="98">
        <v>1</v>
      </c>
      <c r="G776" s="8"/>
      <c r="H776" s="7">
        <f t="shared" si="557"/>
        <v>1</v>
      </c>
      <c r="I776" s="4">
        <v>1</v>
      </c>
      <c r="J776" s="8" t="s">
        <v>231</v>
      </c>
      <c r="K776" s="7">
        <f>SUMIF(exportMMB!D:D,'Voorbeeld Costreport Budget'!A776,exportMMB!G:G)</f>
        <v>0</v>
      </c>
      <c r="L776" s="14">
        <f>INDEX(budget!L:L,MATCH(A:A,budget!A:A,0))</f>
        <v>0</v>
      </c>
      <c r="M776" s="22">
        <f>INDEX(budget!M:M,MATCH($A:$A,budget!$A:$A,0))</f>
        <v>0</v>
      </c>
      <c r="N776" s="14">
        <f>INDEX(budget!N:N,MATCH($A:$A,budget!$A:$A,0))</f>
        <v>0</v>
      </c>
      <c r="O776" s="35">
        <f>INDEX(budget!O:O,MATCH($A:$A,budget!$A:$A,0))</f>
        <v>0</v>
      </c>
      <c r="P776" s="35">
        <f>INDEX(budget!P:P,MATCH($A:$A,budget!$A:$A,0))</f>
        <v>0</v>
      </c>
      <c r="Q776" s="35">
        <f>INDEX(budget!Q:Q,MATCH($A:$A,budget!$A:$A,0))</f>
        <v>0</v>
      </c>
      <c r="R776" s="35">
        <f>INDEX(budget!R:R,MATCH($A:$A,budget!$A:$A,0))</f>
        <v>0</v>
      </c>
      <c r="S776" s="14">
        <f t="shared" si="558"/>
        <v>0</v>
      </c>
      <c r="T776" s="35">
        <f>INDEX(budget!T:T,MATCH($A:$A,budget!$A:$A,0))</f>
        <v>0</v>
      </c>
      <c r="U776" s="332">
        <f t="shared" si="559"/>
        <v>0</v>
      </c>
      <c r="V776" s="58"/>
      <c r="W776" s="14"/>
      <c r="X776" s="58"/>
      <c r="Y776" s="58"/>
      <c r="Z776" s="58"/>
      <c r="AA776" s="58"/>
      <c r="AB776" s="75"/>
      <c r="AC776" s="319">
        <f t="shared" si="560"/>
        <v>0</v>
      </c>
      <c r="AD776" s="278"/>
      <c r="AE776" s="278"/>
      <c r="AF776" s="278"/>
      <c r="AG776" s="294">
        <f t="shared" si="561"/>
        <v>0</v>
      </c>
      <c r="AH776" s="304">
        <f t="shared" si="562"/>
        <v>0</v>
      </c>
    </row>
    <row r="777" spans="1:34" outlineLevel="1">
      <c r="A777" s="103">
        <v>4977</v>
      </c>
      <c r="B777" s="44" t="s">
        <v>753</v>
      </c>
      <c r="C777" s="236" t="s">
        <v>244</v>
      </c>
      <c r="D777" s="6"/>
      <c r="E777" s="8"/>
      <c r="F777" s="98">
        <v>1</v>
      </c>
      <c r="G777" s="8"/>
      <c r="H777" s="7">
        <f t="shared" si="557"/>
        <v>1</v>
      </c>
      <c r="I777" s="4">
        <v>1</v>
      </c>
      <c r="J777" s="8" t="s">
        <v>231</v>
      </c>
      <c r="K777" s="7">
        <f>SUMIF(exportMMB!D:D,'Voorbeeld Costreport Budget'!A777,exportMMB!G:G)</f>
        <v>0</v>
      </c>
      <c r="L777" s="14">
        <f>INDEX(budget!L:L,MATCH(A:A,budget!A:A,0))</f>
        <v>0</v>
      </c>
      <c r="M777" s="22">
        <f>INDEX(budget!M:M,MATCH($A:$A,budget!$A:$A,0))</f>
        <v>0</v>
      </c>
      <c r="N777" s="14">
        <f>INDEX(budget!N:N,MATCH($A:$A,budget!$A:$A,0))</f>
        <v>0</v>
      </c>
      <c r="O777" s="35">
        <f>INDEX(budget!O:O,MATCH($A:$A,budget!$A:$A,0))</f>
        <v>0</v>
      </c>
      <c r="P777" s="35">
        <f>INDEX(budget!P:P,MATCH($A:$A,budget!$A:$A,0))</f>
        <v>0</v>
      </c>
      <c r="Q777" s="35">
        <f>INDEX(budget!Q:Q,MATCH($A:$A,budget!$A:$A,0))</f>
        <v>0</v>
      </c>
      <c r="R777" s="35">
        <f>INDEX(budget!R:R,MATCH($A:$A,budget!$A:$A,0))</f>
        <v>0</v>
      </c>
      <c r="S777" s="14">
        <f t="shared" si="558"/>
        <v>0</v>
      </c>
      <c r="T777" s="35">
        <f>INDEX(budget!T:T,MATCH($A:$A,budget!$A:$A,0))</f>
        <v>0</v>
      </c>
      <c r="U777" s="332">
        <f t="shared" si="559"/>
        <v>0</v>
      </c>
      <c r="V777" s="58"/>
      <c r="W777" s="14"/>
      <c r="X777" s="58"/>
      <c r="Y777" s="58"/>
      <c r="Z777" s="58"/>
      <c r="AA777" s="58"/>
      <c r="AB777" s="75"/>
      <c r="AC777" s="319">
        <f t="shared" si="560"/>
        <v>0</v>
      </c>
      <c r="AD777" s="278"/>
      <c r="AE777" s="278"/>
      <c r="AF777" s="278"/>
      <c r="AG777" s="294">
        <f t="shared" si="561"/>
        <v>0</v>
      </c>
      <c r="AH777" s="304">
        <f t="shared" si="562"/>
        <v>0</v>
      </c>
    </row>
    <row r="778" spans="1:34" outlineLevel="1">
      <c r="A778" s="103">
        <v>4978</v>
      </c>
      <c r="B778" s="44" t="s">
        <v>754</v>
      </c>
      <c r="C778" s="236" t="s">
        <v>244</v>
      </c>
      <c r="D778" s="6"/>
      <c r="E778" s="8"/>
      <c r="F778" s="98">
        <v>1</v>
      </c>
      <c r="G778" s="8"/>
      <c r="H778" s="7">
        <f t="shared" ref="H778" si="563">SUM(E778:G778)</f>
        <v>1</v>
      </c>
      <c r="I778" s="4">
        <v>1</v>
      </c>
      <c r="J778" s="8" t="s">
        <v>231</v>
      </c>
      <c r="K778" s="7">
        <f>SUMIF(exportMMB!D:D,'Voorbeeld Costreport Budget'!A778,exportMMB!G:G)</f>
        <v>0</v>
      </c>
      <c r="L778" s="14">
        <f>INDEX(budget!L:L,MATCH(A:A,budget!A:A,0))</f>
        <v>0</v>
      </c>
      <c r="M778" s="22">
        <f>INDEX(budget!M:M,MATCH($A:$A,budget!$A:$A,0))</f>
        <v>0</v>
      </c>
      <c r="N778" s="14">
        <f>INDEX(budget!N:N,MATCH($A:$A,budget!$A:$A,0))</f>
        <v>0</v>
      </c>
      <c r="O778" s="35">
        <f>INDEX(budget!O:O,MATCH($A:$A,budget!$A:$A,0))</f>
        <v>0</v>
      </c>
      <c r="P778" s="35">
        <f>INDEX(budget!P:P,MATCH($A:$A,budget!$A:$A,0))</f>
        <v>0</v>
      </c>
      <c r="Q778" s="35">
        <f>INDEX(budget!Q:Q,MATCH($A:$A,budget!$A:$A,0))</f>
        <v>0</v>
      </c>
      <c r="R778" s="35">
        <f>INDEX(budget!R:R,MATCH($A:$A,budget!$A:$A,0))</f>
        <v>0</v>
      </c>
      <c r="S778" s="14">
        <f t="shared" ref="S778" si="564">L778-SUM(N778:R778)</f>
        <v>0</v>
      </c>
      <c r="T778" s="35">
        <f>INDEX(budget!T:T,MATCH($A:$A,budget!$A:$A,0))</f>
        <v>0</v>
      </c>
      <c r="U778" s="332">
        <f t="shared" si="559"/>
        <v>0</v>
      </c>
      <c r="V778" s="58"/>
      <c r="W778" s="14"/>
      <c r="X778" s="58"/>
      <c r="Y778" s="58"/>
      <c r="Z778" s="58"/>
      <c r="AA778" s="58"/>
      <c r="AB778" s="75"/>
      <c r="AC778" s="319">
        <f t="shared" si="560"/>
        <v>0</v>
      </c>
      <c r="AD778" s="278"/>
      <c r="AE778" s="278"/>
      <c r="AF778" s="278"/>
      <c r="AG778" s="294">
        <f t="shared" si="561"/>
        <v>0</v>
      </c>
      <c r="AH778" s="304">
        <f t="shared" si="562"/>
        <v>0</v>
      </c>
    </row>
    <row r="779" spans="1:34" outlineLevel="1">
      <c r="A779" s="350">
        <v>4979</v>
      </c>
      <c r="B779" s="108" t="s">
        <v>672</v>
      </c>
      <c r="C779" s="236" t="s">
        <v>244</v>
      </c>
      <c r="D779" s="6"/>
      <c r="E779" s="8"/>
      <c r="F779" s="98">
        <v>1</v>
      </c>
      <c r="G779" s="8"/>
      <c r="H779" s="7">
        <f t="shared" si="557"/>
        <v>1</v>
      </c>
      <c r="I779" s="4">
        <v>1</v>
      </c>
      <c r="J779" s="8" t="s">
        <v>231</v>
      </c>
      <c r="K779" s="7">
        <f>SUMIF(exportMMB!D:D,'Voorbeeld Costreport Budget'!A779,exportMMB!G:G)</f>
        <v>0</v>
      </c>
      <c r="L779" s="14">
        <f>INDEX(budget!L:L,MATCH(A:A,budget!A:A,0))</f>
        <v>0</v>
      </c>
      <c r="M779" s="22">
        <f>INDEX(budget!M:M,MATCH($A:$A,budget!$A:$A,0))</f>
        <v>0</v>
      </c>
      <c r="N779" s="14">
        <f>INDEX(budget!N:N,MATCH($A:$A,budget!$A:$A,0))</f>
        <v>0</v>
      </c>
      <c r="O779" s="35">
        <f>INDEX(budget!O:O,MATCH($A:$A,budget!$A:$A,0))</f>
        <v>0</v>
      </c>
      <c r="P779" s="35">
        <f>INDEX(budget!P:P,MATCH($A:$A,budget!$A:$A,0))</f>
        <v>0</v>
      </c>
      <c r="Q779" s="35">
        <f>INDEX(budget!Q:Q,MATCH($A:$A,budget!$A:$A,0))</f>
        <v>0</v>
      </c>
      <c r="R779" s="35">
        <f>INDEX(budget!R:R,MATCH($A:$A,budget!$A:$A,0))</f>
        <v>0</v>
      </c>
      <c r="S779" s="14">
        <f t="shared" si="558"/>
        <v>0</v>
      </c>
      <c r="T779" s="35">
        <f>INDEX(budget!T:T,MATCH($A:$A,budget!$A:$A,0))</f>
        <v>0</v>
      </c>
      <c r="U779" s="332">
        <f t="shared" si="559"/>
        <v>0</v>
      </c>
      <c r="V779" s="58"/>
      <c r="W779" s="14"/>
      <c r="X779" s="58"/>
      <c r="Y779" s="58"/>
      <c r="Z779" s="58"/>
      <c r="AA779" s="58"/>
      <c r="AB779" s="75"/>
      <c r="AC779" s="319">
        <f t="shared" si="560"/>
        <v>0</v>
      </c>
      <c r="AD779" s="278"/>
      <c r="AE779" s="278"/>
      <c r="AF779" s="278"/>
      <c r="AG779" s="294">
        <f t="shared" si="561"/>
        <v>0</v>
      </c>
      <c r="AH779" s="304">
        <f t="shared" si="562"/>
        <v>0</v>
      </c>
    </row>
    <row r="780" spans="1:34" outlineLevel="1">
      <c r="A780" s="170"/>
      <c r="B780" s="171" t="s">
        <v>602</v>
      </c>
      <c r="C780" s="236"/>
      <c r="D780" s="172"/>
      <c r="E780" s="173"/>
      <c r="F780" s="174"/>
      <c r="G780" s="173"/>
      <c r="H780" s="175"/>
      <c r="I780" s="176"/>
      <c r="J780" s="173"/>
      <c r="K780" s="175"/>
      <c r="L780" s="177">
        <f>SUM(L766:L779)</f>
        <v>0</v>
      </c>
      <c r="M780" s="178">
        <f>SUM(M766:M779)</f>
        <v>0</v>
      </c>
      <c r="N780" s="177">
        <f t="shared" ref="N780:T780" si="565">SUM(N766:N779)</f>
        <v>0</v>
      </c>
      <c r="O780" s="179">
        <f t="shared" si="565"/>
        <v>0</v>
      </c>
      <c r="P780" s="179">
        <f t="shared" si="565"/>
        <v>0</v>
      </c>
      <c r="Q780" s="179">
        <f t="shared" si="565"/>
        <v>0</v>
      </c>
      <c r="R780" s="179">
        <f t="shared" si="565"/>
        <v>0</v>
      </c>
      <c r="S780" s="177">
        <f t="shared" si="565"/>
        <v>0</v>
      </c>
      <c r="T780" s="179">
        <f t="shared" si="565"/>
        <v>0</v>
      </c>
      <c r="U780" s="284">
        <f t="shared" ref="U780:AA780" si="566">SUM(U766:U779)</f>
        <v>0</v>
      </c>
      <c r="V780" s="58">
        <f t="shared" si="566"/>
        <v>0</v>
      </c>
      <c r="W780" s="14">
        <f t="shared" si="566"/>
        <v>0</v>
      </c>
      <c r="X780" s="58">
        <f t="shared" si="566"/>
        <v>0</v>
      </c>
      <c r="Y780" s="58">
        <f t="shared" si="566"/>
        <v>0</v>
      </c>
      <c r="Z780" s="58">
        <f t="shared" si="566"/>
        <v>0</v>
      </c>
      <c r="AA780" s="58">
        <f t="shared" si="566"/>
        <v>0</v>
      </c>
      <c r="AB780" s="311">
        <f t="shared" ref="AB780" si="567">SUM(AB766:AB779)</f>
        <v>0</v>
      </c>
      <c r="AC780" s="319">
        <f>SUM(AC766:AC779)</f>
        <v>0</v>
      </c>
      <c r="AD780" s="278">
        <f>SUM(AD766:AD779)</f>
        <v>0</v>
      </c>
      <c r="AE780" s="278">
        <f>SUM(AE766:AE779)</f>
        <v>0</v>
      </c>
      <c r="AF780" s="278">
        <f>SUM(AF766:AF779)</f>
        <v>0</v>
      </c>
      <c r="AG780" s="294">
        <f t="shared" ref="AG780:AH780" si="568">SUM(AG766:AG779)</f>
        <v>0</v>
      </c>
      <c r="AH780" s="304">
        <f t="shared" si="568"/>
        <v>0</v>
      </c>
    </row>
    <row r="781" spans="1:34" outlineLevel="1">
      <c r="A781" s="193"/>
      <c r="B781" s="171" t="s">
        <v>678</v>
      </c>
      <c r="C781" s="236"/>
      <c r="D781" s="172"/>
      <c r="E781" s="173"/>
      <c r="F781" s="174"/>
      <c r="G781" s="173"/>
      <c r="H781" s="175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  <c r="U781" s="284"/>
      <c r="V781" s="58"/>
      <c r="W781" s="14"/>
      <c r="X781" s="58"/>
      <c r="Y781" s="58"/>
      <c r="Z781" s="58"/>
      <c r="AA781" s="58"/>
      <c r="AB781" s="311"/>
      <c r="AC781" s="319"/>
      <c r="AD781" s="278"/>
      <c r="AE781" s="278"/>
      <c r="AF781" s="278"/>
      <c r="AG781" s="294"/>
      <c r="AH781" s="304"/>
    </row>
    <row r="782" spans="1:34" outlineLevel="1">
      <c r="A782" s="103">
        <v>4981</v>
      </c>
      <c r="B782" s="44" t="s">
        <v>755</v>
      </c>
      <c r="C782" s="236" t="s">
        <v>244</v>
      </c>
      <c r="D782" s="6"/>
      <c r="E782" s="8"/>
      <c r="F782" s="98">
        <v>1</v>
      </c>
      <c r="G782" s="8"/>
      <c r="H782" s="7">
        <f t="shared" ref="H782:H789" si="569">SUM(E782:G782)</f>
        <v>1</v>
      </c>
      <c r="I782" s="4">
        <v>1</v>
      </c>
      <c r="J782" s="8" t="s">
        <v>231</v>
      </c>
      <c r="K782" s="7">
        <f>SUMIF(exportMMB!D:D,'Voorbeeld Costreport Budget'!A782,exportMMB!G:G)</f>
        <v>0</v>
      </c>
      <c r="L782" s="14">
        <f>INDEX(budget!L:L,MATCH(A:A,budget!A:A,0))</f>
        <v>0</v>
      </c>
      <c r="M782" s="22">
        <f>INDEX(budget!M:M,MATCH($A:$A,budget!$A:$A,0))</f>
        <v>0</v>
      </c>
      <c r="N782" s="14">
        <f>INDEX(budget!N:N,MATCH($A:$A,budget!$A:$A,0))</f>
        <v>0</v>
      </c>
      <c r="O782" s="35">
        <f>INDEX(budget!O:O,MATCH($A:$A,budget!$A:$A,0))</f>
        <v>0</v>
      </c>
      <c r="P782" s="35">
        <f>INDEX(budget!P:P,MATCH($A:$A,budget!$A:$A,0))</f>
        <v>0</v>
      </c>
      <c r="Q782" s="35">
        <f>INDEX(budget!Q:Q,MATCH($A:$A,budget!$A:$A,0))</f>
        <v>0</v>
      </c>
      <c r="R782" s="35">
        <f>INDEX(budget!R:R,MATCH($A:$A,budget!$A:$A,0))</f>
        <v>0</v>
      </c>
      <c r="S782" s="14">
        <f t="shared" ref="S782:S789" si="570">L782-SUM(N782:R782)</f>
        <v>0</v>
      </c>
      <c r="T782" s="35">
        <f>INDEX(budget!T:T,MATCH($A:$A,budget!$A:$A,0))</f>
        <v>0</v>
      </c>
      <c r="U782" s="332">
        <f t="shared" ref="U782:U789" si="571">W:W+X:X+Y:Y+Z:Z+AA:AA</f>
        <v>0</v>
      </c>
      <c r="V782" s="58"/>
      <c r="W782" s="14"/>
      <c r="X782" s="58"/>
      <c r="Y782" s="58"/>
      <c r="Z782" s="58"/>
      <c r="AA782" s="58"/>
      <c r="AB782" s="75"/>
      <c r="AC782" s="319">
        <f t="shared" ref="AC782:AC789" si="572">AD:AD+AE:AE</f>
        <v>0</v>
      </c>
      <c r="AD782" s="278"/>
      <c r="AE782" s="278"/>
      <c r="AF782" s="278"/>
      <c r="AG782" s="294">
        <f t="shared" ref="AG782:AG789" si="573">AC:AC+U:U</f>
        <v>0</v>
      </c>
      <c r="AH782" s="304">
        <f t="shared" ref="AH782:AH789" si="574">L:L-AG:AG</f>
        <v>0</v>
      </c>
    </row>
    <row r="783" spans="1:34" outlineLevel="1">
      <c r="A783" s="103">
        <v>4983</v>
      </c>
      <c r="B783" s="44" t="s">
        <v>756</v>
      </c>
      <c r="C783" s="236" t="s">
        <v>244</v>
      </c>
      <c r="D783" s="6"/>
      <c r="E783" s="8"/>
      <c r="F783" s="98">
        <v>1</v>
      </c>
      <c r="G783" s="8"/>
      <c r="H783" s="7">
        <f t="shared" si="569"/>
        <v>1</v>
      </c>
      <c r="I783" s="4">
        <v>1</v>
      </c>
      <c r="J783" s="8" t="s">
        <v>231</v>
      </c>
      <c r="K783" s="7">
        <f>SUMIF(exportMMB!D:D,'Voorbeeld Costreport Budget'!A783,exportMMB!G:G)</f>
        <v>0</v>
      </c>
      <c r="L783" s="14">
        <f>INDEX(budget!L:L,MATCH(A:A,budget!A:A,0))</f>
        <v>0</v>
      </c>
      <c r="M783" s="22">
        <f>INDEX(budget!M:M,MATCH($A:$A,budget!$A:$A,0))</f>
        <v>0</v>
      </c>
      <c r="N783" s="14">
        <f>INDEX(budget!N:N,MATCH($A:$A,budget!$A:$A,0))</f>
        <v>0</v>
      </c>
      <c r="O783" s="35">
        <f>INDEX(budget!O:O,MATCH($A:$A,budget!$A:$A,0))</f>
        <v>0</v>
      </c>
      <c r="P783" s="35">
        <f>INDEX(budget!P:P,MATCH($A:$A,budget!$A:$A,0))</f>
        <v>0</v>
      </c>
      <c r="Q783" s="35">
        <f>INDEX(budget!Q:Q,MATCH($A:$A,budget!$A:$A,0))</f>
        <v>0</v>
      </c>
      <c r="R783" s="35">
        <f>INDEX(budget!R:R,MATCH($A:$A,budget!$A:$A,0))</f>
        <v>0</v>
      </c>
      <c r="S783" s="14">
        <f t="shared" si="570"/>
        <v>0</v>
      </c>
      <c r="T783" s="35">
        <f>INDEX(budget!T:T,MATCH($A:$A,budget!$A:$A,0))</f>
        <v>0</v>
      </c>
      <c r="U783" s="332">
        <f t="shared" si="571"/>
        <v>0</v>
      </c>
      <c r="V783" s="58"/>
      <c r="W783" s="14"/>
      <c r="X783" s="58"/>
      <c r="Y783" s="58"/>
      <c r="Z783" s="58"/>
      <c r="AA783" s="58"/>
      <c r="AB783" s="75"/>
      <c r="AC783" s="319">
        <f t="shared" si="572"/>
        <v>0</v>
      </c>
      <c r="AD783" s="278"/>
      <c r="AE783" s="278"/>
      <c r="AF783" s="278"/>
      <c r="AG783" s="294">
        <f t="shared" si="573"/>
        <v>0</v>
      </c>
      <c r="AH783" s="304">
        <f t="shared" si="574"/>
        <v>0</v>
      </c>
    </row>
    <row r="784" spans="1:34" outlineLevel="1">
      <c r="A784" s="103">
        <v>4987</v>
      </c>
      <c r="B784" s="44" t="s">
        <v>640</v>
      </c>
      <c r="C784" s="236" t="s">
        <v>244</v>
      </c>
      <c r="D784" s="6"/>
      <c r="E784" s="8"/>
      <c r="F784" s="98">
        <v>1</v>
      </c>
      <c r="G784" s="8"/>
      <c r="H784" s="7">
        <f t="shared" si="569"/>
        <v>1</v>
      </c>
      <c r="I784" s="4">
        <v>1</v>
      </c>
      <c r="J784" s="8" t="s">
        <v>231</v>
      </c>
      <c r="K784" s="7">
        <f>SUMIF(exportMMB!D:D,'Voorbeeld Costreport Budget'!A784,exportMMB!G:G)</f>
        <v>0</v>
      </c>
      <c r="L784" s="14">
        <f>INDEX(budget!L:L,MATCH(A:A,budget!A:A,0))</f>
        <v>0</v>
      </c>
      <c r="M784" s="22">
        <f>INDEX(budget!M:M,MATCH($A:$A,budget!$A:$A,0))</f>
        <v>0</v>
      </c>
      <c r="N784" s="14">
        <f>INDEX(budget!N:N,MATCH($A:$A,budget!$A:$A,0))</f>
        <v>0</v>
      </c>
      <c r="O784" s="35">
        <f>INDEX(budget!O:O,MATCH($A:$A,budget!$A:$A,0))</f>
        <v>0</v>
      </c>
      <c r="P784" s="35">
        <f>INDEX(budget!P:P,MATCH($A:$A,budget!$A:$A,0))</f>
        <v>0</v>
      </c>
      <c r="Q784" s="35">
        <f>INDEX(budget!Q:Q,MATCH($A:$A,budget!$A:$A,0))</f>
        <v>0</v>
      </c>
      <c r="R784" s="35">
        <f>INDEX(budget!R:R,MATCH($A:$A,budget!$A:$A,0))</f>
        <v>0</v>
      </c>
      <c r="S784" s="14">
        <f t="shared" si="570"/>
        <v>0</v>
      </c>
      <c r="T784" s="35">
        <f>INDEX(budget!T:T,MATCH($A:$A,budget!$A:$A,0))</f>
        <v>0</v>
      </c>
      <c r="U784" s="332">
        <f t="shared" si="571"/>
        <v>0</v>
      </c>
      <c r="V784" s="58"/>
      <c r="W784" s="14"/>
      <c r="X784" s="58"/>
      <c r="Y784" s="58"/>
      <c r="Z784" s="58"/>
      <c r="AA784" s="58"/>
      <c r="AB784" s="75"/>
      <c r="AC784" s="319">
        <f t="shared" si="572"/>
        <v>0</v>
      </c>
      <c r="AD784" s="278"/>
      <c r="AE784" s="278"/>
      <c r="AF784" s="278"/>
      <c r="AG784" s="294">
        <f t="shared" si="573"/>
        <v>0</v>
      </c>
      <c r="AH784" s="304">
        <f t="shared" si="574"/>
        <v>0</v>
      </c>
    </row>
    <row r="785" spans="1:34" outlineLevel="1">
      <c r="A785" s="103">
        <v>4988</v>
      </c>
      <c r="B785" s="44" t="s">
        <v>683</v>
      </c>
      <c r="C785" s="236" t="s">
        <v>244</v>
      </c>
      <c r="D785" s="6"/>
      <c r="E785" s="8"/>
      <c r="F785" s="98">
        <v>1</v>
      </c>
      <c r="G785" s="8"/>
      <c r="H785" s="7">
        <f t="shared" si="569"/>
        <v>1</v>
      </c>
      <c r="I785" s="4">
        <v>1</v>
      </c>
      <c r="J785" s="8" t="s">
        <v>231</v>
      </c>
      <c r="K785" s="7">
        <f>SUMIF(exportMMB!D:D,'Voorbeeld Costreport Budget'!A785,exportMMB!G:G)</f>
        <v>0</v>
      </c>
      <c r="L785" s="14">
        <f>INDEX(budget!L:L,MATCH(A:A,budget!A:A,0))</f>
        <v>0</v>
      </c>
      <c r="M785" s="22">
        <f>INDEX(budget!M:M,MATCH($A:$A,budget!$A:$A,0))</f>
        <v>0</v>
      </c>
      <c r="N785" s="14">
        <f>INDEX(budget!N:N,MATCH($A:$A,budget!$A:$A,0))</f>
        <v>0</v>
      </c>
      <c r="O785" s="35">
        <f>INDEX(budget!O:O,MATCH($A:$A,budget!$A:$A,0))</f>
        <v>0</v>
      </c>
      <c r="P785" s="35">
        <f>INDEX(budget!P:P,MATCH($A:$A,budget!$A:$A,0))</f>
        <v>0</v>
      </c>
      <c r="Q785" s="35">
        <f>INDEX(budget!Q:Q,MATCH($A:$A,budget!$A:$A,0))</f>
        <v>0</v>
      </c>
      <c r="R785" s="35">
        <f>INDEX(budget!R:R,MATCH($A:$A,budget!$A:$A,0))</f>
        <v>0</v>
      </c>
      <c r="S785" s="14">
        <f t="shared" si="570"/>
        <v>0</v>
      </c>
      <c r="T785" s="35">
        <f>INDEX(budget!T:T,MATCH($A:$A,budget!$A:$A,0))</f>
        <v>0</v>
      </c>
      <c r="U785" s="332">
        <f t="shared" si="571"/>
        <v>0</v>
      </c>
      <c r="V785" s="58"/>
      <c r="W785" s="14"/>
      <c r="X785" s="58"/>
      <c r="Y785" s="58"/>
      <c r="Z785" s="58"/>
      <c r="AA785" s="58"/>
      <c r="AB785" s="75"/>
      <c r="AC785" s="319">
        <f t="shared" si="572"/>
        <v>0</v>
      </c>
      <c r="AD785" s="278"/>
      <c r="AE785" s="278"/>
      <c r="AF785" s="278"/>
      <c r="AG785" s="294">
        <f t="shared" si="573"/>
        <v>0</v>
      </c>
      <c r="AH785" s="304">
        <f t="shared" si="574"/>
        <v>0</v>
      </c>
    </row>
    <row r="786" spans="1:34" outlineLevel="1">
      <c r="A786" s="103">
        <v>4990</v>
      </c>
      <c r="B786" s="44" t="s">
        <v>684</v>
      </c>
      <c r="C786" s="236" t="s">
        <v>244</v>
      </c>
      <c r="D786" s="6"/>
      <c r="E786" s="8"/>
      <c r="F786" s="98">
        <v>1</v>
      </c>
      <c r="G786" s="8"/>
      <c r="H786" s="7">
        <f t="shared" si="569"/>
        <v>1</v>
      </c>
      <c r="I786" s="4">
        <v>1</v>
      </c>
      <c r="J786" s="8" t="s">
        <v>231</v>
      </c>
      <c r="K786" s="7">
        <f>SUMIF(exportMMB!D:D,'Voorbeeld Costreport Budget'!A786,exportMMB!G:G)</f>
        <v>0</v>
      </c>
      <c r="L786" s="14">
        <f>INDEX(budget!L:L,MATCH(A:A,budget!A:A,0))</f>
        <v>0</v>
      </c>
      <c r="M786" s="22">
        <f>INDEX(budget!M:M,MATCH($A:$A,budget!$A:$A,0))</f>
        <v>0</v>
      </c>
      <c r="N786" s="14">
        <f>INDEX(budget!N:N,MATCH($A:$A,budget!$A:$A,0))</f>
        <v>0</v>
      </c>
      <c r="O786" s="35">
        <f>INDEX(budget!O:O,MATCH($A:$A,budget!$A:$A,0))</f>
        <v>0</v>
      </c>
      <c r="P786" s="35">
        <f>INDEX(budget!P:P,MATCH($A:$A,budget!$A:$A,0))</f>
        <v>0</v>
      </c>
      <c r="Q786" s="35">
        <f>INDEX(budget!Q:Q,MATCH($A:$A,budget!$A:$A,0))</f>
        <v>0</v>
      </c>
      <c r="R786" s="35">
        <f>INDEX(budget!R:R,MATCH($A:$A,budget!$A:$A,0))</f>
        <v>0</v>
      </c>
      <c r="S786" s="14">
        <f t="shared" si="570"/>
        <v>0</v>
      </c>
      <c r="T786" s="35">
        <f>INDEX(budget!T:T,MATCH($A:$A,budget!$A:$A,0))</f>
        <v>0</v>
      </c>
      <c r="U786" s="332">
        <f t="shared" si="571"/>
        <v>0</v>
      </c>
      <c r="V786" s="58"/>
      <c r="W786" s="14"/>
      <c r="X786" s="58"/>
      <c r="Y786" s="58"/>
      <c r="Z786" s="58"/>
      <c r="AA786" s="58"/>
      <c r="AB786" s="75"/>
      <c r="AC786" s="319">
        <f t="shared" si="572"/>
        <v>0</v>
      </c>
      <c r="AD786" s="278"/>
      <c r="AE786" s="278"/>
      <c r="AF786" s="278"/>
      <c r="AG786" s="294">
        <f t="shared" si="573"/>
        <v>0</v>
      </c>
      <c r="AH786" s="304">
        <f t="shared" si="574"/>
        <v>0</v>
      </c>
    </row>
    <row r="787" spans="1:34" outlineLevel="1">
      <c r="A787" s="103">
        <v>4991</v>
      </c>
      <c r="B787" s="44" t="s">
        <v>685</v>
      </c>
      <c r="C787" s="236" t="s">
        <v>244</v>
      </c>
      <c r="D787" s="6"/>
      <c r="E787" s="8"/>
      <c r="F787" s="98">
        <v>1</v>
      </c>
      <c r="G787" s="8"/>
      <c r="H787" s="7">
        <f t="shared" si="569"/>
        <v>1</v>
      </c>
      <c r="I787" s="4">
        <v>1</v>
      </c>
      <c r="J787" s="8" t="s">
        <v>231</v>
      </c>
      <c r="K787" s="7">
        <f>SUMIF(exportMMB!D:D,'Voorbeeld Costreport Budget'!A787,exportMMB!G:G)</f>
        <v>0</v>
      </c>
      <c r="L787" s="14">
        <f>INDEX(budget!L:L,MATCH(A:A,budget!A:A,0))</f>
        <v>0</v>
      </c>
      <c r="M787" s="22">
        <f>INDEX(budget!M:M,MATCH($A:$A,budget!$A:$A,0))</f>
        <v>0</v>
      </c>
      <c r="N787" s="14">
        <f>INDEX(budget!N:N,MATCH($A:$A,budget!$A:$A,0))</f>
        <v>0</v>
      </c>
      <c r="O787" s="35">
        <f>INDEX(budget!O:O,MATCH($A:$A,budget!$A:$A,0))</f>
        <v>0</v>
      </c>
      <c r="P787" s="35">
        <f>INDEX(budget!P:P,MATCH($A:$A,budget!$A:$A,0))</f>
        <v>0</v>
      </c>
      <c r="Q787" s="35">
        <f>INDEX(budget!Q:Q,MATCH($A:$A,budget!$A:$A,0))</f>
        <v>0</v>
      </c>
      <c r="R787" s="35">
        <f>INDEX(budget!R:R,MATCH($A:$A,budget!$A:$A,0))</f>
        <v>0</v>
      </c>
      <c r="S787" s="14">
        <f t="shared" si="570"/>
        <v>0</v>
      </c>
      <c r="T787" s="35">
        <f>INDEX(budget!T:T,MATCH($A:$A,budget!$A:$A,0))</f>
        <v>0</v>
      </c>
      <c r="U787" s="332">
        <f t="shared" si="571"/>
        <v>0</v>
      </c>
      <c r="V787" s="58"/>
      <c r="W787" s="14"/>
      <c r="X787" s="58"/>
      <c r="Y787" s="58"/>
      <c r="Z787" s="58"/>
      <c r="AA787" s="58"/>
      <c r="AB787" s="75"/>
      <c r="AC787" s="319">
        <f t="shared" si="572"/>
        <v>0</v>
      </c>
      <c r="AD787" s="278"/>
      <c r="AE787" s="278"/>
      <c r="AF787" s="278"/>
      <c r="AG787" s="294">
        <f t="shared" si="573"/>
        <v>0</v>
      </c>
      <c r="AH787" s="304">
        <f t="shared" si="574"/>
        <v>0</v>
      </c>
    </row>
    <row r="788" spans="1:34" outlineLevel="1">
      <c r="A788" s="103">
        <v>4992</v>
      </c>
      <c r="B788" s="44" t="s">
        <v>686</v>
      </c>
      <c r="C788" s="236" t="s">
        <v>244</v>
      </c>
      <c r="D788" s="6"/>
      <c r="E788" s="8"/>
      <c r="F788" s="98">
        <v>1</v>
      </c>
      <c r="G788" s="8"/>
      <c r="H788" s="7">
        <f t="shared" si="569"/>
        <v>1</v>
      </c>
      <c r="I788" s="4">
        <v>1</v>
      </c>
      <c r="J788" s="8" t="s">
        <v>231</v>
      </c>
      <c r="K788" s="7">
        <f>SUMIF(exportMMB!D:D,'Voorbeeld Costreport Budget'!A788,exportMMB!G:G)</f>
        <v>0</v>
      </c>
      <c r="L788" s="14">
        <f>INDEX(budget!L:L,MATCH(A:A,budget!A:A,0))</f>
        <v>0</v>
      </c>
      <c r="M788" s="22">
        <f>INDEX(budget!M:M,MATCH($A:$A,budget!$A:$A,0))</f>
        <v>0</v>
      </c>
      <c r="N788" s="14">
        <f>INDEX(budget!N:N,MATCH($A:$A,budget!$A:$A,0))</f>
        <v>0</v>
      </c>
      <c r="O788" s="35">
        <f>INDEX(budget!O:O,MATCH($A:$A,budget!$A:$A,0))</f>
        <v>0</v>
      </c>
      <c r="P788" s="35">
        <f>INDEX(budget!P:P,MATCH($A:$A,budget!$A:$A,0))</f>
        <v>0</v>
      </c>
      <c r="Q788" s="35">
        <f>INDEX(budget!Q:Q,MATCH($A:$A,budget!$A:$A,0))</f>
        <v>0</v>
      </c>
      <c r="R788" s="35">
        <f>INDEX(budget!R:R,MATCH($A:$A,budget!$A:$A,0))</f>
        <v>0</v>
      </c>
      <c r="S788" s="14">
        <f t="shared" si="570"/>
        <v>0</v>
      </c>
      <c r="T788" s="35">
        <f>INDEX(budget!T:T,MATCH($A:$A,budget!$A:$A,0))</f>
        <v>0</v>
      </c>
      <c r="U788" s="332">
        <f t="shared" si="571"/>
        <v>0</v>
      </c>
      <c r="V788" s="58"/>
      <c r="W788" s="14"/>
      <c r="X788" s="58"/>
      <c r="Y788" s="58"/>
      <c r="Z788" s="58"/>
      <c r="AA788" s="58"/>
      <c r="AB788" s="75"/>
      <c r="AC788" s="319">
        <f t="shared" si="572"/>
        <v>0</v>
      </c>
      <c r="AD788" s="278"/>
      <c r="AE788" s="278"/>
      <c r="AF788" s="278"/>
      <c r="AG788" s="294">
        <f t="shared" si="573"/>
        <v>0</v>
      </c>
      <c r="AH788" s="304">
        <f t="shared" si="574"/>
        <v>0</v>
      </c>
    </row>
    <row r="789" spans="1:34" outlineLevel="1">
      <c r="A789" s="103">
        <v>4993</v>
      </c>
      <c r="B789" s="44" t="s">
        <v>687</v>
      </c>
      <c r="C789" s="236" t="s">
        <v>244</v>
      </c>
      <c r="D789" s="6"/>
      <c r="E789" s="8"/>
      <c r="F789" s="98">
        <v>1</v>
      </c>
      <c r="G789" s="8"/>
      <c r="H789" s="7">
        <f t="shared" si="569"/>
        <v>1</v>
      </c>
      <c r="I789" s="4">
        <v>1</v>
      </c>
      <c r="J789" s="8" t="s">
        <v>231</v>
      </c>
      <c r="K789" s="7">
        <f>SUMIF(exportMMB!D:D,'Voorbeeld Costreport Budget'!A789,exportMMB!G:G)</f>
        <v>0</v>
      </c>
      <c r="L789" s="14">
        <f>INDEX(budget!L:L,MATCH(A:A,budget!A:A,0))</f>
        <v>0</v>
      </c>
      <c r="M789" s="22">
        <f>INDEX(budget!M:M,MATCH($A:$A,budget!$A:$A,0))</f>
        <v>0</v>
      </c>
      <c r="N789" s="14">
        <f>INDEX(budget!N:N,MATCH($A:$A,budget!$A:$A,0))</f>
        <v>0</v>
      </c>
      <c r="O789" s="35">
        <f>INDEX(budget!O:O,MATCH($A:$A,budget!$A:$A,0))</f>
        <v>0</v>
      </c>
      <c r="P789" s="35">
        <f>INDEX(budget!P:P,MATCH($A:$A,budget!$A:$A,0))</f>
        <v>0</v>
      </c>
      <c r="Q789" s="35">
        <f>INDEX(budget!Q:Q,MATCH($A:$A,budget!$A:$A,0))</f>
        <v>0</v>
      </c>
      <c r="R789" s="35">
        <f>INDEX(budget!R:R,MATCH($A:$A,budget!$A:$A,0))</f>
        <v>0</v>
      </c>
      <c r="S789" s="14">
        <f t="shared" si="570"/>
        <v>0</v>
      </c>
      <c r="T789" s="35">
        <f>INDEX(budget!T:T,MATCH($A:$A,budget!$A:$A,0))</f>
        <v>0</v>
      </c>
      <c r="U789" s="332">
        <f t="shared" si="571"/>
        <v>0</v>
      </c>
      <c r="V789" s="58"/>
      <c r="W789" s="14"/>
      <c r="X789" s="58"/>
      <c r="Y789" s="58"/>
      <c r="Z789" s="58"/>
      <c r="AA789" s="58"/>
      <c r="AB789" s="75"/>
      <c r="AC789" s="319">
        <f t="shared" si="572"/>
        <v>0</v>
      </c>
      <c r="AD789" s="278"/>
      <c r="AE789" s="278"/>
      <c r="AF789" s="278"/>
      <c r="AG789" s="294">
        <f t="shared" si="573"/>
        <v>0</v>
      </c>
      <c r="AH789" s="304">
        <f t="shared" si="574"/>
        <v>0</v>
      </c>
    </row>
    <row r="790" spans="1:34" outlineLevel="1">
      <c r="A790" s="170"/>
      <c r="B790" s="171" t="s">
        <v>602</v>
      </c>
      <c r="C790" s="236"/>
      <c r="D790" s="172"/>
      <c r="E790" s="173"/>
      <c r="F790" s="174"/>
      <c r="G790" s="173"/>
      <c r="H790" s="175"/>
      <c r="I790" s="176"/>
      <c r="J790" s="173"/>
      <c r="K790" s="175"/>
      <c r="L790" s="177">
        <f>SUM(L782:L789)</f>
        <v>0</v>
      </c>
      <c r="M790" s="178">
        <f>SUM(M782:M789)</f>
        <v>0</v>
      </c>
      <c r="N790" s="177">
        <f t="shared" ref="N790:T790" si="575">SUM(N782:N789)</f>
        <v>0</v>
      </c>
      <c r="O790" s="179">
        <f t="shared" si="575"/>
        <v>0</v>
      </c>
      <c r="P790" s="179">
        <f t="shared" si="575"/>
        <v>0</v>
      </c>
      <c r="Q790" s="179">
        <f t="shared" si="575"/>
        <v>0</v>
      </c>
      <c r="R790" s="179">
        <f t="shared" si="575"/>
        <v>0</v>
      </c>
      <c r="S790" s="177">
        <f t="shared" si="575"/>
        <v>0</v>
      </c>
      <c r="T790" s="179">
        <f t="shared" si="575"/>
        <v>0</v>
      </c>
      <c r="U790" s="284">
        <f t="shared" ref="U790:AA790" si="576">SUM(U782:U789)</f>
        <v>0</v>
      </c>
      <c r="V790" s="58">
        <f t="shared" si="576"/>
        <v>0</v>
      </c>
      <c r="W790" s="14">
        <f t="shared" si="576"/>
        <v>0</v>
      </c>
      <c r="X790" s="58">
        <f t="shared" si="576"/>
        <v>0</v>
      </c>
      <c r="Y790" s="58">
        <f t="shared" si="576"/>
        <v>0</v>
      </c>
      <c r="Z790" s="58">
        <f t="shared" si="576"/>
        <v>0</v>
      </c>
      <c r="AA790" s="58">
        <f t="shared" si="576"/>
        <v>0</v>
      </c>
      <c r="AB790" s="311">
        <f t="shared" ref="AB790" si="577">SUM(AB782:AB789)</f>
        <v>0</v>
      </c>
      <c r="AC790" s="319">
        <f>SUM(AC782:AC789)</f>
        <v>0</v>
      </c>
      <c r="AD790" s="278">
        <f>SUM(AD782:AD789)</f>
        <v>0</v>
      </c>
      <c r="AE790" s="278">
        <f>SUM(AE782:AE789)</f>
        <v>0</v>
      </c>
      <c r="AF790" s="278">
        <f>SUM(AF782:AF789)</f>
        <v>0</v>
      </c>
      <c r="AG790" s="294">
        <f t="shared" ref="AG790:AH790" si="578">SUM(AG782:AG789)</f>
        <v>0</v>
      </c>
      <c r="AH790" s="304">
        <f t="shared" si="578"/>
        <v>0</v>
      </c>
    </row>
    <row r="791" spans="1:34" outlineLevel="1">
      <c r="A791" s="39"/>
      <c r="B791" s="46" t="s">
        <v>152</v>
      </c>
      <c r="C791" s="236"/>
      <c r="D791" s="6"/>
      <c r="E791" s="4"/>
      <c r="F791" s="98"/>
      <c r="G791" s="8"/>
      <c r="H791" s="7"/>
      <c r="I791" s="4"/>
      <c r="J791" s="8"/>
      <c r="K791" s="7"/>
      <c r="L791" s="16"/>
      <c r="M791" s="21">
        <f>M764+M780+M790</f>
        <v>0</v>
      </c>
      <c r="N791" s="16">
        <f t="shared" ref="N791:AH791" si="579">N764+N780+N790</f>
        <v>0</v>
      </c>
      <c r="O791" s="34">
        <f t="shared" si="579"/>
        <v>0</v>
      </c>
      <c r="P791" s="34">
        <f t="shared" si="579"/>
        <v>0</v>
      </c>
      <c r="Q791" s="34">
        <f t="shared" si="579"/>
        <v>0</v>
      </c>
      <c r="R791" s="34">
        <f t="shared" si="579"/>
        <v>0</v>
      </c>
      <c r="S791" s="16">
        <f t="shared" si="579"/>
        <v>0</v>
      </c>
      <c r="T791" s="34">
        <f t="shared" si="579"/>
        <v>0</v>
      </c>
      <c r="U791" s="284">
        <f t="shared" si="579"/>
        <v>0</v>
      </c>
      <c r="V791" s="58">
        <f t="shared" si="579"/>
        <v>0</v>
      </c>
      <c r="W791" s="14">
        <f t="shared" si="579"/>
        <v>0</v>
      </c>
      <c r="X791" s="58">
        <f t="shared" si="579"/>
        <v>0</v>
      </c>
      <c r="Y791" s="58">
        <f t="shared" si="579"/>
        <v>0</v>
      </c>
      <c r="Z791" s="58">
        <f t="shared" si="579"/>
        <v>0</v>
      </c>
      <c r="AA791" s="58">
        <f t="shared" si="579"/>
        <v>0</v>
      </c>
      <c r="AB791" s="59">
        <f t="shared" si="579"/>
        <v>0</v>
      </c>
      <c r="AC791" s="319">
        <f>AC764+AC780+AC790</f>
        <v>0</v>
      </c>
      <c r="AD791" s="278">
        <f>AD764+AD780+AD790</f>
        <v>0</v>
      </c>
      <c r="AE791" s="278">
        <f>AE764+AE780+AE790</f>
        <v>0</v>
      </c>
      <c r="AF791" s="278">
        <f>AF764+AF780+AF790</f>
        <v>0</v>
      </c>
      <c r="AG791" s="294">
        <f t="shared" si="579"/>
        <v>0</v>
      </c>
      <c r="AH791" s="304">
        <f t="shared" si="579"/>
        <v>0</v>
      </c>
    </row>
    <row r="792" spans="1:34">
      <c r="A792" s="1"/>
      <c r="B792" s="44"/>
      <c r="C792" s="236"/>
      <c r="D792" s="6"/>
      <c r="E792" s="4"/>
      <c r="F792" s="98"/>
      <c r="G792" s="8"/>
      <c r="H792" s="7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  <c r="U792" s="284"/>
      <c r="V792" s="58"/>
      <c r="W792" s="14"/>
      <c r="X792" s="58"/>
      <c r="Y792" s="58"/>
      <c r="Z792" s="58"/>
      <c r="AA792" s="58"/>
      <c r="AB792" s="75"/>
      <c r="AC792" s="319"/>
      <c r="AD792" s="278"/>
      <c r="AE792" s="278"/>
      <c r="AF792" s="278"/>
      <c r="AG792" s="294"/>
      <c r="AH792" s="304"/>
    </row>
    <row r="793" spans="1:34">
      <c r="A793" s="41">
        <v>5000</v>
      </c>
      <c r="B793" s="31" t="s">
        <v>204</v>
      </c>
      <c r="C793" s="236"/>
      <c r="D793" s="6"/>
      <c r="E793" s="8"/>
      <c r="F793" s="98"/>
      <c r="G793" s="8"/>
      <c r="H793" s="7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  <c r="U793" s="284"/>
      <c r="V793" s="58"/>
      <c r="W793" s="14"/>
      <c r="X793" s="58"/>
      <c r="Y793" s="58"/>
      <c r="Z793" s="58"/>
      <c r="AA793" s="58"/>
      <c r="AB793" s="75"/>
      <c r="AC793" s="319"/>
      <c r="AD793" s="278"/>
      <c r="AE793" s="278"/>
      <c r="AF793" s="278"/>
      <c r="AG793" s="294"/>
      <c r="AH793" s="304"/>
    </row>
    <row r="794" spans="1:34">
      <c r="A794" s="39">
        <v>5001</v>
      </c>
      <c r="B794" s="44" t="s">
        <v>757</v>
      </c>
      <c r="C794" s="236" t="s">
        <v>248</v>
      </c>
      <c r="D794" s="6"/>
      <c r="E794" s="8"/>
      <c r="F794" s="98">
        <v>1</v>
      </c>
      <c r="G794" s="8"/>
      <c r="H794" s="7">
        <f t="shared" ref="H794:H798" si="580">SUM(E794:G794)</f>
        <v>1</v>
      </c>
      <c r="I794" s="4">
        <v>1</v>
      </c>
      <c r="J794" s="8" t="s">
        <v>231</v>
      </c>
      <c r="K794" s="7">
        <f>SUMIF(exportMMB!D:D,'Voorbeeld Costreport Budget'!A794,exportMMB!G:G)</f>
        <v>0</v>
      </c>
      <c r="L794" s="14">
        <f>INDEX(budget!L:L,MATCH(A:A,budget!A:A,0))</f>
        <v>0</v>
      </c>
      <c r="M794" s="22">
        <f>INDEX(budget!M:M,MATCH($A:$A,budget!$A:$A,0))</f>
        <v>0</v>
      </c>
      <c r="N794" s="14">
        <f>INDEX(budget!N:N,MATCH($A:$A,budget!$A:$A,0))</f>
        <v>0</v>
      </c>
      <c r="O794" s="35">
        <f>INDEX(budget!O:O,MATCH($A:$A,budget!$A:$A,0))</f>
        <v>0</v>
      </c>
      <c r="P794" s="35">
        <f>INDEX(budget!P:P,MATCH($A:$A,budget!$A:$A,0))</f>
        <v>0</v>
      </c>
      <c r="Q794" s="35">
        <f>INDEX(budget!Q:Q,MATCH($A:$A,budget!$A:$A,0))</f>
        <v>0</v>
      </c>
      <c r="R794" s="35">
        <f>INDEX(budget!R:R,MATCH($A:$A,budget!$A:$A,0))</f>
        <v>0</v>
      </c>
      <c r="S794" s="14">
        <f t="shared" ref="S794:S814" si="581">L794-SUM(N794:R794)</f>
        <v>0</v>
      </c>
      <c r="T794" s="35">
        <f>INDEX(budget!T:T,MATCH($A:$A,budget!$A:$A,0))</f>
        <v>0</v>
      </c>
      <c r="U794" s="332">
        <f t="shared" ref="U794:U814" si="582">W:W+X:X+Y:Y+Z:Z+AA:AA</f>
        <v>0</v>
      </c>
      <c r="V794" s="58"/>
      <c r="W794" s="14"/>
      <c r="X794" s="58"/>
      <c r="Y794" s="58"/>
      <c r="Z794" s="58"/>
      <c r="AA794" s="58"/>
      <c r="AB794" s="75"/>
      <c r="AC794" s="319">
        <f t="shared" ref="AC794:AC814" si="583">AD:AD+AE:AE</f>
        <v>0</v>
      </c>
      <c r="AD794" s="278"/>
      <c r="AE794" s="278"/>
      <c r="AF794" s="278"/>
      <c r="AG794" s="294">
        <f t="shared" ref="AG794:AG814" si="584">AC:AC+U:U</f>
        <v>0</v>
      </c>
      <c r="AH794" s="304">
        <f t="shared" ref="AH794:AH814" si="585">L:L-AG:AG</f>
        <v>0</v>
      </c>
    </row>
    <row r="795" spans="1:34">
      <c r="A795" s="39">
        <v>5002</v>
      </c>
      <c r="B795" s="44" t="s">
        <v>758</v>
      </c>
      <c r="C795" s="236" t="s">
        <v>248</v>
      </c>
      <c r="D795" s="6"/>
      <c r="E795" s="8"/>
      <c r="F795" s="98">
        <v>1</v>
      </c>
      <c r="G795" s="8"/>
      <c r="H795" s="7">
        <f t="shared" si="580"/>
        <v>1</v>
      </c>
      <c r="I795" s="4">
        <v>1</v>
      </c>
      <c r="J795" s="8" t="s">
        <v>231</v>
      </c>
      <c r="K795" s="7">
        <f>SUMIF(exportMMB!D:D,'Voorbeeld Costreport Budget'!A795,exportMMB!G:G)</f>
        <v>0</v>
      </c>
      <c r="L795" s="14">
        <f>INDEX(budget!L:L,MATCH(A:A,budget!A:A,0))</f>
        <v>0</v>
      </c>
      <c r="M795" s="22">
        <f>INDEX(budget!M:M,MATCH($A:$A,budget!$A:$A,0))</f>
        <v>0</v>
      </c>
      <c r="N795" s="14">
        <f>INDEX(budget!N:N,MATCH($A:$A,budget!$A:$A,0))</f>
        <v>0</v>
      </c>
      <c r="O795" s="35">
        <f>INDEX(budget!O:O,MATCH($A:$A,budget!$A:$A,0))</f>
        <v>0</v>
      </c>
      <c r="P795" s="35">
        <f>INDEX(budget!P:P,MATCH($A:$A,budget!$A:$A,0))</f>
        <v>0</v>
      </c>
      <c r="Q795" s="35">
        <f>INDEX(budget!Q:Q,MATCH($A:$A,budget!$A:$A,0))</f>
        <v>0</v>
      </c>
      <c r="R795" s="35">
        <f>INDEX(budget!R:R,MATCH($A:$A,budget!$A:$A,0))</f>
        <v>0</v>
      </c>
      <c r="S795" s="14">
        <f t="shared" si="581"/>
        <v>0</v>
      </c>
      <c r="T795" s="35">
        <f>INDEX(budget!T:T,MATCH($A:$A,budget!$A:$A,0))</f>
        <v>0</v>
      </c>
      <c r="U795" s="332">
        <f t="shared" si="582"/>
        <v>0</v>
      </c>
      <c r="V795" s="58"/>
      <c r="W795" s="14"/>
      <c r="X795" s="58"/>
      <c r="Y795" s="58"/>
      <c r="Z795" s="58"/>
      <c r="AA795" s="58"/>
      <c r="AB795" s="75"/>
      <c r="AC795" s="319">
        <f t="shared" si="583"/>
        <v>0</v>
      </c>
      <c r="AD795" s="278"/>
      <c r="AE795" s="278"/>
      <c r="AF795" s="278"/>
      <c r="AG795" s="294">
        <f t="shared" si="584"/>
        <v>0</v>
      </c>
      <c r="AH795" s="304">
        <f t="shared" si="585"/>
        <v>0</v>
      </c>
    </row>
    <row r="796" spans="1:34">
      <c r="A796" s="39">
        <v>5003</v>
      </c>
      <c r="B796" s="44" t="s">
        <v>759</v>
      </c>
      <c r="C796" s="236" t="s">
        <v>248</v>
      </c>
      <c r="D796" s="6"/>
      <c r="E796" s="8"/>
      <c r="F796" s="98">
        <v>1</v>
      </c>
      <c r="G796" s="8"/>
      <c r="H796" s="7">
        <f t="shared" si="580"/>
        <v>1</v>
      </c>
      <c r="I796" s="4">
        <v>1</v>
      </c>
      <c r="J796" s="8" t="s">
        <v>231</v>
      </c>
      <c r="K796" s="7">
        <f>SUMIF(exportMMB!D:D,'Voorbeeld Costreport Budget'!A796,exportMMB!G:G)</f>
        <v>0</v>
      </c>
      <c r="L796" s="14">
        <f>INDEX(budget!L:L,MATCH(A:A,budget!A:A,0))</f>
        <v>0</v>
      </c>
      <c r="M796" s="22">
        <f>INDEX(budget!M:M,MATCH($A:$A,budget!$A:$A,0))</f>
        <v>0</v>
      </c>
      <c r="N796" s="14">
        <f>INDEX(budget!N:N,MATCH($A:$A,budget!$A:$A,0))</f>
        <v>0</v>
      </c>
      <c r="O796" s="35">
        <f>INDEX(budget!O:O,MATCH($A:$A,budget!$A:$A,0))</f>
        <v>0</v>
      </c>
      <c r="P796" s="35">
        <f>INDEX(budget!P:P,MATCH($A:$A,budget!$A:$A,0))</f>
        <v>0</v>
      </c>
      <c r="Q796" s="35">
        <f>INDEX(budget!Q:Q,MATCH($A:$A,budget!$A:$A,0))</f>
        <v>0</v>
      </c>
      <c r="R796" s="35">
        <f>INDEX(budget!R:R,MATCH($A:$A,budget!$A:$A,0))</f>
        <v>0</v>
      </c>
      <c r="S796" s="14">
        <f t="shared" si="581"/>
        <v>0</v>
      </c>
      <c r="T796" s="35">
        <f>INDEX(budget!T:T,MATCH($A:$A,budget!$A:$A,0))</f>
        <v>0</v>
      </c>
      <c r="U796" s="332">
        <f t="shared" si="582"/>
        <v>0</v>
      </c>
      <c r="V796" s="58"/>
      <c r="W796" s="14"/>
      <c r="X796" s="58"/>
      <c r="Y796" s="58"/>
      <c r="Z796" s="58"/>
      <c r="AA796" s="58"/>
      <c r="AB796" s="75"/>
      <c r="AC796" s="319">
        <f t="shared" si="583"/>
        <v>0</v>
      </c>
      <c r="AD796" s="278"/>
      <c r="AE796" s="278"/>
      <c r="AF796" s="278"/>
      <c r="AG796" s="294">
        <f t="shared" si="584"/>
        <v>0</v>
      </c>
      <c r="AH796" s="304">
        <f t="shared" si="585"/>
        <v>0</v>
      </c>
    </row>
    <row r="797" spans="1:34">
      <c r="A797" s="39">
        <v>5005</v>
      </c>
      <c r="B797" s="44" t="s">
        <v>760</v>
      </c>
      <c r="C797" s="236" t="s">
        <v>248</v>
      </c>
      <c r="D797" s="6"/>
      <c r="E797" s="8"/>
      <c r="F797" s="98">
        <v>1</v>
      </c>
      <c r="G797" s="8"/>
      <c r="H797" s="7">
        <f t="shared" si="580"/>
        <v>1</v>
      </c>
      <c r="I797" s="4">
        <v>1</v>
      </c>
      <c r="J797" s="8" t="s">
        <v>231</v>
      </c>
      <c r="K797" s="7">
        <f>SUMIF(exportMMB!D:D,'Voorbeeld Costreport Budget'!A797,exportMMB!G:G)</f>
        <v>0</v>
      </c>
      <c r="L797" s="14">
        <f>INDEX(budget!L:L,MATCH(A:A,budget!A:A,0))</f>
        <v>0</v>
      </c>
      <c r="M797" s="22">
        <f>INDEX(budget!M:M,MATCH($A:$A,budget!$A:$A,0))</f>
        <v>0</v>
      </c>
      <c r="N797" s="14">
        <f>INDEX(budget!N:N,MATCH($A:$A,budget!$A:$A,0))</f>
        <v>0</v>
      </c>
      <c r="O797" s="35">
        <f>INDEX(budget!O:O,MATCH($A:$A,budget!$A:$A,0))</f>
        <v>0</v>
      </c>
      <c r="P797" s="35">
        <f>INDEX(budget!P:P,MATCH($A:$A,budget!$A:$A,0))</f>
        <v>0</v>
      </c>
      <c r="Q797" s="35">
        <f>INDEX(budget!Q:Q,MATCH($A:$A,budget!$A:$A,0))</f>
        <v>0</v>
      </c>
      <c r="R797" s="35">
        <f>INDEX(budget!R:R,MATCH($A:$A,budget!$A:$A,0))</f>
        <v>0</v>
      </c>
      <c r="S797" s="14">
        <f t="shared" si="581"/>
        <v>0</v>
      </c>
      <c r="T797" s="35">
        <f>INDEX(budget!T:T,MATCH($A:$A,budget!$A:$A,0))</f>
        <v>0</v>
      </c>
      <c r="U797" s="332">
        <f t="shared" si="582"/>
        <v>0</v>
      </c>
      <c r="V797" s="58"/>
      <c r="W797" s="14"/>
      <c r="X797" s="58"/>
      <c r="Y797" s="58"/>
      <c r="Z797" s="58"/>
      <c r="AA797" s="58"/>
      <c r="AB797" s="75"/>
      <c r="AC797" s="319">
        <f t="shared" si="583"/>
        <v>0</v>
      </c>
      <c r="AD797" s="278"/>
      <c r="AE797" s="278"/>
      <c r="AF797" s="278"/>
      <c r="AG797" s="294">
        <f t="shared" si="584"/>
        <v>0</v>
      </c>
      <c r="AH797" s="304">
        <f t="shared" si="585"/>
        <v>0</v>
      </c>
    </row>
    <row r="798" spans="1:34">
      <c r="A798" s="39">
        <v>5006</v>
      </c>
      <c r="B798" s="44" t="s">
        <v>761</v>
      </c>
      <c r="C798" s="236" t="s">
        <v>248</v>
      </c>
      <c r="D798" s="6"/>
      <c r="E798" s="8"/>
      <c r="F798" s="98">
        <v>1</v>
      </c>
      <c r="G798" s="8"/>
      <c r="H798" s="7">
        <f t="shared" si="580"/>
        <v>1</v>
      </c>
      <c r="I798" s="4">
        <v>1</v>
      </c>
      <c r="J798" s="8" t="s">
        <v>231</v>
      </c>
      <c r="K798" s="7">
        <f>SUMIF(exportMMB!D:D,'Voorbeeld Costreport Budget'!A798,exportMMB!G:G)</f>
        <v>0</v>
      </c>
      <c r="L798" s="14">
        <f>INDEX(budget!L:L,MATCH(A:A,budget!A:A,0))</f>
        <v>0</v>
      </c>
      <c r="M798" s="22">
        <f>INDEX(budget!M:M,MATCH($A:$A,budget!$A:$A,0))</f>
        <v>0</v>
      </c>
      <c r="N798" s="14">
        <f>INDEX(budget!N:N,MATCH($A:$A,budget!$A:$A,0))</f>
        <v>0</v>
      </c>
      <c r="O798" s="35">
        <f>INDEX(budget!O:O,MATCH($A:$A,budget!$A:$A,0))</f>
        <v>0</v>
      </c>
      <c r="P798" s="35">
        <f>INDEX(budget!P:P,MATCH($A:$A,budget!$A:$A,0))</f>
        <v>0</v>
      </c>
      <c r="Q798" s="35">
        <f>INDEX(budget!Q:Q,MATCH($A:$A,budget!$A:$A,0))</f>
        <v>0</v>
      </c>
      <c r="R798" s="35">
        <f>INDEX(budget!R:R,MATCH($A:$A,budget!$A:$A,0))</f>
        <v>0</v>
      </c>
      <c r="S798" s="14">
        <f t="shared" si="581"/>
        <v>0</v>
      </c>
      <c r="T798" s="35">
        <f>INDEX(budget!T:T,MATCH($A:$A,budget!$A:$A,0))</f>
        <v>0</v>
      </c>
      <c r="U798" s="332">
        <f t="shared" si="582"/>
        <v>0</v>
      </c>
      <c r="V798" s="58"/>
      <c r="W798" s="14"/>
      <c r="X798" s="58"/>
      <c r="Y798" s="58"/>
      <c r="Z798" s="58"/>
      <c r="AA798" s="58"/>
      <c r="AB798" s="75"/>
      <c r="AC798" s="319">
        <f t="shared" si="583"/>
        <v>0</v>
      </c>
      <c r="AD798" s="278"/>
      <c r="AE798" s="278"/>
      <c r="AF798" s="278"/>
      <c r="AG798" s="294">
        <f t="shared" si="584"/>
        <v>0</v>
      </c>
      <c r="AH798" s="304">
        <f t="shared" si="585"/>
        <v>0</v>
      </c>
    </row>
    <row r="799" spans="1:34">
      <c r="A799" s="39">
        <v>5007</v>
      </c>
      <c r="B799" s="44" t="s">
        <v>762</v>
      </c>
      <c r="C799" s="236" t="s">
        <v>248</v>
      </c>
      <c r="D799" s="6"/>
      <c r="E799" s="8"/>
      <c r="F799" s="98">
        <v>1</v>
      </c>
      <c r="G799" s="8"/>
      <c r="H799" s="7">
        <f t="shared" ref="H799:H803" si="586">SUM(E799:G799)</f>
        <v>1</v>
      </c>
      <c r="I799" s="4">
        <v>1</v>
      </c>
      <c r="J799" s="8" t="s">
        <v>231</v>
      </c>
      <c r="K799" s="7">
        <f>SUMIF(exportMMB!D:D,'Voorbeeld Costreport Budget'!A799,exportMMB!G:G)</f>
        <v>0</v>
      </c>
      <c r="L799" s="14">
        <f>INDEX(budget!L:L,MATCH(A:A,budget!A:A,0))</f>
        <v>0</v>
      </c>
      <c r="M799" s="22">
        <f>INDEX(budget!M:M,MATCH($A:$A,budget!$A:$A,0))</f>
        <v>0</v>
      </c>
      <c r="N799" s="14">
        <f>INDEX(budget!N:N,MATCH($A:$A,budget!$A:$A,0))</f>
        <v>0</v>
      </c>
      <c r="O799" s="35">
        <f>INDEX(budget!O:O,MATCH($A:$A,budget!$A:$A,0))</f>
        <v>0</v>
      </c>
      <c r="P799" s="35">
        <f>INDEX(budget!P:P,MATCH($A:$A,budget!$A:$A,0))</f>
        <v>0</v>
      </c>
      <c r="Q799" s="35">
        <f>INDEX(budget!Q:Q,MATCH($A:$A,budget!$A:$A,0))</f>
        <v>0</v>
      </c>
      <c r="R799" s="35">
        <f>INDEX(budget!R:R,MATCH($A:$A,budget!$A:$A,0))</f>
        <v>0</v>
      </c>
      <c r="S799" s="14">
        <f t="shared" si="581"/>
        <v>0</v>
      </c>
      <c r="T799" s="35">
        <f>INDEX(budget!T:T,MATCH($A:$A,budget!$A:$A,0))</f>
        <v>0</v>
      </c>
      <c r="U799" s="332">
        <f t="shared" si="582"/>
        <v>0</v>
      </c>
      <c r="V799" s="58"/>
      <c r="W799" s="14"/>
      <c r="X799" s="58"/>
      <c r="Y799" s="58"/>
      <c r="Z799" s="58"/>
      <c r="AA799" s="58"/>
      <c r="AB799" s="75"/>
      <c r="AC799" s="319">
        <f t="shared" si="583"/>
        <v>0</v>
      </c>
      <c r="AD799" s="278"/>
      <c r="AE799" s="278"/>
      <c r="AF799" s="278"/>
      <c r="AG799" s="294">
        <f t="shared" si="584"/>
        <v>0</v>
      </c>
      <c r="AH799" s="304">
        <f t="shared" si="585"/>
        <v>0</v>
      </c>
    </row>
    <row r="800" spans="1:34">
      <c r="A800" s="39">
        <v>5008</v>
      </c>
      <c r="B800" s="44" t="s">
        <v>713</v>
      </c>
      <c r="C800" s="236" t="s">
        <v>248</v>
      </c>
      <c r="D800" s="6"/>
      <c r="E800" s="8"/>
      <c r="F800" s="98">
        <v>1</v>
      </c>
      <c r="G800" s="8"/>
      <c r="H800" s="7">
        <f t="shared" si="586"/>
        <v>1</v>
      </c>
      <c r="I800" s="4">
        <v>1</v>
      </c>
      <c r="J800" s="8" t="s">
        <v>231</v>
      </c>
      <c r="K800" s="7">
        <f>SUMIF(exportMMB!D:D,'Voorbeeld Costreport Budget'!A800,exportMMB!G:G)</f>
        <v>0</v>
      </c>
      <c r="L800" s="14">
        <f>INDEX(budget!L:L,MATCH(A:A,budget!A:A,0))</f>
        <v>0</v>
      </c>
      <c r="M800" s="22">
        <f>INDEX(budget!M:M,MATCH($A:$A,budget!$A:$A,0))</f>
        <v>0</v>
      </c>
      <c r="N800" s="14">
        <f>INDEX(budget!N:N,MATCH($A:$A,budget!$A:$A,0))</f>
        <v>0</v>
      </c>
      <c r="O800" s="35">
        <f>INDEX(budget!O:O,MATCH($A:$A,budget!$A:$A,0))</f>
        <v>0</v>
      </c>
      <c r="P800" s="35">
        <f>INDEX(budget!P:P,MATCH($A:$A,budget!$A:$A,0))</f>
        <v>0</v>
      </c>
      <c r="Q800" s="35">
        <f>INDEX(budget!Q:Q,MATCH($A:$A,budget!$A:$A,0))</f>
        <v>0</v>
      </c>
      <c r="R800" s="35">
        <f>INDEX(budget!R:R,MATCH($A:$A,budget!$A:$A,0))</f>
        <v>0</v>
      </c>
      <c r="S800" s="14">
        <f t="shared" si="581"/>
        <v>0</v>
      </c>
      <c r="T800" s="35">
        <f>INDEX(budget!T:T,MATCH($A:$A,budget!$A:$A,0))</f>
        <v>0</v>
      </c>
      <c r="U800" s="332">
        <f t="shared" si="582"/>
        <v>0</v>
      </c>
      <c r="V800" s="58"/>
      <c r="W800" s="14"/>
      <c r="X800" s="58"/>
      <c r="Y800" s="58"/>
      <c r="Z800" s="58"/>
      <c r="AA800" s="58"/>
      <c r="AB800" s="75"/>
      <c r="AC800" s="319">
        <f t="shared" si="583"/>
        <v>0</v>
      </c>
      <c r="AD800" s="278"/>
      <c r="AE800" s="278"/>
      <c r="AF800" s="278"/>
      <c r="AG800" s="294">
        <f t="shared" si="584"/>
        <v>0</v>
      </c>
      <c r="AH800" s="304">
        <f t="shared" si="585"/>
        <v>0</v>
      </c>
    </row>
    <row r="801" spans="1:35">
      <c r="A801" s="39">
        <v>5010</v>
      </c>
      <c r="B801" s="44" t="s">
        <v>763</v>
      </c>
      <c r="C801" s="236" t="s">
        <v>248</v>
      </c>
      <c r="D801" s="6"/>
      <c r="E801" s="8"/>
      <c r="F801" s="98">
        <v>1</v>
      </c>
      <c r="G801" s="8"/>
      <c r="H801" s="7">
        <f t="shared" si="586"/>
        <v>1</v>
      </c>
      <c r="I801" s="4">
        <v>1</v>
      </c>
      <c r="J801" s="8" t="s">
        <v>231</v>
      </c>
      <c r="K801" s="7">
        <f>SUMIF(exportMMB!D:D,'Voorbeeld Costreport Budget'!A801,exportMMB!G:G)</f>
        <v>0</v>
      </c>
      <c r="L801" s="14">
        <f>INDEX(budget!L:L,MATCH(A:A,budget!A:A,0))</f>
        <v>0</v>
      </c>
      <c r="M801" s="22">
        <f>INDEX(budget!M:M,MATCH($A:$A,budget!$A:$A,0))</f>
        <v>0</v>
      </c>
      <c r="N801" s="14">
        <f>INDEX(budget!N:N,MATCH($A:$A,budget!$A:$A,0))</f>
        <v>0</v>
      </c>
      <c r="O801" s="35">
        <f>INDEX(budget!O:O,MATCH($A:$A,budget!$A:$A,0))</f>
        <v>0</v>
      </c>
      <c r="P801" s="35">
        <f>INDEX(budget!P:P,MATCH($A:$A,budget!$A:$A,0))</f>
        <v>0</v>
      </c>
      <c r="Q801" s="35">
        <f>INDEX(budget!Q:Q,MATCH($A:$A,budget!$A:$A,0))</f>
        <v>0</v>
      </c>
      <c r="R801" s="35">
        <f>INDEX(budget!R:R,MATCH($A:$A,budget!$A:$A,0))</f>
        <v>0</v>
      </c>
      <c r="S801" s="14">
        <f t="shared" si="581"/>
        <v>0</v>
      </c>
      <c r="T801" s="35">
        <f>INDEX(budget!T:T,MATCH($A:$A,budget!$A:$A,0))</f>
        <v>0</v>
      </c>
      <c r="U801" s="332">
        <f t="shared" si="582"/>
        <v>0</v>
      </c>
      <c r="V801" s="58"/>
      <c r="W801" s="14"/>
      <c r="X801" s="58"/>
      <c r="Y801" s="58"/>
      <c r="Z801" s="58"/>
      <c r="AA801" s="58"/>
      <c r="AB801" s="75"/>
      <c r="AC801" s="319">
        <f t="shared" si="583"/>
        <v>0</v>
      </c>
      <c r="AD801" s="278"/>
      <c r="AE801" s="278"/>
      <c r="AF801" s="278"/>
      <c r="AG801" s="294">
        <f t="shared" si="584"/>
        <v>0</v>
      </c>
      <c r="AH801" s="304">
        <f t="shared" si="585"/>
        <v>0</v>
      </c>
    </row>
    <row r="802" spans="1:35">
      <c r="A802" s="39">
        <v>5011</v>
      </c>
      <c r="B802" s="44" t="s">
        <v>764</v>
      </c>
      <c r="C802" s="236" t="s">
        <v>248</v>
      </c>
      <c r="D802" s="6"/>
      <c r="E802" s="8"/>
      <c r="F802" s="98">
        <v>1</v>
      </c>
      <c r="G802" s="8"/>
      <c r="H802" s="7">
        <f t="shared" si="586"/>
        <v>1</v>
      </c>
      <c r="I802" s="4">
        <v>1</v>
      </c>
      <c r="J802" s="8" t="s">
        <v>231</v>
      </c>
      <c r="K802" s="7">
        <f>SUMIF(exportMMB!D:D,'Voorbeeld Costreport Budget'!A802,exportMMB!G:G)</f>
        <v>0</v>
      </c>
      <c r="L802" s="14">
        <f>INDEX(budget!L:L,MATCH(A:A,budget!A:A,0))</f>
        <v>0</v>
      </c>
      <c r="M802" s="22">
        <f>INDEX(budget!M:M,MATCH($A:$A,budget!$A:$A,0))</f>
        <v>0</v>
      </c>
      <c r="N802" s="14">
        <f>INDEX(budget!N:N,MATCH($A:$A,budget!$A:$A,0))</f>
        <v>0</v>
      </c>
      <c r="O802" s="35">
        <f>INDEX(budget!O:O,MATCH($A:$A,budget!$A:$A,0))</f>
        <v>0</v>
      </c>
      <c r="P802" s="35">
        <f>INDEX(budget!P:P,MATCH($A:$A,budget!$A:$A,0))</f>
        <v>0</v>
      </c>
      <c r="Q802" s="35">
        <f>INDEX(budget!Q:Q,MATCH($A:$A,budget!$A:$A,0))</f>
        <v>0</v>
      </c>
      <c r="R802" s="35">
        <f>INDEX(budget!R:R,MATCH($A:$A,budget!$A:$A,0))</f>
        <v>0</v>
      </c>
      <c r="S802" s="14">
        <f t="shared" si="581"/>
        <v>0</v>
      </c>
      <c r="T802" s="35">
        <f>INDEX(budget!T:T,MATCH($A:$A,budget!$A:$A,0))</f>
        <v>0</v>
      </c>
      <c r="U802" s="332">
        <f t="shared" si="582"/>
        <v>0</v>
      </c>
      <c r="V802" s="58"/>
      <c r="W802" s="14"/>
      <c r="X802" s="58"/>
      <c r="Y802" s="58"/>
      <c r="Z802" s="58"/>
      <c r="AA802" s="58"/>
      <c r="AB802" s="75"/>
      <c r="AC802" s="319">
        <f t="shared" si="583"/>
        <v>0</v>
      </c>
      <c r="AD802" s="278"/>
      <c r="AE802" s="278"/>
      <c r="AF802" s="278"/>
      <c r="AG802" s="294">
        <f t="shared" si="584"/>
        <v>0</v>
      </c>
      <c r="AH802" s="304">
        <f t="shared" si="585"/>
        <v>0</v>
      </c>
    </row>
    <row r="803" spans="1:35">
      <c r="A803" s="39">
        <v>5039</v>
      </c>
      <c r="B803" s="44" t="s">
        <v>765</v>
      </c>
      <c r="C803" s="236" t="s">
        <v>248</v>
      </c>
      <c r="D803" s="6"/>
      <c r="E803" s="8"/>
      <c r="F803" s="98">
        <v>1</v>
      </c>
      <c r="G803" s="8"/>
      <c r="H803" s="7">
        <f t="shared" si="586"/>
        <v>1</v>
      </c>
      <c r="I803" s="4">
        <v>1</v>
      </c>
      <c r="J803" s="8" t="s">
        <v>231</v>
      </c>
      <c r="K803" s="7">
        <f>SUMIF(exportMMB!D:D,'Voorbeeld Costreport Budget'!A803,exportMMB!G:G)</f>
        <v>0</v>
      </c>
      <c r="L803" s="14">
        <f>INDEX(budget!L:L,MATCH(A:A,budget!A:A,0))</f>
        <v>0</v>
      </c>
      <c r="M803" s="22">
        <f>INDEX(budget!M:M,MATCH($A:$A,budget!$A:$A,0))</f>
        <v>0</v>
      </c>
      <c r="N803" s="14">
        <f>INDEX(budget!N:N,MATCH($A:$A,budget!$A:$A,0))</f>
        <v>0</v>
      </c>
      <c r="O803" s="35">
        <f>INDEX(budget!O:O,MATCH($A:$A,budget!$A:$A,0))</f>
        <v>0</v>
      </c>
      <c r="P803" s="35">
        <f>INDEX(budget!P:P,MATCH($A:$A,budget!$A:$A,0))</f>
        <v>0</v>
      </c>
      <c r="Q803" s="35">
        <f>INDEX(budget!Q:Q,MATCH($A:$A,budget!$A:$A,0))</f>
        <v>0</v>
      </c>
      <c r="R803" s="35">
        <f>INDEX(budget!R:R,MATCH($A:$A,budget!$A:$A,0))</f>
        <v>0</v>
      </c>
      <c r="S803" s="14">
        <f t="shared" si="581"/>
        <v>0</v>
      </c>
      <c r="T803" s="35">
        <f>INDEX(budget!T:T,MATCH($A:$A,budget!$A:$A,0))</f>
        <v>0</v>
      </c>
      <c r="U803" s="332">
        <f t="shared" si="582"/>
        <v>0</v>
      </c>
      <c r="V803" s="58"/>
      <c r="W803" s="14"/>
      <c r="X803" s="58"/>
      <c r="Y803" s="58"/>
      <c r="Z803" s="58"/>
      <c r="AA803" s="58"/>
      <c r="AB803" s="75"/>
      <c r="AC803" s="319">
        <f t="shared" si="583"/>
        <v>0</v>
      </c>
      <c r="AD803" s="278"/>
      <c r="AE803" s="278"/>
      <c r="AF803" s="278"/>
      <c r="AG803" s="294">
        <f t="shared" si="584"/>
        <v>0</v>
      </c>
      <c r="AH803" s="304">
        <f t="shared" si="585"/>
        <v>0</v>
      </c>
    </row>
    <row r="804" spans="1:35">
      <c r="A804" s="39">
        <v>5040</v>
      </c>
      <c r="B804" s="44" t="s">
        <v>766</v>
      </c>
      <c r="C804" s="236" t="s">
        <v>248</v>
      </c>
      <c r="D804" s="6"/>
      <c r="E804" s="8"/>
      <c r="F804" s="98">
        <v>1</v>
      </c>
      <c r="G804" s="8"/>
      <c r="H804" s="7">
        <f t="shared" ref="H804" si="587">SUM(E804:G804)</f>
        <v>1</v>
      </c>
      <c r="I804" s="4">
        <v>1</v>
      </c>
      <c r="J804" s="8" t="s">
        <v>231</v>
      </c>
      <c r="K804" s="7">
        <f>SUMIF(exportMMB!D:D,'Voorbeeld Costreport Budget'!A804,exportMMB!G:G)</f>
        <v>0</v>
      </c>
      <c r="L804" s="14">
        <f>INDEX(budget!L:L,MATCH(A:A,budget!A:A,0))</f>
        <v>0</v>
      </c>
      <c r="M804" s="22">
        <f>INDEX(budget!M:M,MATCH($A:$A,budget!$A:$A,0))</f>
        <v>0</v>
      </c>
      <c r="N804" s="14">
        <f>INDEX(budget!N:N,MATCH($A:$A,budget!$A:$A,0))</f>
        <v>0</v>
      </c>
      <c r="O804" s="35">
        <f>INDEX(budget!O:O,MATCH($A:$A,budget!$A:$A,0))</f>
        <v>0</v>
      </c>
      <c r="P804" s="35">
        <f>INDEX(budget!P:P,MATCH($A:$A,budget!$A:$A,0))</f>
        <v>0</v>
      </c>
      <c r="Q804" s="35">
        <f>INDEX(budget!Q:Q,MATCH($A:$A,budget!$A:$A,0))</f>
        <v>0</v>
      </c>
      <c r="R804" s="35">
        <f>INDEX(budget!R:R,MATCH($A:$A,budget!$A:$A,0))</f>
        <v>0</v>
      </c>
      <c r="S804" s="14">
        <f t="shared" si="581"/>
        <v>0</v>
      </c>
      <c r="T804" s="35">
        <f>INDEX(budget!T:T,MATCH($A:$A,budget!$A:$A,0))</f>
        <v>0</v>
      </c>
      <c r="U804" s="332">
        <f t="shared" si="582"/>
        <v>0</v>
      </c>
      <c r="V804" s="58"/>
      <c r="W804" s="14"/>
      <c r="X804" s="58"/>
      <c r="Y804" s="58"/>
      <c r="Z804" s="58"/>
      <c r="AA804" s="58"/>
      <c r="AB804" s="75"/>
      <c r="AC804" s="319">
        <f t="shared" si="583"/>
        <v>0</v>
      </c>
      <c r="AD804" s="278"/>
      <c r="AE804" s="278"/>
      <c r="AF804" s="278"/>
      <c r="AG804" s="294">
        <f t="shared" si="584"/>
        <v>0</v>
      </c>
      <c r="AH804" s="304">
        <f t="shared" si="585"/>
        <v>0</v>
      </c>
    </row>
    <row r="805" spans="1:35">
      <c r="A805" s="39">
        <v>5041</v>
      </c>
      <c r="B805" s="44" t="s">
        <v>767</v>
      </c>
      <c r="C805" s="236" t="s">
        <v>248</v>
      </c>
      <c r="D805" s="6"/>
      <c r="E805" s="8"/>
      <c r="F805" s="98">
        <v>1</v>
      </c>
      <c r="G805" s="8"/>
      <c r="H805" s="7">
        <f t="shared" ref="H805:H810" si="588">SUM(E805:G805)</f>
        <v>1</v>
      </c>
      <c r="I805" s="4">
        <v>1</v>
      </c>
      <c r="J805" s="8" t="s">
        <v>231</v>
      </c>
      <c r="K805" s="7">
        <f>SUMIF(exportMMB!D:D,'Voorbeeld Costreport Budget'!A805,exportMMB!G:G)</f>
        <v>0</v>
      </c>
      <c r="L805" s="14">
        <f>INDEX(budget!L:L,MATCH(A:A,budget!A:A,0))</f>
        <v>0</v>
      </c>
      <c r="M805" s="22">
        <f>INDEX(budget!M:M,MATCH($A:$A,budget!$A:$A,0))</f>
        <v>0</v>
      </c>
      <c r="N805" s="14">
        <f>INDEX(budget!N:N,MATCH($A:$A,budget!$A:$A,0))</f>
        <v>0</v>
      </c>
      <c r="O805" s="35">
        <f>INDEX(budget!O:O,MATCH($A:$A,budget!$A:$A,0))</f>
        <v>0</v>
      </c>
      <c r="P805" s="35">
        <f>INDEX(budget!P:P,MATCH($A:$A,budget!$A:$A,0))</f>
        <v>0</v>
      </c>
      <c r="Q805" s="35">
        <f>INDEX(budget!Q:Q,MATCH($A:$A,budget!$A:$A,0))</f>
        <v>0</v>
      </c>
      <c r="R805" s="35">
        <f>INDEX(budget!R:R,MATCH($A:$A,budget!$A:$A,0))</f>
        <v>0</v>
      </c>
      <c r="S805" s="14">
        <f t="shared" si="581"/>
        <v>0</v>
      </c>
      <c r="T805" s="36"/>
      <c r="U805" s="332">
        <f t="shared" si="582"/>
        <v>0</v>
      </c>
      <c r="V805" s="58"/>
      <c r="W805" s="14"/>
      <c r="X805" s="58"/>
      <c r="Y805" s="58"/>
      <c r="Z805" s="58"/>
      <c r="AA805" s="58"/>
      <c r="AB805" s="310"/>
      <c r="AC805" s="319">
        <f t="shared" si="583"/>
        <v>0</v>
      </c>
      <c r="AD805" s="278"/>
      <c r="AE805" s="278"/>
      <c r="AF805" s="278"/>
      <c r="AG805" s="294">
        <f t="shared" si="584"/>
        <v>0</v>
      </c>
      <c r="AH805" s="304">
        <f t="shared" si="585"/>
        <v>0</v>
      </c>
    </row>
    <row r="806" spans="1:35">
      <c r="A806" s="39">
        <v>5042</v>
      </c>
      <c r="B806" s="44" t="s">
        <v>768</v>
      </c>
      <c r="C806" s="236" t="s">
        <v>248</v>
      </c>
      <c r="D806" s="6"/>
      <c r="E806" s="8"/>
      <c r="F806" s="98">
        <v>1</v>
      </c>
      <c r="G806" s="8"/>
      <c r="H806" s="7">
        <f t="shared" si="588"/>
        <v>1</v>
      </c>
      <c r="I806" s="4">
        <v>1</v>
      </c>
      <c r="J806" s="8" t="s">
        <v>231</v>
      </c>
      <c r="K806" s="7">
        <f>SUMIF(exportMMB!D:D,'Voorbeeld Costreport Budget'!A806,exportMMB!G:G)</f>
        <v>0</v>
      </c>
      <c r="L806" s="14">
        <f>INDEX(budget!L:L,MATCH(A:A,budget!A:A,0))</f>
        <v>0</v>
      </c>
      <c r="M806" s="22">
        <f>INDEX(budget!M:M,MATCH($A:$A,budget!$A:$A,0))</f>
        <v>0</v>
      </c>
      <c r="N806" s="14">
        <f>INDEX(budget!N:N,MATCH($A:$A,budget!$A:$A,0))</f>
        <v>0</v>
      </c>
      <c r="O806" s="35">
        <f>INDEX(budget!O:O,MATCH($A:$A,budget!$A:$A,0))</f>
        <v>0</v>
      </c>
      <c r="P806" s="35">
        <f>INDEX(budget!P:P,MATCH($A:$A,budget!$A:$A,0))</f>
        <v>0</v>
      </c>
      <c r="Q806" s="35">
        <f>INDEX(budget!Q:Q,MATCH($A:$A,budget!$A:$A,0))</f>
        <v>0</v>
      </c>
      <c r="R806" s="35">
        <f>INDEX(budget!R:R,MATCH($A:$A,budget!$A:$A,0))</f>
        <v>0</v>
      </c>
      <c r="S806" s="14">
        <f t="shared" si="581"/>
        <v>0</v>
      </c>
      <c r="T806" s="35">
        <f>INDEX(budget!T:T,MATCH($A:$A,budget!$A:$A,0))</f>
        <v>0</v>
      </c>
      <c r="U806" s="332">
        <f t="shared" si="582"/>
        <v>0</v>
      </c>
      <c r="V806" s="58"/>
      <c r="W806" s="14"/>
      <c r="X806" s="58"/>
      <c r="Y806" s="58"/>
      <c r="Z806" s="58"/>
      <c r="AA806" s="58"/>
      <c r="AB806" s="75"/>
      <c r="AC806" s="319">
        <f t="shared" si="583"/>
        <v>0</v>
      </c>
      <c r="AD806" s="278"/>
      <c r="AE806" s="278"/>
      <c r="AF806" s="278"/>
      <c r="AG806" s="294">
        <f t="shared" si="584"/>
        <v>0</v>
      </c>
      <c r="AH806" s="304">
        <f t="shared" si="585"/>
        <v>0</v>
      </c>
    </row>
    <row r="807" spans="1:35">
      <c r="A807" s="39">
        <v>5043</v>
      </c>
      <c r="B807" s="44" t="s">
        <v>769</v>
      </c>
      <c r="C807" s="236" t="s">
        <v>248</v>
      </c>
      <c r="D807" s="6"/>
      <c r="E807" s="8"/>
      <c r="F807" s="98">
        <v>1</v>
      </c>
      <c r="G807" s="8"/>
      <c r="H807" s="7">
        <f t="shared" si="588"/>
        <v>1</v>
      </c>
      <c r="I807" s="4">
        <v>1</v>
      </c>
      <c r="J807" s="8" t="s">
        <v>231</v>
      </c>
      <c r="K807" s="7">
        <f>SUMIF(exportMMB!D:D,'Voorbeeld Costreport Budget'!A807,exportMMB!G:G)</f>
        <v>0</v>
      </c>
      <c r="L807" s="14">
        <f>INDEX(budget!L:L,MATCH(A:A,budget!A:A,0))</f>
        <v>0</v>
      </c>
      <c r="M807" s="22">
        <f>INDEX(budget!M:M,MATCH($A:$A,budget!$A:$A,0))</f>
        <v>0</v>
      </c>
      <c r="N807" s="14">
        <f>INDEX(budget!N:N,MATCH($A:$A,budget!$A:$A,0))</f>
        <v>0</v>
      </c>
      <c r="O807" s="35">
        <f>INDEX(budget!O:O,MATCH($A:$A,budget!$A:$A,0))</f>
        <v>0</v>
      </c>
      <c r="P807" s="35">
        <f>INDEX(budget!P:P,MATCH($A:$A,budget!$A:$A,0))</f>
        <v>0</v>
      </c>
      <c r="Q807" s="35">
        <f>INDEX(budget!Q:Q,MATCH($A:$A,budget!$A:$A,0))</f>
        <v>0</v>
      </c>
      <c r="R807" s="35">
        <f>INDEX(budget!R:R,MATCH($A:$A,budget!$A:$A,0))</f>
        <v>0</v>
      </c>
      <c r="S807" s="14">
        <f t="shared" si="581"/>
        <v>0</v>
      </c>
      <c r="T807" s="35">
        <f>INDEX(budget!T:T,MATCH($A:$A,budget!$A:$A,0))</f>
        <v>0</v>
      </c>
      <c r="U807" s="332">
        <f t="shared" si="582"/>
        <v>0</v>
      </c>
      <c r="V807" s="58"/>
      <c r="W807" s="14"/>
      <c r="X807" s="58"/>
      <c r="Y807" s="58"/>
      <c r="Z807" s="58"/>
      <c r="AA807" s="58"/>
      <c r="AB807" s="75"/>
      <c r="AC807" s="319">
        <f t="shared" si="583"/>
        <v>0</v>
      </c>
      <c r="AD807" s="278"/>
      <c r="AE807" s="278"/>
      <c r="AF807" s="278"/>
      <c r="AG807" s="294">
        <f t="shared" si="584"/>
        <v>0</v>
      </c>
      <c r="AH807" s="304">
        <f t="shared" si="585"/>
        <v>0</v>
      </c>
    </row>
    <row r="808" spans="1:35">
      <c r="A808" s="39">
        <v>5044</v>
      </c>
      <c r="B808" s="44" t="s">
        <v>770</v>
      </c>
      <c r="C808" s="236" t="s">
        <v>248</v>
      </c>
      <c r="D808" s="6"/>
      <c r="E808" s="8"/>
      <c r="F808" s="98">
        <v>1</v>
      </c>
      <c r="G808" s="8"/>
      <c r="H808" s="7">
        <f t="shared" si="588"/>
        <v>1</v>
      </c>
      <c r="I808" s="4">
        <v>1</v>
      </c>
      <c r="J808" s="8" t="s">
        <v>231</v>
      </c>
      <c r="K808" s="7">
        <f>SUMIF(exportMMB!D:D,'Voorbeeld Costreport Budget'!A808,exportMMB!G:G)</f>
        <v>0</v>
      </c>
      <c r="L808" s="14">
        <f>INDEX(budget!L:L,MATCH(A:A,budget!A:A,0))</f>
        <v>0</v>
      </c>
      <c r="M808" s="22">
        <f>INDEX(budget!M:M,MATCH($A:$A,budget!$A:$A,0))</f>
        <v>0</v>
      </c>
      <c r="N808" s="14">
        <f>INDEX(budget!N:N,MATCH($A:$A,budget!$A:$A,0))</f>
        <v>0</v>
      </c>
      <c r="O808" s="35">
        <f>INDEX(budget!O:O,MATCH($A:$A,budget!$A:$A,0))</f>
        <v>0</v>
      </c>
      <c r="P808" s="35">
        <f>INDEX(budget!P:P,MATCH($A:$A,budget!$A:$A,0))</f>
        <v>0</v>
      </c>
      <c r="Q808" s="35">
        <f>INDEX(budget!Q:Q,MATCH($A:$A,budget!$A:$A,0))</f>
        <v>0</v>
      </c>
      <c r="R808" s="35">
        <f>INDEX(budget!R:R,MATCH($A:$A,budget!$A:$A,0))</f>
        <v>0</v>
      </c>
      <c r="S808" s="14">
        <f t="shared" si="581"/>
        <v>0</v>
      </c>
      <c r="T808" s="35">
        <f>INDEX(budget!T:T,MATCH($A:$A,budget!$A:$A,0))</f>
        <v>0</v>
      </c>
      <c r="U808" s="332">
        <f t="shared" si="582"/>
        <v>0</v>
      </c>
      <c r="V808" s="58"/>
      <c r="W808" s="14"/>
      <c r="X808" s="58"/>
      <c r="Y808" s="58"/>
      <c r="Z808" s="58"/>
      <c r="AA808" s="58"/>
      <c r="AB808" s="75"/>
      <c r="AC808" s="319">
        <f t="shared" si="583"/>
        <v>0</v>
      </c>
      <c r="AD808" s="278"/>
      <c r="AE808" s="278"/>
      <c r="AF808" s="278"/>
      <c r="AG808" s="294">
        <f t="shared" si="584"/>
        <v>0</v>
      </c>
      <c r="AH808" s="304">
        <f t="shared" si="585"/>
        <v>0</v>
      </c>
    </row>
    <row r="809" spans="1:35">
      <c r="A809" s="39">
        <v>5045</v>
      </c>
      <c r="B809" s="44" t="s">
        <v>430</v>
      </c>
      <c r="C809" s="236" t="s">
        <v>248</v>
      </c>
      <c r="D809" s="6"/>
      <c r="E809" s="8"/>
      <c r="F809" s="98">
        <v>1</v>
      </c>
      <c r="G809" s="8"/>
      <c r="H809" s="7">
        <f t="shared" si="588"/>
        <v>1</v>
      </c>
      <c r="I809" s="4">
        <v>1</v>
      </c>
      <c r="J809" s="8" t="s">
        <v>231</v>
      </c>
      <c r="K809" s="7">
        <f>SUMIF(exportMMB!D:D,'Voorbeeld Costreport Budget'!A809,exportMMB!G:G)</f>
        <v>0</v>
      </c>
      <c r="L809" s="14">
        <f>INDEX(budget!L:L,MATCH(A:A,budget!A:A,0))</f>
        <v>0</v>
      </c>
      <c r="M809" s="22">
        <f>INDEX(budget!M:M,MATCH($A:$A,budget!$A:$A,0))</f>
        <v>0</v>
      </c>
      <c r="N809" s="14">
        <f>INDEX(budget!N:N,MATCH($A:$A,budget!$A:$A,0))</f>
        <v>0</v>
      </c>
      <c r="O809" s="35">
        <f>INDEX(budget!O:O,MATCH($A:$A,budget!$A:$A,0))</f>
        <v>0</v>
      </c>
      <c r="P809" s="35">
        <f>INDEX(budget!P:P,MATCH($A:$A,budget!$A:$A,0))</f>
        <v>0</v>
      </c>
      <c r="Q809" s="35">
        <f>INDEX(budget!Q:Q,MATCH($A:$A,budget!$A:$A,0))</f>
        <v>0</v>
      </c>
      <c r="R809" s="35">
        <f>INDEX(budget!R:R,MATCH($A:$A,budget!$A:$A,0))</f>
        <v>0</v>
      </c>
      <c r="S809" s="14">
        <f t="shared" si="581"/>
        <v>0</v>
      </c>
      <c r="T809" s="35">
        <f>INDEX(budget!T:T,MATCH($A:$A,budget!$A:$A,0))</f>
        <v>0</v>
      </c>
      <c r="U809" s="332">
        <f t="shared" si="582"/>
        <v>0</v>
      </c>
      <c r="V809" s="58"/>
      <c r="W809" s="14"/>
      <c r="X809" s="58"/>
      <c r="Y809" s="58"/>
      <c r="Z809" s="58"/>
      <c r="AA809" s="58"/>
      <c r="AB809" s="75"/>
      <c r="AC809" s="319">
        <f t="shared" si="583"/>
        <v>0</v>
      </c>
      <c r="AD809" s="278"/>
      <c r="AE809" s="278"/>
      <c r="AF809" s="278"/>
      <c r="AG809" s="294">
        <f t="shared" si="584"/>
        <v>0</v>
      </c>
      <c r="AH809" s="304">
        <f t="shared" si="585"/>
        <v>0</v>
      </c>
    </row>
    <row r="810" spans="1:35">
      <c r="A810" s="39">
        <v>5047</v>
      </c>
      <c r="B810" s="44" t="s">
        <v>771</v>
      </c>
      <c r="C810" s="236" t="s">
        <v>248</v>
      </c>
      <c r="D810" s="6"/>
      <c r="E810" s="8"/>
      <c r="F810" s="98">
        <v>1</v>
      </c>
      <c r="G810" s="8"/>
      <c r="H810" s="7">
        <f t="shared" si="588"/>
        <v>1</v>
      </c>
      <c r="I810" s="4">
        <v>1</v>
      </c>
      <c r="J810" s="8" t="s">
        <v>231</v>
      </c>
      <c r="K810" s="7">
        <f>SUMIF(exportMMB!D:D,'Voorbeeld Costreport Budget'!A810,exportMMB!G:G)</f>
        <v>0</v>
      </c>
      <c r="L810" s="14">
        <f>INDEX(budget!L:L,MATCH(A:A,budget!A:A,0))</f>
        <v>0</v>
      </c>
      <c r="M810" s="22">
        <f>INDEX(budget!M:M,MATCH($A:$A,budget!$A:$A,0))</f>
        <v>0</v>
      </c>
      <c r="N810" s="14">
        <f>INDEX(budget!N:N,MATCH($A:$A,budget!$A:$A,0))</f>
        <v>0</v>
      </c>
      <c r="O810" s="35">
        <f>INDEX(budget!O:O,MATCH($A:$A,budget!$A:$A,0))</f>
        <v>0</v>
      </c>
      <c r="P810" s="35">
        <f>INDEX(budget!P:P,MATCH($A:$A,budget!$A:$A,0))</f>
        <v>0</v>
      </c>
      <c r="Q810" s="35">
        <f>INDEX(budget!Q:Q,MATCH($A:$A,budget!$A:$A,0))</f>
        <v>0</v>
      </c>
      <c r="R810" s="35">
        <f>INDEX(budget!R:R,MATCH($A:$A,budget!$A:$A,0))</f>
        <v>0</v>
      </c>
      <c r="S810" s="14">
        <f t="shared" si="581"/>
        <v>0</v>
      </c>
      <c r="T810" s="35">
        <f>INDEX(budget!T:T,MATCH($A:$A,budget!$A:$A,0))</f>
        <v>0</v>
      </c>
      <c r="U810" s="332">
        <f t="shared" si="582"/>
        <v>0</v>
      </c>
      <c r="V810" s="58"/>
      <c r="W810" s="14"/>
      <c r="X810" s="58"/>
      <c r="Y810" s="58"/>
      <c r="Z810" s="58"/>
      <c r="AA810" s="58"/>
      <c r="AB810" s="75"/>
      <c r="AC810" s="319">
        <f t="shared" si="583"/>
        <v>0</v>
      </c>
      <c r="AD810" s="278"/>
      <c r="AE810" s="278"/>
      <c r="AF810" s="278"/>
      <c r="AG810" s="294">
        <f t="shared" si="584"/>
        <v>0</v>
      </c>
      <c r="AH810" s="304">
        <f t="shared" si="585"/>
        <v>0</v>
      </c>
    </row>
    <row r="811" spans="1:35">
      <c r="A811" s="39">
        <v>5048</v>
      </c>
      <c r="B811" s="44" t="s">
        <v>772</v>
      </c>
      <c r="C811" s="236" t="s">
        <v>248</v>
      </c>
      <c r="D811" s="6"/>
      <c r="E811" s="8"/>
      <c r="F811" s="98">
        <v>1</v>
      </c>
      <c r="G811" s="8"/>
      <c r="H811" s="7">
        <f t="shared" ref="H811:H818" si="589">SUM(E811:G811)</f>
        <v>1</v>
      </c>
      <c r="I811" s="4">
        <v>1</v>
      </c>
      <c r="J811" s="8" t="s">
        <v>231</v>
      </c>
      <c r="K811" s="7">
        <f>SUMIF(exportMMB!D:D,'Voorbeeld Costreport Budget'!A811,exportMMB!G:G)</f>
        <v>0</v>
      </c>
      <c r="L811" s="14">
        <f>INDEX(budget!L:L,MATCH(A:A,budget!A:A,0))</f>
        <v>0</v>
      </c>
      <c r="M811" s="22">
        <f>INDEX(budget!M:M,MATCH($A:$A,budget!$A:$A,0))</f>
        <v>0</v>
      </c>
      <c r="N811" s="14">
        <f>INDEX(budget!N:N,MATCH($A:$A,budget!$A:$A,0))</f>
        <v>0</v>
      </c>
      <c r="O811" s="35">
        <f>INDEX(budget!O:O,MATCH($A:$A,budget!$A:$A,0))</f>
        <v>0</v>
      </c>
      <c r="P811" s="35">
        <f>INDEX(budget!P:P,MATCH($A:$A,budget!$A:$A,0))</f>
        <v>0</v>
      </c>
      <c r="Q811" s="35">
        <f>INDEX(budget!Q:Q,MATCH($A:$A,budget!$A:$A,0))</f>
        <v>0</v>
      </c>
      <c r="R811" s="35">
        <f>INDEX(budget!R:R,MATCH($A:$A,budget!$A:$A,0))</f>
        <v>0</v>
      </c>
      <c r="S811" s="14">
        <f t="shared" si="581"/>
        <v>0</v>
      </c>
      <c r="T811" s="35">
        <f>INDEX(budget!T:T,MATCH($A:$A,budget!$A:$A,0))</f>
        <v>0</v>
      </c>
      <c r="U811" s="332">
        <f t="shared" si="582"/>
        <v>0</v>
      </c>
      <c r="V811" s="58"/>
      <c r="W811" s="14"/>
      <c r="X811" s="58"/>
      <c r="Y811" s="58"/>
      <c r="Z811" s="58"/>
      <c r="AA811" s="58"/>
      <c r="AB811" s="75"/>
      <c r="AC811" s="319">
        <f t="shared" si="583"/>
        <v>0</v>
      </c>
      <c r="AD811" s="278"/>
      <c r="AE811" s="278"/>
      <c r="AF811" s="278"/>
      <c r="AG811" s="294">
        <f t="shared" si="584"/>
        <v>0</v>
      </c>
      <c r="AH811" s="304">
        <f t="shared" si="585"/>
        <v>0</v>
      </c>
    </row>
    <row r="812" spans="1:35">
      <c r="A812" s="39">
        <v>5070</v>
      </c>
      <c r="B812" s="44" t="s">
        <v>773</v>
      </c>
      <c r="C812" s="236" t="s">
        <v>248</v>
      </c>
      <c r="D812" s="6"/>
      <c r="E812" s="8"/>
      <c r="F812" s="98">
        <v>1</v>
      </c>
      <c r="G812" s="8"/>
      <c r="H812" s="7">
        <f t="shared" si="589"/>
        <v>1</v>
      </c>
      <c r="I812" s="4">
        <v>1</v>
      </c>
      <c r="J812" s="8" t="s">
        <v>231</v>
      </c>
      <c r="K812" s="7">
        <f>SUMIF(exportMMB!D:D,'Voorbeeld Costreport Budget'!A812,exportMMB!G:G)</f>
        <v>0</v>
      </c>
      <c r="L812" s="14">
        <f>INDEX(budget!L:L,MATCH(A:A,budget!A:A,0))</f>
        <v>0</v>
      </c>
      <c r="M812" s="22">
        <f>INDEX(budget!M:M,MATCH($A:$A,budget!$A:$A,0))</f>
        <v>0</v>
      </c>
      <c r="N812" s="14">
        <f>INDEX(budget!N:N,MATCH($A:$A,budget!$A:$A,0))</f>
        <v>0</v>
      </c>
      <c r="O812" s="35">
        <f>INDEX(budget!O:O,MATCH($A:$A,budget!$A:$A,0))</f>
        <v>0</v>
      </c>
      <c r="P812" s="35">
        <f>INDEX(budget!P:P,MATCH($A:$A,budget!$A:$A,0))</f>
        <v>0</v>
      </c>
      <c r="Q812" s="35">
        <f>INDEX(budget!Q:Q,MATCH($A:$A,budget!$A:$A,0))</f>
        <v>0</v>
      </c>
      <c r="R812" s="35">
        <f>INDEX(budget!R:R,MATCH($A:$A,budget!$A:$A,0))</f>
        <v>0</v>
      </c>
      <c r="S812" s="14">
        <f t="shared" si="581"/>
        <v>0</v>
      </c>
      <c r="T812" s="35">
        <f>INDEX(budget!T:T,MATCH($A:$A,budget!$A:$A,0))</f>
        <v>0</v>
      </c>
      <c r="U812" s="332">
        <f t="shared" si="582"/>
        <v>0</v>
      </c>
      <c r="V812" s="58"/>
      <c r="W812" s="14"/>
      <c r="X812" s="58"/>
      <c r="Y812" s="58"/>
      <c r="Z812" s="58"/>
      <c r="AA812" s="58"/>
      <c r="AB812" s="75"/>
      <c r="AC812" s="319">
        <f t="shared" si="583"/>
        <v>0</v>
      </c>
      <c r="AD812" s="278"/>
      <c r="AE812" s="278"/>
      <c r="AF812" s="278"/>
      <c r="AG812" s="294">
        <f t="shared" si="584"/>
        <v>0</v>
      </c>
      <c r="AH812" s="304">
        <f t="shared" si="585"/>
        <v>0</v>
      </c>
    </row>
    <row r="813" spans="1:35">
      <c r="A813" s="39">
        <v>5085</v>
      </c>
      <c r="B813" s="44" t="s">
        <v>191</v>
      </c>
      <c r="C813" s="236" t="s">
        <v>248</v>
      </c>
      <c r="D813" s="6"/>
      <c r="E813" s="8"/>
      <c r="F813" s="98">
        <v>1</v>
      </c>
      <c r="G813" s="8"/>
      <c r="H813" s="7">
        <f t="shared" si="589"/>
        <v>1</v>
      </c>
      <c r="I813" s="4">
        <v>1</v>
      </c>
      <c r="J813" s="8" t="s">
        <v>231</v>
      </c>
      <c r="K813" s="7">
        <f>SUMIF(exportMMB!D:D,'Voorbeeld Costreport Budget'!A813,exportMMB!G:G)</f>
        <v>0</v>
      </c>
      <c r="L813" s="14">
        <f>INDEX(budget!L:L,MATCH(A:A,budget!A:A,0))</f>
        <v>0</v>
      </c>
      <c r="M813" s="22">
        <f>INDEX(budget!M:M,MATCH($A:$A,budget!$A:$A,0))</f>
        <v>0</v>
      </c>
      <c r="N813" s="14">
        <f>INDEX(budget!N:N,MATCH($A:$A,budget!$A:$A,0))</f>
        <v>0</v>
      </c>
      <c r="O813" s="35">
        <f>INDEX(budget!O:O,MATCH($A:$A,budget!$A:$A,0))</f>
        <v>0</v>
      </c>
      <c r="P813" s="35">
        <f>INDEX(budget!P:P,MATCH($A:$A,budget!$A:$A,0))</f>
        <v>0</v>
      </c>
      <c r="Q813" s="35">
        <f>INDEX(budget!Q:Q,MATCH($A:$A,budget!$A:$A,0))</f>
        <v>0</v>
      </c>
      <c r="R813" s="35">
        <f>INDEX(budget!R:R,MATCH($A:$A,budget!$A:$A,0))</f>
        <v>0</v>
      </c>
      <c r="S813" s="14">
        <f t="shared" si="581"/>
        <v>0</v>
      </c>
      <c r="T813" s="35">
        <f>INDEX(budget!T:T,MATCH($A:$A,budget!$A:$A,0))</f>
        <v>0</v>
      </c>
      <c r="U813" s="332">
        <f t="shared" si="582"/>
        <v>0</v>
      </c>
      <c r="V813" s="58"/>
      <c r="W813" s="14"/>
      <c r="X813" s="58"/>
      <c r="Y813" s="58"/>
      <c r="Z813" s="58"/>
      <c r="AA813" s="58"/>
      <c r="AB813" s="75"/>
      <c r="AC813" s="319">
        <f t="shared" si="583"/>
        <v>0</v>
      </c>
      <c r="AD813" s="278"/>
      <c r="AE813" s="278"/>
      <c r="AF813" s="278"/>
      <c r="AG813" s="294">
        <f t="shared" si="584"/>
        <v>0</v>
      </c>
      <c r="AH813" s="304">
        <f t="shared" si="585"/>
        <v>0</v>
      </c>
    </row>
    <row r="814" spans="1:35">
      <c r="A814" s="103">
        <v>5094</v>
      </c>
      <c r="B814" s="44" t="s">
        <v>774</v>
      </c>
      <c r="C814" s="236" t="s">
        <v>254</v>
      </c>
      <c r="D814" s="6"/>
      <c r="E814" s="8"/>
      <c r="F814" s="98">
        <v>1</v>
      </c>
      <c r="G814" s="8"/>
      <c r="H814" s="7">
        <f t="shared" si="589"/>
        <v>1</v>
      </c>
      <c r="I814" s="4">
        <v>1</v>
      </c>
      <c r="J814" s="8" t="s">
        <v>231</v>
      </c>
      <c r="K814" s="7">
        <f>SUMIF(exportMMB!D:D,'Voorbeeld Costreport Budget'!A814,exportMMB!G:G)</f>
        <v>0</v>
      </c>
      <c r="L814" s="14">
        <f>INDEX(budget!L:L,MATCH(A:A,budget!A:A,0))</f>
        <v>0</v>
      </c>
      <c r="M814" s="22">
        <f>INDEX(budget!M:M,MATCH($A:$A,budget!$A:$A,0))</f>
        <v>0</v>
      </c>
      <c r="N814" s="14">
        <f>INDEX(budget!N:N,MATCH($A:$A,budget!$A:$A,0))</f>
        <v>0</v>
      </c>
      <c r="O814" s="35">
        <f>INDEX(budget!O:O,MATCH($A:$A,budget!$A:$A,0))</f>
        <v>0</v>
      </c>
      <c r="P814" s="35">
        <f>INDEX(budget!P:P,MATCH($A:$A,budget!$A:$A,0))</f>
        <v>0</v>
      </c>
      <c r="Q814" s="35">
        <f>INDEX(budget!Q:Q,MATCH($A:$A,budget!$A:$A,0))</f>
        <v>0</v>
      </c>
      <c r="R814" s="35">
        <f>INDEX(budget!R:R,MATCH($A:$A,budget!$A:$A,0))</f>
        <v>0</v>
      </c>
      <c r="S814" s="14">
        <f t="shared" si="581"/>
        <v>0</v>
      </c>
      <c r="T814" s="36"/>
      <c r="U814" s="332">
        <f t="shared" si="582"/>
        <v>0</v>
      </c>
      <c r="V814" s="58"/>
      <c r="W814" s="14"/>
      <c r="X814" s="58"/>
      <c r="Y814" s="58"/>
      <c r="Z814" s="58"/>
      <c r="AA814" s="58"/>
      <c r="AB814" s="310"/>
      <c r="AC814" s="319">
        <f t="shared" si="583"/>
        <v>0</v>
      </c>
      <c r="AD814" s="278"/>
      <c r="AE814" s="278"/>
      <c r="AF814" s="278"/>
      <c r="AG814" s="294">
        <f t="shared" si="584"/>
        <v>0</v>
      </c>
      <c r="AH814" s="304">
        <f t="shared" si="585"/>
        <v>0</v>
      </c>
    </row>
    <row r="815" spans="1:35">
      <c r="A815" s="39"/>
      <c r="B815" s="46" t="s">
        <v>152</v>
      </c>
      <c r="C815" s="236"/>
      <c r="D815" s="6"/>
      <c r="E815" s="8"/>
      <c r="F815" s="98"/>
      <c r="G815" s="8"/>
      <c r="H815" s="7"/>
      <c r="I815" s="4"/>
      <c r="J815" s="8"/>
      <c r="K815" s="7"/>
      <c r="L815" s="16">
        <f>SUM(L794:L814)</f>
        <v>0</v>
      </c>
      <c r="M815" s="21">
        <f>SUM(M794:M814)</f>
        <v>0</v>
      </c>
      <c r="N815" s="16">
        <f t="shared" ref="N815:T815" si="590">SUM(N794:N814)</f>
        <v>0</v>
      </c>
      <c r="O815" s="34">
        <f t="shared" si="590"/>
        <v>0</v>
      </c>
      <c r="P815" s="34">
        <f t="shared" si="590"/>
        <v>0</v>
      </c>
      <c r="Q815" s="34">
        <f t="shared" si="590"/>
        <v>0</v>
      </c>
      <c r="R815" s="34">
        <f t="shared" si="590"/>
        <v>0</v>
      </c>
      <c r="S815" s="16">
        <f t="shared" si="590"/>
        <v>0</v>
      </c>
      <c r="T815" s="34">
        <f t="shared" si="590"/>
        <v>0</v>
      </c>
      <c r="U815" s="284">
        <f>SUM(U794:U814)</f>
        <v>0</v>
      </c>
      <c r="V815" s="58">
        <f t="shared" ref="V815:AA815" si="591">SUM(V794:V814)</f>
        <v>0</v>
      </c>
      <c r="W815" s="14">
        <f t="shared" si="591"/>
        <v>0</v>
      </c>
      <c r="X815" s="58">
        <f t="shared" si="591"/>
        <v>0</v>
      </c>
      <c r="Y815" s="58">
        <f t="shared" si="591"/>
        <v>0</v>
      </c>
      <c r="Z815" s="58">
        <f t="shared" si="591"/>
        <v>0</v>
      </c>
      <c r="AA815" s="58">
        <f t="shared" si="591"/>
        <v>0</v>
      </c>
      <c r="AB815" s="59">
        <f t="shared" ref="AB815" si="592">SUM(AB794:AB814)</f>
        <v>0</v>
      </c>
      <c r="AC815" s="320">
        <f>SUM(AC794:AC814)</f>
        <v>0</v>
      </c>
      <c r="AD815" s="279">
        <f>SUM(AD794:AD814)</f>
        <v>0</v>
      </c>
      <c r="AE815" s="279">
        <f>SUM(AE794:AE814)</f>
        <v>0</v>
      </c>
      <c r="AF815" s="279">
        <f>SUM(AF794:AF814)</f>
        <v>0</v>
      </c>
      <c r="AG815" s="295">
        <f t="shared" ref="AG815:AH815" si="593">SUM(AG794:AG814)</f>
        <v>0</v>
      </c>
      <c r="AH815" s="305">
        <f t="shared" si="593"/>
        <v>0</v>
      </c>
      <c r="AI815" s="328"/>
    </row>
    <row r="816" spans="1:35">
      <c r="A816" s="39"/>
      <c r="B816" s="46"/>
      <c r="C816" s="236"/>
      <c r="D816" s="6"/>
      <c r="E816" s="8"/>
      <c r="F816" s="98"/>
      <c r="G816" s="8"/>
      <c r="H816" s="7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  <c r="U816" s="284"/>
      <c r="V816" s="58"/>
      <c r="W816" s="14"/>
      <c r="X816" s="58"/>
      <c r="Y816" s="58"/>
      <c r="Z816" s="58"/>
      <c r="AA816" s="58"/>
      <c r="AB816" s="75"/>
      <c r="AC816" s="320"/>
      <c r="AD816" s="279"/>
      <c r="AE816" s="279"/>
      <c r="AF816" s="279"/>
      <c r="AG816" s="295"/>
      <c r="AH816" s="305"/>
      <c r="AI816" s="328"/>
    </row>
    <row r="817" spans="1:35">
      <c r="A817" s="104">
        <v>5100</v>
      </c>
      <c r="B817" s="31" t="s">
        <v>775</v>
      </c>
      <c r="C817" s="237"/>
      <c r="D817" s="6"/>
      <c r="E817" s="8"/>
      <c r="F817" s="98"/>
      <c r="G817" s="8"/>
      <c r="H817" s="7"/>
      <c r="I817" s="4"/>
      <c r="J817" s="8"/>
      <c r="K817" s="7"/>
      <c r="L817" s="14">
        <f>INDEX(budget!L:L,MATCH(A:A,budget!A:A,0))</f>
        <v>0</v>
      </c>
      <c r="M817" s="22">
        <f>INDEX(budget!M:M,MATCH($A:$A,budget!$A:$A,0))</f>
        <v>0</v>
      </c>
      <c r="N817" s="14">
        <f>INDEX(budget!N:N,MATCH($A:$A,budget!$A:$A,0))</f>
        <v>0</v>
      </c>
      <c r="O817" s="35">
        <f>INDEX(budget!O:O,MATCH($A:$A,budget!$A:$A,0))</f>
        <v>0</v>
      </c>
      <c r="P817" s="35">
        <f>INDEX(budget!P:P,MATCH($A:$A,budget!$A:$A,0))</f>
        <v>0</v>
      </c>
      <c r="Q817" s="35">
        <f>INDEX(budget!Q:Q,MATCH($A:$A,budget!$A:$A,0))</f>
        <v>0</v>
      </c>
      <c r="R817" s="35">
        <f>INDEX(budget!R:R,MATCH($A:$A,budget!$A:$A,0))</f>
        <v>0</v>
      </c>
      <c r="S817" s="14"/>
      <c r="T817" s="33"/>
      <c r="U817" s="284"/>
      <c r="V817" s="58"/>
      <c r="W817" s="14"/>
      <c r="X817" s="58"/>
      <c r="Y817" s="58"/>
      <c r="Z817" s="58"/>
      <c r="AA817" s="58"/>
      <c r="AB817" s="75"/>
      <c r="AC817" s="319">
        <f t="shared" ref="AC817:AC828" si="594">AD:AD+AE:AE</f>
        <v>0</v>
      </c>
      <c r="AD817" s="278"/>
      <c r="AE817" s="278"/>
      <c r="AF817" s="278"/>
      <c r="AG817" s="294">
        <f t="shared" ref="AG817:AG828" si="595">AC:AC+U:U</f>
        <v>0</v>
      </c>
      <c r="AH817" s="304">
        <f t="shared" ref="AH817:AH828" si="596">L:L-AG:AG</f>
        <v>0</v>
      </c>
    </row>
    <row r="818" spans="1:35">
      <c r="A818" s="39">
        <v>5101</v>
      </c>
      <c r="B818" s="44" t="s">
        <v>776</v>
      </c>
      <c r="C818" s="236" t="s">
        <v>777</v>
      </c>
      <c r="D818" s="6"/>
      <c r="E818" s="8"/>
      <c r="F818" s="98">
        <v>1</v>
      </c>
      <c r="G818" s="8"/>
      <c r="H818" s="7">
        <f t="shared" si="589"/>
        <v>1</v>
      </c>
      <c r="I818" s="4">
        <v>1</v>
      </c>
      <c r="J818" s="8" t="s">
        <v>231</v>
      </c>
      <c r="K818" s="7">
        <f>SUMIF(exportMMB!D:D,'Voorbeeld Costreport Budget'!A818,exportMMB!G:G)</f>
        <v>0</v>
      </c>
      <c r="L818" s="14">
        <f>INDEX(budget!L:L,MATCH(A:A,budget!A:A,0))</f>
        <v>0</v>
      </c>
      <c r="M818" s="22">
        <f>INDEX(budget!M:M,MATCH($A:$A,budget!$A:$A,0))</f>
        <v>0</v>
      </c>
      <c r="N818" s="14">
        <f>INDEX(budget!N:N,MATCH($A:$A,budget!$A:$A,0))</f>
        <v>0</v>
      </c>
      <c r="O818" s="35">
        <f>INDEX(budget!O:O,MATCH($A:$A,budget!$A:$A,0))</f>
        <v>0</v>
      </c>
      <c r="P818" s="35">
        <f>INDEX(budget!P:P,MATCH($A:$A,budget!$A:$A,0))</f>
        <v>0</v>
      </c>
      <c r="Q818" s="35">
        <f>INDEX(budget!Q:Q,MATCH($A:$A,budget!$A:$A,0))</f>
        <v>0</v>
      </c>
      <c r="R818" s="35">
        <f>INDEX(budget!R:R,MATCH($A:$A,budget!$A:$A,0))</f>
        <v>0</v>
      </c>
      <c r="S818" s="14">
        <f t="shared" ref="S818:S828" si="597">L818-SUM(N818:R818)</f>
        <v>0</v>
      </c>
      <c r="T818" s="35">
        <f>INDEX(budget!T:T,MATCH($A:$A,budget!$A:$A,0))</f>
        <v>0</v>
      </c>
      <c r="U818" s="332">
        <f t="shared" ref="U818:U828" si="598">W:W+X:X+Y:Y+Z:Z+AA:AA</f>
        <v>0</v>
      </c>
      <c r="V818" s="58"/>
      <c r="W818" s="14"/>
      <c r="X818" s="58"/>
      <c r="Y818" s="58"/>
      <c r="Z818" s="58"/>
      <c r="AA818" s="58"/>
      <c r="AB818" s="75"/>
      <c r="AC818" s="319">
        <f t="shared" si="594"/>
        <v>0</v>
      </c>
      <c r="AD818" s="278"/>
      <c r="AE818" s="278"/>
      <c r="AF818" s="278"/>
      <c r="AG818" s="294">
        <f t="shared" si="595"/>
        <v>0</v>
      </c>
      <c r="AH818" s="304">
        <f t="shared" si="596"/>
        <v>0</v>
      </c>
    </row>
    <row r="819" spans="1:35">
      <c r="A819" s="103">
        <v>5102</v>
      </c>
      <c r="B819" s="44" t="s">
        <v>778</v>
      </c>
      <c r="C819" s="236" t="s">
        <v>777</v>
      </c>
      <c r="D819" s="6"/>
      <c r="E819" s="8"/>
      <c r="F819" s="98">
        <v>1</v>
      </c>
      <c r="G819" s="8"/>
      <c r="H819" s="7">
        <f t="shared" ref="H819:H823" si="599">SUM(E819:G819)</f>
        <v>1</v>
      </c>
      <c r="I819" s="4">
        <v>1</v>
      </c>
      <c r="J819" s="8" t="s">
        <v>231</v>
      </c>
      <c r="K819" s="7">
        <f>SUMIF(exportMMB!D:D,'Voorbeeld Costreport Budget'!A819,exportMMB!G:G)</f>
        <v>0</v>
      </c>
      <c r="L819" s="14">
        <f>INDEX(budget!L:L,MATCH(A:A,budget!A:A,0))</f>
        <v>0</v>
      </c>
      <c r="M819" s="22">
        <f>INDEX(budget!M:M,MATCH($A:$A,budget!$A:$A,0))</f>
        <v>0</v>
      </c>
      <c r="N819" s="14">
        <f>INDEX(budget!N:N,MATCH($A:$A,budget!$A:$A,0))</f>
        <v>0</v>
      </c>
      <c r="O819" s="35">
        <f>INDEX(budget!O:O,MATCH($A:$A,budget!$A:$A,0))</f>
        <v>0</v>
      </c>
      <c r="P819" s="35">
        <f>INDEX(budget!P:P,MATCH($A:$A,budget!$A:$A,0))</f>
        <v>0</v>
      </c>
      <c r="Q819" s="35">
        <f>INDEX(budget!Q:Q,MATCH($A:$A,budget!$A:$A,0))</f>
        <v>0</v>
      </c>
      <c r="R819" s="35">
        <f>INDEX(budget!R:R,MATCH($A:$A,budget!$A:$A,0))</f>
        <v>0</v>
      </c>
      <c r="S819" s="14">
        <f t="shared" si="597"/>
        <v>0</v>
      </c>
      <c r="T819" s="35">
        <f>INDEX(budget!T:T,MATCH($A:$A,budget!$A:$A,0))</f>
        <v>0</v>
      </c>
      <c r="U819" s="332">
        <f t="shared" si="598"/>
        <v>0</v>
      </c>
      <c r="V819" s="58"/>
      <c r="W819" s="14"/>
      <c r="X819" s="58"/>
      <c r="Y819" s="58"/>
      <c r="Z819" s="58"/>
      <c r="AA819" s="58"/>
      <c r="AB819" s="75"/>
      <c r="AC819" s="319">
        <f t="shared" si="594"/>
        <v>0</v>
      </c>
      <c r="AD819" s="278"/>
      <c r="AE819" s="278"/>
      <c r="AF819" s="278"/>
      <c r="AG819" s="294">
        <f t="shared" si="595"/>
        <v>0</v>
      </c>
      <c r="AH819" s="304">
        <f t="shared" si="596"/>
        <v>0</v>
      </c>
    </row>
    <row r="820" spans="1:35">
      <c r="A820" s="39">
        <v>5103</v>
      </c>
      <c r="B820" s="44" t="s">
        <v>779</v>
      </c>
      <c r="C820" s="236" t="s">
        <v>777</v>
      </c>
      <c r="D820" s="6"/>
      <c r="E820" s="8"/>
      <c r="F820" s="98">
        <v>1</v>
      </c>
      <c r="G820" s="8"/>
      <c r="H820" s="7">
        <f t="shared" si="599"/>
        <v>1</v>
      </c>
      <c r="I820" s="4">
        <v>1</v>
      </c>
      <c r="J820" s="8" t="s">
        <v>231</v>
      </c>
      <c r="K820" s="7">
        <f>SUMIF(exportMMB!D:D,'Voorbeeld Costreport Budget'!A820,exportMMB!G:G)</f>
        <v>0</v>
      </c>
      <c r="L820" s="14">
        <f>INDEX(budget!L:L,MATCH(A:A,budget!A:A,0))</f>
        <v>0</v>
      </c>
      <c r="M820" s="22">
        <f>INDEX(budget!M:M,MATCH($A:$A,budget!$A:$A,0))</f>
        <v>0</v>
      </c>
      <c r="N820" s="14">
        <f>INDEX(budget!N:N,MATCH($A:$A,budget!$A:$A,0))</f>
        <v>0</v>
      </c>
      <c r="O820" s="35">
        <f>INDEX(budget!O:O,MATCH($A:$A,budget!$A:$A,0))</f>
        <v>0</v>
      </c>
      <c r="P820" s="35">
        <f>INDEX(budget!P:P,MATCH($A:$A,budget!$A:$A,0))</f>
        <v>0</v>
      </c>
      <c r="Q820" s="35">
        <f>INDEX(budget!Q:Q,MATCH($A:$A,budget!$A:$A,0))</f>
        <v>0</v>
      </c>
      <c r="R820" s="35">
        <f>INDEX(budget!R:R,MATCH($A:$A,budget!$A:$A,0))</f>
        <v>0</v>
      </c>
      <c r="S820" s="14">
        <f t="shared" si="597"/>
        <v>0</v>
      </c>
      <c r="T820" s="35">
        <f>INDEX(budget!T:T,MATCH($A:$A,budget!$A:$A,0))</f>
        <v>0</v>
      </c>
      <c r="U820" s="332">
        <f t="shared" si="598"/>
        <v>0</v>
      </c>
      <c r="V820" s="58"/>
      <c r="W820" s="14"/>
      <c r="X820" s="58"/>
      <c r="Y820" s="58"/>
      <c r="Z820" s="58"/>
      <c r="AA820" s="58"/>
      <c r="AB820" s="75"/>
      <c r="AC820" s="319">
        <f t="shared" si="594"/>
        <v>0</v>
      </c>
      <c r="AD820" s="278"/>
      <c r="AE820" s="278"/>
      <c r="AF820" s="278"/>
      <c r="AG820" s="294">
        <f t="shared" si="595"/>
        <v>0</v>
      </c>
      <c r="AH820" s="304">
        <f t="shared" si="596"/>
        <v>0</v>
      </c>
    </row>
    <row r="821" spans="1:35">
      <c r="A821" s="39">
        <v>5110</v>
      </c>
      <c r="B821" s="44" t="s">
        <v>780</v>
      </c>
      <c r="C821" s="236" t="s">
        <v>777</v>
      </c>
      <c r="D821" s="6"/>
      <c r="E821" s="8"/>
      <c r="F821" s="98">
        <v>1</v>
      </c>
      <c r="G821" s="8"/>
      <c r="H821" s="7">
        <f t="shared" si="599"/>
        <v>1</v>
      </c>
      <c r="I821" s="4">
        <v>1</v>
      </c>
      <c r="J821" s="8" t="s">
        <v>231</v>
      </c>
      <c r="K821" s="7">
        <f>SUMIF(exportMMB!D:D,'Voorbeeld Costreport Budget'!A821,exportMMB!G:G)</f>
        <v>0</v>
      </c>
      <c r="L821" s="14">
        <f>INDEX(budget!L:L,MATCH(A:A,budget!A:A,0))</f>
        <v>0</v>
      </c>
      <c r="M821" s="22">
        <f>INDEX(budget!M:M,MATCH($A:$A,budget!$A:$A,0))</f>
        <v>0</v>
      </c>
      <c r="N821" s="14">
        <f>INDEX(budget!N:N,MATCH($A:$A,budget!$A:$A,0))</f>
        <v>0</v>
      </c>
      <c r="O821" s="35">
        <f>INDEX(budget!O:O,MATCH($A:$A,budget!$A:$A,0))</f>
        <v>0</v>
      </c>
      <c r="P821" s="35">
        <f>INDEX(budget!P:P,MATCH($A:$A,budget!$A:$A,0))</f>
        <v>0</v>
      </c>
      <c r="Q821" s="35">
        <f>INDEX(budget!Q:Q,MATCH($A:$A,budget!$A:$A,0))</f>
        <v>0</v>
      </c>
      <c r="R821" s="35">
        <f>INDEX(budget!R:R,MATCH($A:$A,budget!$A:$A,0))</f>
        <v>0</v>
      </c>
      <c r="S821" s="14">
        <f t="shared" si="597"/>
        <v>0</v>
      </c>
      <c r="T821" s="35">
        <f>INDEX(budget!T:T,MATCH($A:$A,budget!$A:$A,0))</f>
        <v>0</v>
      </c>
      <c r="U821" s="332">
        <f t="shared" si="598"/>
        <v>0</v>
      </c>
      <c r="V821" s="58"/>
      <c r="W821" s="14"/>
      <c r="X821" s="58"/>
      <c r="Y821" s="58"/>
      <c r="Z821" s="58"/>
      <c r="AA821" s="58"/>
      <c r="AB821" s="75"/>
      <c r="AC821" s="319">
        <f t="shared" si="594"/>
        <v>0</v>
      </c>
      <c r="AD821" s="278"/>
      <c r="AE821" s="278"/>
      <c r="AF821" s="278"/>
      <c r="AG821" s="294">
        <f t="shared" si="595"/>
        <v>0</v>
      </c>
      <c r="AH821" s="304">
        <f t="shared" si="596"/>
        <v>0</v>
      </c>
    </row>
    <row r="822" spans="1:35">
      <c r="A822" s="103">
        <v>5113</v>
      </c>
      <c r="B822" s="44" t="s">
        <v>370</v>
      </c>
      <c r="C822" s="236" t="s">
        <v>777</v>
      </c>
      <c r="D822" s="6"/>
      <c r="E822" s="8"/>
      <c r="F822" s="98">
        <v>1</v>
      </c>
      <c r="G822" s="8"/>
      <c r="H822" s="7">
        <f t="shared" si="599"/>
        <v>1</v>
      </c>
      <c r="I822" s="4">
        <v>1</v>
      </c>
      <c r="J822" s="8" t="s">
        <v>231</v>
      </c>
      <c r="K822" s="7">
        <f>SUMIF(exportMMB!D:D,'Voorbeeld Costreport Budget'!A822,exportMMB!G:G)</f>
        <v>0</v>
      </c>
      <c r="L822" s="14">
        <f>INDEX(budget!L:L,MATCH(A:A,budget!A:A,0))</f>
        <v>0</v>
      </c>
      <c r="M822" s="22">
        <f>INDEX(budget!M:M,MATCH($A:$A,budget!$A:$A,0))</f>
        <v>0</v>
      </c>
      <c r="N822" s="14">
        <f>INDEX(budget!N:N,MATCH($A:$A,budget!$A:$A,0))</f>
        <v>0</v>
      </c>
      <c r="O822" s="35">
        <f>INDEX(budget!O:O,MATCH($A:$A,budget!$A:$A,0))</f>
        <v>0</v>
      </c>
      <c r="P822" s="35">
        <f>INDEX(budget!P:P,MATCH($A:$A,budget!$A:$A,0))</f>
        <v>0</v>
      </c>
      <c r="Q822" s="35">
        <f>INDEX(budget!Q:Q,MATCH($A:$A,budget!$A:$A,0))</f>
        <v>0</v>
      </c>
      <c r="R822" s="35">
        <f>INDEX(budget!R:R,MATCH($A:$A,budget!$A:$A,0))</f>
        <v>0</v>
      </c>
      <c r="S822" s="14">
        <f t="shared" si="597"/>
        <v>0</v>
      </c>
      <c r="T822" s="35">
        <f>INDEX(budget!T:T,MATCH($A:$A,budget!$A:$A,0))</f>
        <v>0</v>
      </c>
      <c r="U822" s="332">
        <f t="shared" si="598"/>
        <v>0</v>
      </c>
      <c r="V822" s="58"/>
      <c r="W822" s="14"/>
      <c r="X822" s="58"/>
      <c r="Y822" s="58"/>
      <c r="Z822" s="58"/>
      <c r="AA822" s="58"/>
      <c r="AB822" s="75"/>
      <c r="AC822" s="319">
        <f t="shared" si="594"/>
        <v>0</v>
      </c>
      <c r="AD822" s="278"/>
      <c r="AE822" s="278"/>
      <c r="AF822" s="278"/>
      <c r="AG822" s="294">
        <f t="shared" si="595"/>
        <v>0</v>
      </c>
      <c r="AH822" s="304">
        <f t="shared" si="596"/>
        <v>0</v>
      </c>
    </row>
    <row r="823" spans="1:35">
      <c r="A823" s="39">
        <v>5140</v>
      </c>
      <c r="B823" s="44" t="s">
        <v>781</v>
      </c>
      <c r="C823" s="236" t="s">
        <v>777</v>
      </c>
      <c r="D823" s="6"/>
      <c r="E823" s="8"/>
      <c r="F823" s="98">
        <v>1</v>
      </c>
      <c r="G823" s="8"/>
      <c r="H823" s="7">
        <f t="shared" si="599"/>
        <v>1</v>
      </c>
      <c r="I823" s="4">
        <v>1</v>
      </c>
      <c r="J823" s="8" t="s">
        <v>231</v>
      </c>
      <c r="K823" s="7">
        <f>SUMIF(exportMMB!D:D,'Voorbeeld Costreport Budget'!A823,exportMMB!G:G)</f>
        <v>0</v>
      </c>
      <c r="L823" s="14">
        <f>INDEX(budget!L:L,MATCH(A:A,budget!A:A,0))</f>
        <v>0</v>
      </c>
      <c r="M823" s="22">
        <f>INDEX(budget!M:M,MATCH($A:$A,budget!$A:$A,0))</f>
        <v>0</v>
      </c>
      <c r="N823" s="14">
        <f>INDEX(budget!N:N,MATCH($A:$A,budget!$A:$A,0))</f>
        <v>0</v>
      </c>
      <c r="O823" s="35">
        <f>INDEX(budget!O:O,MATCH($A:$A,budget!$A:$A,0))</f>
        <v>0</v>
      </c>
      <c r="P823" s="35">
        <f>INDEX(budget!P:P,MATCH($A:$A,budget!$A:$A,0))</f>
        <v>0</v>
      </c>
      <c r="Q823" s="35">
        <f>INDEX(budget!Q:Q,MATCH($A:$A,budget!$A:$A,0))</f>
        <v>0</v>
      </c>
      <c r="R823" s="35">
        <f>INDEX(budget!R:R,MATCH($A:$A,budget!$A:$A,0))</f>
        <v>0</v>
      </c>
      <c r="S823" s="14">
        <f t="shared" si="597"/>
        <v>0</v>
      </c>
      <c r="T823" s="35">
        <f>INDEX(budget!T:T,MATCH($A:$A,budget!$A:$A,0))</f>
        <v>0</v>
      </c>
      <c r="U823" s="332">
        <f t="shared" si="598"/>
        <v>0</v>
      </c>
      <c r="V823" s="58"/>
      <c r="W823" s="14"/>
      <c r="X823" s="58"/>
      <c r="Y823" s="58"/>
      <c r="Z823" s="58"/>
      <c r="AA823" s="58"/>
      <c r="AB823" s="75"/>
      <c r="AC823" s="319">
        <f t="shared" si="594"/>
        <v>0</v>
      </c>
      <c r="AD823" s="278"/>
      <c r="AE823" s="278"/>
      <c r="AF823" s="278"/>
      <c r="AG823" s="294">
        <f t="shared" si="595"/>
        <v>0</v>
      </c>
      <c r="AH823" s="304">
        <f t="shared" si="596"/>
        <v>0</v>
      </c>
    </row>
    <row r="824" spans="1:35">
      <c r="A824" s="103">
        <v>5150</v>
      </c>
      <c r="B824" s="44" t="s">
        <v>782</v>
      </c>
      <c r="C824" s="236" t="s">
        <v>254</v>
      </c>
      <c r="D824" s="6"/>
      <c r="E824" s="8"/>
      <c r="F824" s="98">
        <v>1</v>
      </c>
      <c r="G824" s="8"/>
      <c r="H824" s="7">
        <f t="shared" ref="H824" si="600">SUM(E824:G824)</f>
        <v>1</v>
      </c>
      <c r="I824" s="4">
        <v>1</v>
      </c>
      <c r="J824" s="8" t="s">
        <v>231</v>
      </c>
      <c r="K824" s="7">
        <f>SUMIF(exportMMB!D:D,'Voorbeeld Costreport Budget'!A824,exportMMB!G:G)</f>
        <v>0</v>
      </c>
      <c r="L824" s="14">
        <f>INDEX(budget!L:L,MATCH(A:A,budget!A:A,0))</f>
        <v>0</v>
      </c>
      <c r="M824" s="22">
        <f>INDEX(budget!M:M,MATCH($A:$A,budget!$A:$A,0))</f>
        <v>0</v>
      </c>
      <c r="N824" s="14">
        <f>INDEX(budget!N:N,MATCH($A:$A,budget!$A:$A,0))</f>
        <v>0</v>
      </c>
      <c r="O824" s="35">
        <f>INDEX(budget!O:O,MATCH($A:$A,budget!$A:$A,0))</f>
        <v>0</v>
      </c>
      <c r="P824" s="35">
        <f>INDEX(budget!P:P,MATCH($A:$A,budget!$A:$A,0))</f>
        <v>0</v>
      </c>
      <c r="Q824" s="35">
        <f>INDEX(budget!Q:Q,MATCH($A:$A,budget!$A:$A,0))</f>
        <v>0</v>
      </c>
      <c r="R824" s="35">
        <f>INDEX(budget!R:R,MATCH($A:$A,budget!$A:$A,0))</f>
        <v>0</v>
      </c>
      <c r="S824" s="14">
        <f t="shared" si="597"/>
        <v>0</v>
      </c>
      <c r="T824" s="36"/>
      <c r="U824" s="332">
        <f t="shared" si="598"/>
        <v>0</v>
      </c>
      <c r="V824" s="58"/>
      <c r="W824" s="14"/>
      <c r="X824" s="58"/>
      <c r="Y824" s="58"/>
      <c r="Z824" s="58"/>
      <c r="AA824" s="58"/>
      <c r="AB824" s="310"/>
      <c r="AC824" s="319">
        <f t="shared" si="594"/>
        <v>0</v>
      </c>
      <c r="AD824" s="278"/>
      <c r="AE824" s="278"/>
      <c r="AF824" s="278"/>
      <c r="AG824" s="294">
        <f t="shared" si="595"/>
        <v>0</v>
      </c>
      <c r="AH824" s="304">
        <f t="shared" si="596"/>
        <v>0</v>
      </c>
    </row>
    <row r="825" spans="1:35">
      <c r="A825" s="103">
        <v>5151</v>
      </c>
      <c r="B825" s="44" t="s">
        <v>783</v>
      </c>
      <c r="C825" s="236" t="s">
        <v>254</v>
      </c>
      <c r="D825" s="6"/>
      <c r="E825" s="8"/>
      <c r="F825" s="98">
        <v>1</v>
      </c>
      <c r="G825" s="8"/>
      <c r="H825" s="7">
        <f t="shared" ref="H825:H828" si="601">SUM(E825:G825)</f>
        <v>1</v>
      </c>
      <c r="I825" s="4">
        <v>1</v>
      </c>
      <c r="J825" s="8" t="s">
        <v>231</v>
      </c>
      <c r="K825" s="7">
        <f>SUMIF(exportMMB!D:D,'Voorbeeld Costreport Budget'!A825,exportMMB!G:G)</f>
        <v>0</v>
      </c>
      <c r="L825" s="14">
        <f>INDEX(budget!L:L,MATCH(A:A,budget!A:A,0))</f>
        <v>0</v>
      </c>
      <c r="M825" s="22">
        <f>INDEX(budget!M:M,MATCH($A:$A,budget!$A:$A,0))</f>
        <v>0</v>
      </c>
      <c r="N825" s="14">
        <f>INDEX(budget!N:N,MATCH($A:$A,budget!$A:$A,0))</f>
        <v>0</v>
      </c>
      <c r="O825" s="35">
        <f>INDEX(budget!O:O,MATCH($A:$A,budget!$A:$A,0))</f>
        <v>0</v>
      </c>
      <c r="P825" s="35">
        <f>INDEX(budget!P:P,MATCH($A:$A,budget!$A:$A,0))</f>
        <v>0</v>
      </c>
      <c r="Q825" s="35">
        <f>INDEX(budget!Q:Q,MATCH($A:$A,budget!$A:$A,0))</f>
        <v>0</v>
      </c>
      <c r="R825" s="35">
        <f>INDEX(budget!R:R,MATCH($A:$A,budget!$A:$A,0))</f>
        <v>0</v>
      </c>
      <c r="S825" s="14">
        <f t="shared" si="597"/>
        <v>0</v>
      </c>
      <c r="T825" s="36"/>
      <c r="U825" s="332">
        <f t="shared" si="598"/>
        <v>0</v>
      </c>
      <c r="V825" s="58"/>
      <c r="W825" s="14"/>
      <c r="X825" s="58"/>
      <c r="Y825" s="58"/>
      <c r="Z825" s="58"/>
      <c r="AA825" s="58"/>
      <c r="AB825" s="310"/>
      <c r="AC825" s="319">
        <f t="shared" si="594"/>
        <v>0</v>
      </c>
      <c r="AD825" s="278"/>
      <c r="AE825" s="278"/>
      <c r="AF825" s="278"/>
      <c r="AG825" s="294">
        <f t="shared" si="595"/>
        <v>0</v>
      </c>
      <c r="AH825" s="304">
        <f t="shared" si="596"/>
        <v>0</v>
      </c>
    </row>
    <row r="826" spans="1:35">
      <c r="A826" s="103">
        <v>5152</v>
      </c>
      <c r="B826" s="45" t="s">
        <v>784</v>
      </c>
      <c r="C826" s="236" t="s">
        <v>254</v>
      </c>
      <c r="D826" s="6"/>
      <c r="E826" s="8"/>
      <c r="F826" s="98">
        <v>1</v>
      </c>
      <c r="G826" s="8"/>
      <c r="H826" s="7">
        <f t="shared" si="601"/>
        <v>1</v>
      </c>
      <c r="I826" s="4">
        <v>1</v>
      </c>
      <c r="J826" s="8" t="s">
        <v>231</v>
      </c>
      <c r="K826" s="7">
        <f>SUMIF(exportMMB!D:D,'Voorbeeld Costreport Budget'!A826,exportMMB!G:G)</f>
        <v>0</v>
      </c>
      <c r="L826" s="14">
        <f>INDEX(budget!L:L,MATCH(A:A,budget!A:A,0))</f>
        <v>0</v>
      </c>
      <c r="M826" s="22">
        <f>INDEX(budget!M:M,MATCH($A:$A,budget!$A:$A,0))</f>
        <v>0</v>
      </c>
      <c r="N826" s="14">
        <f>INDEX(budget!N:N,MATCH($A:$A,budget!$A:$A,0))</f>
        <v>0</v>
      </c>
      <c r="O826" s="35">
        <f>INDEX(budget!O:O,MATCH($A:$A,budget!$A:$A,0))</f>
        <v>0</v>
      </c>
      <c r="P826" s="35">
        <f>INDEX(budget!P:P,MATCH($A:$A,budget!$A:$A,0))</f>
        <v>0</v>
      </c>
      <c r="Q826" s="35">
        <f>INDEX(budget!Q:Q,MATCH($A:$A,budget!$A:$A,0))</f>
        <v>0</v>
      </c>
      <c r="R826" s="35">
        <f>INDEX(budget!R:R,MATCH($A:$A,budget!$A:$A,0))</f>
        <v>0</v>
      </c>
      <c r="S826" s="14">
        <f t="shared" si="597"/>
        <v>0</v>
      </c>
      <c r="T826" s="35">
        <f>INDEX(budget!T:T,MATCH($A:$A,budget!$A:$A,0))</f>
        <v>0</v>
      </c>
      <c r="U826" s="332">
        <f t="shared" si="598"/>
        <v>0</v>
      </c>
      <c r="V826" s="58"/>
      <c r="W826" s="14"/>
      <c r="X826" s="58"/>
      <c r="Y826" s="58"/>
      <c r="Z826" s="58"/>
      <c r="AA826" s="58"/>
      <c r="AB826" s="75"/>
      <c r="AC826" s="319">
        <f t="shared" si="594"/>
        <v>0</v>
      </c>
      <c r="AD826" s="278"/>
      <c r="AE826" s="278"/>
      <c r="AF826" s="278"/>
      <c r="AG826" s="294">
        <f t="shared" si="595"/>
        <v>0</v>
      </c>
      <c r="AH826" s="304">
        <f t="shared" si="596"/>
        <v>0</v>
      </c>
    </row>
    <row r="827" spans="1:35">
      <c r="A827" s="103">
        <v>5153</v>
      </c>
      <c r="B827" s="45" t="s">
        <v>785</v>
      </c>
      <c r="C827" s="236" t="s">
        <v>254</v>
      </c>
      <c r="D827" s="6"/>
      <c r="E827" s="8"/>
      <c r="F827" s="98">
        <v>1</v>
      </c>
      <c r="G827" s="8"/>
      <c r="H827" s="7">
        <f t="shared" si="601"/>
        <v>1</v>
      </c>
      <c r="I827" s="4">
        <v>1</v>
      </c>
      <c r="J827" s="8" t="s">
        <v>231</v>
      </c>
      <c r="K827" s="7">
        <f>SUMIF(exportMMB!D:D,'Voorbeeld Costreport Budget'!A827,exportMMB!G:G)</f>
        <v>0</v>
      </c>
      <c r="L827" s="14">
        <f>INDEX(budget!L:L,MATCH(A:A,budget!A:A,0))</f>
        <v>0</v>
      </c>
      <c r="M827" s="22">
        <f>INDEX(budget!M:M,MATCH($A:$A,budget!$A:$A,0))</f>
        <v>0</v>
      </c>
      <c r="N827" s="14">
        <f>INDEX(budget!N:N,MATCH($A:$A,budget!$A:$A,0))</f>
        <v>0</v>
      </c>
      <c r="O827" s="35">
        <f>INDEX(budget!O:O,MATCH($A:$A,budget!$A:$A,0))</f>
        <v>0</v>
      </c>
      <c r="P827" s="35">
        <f>INDEX(budget!P:P,MATCH($A:$A,budget!$A:$A,0))</f>
        <v>0</v>
      </c>
      <c r="Q827" s="35">
        <f>INDEX(budget!Q:Q,MATCH($A:$A,budget!$A:$A,0))</f>
        <v>0</v>
      </c>
      <c r="R827" s="35">
        <f>INDEX(budget!R:R,MATCH($A:$A,budget!$A:$A,0))</f>
        <v>0</v>
      </c>
      <c r="S827" s="14">
        <f t="shared" si="597"/>
        <v>0</v>
      </c>
      <c r="T827" s="36"/>
      <c r="U827" s="332">
        <f t="shared" si="598"/>
        <v>0</v>
      </c>
      <c r="V827" s="58"/>
      <c r="W827" s="14"/>
      <c r="X827" s="58"/>
      <c r="Y827" s="58"/>
      <c r="Z827" s="58"/>
      <c r="AA827" s="58"/>
      <c r="AB827" s="310"/>
      <c r="AC827" s="319">
        <f t="shared" si="594"/>
        <v>0</v>
      </c>
      <c r="AD827" s="278"/>
      <c r="AE827" s="278"/>
      <c r="AF827" s="278"/>
      <c r="AG827" s="294">
        <f t="shared" si="595"/>
        <v>0</v>
      </c>
      <c r="AH827" s="304">
        <f t="shared" si="596"/>
        <v>0</v>
      </c>
    </row>
    <row r="828" spans="1:35">
      <c r="A828" s="39">
        <v>5170</v>
      </c>
      <c r="B828" s="44" t="s">
        <v>773</v>
      </c>
      <c r="C828" s="236" t="s">
        <v>254</v>
      </c>
      <c r="D828" s="6"/>
      <c r="E828" s="8"/>
      <c r="F828" s="98">
        <v>1</v>
      </c>
      <c r="G828" s="8"/>
      <c r="H828" s="7">
        <f t="shared" si="601"/>
        <v>1</v>
      </c>
      <c r="I828" s="4">
        <v>1</v>
      </c>
      <c r="J828" s="8" t="s">
        <v>231</v>
      </c>
      <c r="K828" s="7">
        <f>SUMIF(exportMMB!D:D,'Voorbeeld Costreport Budget'!A828,exportMMB!G:G)</f>
        <v>0</v>
      </c>
      <c r="L828" s="14">
        <f>INDEX(budget!L:L,MATCH(A:A,budget!A:A,0))</f>
        <v>0</v>
      </c>
      <c r="M828" s="22">
        <f>INDEX(budget!M:M,MATCH($A:$A,budget!$A:$A,0))</f>
        <v>0</v>
      </c>
      <c r="N828" s="14">
        <f>INDEX(budget!N:N,MATCH($A:$A,budget!$A:$A,0))</f>
        <v>0</v>
      </c>
      <c r="O828" s="35">
        <f>INDEX(budget!O:O,MATCH($A:$A,budget!$A:$A,0))</f>
        <v>0</v>
      </c>
      <c r="P828" s="35">
        <f>INDEX(budget!P:P,MATCH($A:$A,budget!$A:$A,0))</f>
        <v>0</v>
      </c>
      <c r="Q828" s="35">
        <f>INDEX(budget!Q:Q,MATCH($A:$A,budget!$A:$A,0))</f>
        <v>0</v>
      </c>
      <c r="R828" s="35">
        <f>INDEX(budget!R:R,MATCH($A:$A,budget!$A:$A,0))</f>
        <v>0</v>
      </c>
      <c r="S828" s="14">
        <f t="shared" si="597"/>
        <v>0</v>
      </c>
      <c r="T828" s="35">
        <f>INDEX(budget!T:T,MATCH($A:$A,budget!$A:$A,0))</f>
        <v>0</v>
      </c>
      <c r="U828" s="332">
        <f t="shared" si="598"/>
        <v>0</v>
      </c>
      <c r="V828" s="58"/>
      <c r="W828" s="14"/>
      <c r="X828" s="58"/>
      <c r="Y828" s="58"/>
      <c r="Z828" s="58"/>
      <c r="AA828" s="58"/>
      <c r="AB828" s="75"/>
      <c r="AC828" s="319">
        <f t="shared" si="594"/>
        <v>0</v>
      </c>
      <c r="AD828" s="278"/>
      <c r="AE828" s="278"/>
      <c r="AF828" s="278"/>
      <c r="AG828" s="294">
        <f t="shared" si="595"/>
        <v>0</v>
      </c>
      <c r="AH828" s="304">
        <f t="shared" si="596"/>
        <v>0</v>
      </c>
    </row>
    <row r="829" spans="1:35">
      <c r="A829" s="39"/>
      <c r="B829" s="46" t="s">
        <v>152</v>
      </c>
      <c r="C829" s="236"/>
      <c r="D829" s="6"/>
      <c r="E829" s="8"/>
      <c r="F829" s="98"/>
      <c r="G829" s="8"/>
      <c r="H829" s="7"/>
      <c r="I829" s="4"/>
      <c r="J829" s="8"/>
      <c r="K829" s="7"/>
      <c r="L829" s="16">
        <f>SUM(L817:L828)</f>
        <v>0</v>
      </c>
      <c r="M829" s="21">
        <f>SUM(M818:M828)</f>
        <v>0</v>
      </c>
      <c r="N829" s="16">
        <f t="shared" ref="N829:T829" si="602">SUM(N818:N828)</f>
        <v>0</v>
      </c>
      <c r="O829" s="34">
        <f t="shared" si="602"/>
        <v>0</v>
      </c>
      <c r="P829" s="34">
        <f t="shared" si="602"/>
        <v>0</v>
      </c>
      <c r="Q829" s="34">
        <f t="shared" si="602"/>
        <v>0</v>
      </c>
      <c r="R829" s="34">
        <f t="shared" si="602"/>
        <v>0</v>
      </c>
      <c r="S829" s="16">
        <f t="shared" si="602"/>
        <v>0</v>
      </c>
      <c r="T829" s="34">
        <f t="shared" si="602"/>
        <v>0</v>
      </c>
      <c r="U829" s="284">
        <f t="shared" ref="U829:AA829" si="603">SUM(U818:U828)</f>
        <v>0</v>
      </c>
      <c r="V829" s="58">
        <f t="shared" si="603"/>
        <v>0</v>
      </c>
      <c r="W829" s="14">
        <f t="shared" si="603"/>
        <v>0</v>
      </c>
      <c r="X829" s="58">
        <f t="shared" si="603"/>
        <v>0</v>
      </c>
      <c r="Y829" s="58">
        <f t="shared" si="603"/>
        <v>0</v>
      </c>
      <c r="Z829" s="58">
        <f t="shared" si="603"/>
        <v>0</v>
      </c>
      <c r="AA829" s="58">
        <f t="shared" si="603"/>
        <v>0</v>
      </c>
      <c r="AB829" s="59">
        <f t="shared" ref="AB829" si="604">SUM(AB818:AB828)</f>
        <v>0</v>
      </c>
      <c r="AC829" s="320">
        <f>SUM(AC818:AC828)</f>
        <v>0</v>
      </c>
      <c r="AD829" s="279">
        <f>SUM(AD818:AD828)</f>
        <v>0</v>
      </c>
      <c r="AE829" s="279">
        <f>SUM(AE818:AE828)</f>
        <v>0</v>
      </c>
      <c r="AF829" s="279">
        <f>SUM(AF818:AF828)</f>
        <v>0</v>
      </c>
      <c r="AG829" s="295">
        <f t="shared" ref="AG829:AH829" si="605">SUM(AG818:AG828)</f>
        <v>0</v>
      </c>
      <c r="AH829" s="305">
        <f t="shared" si="605"/>
        <v>0</v>
      </c>
      <c r="AI829" s="328"/>
    </row>
    <row r="830" spans="1:35">
      <c r="A830" s="39"/>
      <c r="B830" s="44"/>
      <c r="C830" s="236"/>
      <c r="D830" s="6"/>
      <c r="E830" s="4"/>
      <c r="F830" s="98"/>
      <c r="G830" s="8"/>
      <c r="H830" s="7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  <c r="U830" s="284"/>
      <c r="V830" s="58"/>
      <c r="W830" s="14"/>
      <c r="X830" s="58"/>
      <c r="Y830" s="58"/>
      <c r="Z830" s="58"/>
      <c r="AA830" s="58"/>
      <c r="AB830" s="75"/>
      <c r="AC830" s="319"/>
      <c r="AD830" s="278"/>
      <c r="AE830" s="278"/>
      <c r="AF830" s="278"/>
      <c r="AG830" s="294"/>
      <c r="AH830" s="304"/>
    </row>
    <row r="831" spans="1:35">
      <c r="A831" s="104">
        <v>5200</v>
      </c>
      <c r="B831" s="31" t="s">
        <v>206</v>
      </c>
      <c r="C831" s="237"/>
      <c r="D831" s="6"/>
      <c r="E831" s="8"/>
      <c r="F831" s="98"/>
      <c r="G831" s="8"/>
      <c r="H831" s="7"/>
      <c r="I831" s="4"/>
      <c r="J831" s="8"/>
      <c r="K831" s="7"/>
      <c r="L831" s="14">
        <f>INDEX(budget!L:L,MATCH(A:A,budget!A:A,0))</f>
        <v>0</v>
      </c>
      <c r="M831" s="22">
        <f>INDEX(budget!M:M,MATCH($A:$A,budget!$A:$A,0))</f>
        <v>0</v>
      </c>
      <c r="N831" s="14">
        <f>INDEX(budget!N:N,MATCH($A:$A,budget!$A:$A,0))</f>
        <v>0</v>
      </c>
      <c r="O831" s="35">
        <f>INDEX(budget!O:O,MATCH($A:$A,budget!$A:$A,0))</f>
        <v>0</v>
      </c>
      <c r="P831" s="35">
        <f>INDEX(budget!P:P,MATCH($A:$A,budget!$A:$A,0))</f>
        <v>0</v>
      </c>
      <c r="Q831" s="35">
        <f>INDEX(budget!Q:Q,MATCH($A:$A,budget!$A:$A,0))</f>
        <v>0</v>
      </c>
      <c r="R831" s="35">
        <f>INDEX(budget!R:R,MATCH($A:$A,budget!$A:$A,0))</f>
        <v>0</v>
      </c>
      <c r="S831" s="14"/>
      <c r="T831" s="33"/>
      <c r="U831" s="284"/>
      <c r="V831" s="58"/>
      <c r="W831" s="14"/>
      <c r="X831" s="58"/>
      <c r="Y831" s="58"/>
      <c r="Z831" s="58"/>
      <c r="AA831" s="58"/>
      <c r="AB831" s="75"/>
      <c r="AC831" s="319">
        <f t="shared" ref="AC831:AC838" si="606">AD:AD+AE:AE</f>
        <v>0</v>
      </c>
      <c r="AD831" s="278"/>
      <c r="AE831" s="278"/>
      <c r="AF831" s="278"/>
      <c r="AG831" s="294">
        <f t="shared" ref="AG831:AG838" si="607">AC:AC+U:U</f>
        <v>0</v>
      </c>
      <c r="AH831" s="304">
        <f t="shared" ref="AH831:AH838" si="608">L:L-AG:AG</f>
        <v>0</v>
      </c>
    </row>
    <row r="832" spans="1:35">
      <c r="A832" s="39">
        <v>5201</v>
      </c>
      <c r="B832" s="44" t="s">
        <v>786</v>
      </c>
      <c r="C832" s="236" t="s">
        <v>248</v>
      </c>
      <c r="D832" s="6"/>
      <c r="E832" s="8"/>
      <c r="F832" s="98">
        <v>1</v>
      </c>
      <c r="G832" s="8"/>
      <c r="H832" s="7">
        <f t="shared" ref="H832:H838" si="609">SUM(E832:G832)</f>
        <v>1</v>
      </c>
      <c r="I832" s="4">
        <v>1</v>
      </c>
      <c r="J832" s="8" t="s">
        <v>231</v>
      </c>
      <c r="K832" s="7">
        <f>SUMIF(exportMMB!D:D,'Voorbeeld Costreport Budget'!A832,exportMMB!G:G)</f>
        <v>0</v>
      </c>
      <c r="L832" s="14">
        <f>INDEX(budget!L:L,MATCH(A:A,budget!A:A,0))</f>
        <v>0</v>
      </c>
      <c r="M832" s="22">
        <f>INDEX(budget!M:M,MATCH($A:$A,budget!$A:$A,0))</f>
        <v>0</v>
      </c>
      <c r="N832" s="14">
        <f>INDEX(budget!N:N,MATCH($A:$A,budget!$A:$A,0))</f>
        <v>0</v>
      </c>
      <c r="O832" s="35">
        <f>INDEX(budget!O:O,MATCH($A:$A,budget!$A:$A,0))</f>
        <v>0</v>
      </c>
      <c r="P832" s="35">
        <f>INDEX(budget!P:P,MATCH($A:$A,budget!$A:$A,0))</f>
        <v>0</v>
      </c>
      <c r="Q832" s="35">
        <f>INDEX(budget!Q:Q,MATCH($A:$A,budget!$A:$A,0))</f>
        <v>0</v>
      </c>
      <c r="R832" s="35">
        <f>INDEX(budget!R:R,MATCH($A:$A,budget!$A:$A,0))</f>
        <v>0</v>
      </c>
      <c r="S832" s="14">
        <f t="shared" ref="S832:S838" si="610">L832-SUM(N832:R832)</f>
        <v>0</v>
      </c>
      <c r="T832" s="35">
        <f>INDEX(budget!T:T,MATCH($A:$A,budget!$A:$A,0))</f>
        <v>0</v>
      </c>
      <c r="U832" s="332">
        <f t="shared" ref="U832:U838" si="611">W:W+X:X+Y:Y+Z:Z+AA:AA</f>
        <v>0</v>
      </c>
      <c r="V832" s="58"/>
      <c r="W832" s="14"/>
      <c r="X832" s="58"/>
      <c r="Y832" s="58"/>
      <c r="Z832" s="58"/>
      <c r="AA832" s="58"/>
      <c r="AB832" s="75"/>
      <c r="AC832" s="319">
        <f t="shared" si="606"/>
        <v>0</v>
      </c>
      <c r="AD832" s="278"/>
      <c r="AE832" s="278"/>
      <c r="AF832" s="278"/>
      <c r="AG832" s="294">
        <f t="shared" si="607"/>
        <v>0</v>
      </c>
      <c r="AH832" s="304">
        <f t="shared" si="608"/>
        <v>0</v>
      </c>
    </row>
    <row r="833" spans="1:35">
      <c r="A833" s="103">
        <v>5202</v>
      </c>
      <c r="B833" s="44" t="s">
        <v>787</v>
      </c>
      <c r="C833" s="236" t="s">
        <v>248</v>
      </c>
      <c r="D833" s="6"/>
      <c r="E833" s="8"/>
      <c r="F833" s="98">
        <v>1</v>
      </c>
      <c r="G833" s="8"/>
      <c r="H833" s="7">
        <f t="shared" si="609"/>
        <v>1</v>
      </c>
      <c r="I833" s="4">
        <v>1</v>
      </c>
      <c r="J833" s="8" t="s">
        <v>231</v>
      </c>
      <c r="K833" s="7">
        <f>SUMIF(exportMMB!D:D,'Voorbeeld Costreport Budget'!A833,exportMMB!G:G)</f>
        <v>0</v>
      </c>
      <c r="L833" s="14">
        <f>INDEX(budget!L:L,MATCH(A:A,budget!A:A,0))</f>
        <v>0</v>
      </c>
      <c r="M833" s="22">
        <f>INDEX(budget!M:M,MATCH($A:$A,budget!$A:$A,0))</f>
        <v>0</v>
      </c>
      <c r="N833" s="14">
        <f>INDEX(budget!N:N,MATCH($A:$A,budget!$A:$A,0))</f>
        <v>0</v>
      </c>
      <c r="O833" s="35">
        <f>INDEX(budget!O:O,MATCH($A:$A,budget!$A:$A,0))</f>
        <v>0</v>
      </c>
      <c r="P833" s="35">
        <f>INDEX(budget!P:P,MATCH($A:$A,budget!$A:$A,0))</f>
        <v>0</v>
      </c>
      <c r="Q833" s="35">
        <f>INDEX(budget!Q:Q,MATCH($A:$A,budget!$A:$A,0))</f>
        <v>0</v>
      </c>
      <c r="R833" s="35">
        <f>INDEX(budget!R:R,MATCH($A:$A,budget!$A:$A,0))</f>
        <v>0</v>
      </c>
      <c r="S833" s="14">
        <f t="shared" si="610"/>
        <v>0</v>
      </c>
      <c r="T833" s="35">
        <f>INDEX(budget!T:T,MATCH($A:$A,budget!$A:$A,0))</f>
        <v>0</v>
      </c>
      <c r="U833" s="332">
        <f t="shared" si="611"/>
        <v>0</v>
      </c>
      <c r="V833" s="58"/>
      <c r="W833" s="14"/>
      <c r="X833" s="58"/>
      <c r="Y833" s="58"/>
      <c r="Z833" s="58"/>
      <c r="AA833" s="58"/>
      <c r="AB833" s="75"/>
      <c r="AC833" s="319">
        <f t="shared" si="606"/>
        <v>0</v>
      </c>
      <c r="AD833" s="278"/>
      <c r="AE833" s="278"/>
      <c r="AF833" s="278"/>
      <c r="AG833" s="294">
        <f t="shared" si="607"/>
        <v>0</v>
      </c>
      <c r="AH833" s="304">
        <f t="shared" si="608"/>
        <v>0</v>
      </c>
    </row>
    <row r="834" spans="1:35">
      <c r="A834" s="39">
        <v>5203</v>
      </c>
      <c r="B834" s="44" t="s">
        <v>788</v>
      </c>
      <c r="C834" s="236" t="s">
        <v>248</v>
      </c>
      <c r="D834" s="6"/>
      <c r="E834" s="8"/>
      <c r="F834" s="98">
        <v>1</v>
      </c>
      <c r="G834" s="8"/>
      <c r="H834" s="7">
        <f t="shared" si="609"/>
        <v>1</v>
      </c>
      <c r="I834" s="4">
        <v>1</v>
      </c>
      <c r="J834" s="8" t="s">
        <v>231</v>
      </c>
      <c r="K834" s="7">
        <f>SUMIF(exportMMB!D:D,'Voorbeeld Costreport Budget'!A834,exportMMB!G:G)</f>
        <v>0</v>
      </c>
      <c r="L834" s="14">
        <f>INDEX(budget!L:L,MATCH(A:A,budget!A:A,0))</f>
        <v>0</v>
      </c>
      <c r="M834" s="22">
        <f>INDEX(budget!M:M,MATCH($A:$A,budget!$A:$A,0))</f>
        <v>0</v>
      </c>
      <c r="N834" s="14">
        <f>INDEX(budget!N:N,MATCH($A:$A,budget!$A:$A,0))</f>
        <v>0</v>
      </c>
      <c r="O834" s="35">
        <f>INDEX(budget!O:O,MATCH($A:$A,budget!$A:$A,0))</f>
        <v>0</v>
      </c>
      <c r="P834" s="35">
        <f>INDEX(budget!P:P,MATCH($A:$A,budget!$A:$A,0))</f>
        <v>0</v>
      </c>
      <c r="Q834" s="35">
        <f>INDEX(budget!Q:Q,MATCH($A:$A,budget!$A:$A,0))</f>
        <v>0</v>
      </c>
      <c r="R834" s="35">
        <f>INDEX(budget!R:R,MATCH($A:$A,budget!$A:$A,0))</f>
        <v>0</v>
      </c>
      <c r="S834" s="14">
        <f t="shared" si="610"/>
        <v>0</v>
      </c>
      <c r="T834" s="35">
        <f>INDEX(budget!T:T,MATCH($A:$A,budget!$A:$A,0))</f>
        <v>0</v>
      </c>
      <c r="U834" s="332">
        <f t="shared" si="611"/>
        <v>0</v>
      </c>
      <c r="V834" s="58"/>
      <c r="W834" s="14"/>
      <c r="X834" s="58"/>
      <c r="Y834" s="58"/>
      <c r="Z834" s="58"/>
      <c r="AA834" s="58"/>
      <c r="AB834" s="75"/>
      <c r="AC834" s="319">
        <f t="shared" si="606"/>
        <v>0</v>
      </c>
      <c r="AD834" s="278"/>
      <c r="AE834" s="278"/>
      <c r="AF834" s="278"/>
      <c r="AG834" s="294">
        <f t="shared" si="607"/>
        <v>0</v>
      </c>
      <c r="AH834" s="304">
        <f t="shared" si="608"/>
        <v>0</v>
      </c>
    </row>
    <row r="835" spans="1:35">
      <c r="A835" s="39">
        <v>5210</v>
      </c>
      <c r="B835" s="44" t="s">
        <v>789</v>
      </c>
      <c r="C835" s="236" t="s">
        <v>248</v>
      </c>
      <c r="D835" s="6"/>
      <c r="E835" s="8"/>
      <c r="F835" s="98">
        <v>1</v>
      </c>
      <c r="G835" s="8"/>
      <c r="H835" s="7">
        <f t="shared" si="609"/>
        <v>1</v>
      </c>
      <c r="I835" s="4">
        <v>1</v>
      </c>
      <c r="J835" s="8" t="s">
        <v>231</v>
      </c>
      <c r="K835" s="7">
        <f>SUMIF(exportMMB!D:D,'Voorbeeld Costreport Budget'!A835,exportMMB!G:G)</f>
        <v>0</v>
      </c>
      <c r="L835" s="14">
        <f>INDEX(budget!L:L,MATCH(A:A,budget!A:A,0))</f>
        <v>0</v>
      </c>
      <c r="M835" s="22">
        <f>INDEX(budget!M:M,MATCH($A:$A,budget!$A:$A,0))</f>
        <v>0</v>
      </c>
      <c r="N835" s="14">
        <f>INDEX(budget!N:N,MATCH($A:$A,budget!$A:$A,0))</f>
        <v>0</v>
      </c>
      <c r="O835" s="35">
        <f>INDEX(budget!O:O,MATCH($A:$A,budget!$A:$A,0))</f>
        <v>0</v>
      </c>
      <c r="P835" s="35">
        <f>INDEX(budget!P:P,MATCH($A:$A,budget!$A:$A,0))</f>
        <v>0</v>
      </c>
      <c r="Q835" s="35">
        <f>INDEX(budget!Q:Q,MATCH($A:$A,budget!$A:$A,0))</f>
        <v>0</v>
      </c>
      <c r="R835" s="35">
        <f>INDEX(budget!R:R,MATCH($A:$A,budget!$A:$A,0))</f>
        <v>0</v>
      </c>
      <c r="S835" s="14">
        <f t="shared" si="610"/>
        <v>0</v>
      </c>
      <c r="T835" s="35">
        <f>INDEX(budget!T:T,MATCH($A:$A,budget!$A:$A,0))</f>
        <v>0</v>
      </c>
      <c r="U835" s="332">
        <f t="shared" si="611"/>
        <v>0</v>
      </c>
      <c r="V835" s="58"/>
      <c r="W835" s="14"/>
      <c r="X835" s="58"/>
      <c r="Y835" s="58"/>
      <c r="Z835" s="58"/>
      <c r="AA835" s="58"/>
      <c r="AB835" s="75"/>
      <c r="AC835" s="319">
        <f t="shared" si="606"/>
        <v>0</v>
      </c>
      <c r="AD835" s="278"/>
      <c r="AE835" s="278"/>
      <c r="AF835" s="278"/>
      <c r="AG835" s="294">
        <f t="shared" si="607"/>
        <v>0</v>
      </c>
      <c r="AH835" s="304">
        <f t="shared" si="608"/>
        <v>0</v>
      </c>
    </row>
    <row r="836" spans="1:35">
      <c r="A836" s="103">
        <v>5240</v>
      </c>
      <c r="B836" s="44" t="s">
        <v>790</v>
      </c>
      <c r="C836" s="236" t="s">
        <v>248</v>
      </c>
      <c r="D836" s="6"/>
      <c r="E836" s="8"/>
      <c r="F836" s="98">
        <v>1</v>
      </c>
      <c r="G836" s="8"/>
      <c r="H836" s="7">
        <f t="shared" si="609"/>
        <v>1</v>
      </c>
      <c r="I836" s="4">
        <v>1</v>
      </c>
      <c r="J836" s="8" t="s">
        <v>231</v>
      </c>
      <c r="K836" s="7">
        <f>SUMIF(exportMMB!D:D,'Voorbeeld Costreport Budget'!A836,exportMMB!G:G)</f>
        <v>0</v>
      </c>
      <c r="L836" s="14">
        <f>INDEX(budget!L:L,MATCH(A:A,budget!A:A,0))</f>
        <v>0</v>
      </c>
      <c r="M836" s="22">
        <f>INDEX(budget!M:M,MATCH($A:$A,budget!$A:$A,0))</f>
        <v>0</v>
      </c>
      <c r="N836" s="14">
        <f>INDEX(budget!N:N,MATCH($A:$A,budget!$A:$A,0))</f>
        <v>0</v>
      </c>
      <c r="O836" s="35">
        <f>INDEX(budget!O:O,MATCH($A:$A,budget!$A:$A,0))</f>
        <v>0</v>
      </c>
      <c r="P836" s="35">
        <f>INDEX(budget!P:P,MATCH($A:$A,budget!$A:$A,0))</f>
        <v>0</v>
      </c>
      <c r="Q836" s="35">
        <f>INDEX(budget!Q:Q,MATCH($A:$A,budget!$A:$A,0))</f>
        <v>0</v>
      </c>
      <c r="R836" s="35">
        <f>INDEX(budget!R:R,MATCH($A:$A,budget!$A:$A,0))</f>
        <v>0</v>
      </c>
      <c r="S836" s="14">
        <f t="shared" si="610"/>
        <v>0</v>
      </c>
      <c r="T836" s="35">
        <f>INDEX(budget!T:T,MATCH($A:$A,budget!$A:$A,0))</f>
        <v>0</v>
      </c>
      <c r="U836" s="332">
        <f t="shared" si="611"/>
        <v>0</v>
      </c>
      <c r="V836" s="58"/>
      <c r="W836" s="14"/>
      <c r="X836" s="58"/>
      <c r="Y836" s="58"/>
      <c r="Z836" s="58"/>
      <c r="AA836" s="58"/>
      <c r="AB836" s="75"/>
      <c r="AC836" s="319">
        <f t="shared" si="606"/>
        <v>0</v>
      </c>
      <c r="AD836" s="278"/>
      <c r="AE836" s="278"/>
      <c r="AF836" s="278"/>
      <c r="AG836" s="294">
        <f t="shared" si="607"/>
        <v>0</v>
      </c>
      <c r="AH836" s="304">
        <f t="shared" si="608"/>
        <v>0</v>
      </c>
    </row>
    <row r="837" spans="1:35">
      <c r="A837" s="39">
        <v>5244</v>
      </c>
      <c r="B837" s="44" t="s">
        <v>791</v>
      </c>
      <c r="C837" s="236" t="s">
        <v>248</v>
      </c>
      <c r="D837" s="6"/>
      <c r="E837" s="8"/>
      <c r="F837" s="98">
        <v>1</v>
      </c>
      <c r="G837" s="8"/>
      <c r="H837" s="7">
        <f t="shared" si="609"/>
        <v>1</v>
      </c>
      <c r="I837" s="4">
        <v>1</v>
      </c>
      <c r="J837" s="8" t="s">
        <v>231</v>
      </c>
      <c r="K837" s="7">
        <f>SUMIF(exportMMB!D:D,'Voorbeeld Costreport Budget'!A837,exportMMB!G:G)</f>
        <v>0</v>
      </c>
      <c r="L837" s="14">
        <f>INDEX(budget!L:L,MATCH(A:A,budget!A:A,0))</f>
        <v>0</v>
      </c>
      <c r="M837" s="22">
        <f>INDEX(budget!M:M,MATCH($A:$A,budget!$A:$A,0))</f>
        <v>0</v>
      </c>
      <c r="N837" s="14">
        <f>INDEX(budget!N:N,MATCH($A:$A,budget!$A:$A,0))</f>
        <v>0</v>
      </c>
      <c r="O837" s="35">
        <f>INDEX(budget!O:O,MATCH($A:$A,budget!$A:$A,0))</f>
        <v>0</v>
      </c>
      <c r="P837" s="35">
        <f>INDEX(budget!P:P,MATCH($A:$A,budget!$A:$A,0))</f>
        <v>0</v>
      </c>
      <c r="Q837" s="35">
        <f>INDEX(budget!Q:Q,MATCH($A:$A,budget!$A:$A,0))</f>
        <v>0</v>
      </c>
      <c r="R837" s="35">
        <f>INDEX(budget!R:R,MATCH($A:$A,budget!$A:$A,0))</f>
        <v>0</v>
      </c>
      <c r="S837" s="14">
        <f t="shared" si="610"/>
        <v>0</v>
      </c>
      <c r="T837" s="35">
        <f>INDEX(budget!T:T,MATCH($A:$A,budget!$A:$A,0))</f>
        <v>0</v>
      </c>
      <c r="U837" s="332">
        <f t="shared" si="611"/>
        <v>0</v>
      </c>
      <c r="V837" s="58"/>
      <c r="W837" s="14"/>
      <c r="X837" s="58"/>
      <c r="Y837" s="58"/>
      <c r="Z837" s="58"/>
      <c r="AA837" s="58"/>
      <c r="AB837" s="75"/>
      <c r="AC837" s="319">
        <f t="shared" si="606"/>
        <v>0</v>
      </c>
      <c r="AD837" s="278"/>
      <c r="AE837" s="278"/>
      <c r="AF837" s="278"/>
      <c r="AG837" s="294">
        <f t="shared" si="607"/>
        <v>0</v>
      </c>
      <c r="AH837" s="304">
        <f t="shared" si="608"/>
        <v>0</v>
      </c>
    </row>
    <row r="838" spans="1:35">
      <c r="A838" s="39">
        <v>5247</v>
      </c>
      <c r="B838" s="44" t="s">
        <v>792</v>
      </c>
      <c r="C838" s="236" t="s">
        <v>256</v>
      </c>
      <c r="D838" s="6"/>
      <c r="E838" s="8"/>
      <c r="F838" s="98">
        <v>1</v>
      </c>
      <c r="G838" s="8"/>
      <c r="H838" s="7">
        <f t="shared" si="609"/>
        <v>1</v>
      </c>
      <c r="I838" s="4">
        <v>1</v>
      </c>
      <c r="J838" s="8" t="s">
        <v>231</v>
      </c>
      <c r="K838" s="7">
        <f>SUMIF(exportMMB!D:D,'Voorbeeld Costreport Budget'!A838,exportMMB!G:G)</f>
        <v>0</v>
      </c>
      <c r="L838" s="14">
        <f>INDEX(budget!L:L,MATCH(A:A,budget!A:A,0))</f>
        <v>0</v>
      </c>
      <c r="M838" s="22">
        <f>INDEX(budget!M:M,MATCH($A:$A,budget!$A:$A,0))</f>
        <v>0</v>
      </c>
      <c r="N838" s="14">
        <f>INDEX(budget!N:N,MATCH($A:$A,budget!$A:$A,0))</f>
        <v>0</v>
      </c>
      <c r="O838" s="35">
        <f>INDEX(budget!O:O,MATCH($A:$A,budget!$A:$A,0))</f>
        <v>0</v>
      </c>
      <c r="P838" s="35">
        <f>INDEX(budget!P:P,MATCH($A:$A,budget!$A:$A,0))</f>
        <v>0</v>
      </c>
      <c r="Q838" s="35">
        <f>INDEX(budget!Q:Q,MATCH($A:$A,budget!$A:$A,0))</f>
        <v>0</v>
      </c>
      <c r="R838" s="35">
        <f>INDEX(budget!R:R,MATCH($A:$A,budget!$A:$A,0))</f>
        <v>0</v>
      </c>
      <c r="S838" s="14">
        <f t="shared" si="610"/>
        <v>0</v>
      </c>
      <c r="T838" s="36"/>
      <c r="U838" s="332">
        <f t="shared" si="611"/>
        <v>0</v>
      </c>
      <c r="V838" s="58"/>
      <c r="W838" s="14"/>
      <c r="X838" s="58"/>
      <c r="Y838" s="58"/>
      <c r="Z838" s="58"/>
      <c r="AA838" s="58"/>
      <c r="AB838" s="310"/>
      <c r="AC838" s="319">
        <f t="shared" si="606"/>
        <v>0</v>
      </c>
      <c r="AD838" s="278"/>
      <c r="AE838" s="278"/>
      <c r="AF838" s="278"/>
      <c r="AG838" s="294">
        <f t="shared" si="607"/>
        <v>0</v>
      </c>
      <c r="AH838" s="304">
        <f t="shared" si="608"/>
        <v>0</v>
      </c>
    </row>
    <row r="839" spans="1:35">
      <c r="A839" s="1"/>
      <c r="B839" s="46" t="s">
        <v>152</v>
      </c>
      <c r="C839" s="239"/>
      <c r="D839" s="6"/>
      <c r="E839" s="8"/>
      <c r="F839" s="98"/>
      <c r="G839" s="8"/>
      <c r="H839" s="7"/>
      <c r="I839" s="4"/>
      <c r="J839" s="8"/>
      <c r="K839" s="7"/>
      <c r="L839" s="16">
        <f>SUM(L831:L838)</f>
        <v>0</v>
      </c>
      <c r="M839" s="21">
        <f>SUM(M832:M838)</f>
        <v>0</v>
      </c>
      <c r="N839" s="16">
        <f t="shared" ref="N839:T839" si="612">SUM(N832:N838)</f>
        <v>0</v>
      </c>
      <c r="O839" s="34">
        <f t="shared" si="612"/>
        <v>0</v>
      </c>
      <c r="P839" s="34">
        <f t="shared" si="612"/>
        <v>0</v>
      </c>
      <c r="Q839" s="34">
        <f t="shared" si="612"/>
        <v>0</v>
      </c>
      <c r="R839" s="34">
        <f t="shared" si="612"/>
        <v>0</v>
      </c>
      <c r="S839" s="16">
        <f t="shared" si="612"/>
        <v>0</v>
      </c>
      <c r="T839" s="34">
        <f t="shared" si="612"/>
        <v>0</v>
      </c>
      <c r="U839" s="284">
        <f t="shared" ref="U839:AA839" si="613">SUM(U832:U838)</f>
        <v>0</v>
      </c>
      <c r="V839" s="58">
        <f t="shared" si="613"/>
        <v>0</v>
      </c>
      <c r="W839" s="14">
        <f t="shared" si="613"/>
        <v>0</v>
      </c>
      <c r="X839" s="58">
        <f t="shared" si="613"/>
        <v>0</v>
      </c>
      <c r="Y839" s="58">
        <f t="shared" si="613"/>
        <v>0</v>
      </c>
      <c r="Z839" s="58">
        <f t="shared" si="613"/>
        <v>0</v>
      </c>
      <c r="AA839" s="58">
        <f t="shared" si="613"/>
        <v>0</v>
      </c>
      <c r="AB839" s="59">
        <f t="shared" ref="AB839" si="614">SUM(AB832:AB838)</f>
        <v>0</v>
      </c>
      <c r="AC839" s="320">
        <f>SUM(AC832:AC838)</f>
        <v>0</v>
      </c>
      <c r="AD839" s="279">
        <f>SUM(AD832:AD838)</f>
        <v>0</v>
      </c>
      <c r="AE839" s="279">
        <f>SUM(AE832:AE838)</f>
        <v>0</v>
      </c>
      <c r="AF839" s="279">
        <f>SUM(AF832:AF838)</f>
        <v>0</v>
      </c>
      <c r="AG839" s="295">
        <f t="shared" ref="AG839:AH839" si="615">SUM(AG832:AG838)</f>
        <v>0</v>
      </c>
      <c r="AH839" s="305">
        <f t="shared" si="615"/>
        <v>0</v>
      </c>
      <c r="AI839" s="328"/>
    </row>
    <row r="840" spans="1:35">
      <c r="A840" s="1"/>
      <c r="B840" s="46"/>
      <c r="C840" s="239"/>
      <c r="D840" s="6"/>
      <c r="E840" s="4"/>
      <c r="F840" s="98"/>
      <c r="G840" s="8"/>
      <c r="H840" s="7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  <c r="U840" s="284"/>
      <c r="V840" s="58"/>
      <c r="W840" s="14"/>
      <c r="X840" s="58"/>
      <c r="Y840" s="58"/>
      <c r="Z840" s="58"/>
      <c r="AA840" s="58"/>
      <c r="AB840" s="75"/>
      <c r="AC840" s="319"/>
      <c r="AD840" s="278"/>
      <c r="AE840" s="278"/>
      <c r="AF840" s="278"/>
      <c r="AG840" s="294"/>
      <c r="AH840" s="304"/>
    </row>
    <row r="841" spans="1:35">
      <c r="A841" s="41">
        <v>5300</v>
      </c>
      <c r="B841" s="31" t="s">
        <v>207</v>
      </c>
      <c r="C841" s="237"/>
      <c r="D841" s="6"/>
      <c r="E841" s="8"/>
      <c r="F841" s="98"/>
      <c r="G841" s="8"/>
      <c r="H841" s="7"/>
      <c r="I841" s="4"/>
      <c r="J841" s="8"/>
      <c r="K841" s="7"/>
      <c r="L841" s="14">
        <f>INDEX(budget!L:L,MATCH(A:A,budget!A:A,0))</f>
        <v>0</v>
      </c>
      <c r="M841" s="22">
        <f>INDEX(budget!M:M,MATCH($A:$A,budget!$A:$A,0))</f>
        <v>0</v>
      </c>
      <c r="N841" s="14">
        <f>INDEX(budget!N:N,MATCH($A:$A,budget!$A:$A,0))</f>
        <v>0</v>
      </c>
      <c r="O841" s="35">
        <f>INDEX(budget!O:O,MATCH($A:$A,budget!$A:$A,0))</f>
        <v>0</v>
      </c>
      <c r="P841" s="35">
        <f>INDEX(budget!P:P,MATCH($A:$A,budget!$A:$A,0))</f>
        <v>0</v>
      </c>
      <c r="Q841" s="35">
        <f>INDEX(budget!Q:Q,MATCH($A:$A,budget!$A:$A,0))</f>
        <v>0</v>
      </c>
      <c r="R841" s="35">
        <f>INDEX(budget!R:R,MATCH($A:$A,budget!$A:$A,0))</f>
        <v>0</v>
      </c>
      <c r="S841" s="14"/>
      <c r="T841" s="33"/>
      <c r="U841" s="284"/>
      <c r="V841" s="58"/>
      <c r="W841" s="14"/>
      <c r="X841" s="58"/>
      <c r="Y841" s="58"/>
      <c r="Z841" s="58"/>
      <c r="AA841" s="58"/>
      <c r="AB841" s="75"/>
      <c r="AC841" s="319">
        <f t="shared" ref="AC841:AC865" si="616">AD:AD+AE:AE</f>
        <v>0</v>
      </c>
      <c r="AD841" s="278"/>
      <c r="AE841" s="278"/>
      <c r="AF841" s="278"/>
      <c r="AG841" s="294">
        <f t="shared" ref="AG841:AG865" si="617">AC:AC+U:U</f>
        <v>0</v>
      </c>
      <c r="AH841" s="304"/>
    </row>
    <row r="842" spans="1:35">
      <c r="A842" s="103">
        <v>5301</v>
      </c>
      <c r="B842" s="44" t="s">
        <v>793</v>
      </c>
      <c r="C842" s="236" t="s">
        <v>777</v>
      </c>
      <c r="D842" s="6"/>
      <c r="E842" s="8"/>
      <c r="F842" s="98">
        <v>1</v>
      </c>
      <c r="G842" s="8"/>
      <c r="H842" s="7">
        <f t="shared" ref="H842:H843" si="618">SUM(E842:G842)</f>
        <v>1</v>
      </c>
      <c r="I842" s="4">
        <v>1</v>
      </c>
      <c r="J842" s="8" t="s">
        <v>231</v>
      </c>
      <c r="K842" s="7">
        <f>SUMIF(exportMMB!D:D,'Voorbeeld Costreport Budget'!A842,exportMMB!G:G)</f>
        <v>0</v>
      </c>
      <c r="L842" s="14">
        <f>INDEX(budget!L:L,MATCH(A:A,budget!A:A,0))</f>
        <v>0</v>
      </c>
      <c r="M842" s="22">
        <f>INDEX(budget!M:M,MATCH($A:$A,budget!$A:$A,0))</f>
        <v>0</v>
      </c>
      <c r="N842" s="14">
        <f>INDEX(budget!N:N,MATCH($A:$A,budget!$A:$A,0))</f>
        <v>0</v>
      </c>
      <c r="O842" s="35">
        <f>INDEX(budget!O:O,MATCH($A:$A,budget!$A:$A,0))</f>
        <v>0</v>
      </c>
      <c r="P842" s="35">
        <f>INDEX(budget!P:P,MATCH($A:$A,budget!$A:$A,0))</f>
        <v>0</v>
      </c>
      <c r="Q842" s="35">
        <f>INDEX(budget!Q:Q,MATCH($A:$A,budget!$A:$A,0))</f>
        <v>0</v>
      </c>
      <c r="R842" s="35">
        <f>INDEX(budget!R:R,MATCH($A:$A,budget!$A:$A,0))</f>
        <v>0</v>
      </c>
      <c r="S842" s="14">
        <f t="shared" ref="S842:S865" si="619">L842-SUM(N842:R842)</f>
        <v>0</v>
      </c>
      <c r="T842" s="35">
        <f>INDEX(budget!T:T,MATCH($A:$A,budget!$A:$A,0))</f>
        <v>0</v>
      </c>
      <c r="U842" s="332">
        <f t="shared" ref="U842:U865" si="620">W:W+X:X+Y:Y+Z:Z+AA:AA</f>
        <v>0</v>
      </c>
      <c r="V842" s="58"/>
      <c r="W842" s="14"/>
      <c r="X842" s="58"/>
      <c r="Y842" s="58"/>
      <c r="Z842" s="58"/>
      <c r="AA842" s="58"/>
      <c r="AB842" s="75"/>
      <c r="AC842" s="319">
        <f t="shared" si="616"/>
        <v>0</v>
      </c>
      <c r="AD842" s="278"/>
      <c r="AE842" s="278"/>
      <c r="AF842" s="278"/>
      <c r="AG842" s="294">
        <f t="shared" si="617"/>
        <v>0</v>
      </c>
      <c r="AH842" s="304">
        <f t="shared" ref="AH842:AH865" si="621">L:L-AG:AG</f>
        <v>0</v>
      </c>
    </row>
    <row r="843" spans="1:35">
      <c r="A843" s="103">
        <v>5302</v>
      </c>
      <c r="B843" s="44" t="s">
        <v>794</v>
      </c>
      <c r="C843" s="236" t="s">
        <v>777</v>
      </c>
      <c r="D843" s="6"/>
      <c r="E843" s="8"/>
      <c r="F843" s="98">
        <v>1</v>
      </c>
      <c r="G843" s="8"/>
      <c r="H843" s="7">
        <f t="shared" si="618"/>
        <v>1</v>
      </c>
      <c r="I843" s="4">
        <v>1</v>
      </c>
      <c r="J843" s="8" t="s">
        <v>231</v>
      </c>
      <c r="K843" s="7">
        <f>SUMIF(exportMMB!D:D,'Voorbeeld Costreport Budget'!A843,exportMMB!G:G)</f>
        <v>0</v>
      </c>
      <c r="L843" s="14">
        <f>INDEX(budget!L:L,MATCH(A:A,budget!A:A,0))</f>
        <v>0</v>
      </c>
      <c r="M843" s="22">
        <f>INDEX(budget!M:M,MATCH($A:$A,budget!$A:$A,0))</f>
        <v>0</v>
      </c>
      <c r="N843" s="14">
        <f>INDEX(budget!N:N,MATCH($A:$A,budget!$A:$A,0))</f>
        <v>0</v>
      </c>
      <c r="O843" s="35">
        <f>INDEX(budget!O:O,MATCH($A:$A,budget!$A:$A,0))</f>
        <v>0</v>
      </c>
      <c r="P843" s="35">
        <f>INDEX(budget!P:P,MATCH($A:$A,budget!$A:$A,0))</f>
        <v>0</v>
      </c>
      <c r="Q843" s="35">
        <f>INDEX(budget!Q:Q,MATCH($A:$A,budget!$A:$A,0))</f>
        <v>0</v>
      </c>
      <c r="R843" s="35">
        <f>INDEX(budget!R:R,MATCH($A:$A,budget!$A:$A,0))</f>
        <v>0</v>
      </c>
      <c r="S843" s="14">
        <f t="shared" si="619"/>
        <v>0</v>
      </c>
      <c r="T843" s="35">
        <f>INDEX(budget!T:T,MATCH($A:$A,budget!$A:$A,0))</f>
        <v>0</v>
      </c>
      <c r="U843" s="332">
        <f t="shared" si="620"/>
        <v>0</v>
      </c>
      <c r="V843" s="58"/>
      <c r="W843" s="14"/>
      <c r="X843" s="58"/>
      <c r="Y843" s="58"/>
      <c r="Z843" s="58"/>
      <c r="AA843" s="58"/>
      <c r="AB843" s="75"/>
      <c r="AC843" s="319">
        <f t="shared" si="616"/>
        <v>0</v>
      </c>
      <c r="AD843" s="278"/>
      <c r="AE843" s="278"/>
      <c r="AF843" s="278"/>
      <c r="AG843" s="294">
        <f t="shared" si="617"/>
        <v>0</v>
      </c>
      <c r="AH843" s="304">
        <f t="shared" si="621"/>
        <v>0</v>
      </c>
    </row>
    <row r="844" spans="1:35">
      <c r="A844" s="103">
        <v>5303</v>
      </c>
      <c r="B844" s="44" t="s">
        <v>795</v>
      </c>
      <c r="C844" s="236" t="s">
        <v>777</v>
      </c>
      <c r="D844" s="6"/>
      <c r="E844" s="8"/>
      <c r="F844" s="98">
        <v>1</v>
      </c>
      <c r="G844" s="8"/>
      <c r="H844" s="7">
        <f t="shared" ref="H844" si="622">SUM(E844:G844)</f>
        <v>1</v>
      </c>
      <c r="I844" s="4">
        <v>1</v>
      </c>
      <c r="J844" s="8" t="s">
        <v>231</v>
      </c>
      <c r="K844" s="7">
        <f>SUMIF(exportMMB!D:D,'Voorbeeld Costreport Budget'!A844,exportMMB!G:G)</f>
        <v>0</v>
      </c>
      <c r="L844" s="14">
        <f>INDEX(budget!L:L,MATCH(A:A,budget!A:A,0))</f>
        <v>0</v>
      </c>
      <c r="M844" s="22">
        <f>INDEX(budget!M:M,MATCH($A:$A,budget!$A:$A,0))</f>
        <v>0</v>
      </c>
      <c r="N844" s="14">
        <f>INDEX(budget!N:N,MATCH($A:$A,budget!$A:$A,0))</f>
        <v>0</v>
      </c>
      <c r="O844" s="35">
        <f>INDEX(budget!O:O,MATCH($A:$A,budget!$A:$A,0))</f>
        <v>0</v>
      </c>
      <c r="P844" s="35">
        <f>INDEX(budget!P:P,MATCH($A:$A,budget!$A:$A,0))</f>
        <v>0</v>
      </c>
      <c r="Q844" s="35">
        <f>INDEX(budget!Q:Q,MATCH($A:$A,budget!$A:$A,0))</f>
        <v>0</v>
      </c>
      <c r="R844" s="35">
        <f>INDEX(budget!R:R,MATCH($A:$A,budget!$A:$A,0))</f>
        <v>0</v>
      </c>
      <c r="S844" s="14">
        <f t="shared" si="619"/>
        <v>0</v>
      </c>
      <c r="T844" s="35">
        <f>INDEX(budget!T:T,MATCH($A:$A,budget!$A:$A,0))</f>
        <v>0</v>
      </c>
      <c r="U844" s="332">
        <f t="shared" si="620"/>
        <v>0</v>
      </c>
      <c r="V844" s="58"/>
      <c r="W844" s="14"/>
      <c r="X844" s="58"/>
      <c r="Y844" s="58"/>
      <c r="Z844" s="58"/>
      <c r="AA844" s="58"/>
      <c r="AB844" s="75"/>
      <c r="AC844" s="319">
        <f t="shared" si="616"/>
        <v>0</v>
      </c>
      <c r="AD844" s="278"/>
      <c r="AE844" s="278"/>
      <c r="AF844" s="278"/>
      <c r="AG844" s="294">
        <f t="shared" si="617"/>
        <v>0</v>
      </c>
      <c r="AH844" s="304">
        <f t="shared" si="621"/>
        <v>0</v>
      </c>
    </row>
    <row r="845" spans="1:35">
      <c r="A845" s="103">
        <v>5304</v>
      </c>
      <c r="B845" s="44" t="s">
        <v>796</v>
      </c>
      <c r="C845" s="236" t="s">
        <v>777</v>
      </c>
      <c r="D845" s="6"/>
      <c r="E845" s="8"/>
      <c r="F845" s="98">
        <v>1</v>
      </c>
      <c r="G845" s="8"/>
      <c r="H845" s="7">
        <f t="shared" ref="H845:H851" si="623">SUM(E845:G845)</f>
        <v>1</v>
      </c>
      <c r="I845" s="4">
        <v>1</v>
      </c>
      <c r="J845" s="8" t="s">
        <v>231</v>
      </c>
      <c r="K845" s="7">
        <f>SUMIF(exportMMB!D:D,'Voorbeeld Costreport Budget'!A845,exportMMB!G:G)</f>
        <v>0</v>
      </c>
      <c r="L845" s="14">
        <f>INDEX(budget!L:L,MATCH(A:A,budget!A:A,0))</f>
        <v>0</v>
      </c>
      <c r="M845" s="22">
        <f>INDEX(budget!M:M,MATCH($A:$A,budget!$A:$A,0))</f>
        <v>0</v>
      </c>
      <c r="N845" s="14">
        <f>INDEX(budget!N:N,MATCH($A:$A,budget!$A:$A,0))</f>
        <v>0</v>
      </c>
      <c r="O845" s="35">
        <f>INDEX(budget!O:O,MATCH($A:$A,budget!$A:$A,0))</f>
        <v>0</v>
      </c>
      <c r="P845" s="35">
        <f>INDEX(budget!P:P,MATCH($A:$A,budget!$A:$A,0))</f>
        <v>0</v>
      </c>
      <c r="Q845" s="35">
        <f>INDEX(budget!Q:Q,MATCH($A:$A,budget!$A:$A,0))</f>
        <v>0</v>
      </c>
      <c r="R845" s="35">
        <f>INDEX(budget!R:R,MATCH($A:$A,budget!$A:$A,0))</f>
        <v>0</v>
      </c>
      <c r="S845" s="14">
        <f t="shared" si="619"/>
        <v>0</v>
      </c>
      <c r="T845" s="35">
        <f>INDEX(budget!T:T,MATCH($A:$A,budget!$A:$A,0))</f>
        <v>0</v>
      </c>
      <c r="U845" s="332">
        <f t="shared" si="620"/>
        <v>0</v>
      </c>
      <c r="V845" s="58"/>
      <c r="W845" s="14"/>
      <c r="X845" s="58"/>
      <c r="Y845" s="58"/>
      <c r="Z845" s="58"/>
      <c r="AA845" s="58"/>
      <c r="AB845" s="75"/>
      <c r="AC845" s="319">
        <f t="shared" si="616"/>
        <v>0</v>
      </c>
      <c r="AD845" s="278"/>
      <c r="AE845" s="278"/>
      <c r="AF845" s="278"/>
      <c r="AG845" s="294">
        <f t="shared" si="617"/>
        <v>0</v>
      </c>
      <c r="AH845" s="304">
        <f t="shared" si="621"/>
        <v>0</v>
      </c>
    </row>
    <row r="846" spans="1:35">
      <c r="A846" s="103">
        <v>5305</v>
      </c>
      <c r="B846" s="44" t="s">
        <v>797</v>
      </c>
      <c r="C846" s="236" t="s">
        <v>777</v>
      </c>
      <c r="D846" s="6"/>
      <c r="E846" s="8"/>
      <c r="F846" s="98">
        <v>1</v>
      </c>
      <c r="G846" s="8"/>
      <c r="H846" s="7">
        <f t="shared" si="623"/>
        <v>1</v>
      </c>
      <c r="I846" s="4">
        <v>1</v>
      </c>
      <c r="J846" s="8" t="s">
        <v>231</v>
      </c>
      <c r="K846" s="7">
        <f>SUMIF(exportMMB!D:D,'Voorbeeld Costreport Budget'!A846,exportMMB!G:G)</f>
        <v>0</v>
      </c>
      <c r="L846" s="14">
        <f>INDEX(budget!L:L,MATCH(A:A,budget!A:A,0))</f>
        <v>0</v>
      </c>
      <c r="M846" s="22">
        <f>INDEX(budget!M:M,MATCH($A:$A,budget!$A:$A,0))</f>
        <v>0</v>
      </c>
      <c r="N846" s="14">
        <f>INDEX(budget!N:N,MATCH($A:$A,budget!$A:$A,0))</f>
        <v>0</v>
      </c>
      <c r="O846" s="35">
        <f>INDEX(budget!O:O,MATCH($A:$A,budget!$A:$A,0))</f>
        <v>0</v>
      </c>
      <c r="P846" s="35">
        <f>INDEX(budget!P:P,MATCH($A:$A,budget!$A:$A,0))</f>
        <v>0</v>
      </c>
      <c r="Q846" s="35">
        <f>INDEX(budget!Q:Q,MATCH($A:$A,budget!$A:$A,0))</f>
        <v>0</v>
      </c>
      <c r="R846" s="35">
        <f>INDEX(budget!R:R,MATCH($A:$A,budget!$A:$A,0))</f>
        <v>0</v>
      </c>
      <c r="S846" s="14">
        <f t="shared" si="619"/>
        <v>0</v>
      </c>
      <c r="T846" s="35">
        <f>INDEX(budget!T:T,MATCH($A:$A,budget!$A:$A,0))</f>
        <v>0</v>
      </c>
      <c r="U846" s="332">
        <f t="shared" si="620"/>
        <v>0</v>
      </c>
      <c r="V846" s="58"/>
      <c r="W846" s="14"/>
      <c r="X846" s="58"/>
      <c r="Y846" s="58"/>
      <c r="Z846" s="58"/>
      <c r="AA846" s="58"/>
      <c r="AB846" s="75"/>
      <c r="AC846" s="319">
        <f t="shared" si="616"/>
        <v>0</v>
      </c>
      <c r="AD846" s="278"/>
      <c r="AE846" s="278"/>
      <c r="AF846" s="278"/>
      <c r="AG846" s="294">
        <f t="shared" si="617"/>
        <v>0</v>
      </c>
      <c r="AH846" s="304">
        <f t="shared" si="621"/>
        <v>0</v>
      </c>
    </row>
    <row r="847" spans="1:35">
      <c r="A847" s="103">
        <v>5307</v>
      </c>
      <c r="B847" s="44" t="s">
        <v>798</v>
      </c>
      <c r="C847" s="236" t="s">
        <v>777</v>
      </c>
      <c r="D847" s="6"/>
      <c r="E847" s="8"/>
      <c r="F847" s="98">
        <v>1</v>
      </c>
      <c r="G847" s="8"/>
      <c r="H847" s="7">
        <f t="shared" si="623"/>
        <v>1</v>
      </c>
      <c r="I847" s="4">
        <v>1</v>
      </c>
      <c r="J847" s="8" t="s">
        <v>231</v>
      </c>
      <c r="K847" s="7">
        <f>SUMIF(exportMMB!D:D,'Voorbeeld Costreport Budget'!A847,exportMMB!G:G)</f>
        <v>0</v>
      </c>
      <c r="L847" s="14">
        <f>INDEX(budget!L:L,MATCH(A:A,budget!A:A,0))</f>
        <v>0</v>
      </c>
      <c r="M847" s="22">
        <f>INDEX(budget!M:M,MATCH($A:$A,budget!$A:$A,0))</f>
        <v>0</v>
      </c>
      <c r="N847" s="14">
        <f>INDEX(budget!N:N,MATCH($A:$A,budget!$A:$A,0))</f>
        <v>0</v>
      </c>
      <c r="O847" s="35">
        <f>INDEX(budget!O:O,MATCH($A:$A,budget!$A:$A,0))</f>
        <v>0</v>
      </c>
      <c r="P847" s="35">
        <f>INDEX(budget!P:P,MATCH($A:$A,budget!$A:$A,0))</f>
        <v>0</v>
      </c>
      <c r="Q847" s="35">
        <f>INDEX(budget!Q:Q,MATCH($A:$A,budget!$A:$A,0))</f>
        <v>0</v>
      </c>
      <c r="R847" s="35">
        <f>INDEX(budget!R:R,MATCH($A:$A,budget!$A:$A,0))</f>
        <v>0</v>
      </c>
      <c r="S847" s="14">
        <f t="shared" si="619"/>
        <v>0</v>
      </c>
      <c r="T847" s="35">
        <f>INDEX(budget!T:T,MATCH($A:$A,budget!$A:$A,0))</f>
        <v>0</v>
      </c>
      <c r="U847" s="332">
        <f t="shared" si="620"/>
        <v>0</v>
      </c>
      <c r="V847" s="58"/>
      <c r="W847" s="14"/>
      <c r="X847" s="58"/>
      <c r="Y847" s="58"/>
      <c r="Z847" s="58"/>
      <c r="AA847" s="58"/>
      <c r="AB847" s="75"/>
      <c r="AC847" s="319">
        <f t="shared" si="616"/>
        <v>0</v>
      </c>
      <c r="AD847" s="278"/>
      <c r="AE847" s="278"/>
      <c r="AF847" s="278"/>
      <c r="AG847" s="294">
        <f t="shared" si="617"/>
        <v>0</v>
      </c>
      <c r="AH847" s="304">
        <f t="shared" si="621"/>
        <v>0</v>
      </c>
    </row>
    <row r="848" spans="1:35">
      <c r="A848" s="103">
        <v>5310</v>
      </c>
      <c r="B848" s="44" t="s">
        <v>799</v>
      </c>
      <c r="C848" s="236" t="s">
        <v>777</v>
      </c>
      <c r="D848" s="6"/>
      <c r="E848" s="8"/>
      <c r="F848" s="98">
        <v>1</v>
      </c>
      <c r="G848" s="8"/>
      <c r="H848" s="7">
        <f t="shared" ref="H848" si="624">SUM(E848:G848)</f>
        <v>1</v>
      </c>
      <c r="I848" s="4">
        <v>1</v>
      </c>
      <c r="J848" s="8" t="s">
        <v>231</v>
      </c>
      <c r="K848" s="7">
        <f>SUMIF(exportMMB!D:D,'Voorbeeld Costreport Budget'!A848,exportMMB!G:G)</f>
        <v>0</v>
      </c>
      <c r="L848" s="14">
        <f>INDEX(budget!L:L,MATCH(A:A,budget!A:A,0))</f>
        <v>0</v>
      </c>
      <c r="M848" s="22">
        <f>INDEX(budget!M:M,MATCH($A:$A,budget!$A:$A,0))</f>
        <v>0</v>
      </c>
      <c r="N848" s="14">
        <f>INDEX(budget!N:N,MATCH($A:$A,budget!$A:$A,0))</f>
        <v>0</v>
      </c>
      <c r="O848" s="35">
        <f>INDEX(budget!O:O,MATCH($A:$A,budget!$A:$A,0))</f>
        <v>0</v>
      </c>
      <c r="P848" s="35">
        <f>INDEX(budget!P:P,MATCH($A:$A,budget!$A:$A,0))</f>
        <v>0</v>
      </c>
      <c r="Q848" s="35">
        <f>INDEX(budget!Q:Q,MATCH($A:$A,budget!$A:$A,0))</f>
        <v>0</v>
      </c>
      <c r="R848" s="35">
        <f>INDEX(budget!R:R,MATCH($A:$A,budget!$A:$A,0))</f>
        <v>0</v>
      </c>
      <c r="S848" s="14">
        <f t="shared" si="619"/>
        <v>0</v>
      </c>
      <c r="T848" s="35">
        <f>INDEX(budget!T:T,MATCH($A:$A,budget!$A:$A,0))</f>
        <v>0</v>
      </c>
      <c r="U848" s="332">
        <f t="shared" si="620"/>
        <v>0</v>
      </c>
      <c r="V848" s="58"/>
      <c r="W848" s="14"/>
      <c r="X848" s="58"/>
      <c r="Y848" s="58"/>
      <c r="Z848" s="58"/>
      <c r="AA848" s="58"/>
      <c r="AB848" s="75"/>
      <c r="AC848" s="319">
        <f t="shared" si="616"/>
        <v>0</v>
      </c>
      <c r="AD848" s="278"/>
      <c r="AE848" s="278"/>
      <c r="AF848" s="278"/>
      <c r="AG848" s="294">
        <f t="shared" si="617"/>
        <v>0</v>
      </c>
      <c r="AH848" s="304">
        <f t="shared" si="621"/>
        <v>0</v>
      </c>
    </row>
    <row r="849" spans="1:34">
      <c r="A849" s="103">
        <v>5340</v>
      </c>
      <c r="B849" s="44" t="s">
        <v>800</v>
      </c>
      <c r="C849" s="236" t="s">
        <v>777</v>
      </c>
      <c r="D849" s="6"/>
      <c r="E849" s="8"/>
      <c r="F849" s="98">
        <v>1</v>
      </c>
      <c r="G849" s="8"/>
      <c r="H849" s="7">
        <f t="shared" si="623"/>
        <v>1</v>
      </c>
      <c r="I849" s="4">
        <v>1</v>
      </c>
      <c r="J849" s="8" t="s">
        <v>231</v>
      </c>
      <c r="K849" s="7">
        <f>SUMIF(exportMMB!D:D,'Voorbeeld Costreport Budget'!A849,exportMMB!G:G)</f>
        <v>0</v>
      </c>
      <c r="L849" s="14">
        <f>INDEX(budget!L:L,MATCH(A:A,budget!A:A,0))</f>
        <v>0</v>
      </c>
      <c r="M849" s="22">
        <f>INDEX(budget!M:M,MATCH($A:$A,budget!$A:$A,0))</f>
        <v>0</v>
      </c>
      <c r="N849" s="14">
        <f>INDEX(budget!N:N,MATCH($A:$A,budget!$A:$A,0))</f>
        <v>0</v>
      </c>
      <c r="O849" s="35">
        <f>INDEX(budget!O:O,MATCH($A:$A,budget!$A:$A,0))</f>
        <v>0</v>
      </c>
      <c r="P849" s="35">
        <f>INDEX(budget!P:P,MATCH($A:$A,budget!$A:$A,0))</f>
        <v>0</v>
      </c>
      <c r="Q849" s="35">
        <f>INDEX(budget!Q:Q,MATCH($A:$A,budget!$A:$A,0))</f>
        <v>0</v>
      </c>
      <c r="R849" s="35">
        <f>INDEX(budget!R:R,MATCH($A:$A,budget!$A:$A,0))</f>
        <v>0</v>
      </c>
      <c r="S849" s="14">
        <f t="shared" si="619"/>
        <v>0</v>
      </c>
      <c r="T849" s="35">
        <f>INDEX(budget!T:T,MATCH($A:$A,budget!$A:$A,0))</f>
        <v>0</v>
      </c>
      <c r="U849" s="332">
        <f t="shared" si="620"/>
        <v>0</v>
      </c>
      <c r="V849" s="58"/>
      <c r="W849" s="14"/>
      <c r="X849" s="58"/>
      <c r="Y849" s="58"/>
      <c r="Z849" s="58"/>
      <c r="AA849" s="58"/>
      <c r="AB849" s="75"/>
      <c r="AC849" s="319">
        <f t="shared" si="616"/>
        <v>0</v>
      </c>
      <c r="AD849" s="278"/>
      <c r="AE849" s="278"/>
      <c r="AF849" s="278"/>
      <c r="AG849" s="294">
        <f t="shared" si="617"/>
        <v>0</v>
      </c>
      <c r="AH849" s="304">
        <f t="shared" si="621"/>
        <v>0</v>
      </c>
    </row>
    <row r="850" spans="1:34">
      <c r="A850" s="350">
        <v>5341</v>
      </c>
      <c r="B850" s="108" t="s">
        <v>801</v>
      </c>
      <c r="C850" s="236" t="s">
        <v>777</v>
      </c>
      <c r="D850" s="6"/>
      <c r="E850" s="8"/>
      <c r="F850" s="98">
        <v>1</v>
      </c>
      <c r="G850" s="8"/>
      <c r="H850" s="7">
        <f t="shared" ref="H850" si="625">SUM(E850:G850)</f>
        <v>1</v>
      </c>
      <c r="I850" s="4">
        <v>1</v>
      </c>
      <c r="J850" s="8" t="s">
        <v>231</v>
      </c>
      <c r="K850" s="7">
        <f>SUMIF(exportMMB!D:D,'Voorbeeld Costreport Budget'!A850,exportMMB!G:G)</f>
        <v>0</v>
      </c>
      <c r="L850" s="14">
        <f>INDEX(budget!L:L,MATCH(A:A,budget!A:A,0))</f>
        <v>0</v>
      </c>
      <c r="M850" s="22">
        <f>INDEX(budget!M:M,MATCH($A:$A,budget!$A:$A,0))</f>
        <v>0</v>
      </c>
      <c r="N850" s="14">
        <f>INDEX(budget!N:N,MATCH($A:$A,budget!$A:$A,0))</f>
        <v>0</v>
      </c>
      <c r="O850" s="35">
        <f>INDEX(budget!O:O,MATCH($A:$A,budget!$A:$A,0))</f>
        <v>0</v>
      </c>
      <c r="P850" s="35">
        <f>INDEX(budget!P:P,MATCH($A:$A,budget!$A:$A,0))</f>
        <v>0</v>
      </c>
      <c r="Q850" s="35">
        <f>INDEX(budget!Q:Q,MATCH($A:$A,budget!$A:$A,0))</f>
        <v>0</v>
      </c>
      <c r="R850" s="35">
        <f>INDEX(budget!R:R,MATCH($A:$A,budget!$A:$A,0))</f>
        <v>0</v>
      </c>
      <c r="S850" s="14">
        <f t="shared" ref="S850" si="626">L850-SUM(N850:R850)</f>
        <v>0</v>
      </c>
      <c r="T850" s="35">
        <f>INDEX(budget!T:T,MATCH($A:$A,budget!$A:$A,0))</f>
        <v>0</v>
      </c>
      <c r="U850" s="332">
        <f t="shared" si="620"/>
        <v>0</v>
      </c>
      <c r="V850" s="58"/>
      <c r="W850" s="14"/>
      <c r="X850" s="58"/>
      <c r="Y850" s="58"/>
      <c r="Z850" s="58"/>
      <c r="AA850" s="58"/>
      <c r="AB850" s="75"/>
      <c r="AC850" s="319">
        <f t="shared" si="616"/>
        <v>0</v>
      </c>
      <c r="AD850" s="278"/>
      <c r="AE850" s="278"/>
      <c r="AF850" s="278"/>
      <c r="AG850" s="294">
        <f t="shared" si="617"/>
        <v>0</v>
      </c>
      <c r="AH850" s="304">
        <f t="shared" si="621"/>
        <v>0</v>
      </c>
    </row>
    <row r="851" spans="1:34">
      <c r="A851" s="103">
        <v>5346</v>
      </c>
      <c r="B851" s="44" t="s">
        <v>802</v>
      </c>
      <c r="C851" s="236" t="s">
        <v>777</v>
      </c>
      <c r="D851" s="6"/>
      <c r="E851" s="8"/>
      <c r="F851" s="98">
        <v>1</v>
      </c>
      <c r="G851" s="8"/>
      <c r="H851" s="7">
        <f t="shared" si="623"/>
        <v>1</v>
      </c>
      <c r="I851" s="4">
        <v>1</v>
      </c>
      <c r="J851" s="8" t="s">
        <v>231</v>
      </c>
      <c r="K851" s="7">
        <f>SUMIF(exportMMB!D:D,'Voorbeeld Costreport Budget'!A851,exportMMB!G:G)</f>
        <v>0</v>
      </c>
      <c r="L851" s="14">
        <f>INDEX(budget!L:L,MATCH(A:A,budget!A:A,0))</f>
        <v>0</v>
      </c>
      <c r="M851" s="22">
        <f>INDEX(budget!M:M,MATCH($A:$A,budget!$A:$A,0))</f>
        <v>0</v>
      </c>
      <c r="N851" s="14">
        <f>INDEX(budget!N:N,MATCH($A:$A,budget!$A:$A,0))</f>
        <v>0</v>
      </c>
      <c r="O851" s="35">
        <f>INDEX(budget!O:O,MATCH($A:$A,budget!$A:$A,0))</f>
        <v>0</v>
      </c>
      <c r="P851" s="35">
        <f>INDEX(budget!P:P,MATCH($A:$A,budget!$A:$A,0))</f>
        <v>0</v>
      </c>
      <c r="Q851" s="35">
        <f>INDEX(budget!Q:Q,MATCH($A:$A,budget!$A:$A,0))</f>
        <v>0</v>
      </c>
      <c r="R851" s="35">
        <f>INDEX(budget!R:R,MATCH($A:$A,budget!$A:$A,0))</f>
        <v>0</v>
      </c>
      <c r="S851" s="14">
        <f t="shared" si="619"/>
        <v>0</v>
      </c>
      <c r="T851" s="35">
        <f>INDEX(budget!T:T,MATCH($A:$A,budget!$A:$A,0))</f>
        <v>0</v>
      </c>
      <c r="U851" s="332">
        <f t="shared" si="620"/>
        <v>0</v>
      </c>
      <c r="V851" s="58"/>
      <c r="W851" s="14"/>
      <c r="X851" s="58"/>
      <c r="Y851" s="58"/>
      <c r="Z851" s="58"/>
      <c r="AA851" s="58"/>
      <c r="AB851" s="75"/>
      <c r="AC851" s="319">
        <f t="shared" si="616"/>
        <v>0</v>
      </c>
      <c r="AD851" s="278"/>
      <c r="AE851" s="278"/>
      <c r="AF851" s="278"/>
      <c r="AG851" s="294">
        <f t="shared" si="617"/>
        <v>0</v>
      </c>
      <c r="AH851" s="304">
        <f t="shared" si="621"/>
        <v>0</v>
      </c>
    </row>
    <row r="852" spans="1:34">
      <c r="A852" s="103">
        <v>5347</v>
      </c>
      <c r="B852" s="44" t="s">
        <v>803</v>
      </c>
      <c r="C852" s="236" t="s">
        <v>777</v>
      </c>
      <c r="D852" s="6"/>
      <c r="E852" s="8"/>
      <c r="F852" s="98">
        <v>1</v>
      </c>
      <c r="G852" s="8"/>
      <c r="H852" s="7">
        <f t="shared" ref="H852:H859" si="627">SUM(E852:G852)</f>
        <v>1</v>
      </c>
      <c r="I852" s="4">
        <v>1</v>
      </c>
      <c r="J852" s="8" t="s">
        <v>231</v>
      </c>
      <c r="K852" s="7">
        <f>SUMIF(exportMMB!D:D,'Voorbeeld Costreport Budget'!A852,exportMMB!G:G)</f>
        <v>0</v>
      </c>
      <c r="L852" s="14">
        <f>INDEX(budget!L:L,MATCH(A:A,budget!A:A,0))</f>
        <v>0</v>
      </c>
      <c r="M852" s="22">
        <f>INDEX(budget!M:M,MATCH($A:$A,budget!$A:$A,0))</f>
        <v>0</v>
      </c>
      <c r="N852" s="14">
        <f>INDEX(budget!N:N,MATCH($A:$A,budget!$A:$A,0))</f>
        <v>0</v>
      </c>
      <c r="O852" s="35">
        <f>INDEX(budget!O:O,MATCH($A:$A,budget!$A:$A,0))</f>
        <v>0</v>
      </c>
      <c r="P852" s="35">
        <f>INDEX(budget!P:P,MATCH($A:$A,budget!$A:$A,0))</f>
        <v>0</v>
      </c>
      <c r="Q852" s="35">
        <f>INDEX(budget!Q:Q,MATCH($A:$A,budget!$A:$A,0))</f>
        <v>0</v>
      </c>
      <c r="R852" s="35">
        <f>INDEX(budget!R:R,MATCH($A:$A,budget!$A:$A,0))</f>
        <v>0</v>
      </c>
      <c r="S852" s="14">
        <f t="shared" si="619"/>
        <v>0</v>
      </c>
      <c r="T852" s="35">
        <f>INDEX(budget!T:T,MATCH($A:$A,budget!$A:$A,0))</f>
        <v>0</v>
      </c>
      <c r="U852" s="332">
        <f t="shared" si="620"/>
        <v>0</v>
      </c>
      <c r="V852" s="58"/>
      <c r="W852" s="14"/>
      <c r="X852" s="58"/>
      <c r="Y852" s="58"/>
      <c r="Z852" s="58"/>
      <c r="AA852" s="58"/>
      <c r="AB852" s="75"/>
      <c r="AC852" s="319">
        <f t="shared" si="616"/>
        <v>0</v>
      </c>
      <c r="AD852" s="278"/>
      <c r="AE852" s="278"/>
      <c r="AF852" s="278"/>
      <c r="AG852" s="294">
        <f t="shared" si="617"/>
        <v>0</v>
      </c>
      <c r="AH852" s="304">
        <f t="shared" si="621"/>
        <v>0</v>
      </c>
    </row>
    <row r="853" spans="1:34">
      <c r="A853" s="103">
        <v>5348</v>
      </c>
      <c r="B853" s="44" t="s">
        <v>804</v>
      </c>
      <c r="C853" s="236" t="s">
        <v>777</v>
      </c>
      <c r="D853" s="6"/>
      <c r="E853" s="8"/>
      <c r="F853" s="98">
        <v>1</v>
      </c>
      <c r="G853" s="8"/>
      <c r="H853" s="7">
        <f t="shared" si="627"/>
        <v>1</v>
      </c>
      <c r="I853" s="4">
        <v>1</v>
      </c>
      <c r="J853" s="8" t="s">
        <v>231</v>
      </c>
      <c r="K853" s="7">
        <f>SUMIF(exportMMB!D:D,'Voorbeeld Costreport Budget'!A853,exportMMB!G:G)</f>
        <v>0</v>
      </c>
      <c r="L853" s="14">
        <f>INDEX(budget!L:L,MATCH(A:A,budget!A:A,0))</f>
        <v>0</v>
      </c>
      <c r="M853" s="22">
        <f>INDEX(budget!M:M,MATCH($A:$A,budget!$A:$A,0))</f>
        <v>0</v>
      </c>
      <c r="N853" s="14">
        <f>INDEX(budget!N:N,MATCH($A:$A,budget!$A:$A,0))</f>
        <v>0</v>
      </c>
      <c r="O853" s="35">
        <f>INDEX(budget!O:O,MATCH($A:$A,budget!$A:$A,0))</f>
        <v>0</v>
      </c>
      <c r="P853" s="35">
        <f>INDEX(budget!P:P,MATCH($A:$A,budget!$A:$A,0))</f>
        <v>0</v>
      </c>
      <c r="Q853" s="35">
        <f>INDEX(budget!Q:Q,MATCH($A:$A,budget!$A:$A,0))</f>
        <v>0</v>
      </c>
      <c r="R853" s="35">
        <f>INDEX(budget!R:R,MATCH($A:$A,budget!$A:$A,0))</f>
        <v>0</v>
      </c>
      <c r="S853" s="14">
        <f t="shared" si="619"/>
        <v>0</v>
      </c>
      <c r="T853" s="35">
        <f>INDEX(budget!T:T,MATCH($A:$A,budget!$A:$A,0))</f>
        <v>0</v>
      </c>
      <c r="U853" s="332">
        <f t="shared" si="620"/>
        <v>0</v>
      </c>
      <c r="V853" s="58"/>
      <c r="W853" s="14"/>
      <c r="X853" s="58"/>
      <c r="Y853" s="58"/>
      <c r="Z853" s="58"/>
      <c r="AA853" s="58"/>
      <c r="AB853" s="75"/>
      <c r="AC853" s="319">
        <f t="shared" si="616"/>
        <v>0</v>
      </c>
      <c r="AD853" s="278"/>
      <c r="AE853" s="278"/>
      <c r="AF853" s="278"/>
      <c r="AG853" s="294">
        <f t="shared" si="617"/>
        <v>0</v>
      </c>
      <c r="AH853" s="304">
        <f t="shared" si="621"/>
        <v>0</v>
      </c>
    </row>
    <row r="854" spans="1:34">
      <c r="A854" s="103">
        <v>5350</v>
      </c>
      <c r="B854" s="44" t="s">
        <v>805</v>
      </c>
      <c r="C854" s="236" t="s">
        <v>777</v>
      </c>
      <c r="D854" s="6"/>
      <c r="E854" s="8"/>
      <c r="F854" s="98">
        <v>1</v>
      </c>
      <c r="G854" s="8"/>
      <c r="H854" s="7">
        <f t="shared" si="627"/>
        <v>1</v>
      </c>
      <c r="I854" s="4">
        <v>1</v>
      </c>
      <c r="J854" s="8" t="s">
        <v>231</v>
      </c>
      <c r="K854" s="7">
        <f>SUMIF(exportMMB!D:D,'Voorbeeld Costreport Budget'!A854,exportMMB!G:G)</f>
        <v>0</v>
      </c>
      <c r="L854" s="14">
        <f>INDEX(budget!L:L,MATCH(A:A,budget!A:A,0))</f>
        <v>0</v>
      </c>
      <c r="M854" s="22">
        <f>INDEX(budget!M:M,MATCH($A:$A,budget!$A:$A,0))</f>
        <v>0</v>
      </c>
      <c r="N854" s="14">
        <f>INDEX(budget!N:N,MATCH($A:$A,budget!$A:$A,0))</f>
        <v>0</v>
      </c>
      <c r="O854" s="35">
        <f>INDEX(budget!O:O,MATCH($A:$A,budget!$A:$A,0))</f>
        <v>0</v>
      </c>
      <c r="P854" s="35">
        <f>INDEX(budget!P:P,MATCH($A:$A,budget!$A:$A,0))</f>
        <v>0</v>
      </c>
      <c r="Q854" s="35">
        <f>INDEX(budget!Q:Q,MATCH($A:$A,budget!$A:$A,0))</f>
        <v>0</v>
      </c>
      <c r="R854" s="35">
        <f>INDEX(budget!R:R,MATCH($A:$A,budget!$A:$A,0))</f>
        <v>0</v>
      </c>
      <c r="S854" s="14">
        <f t="shared" si="619"/>
        <v>0</v>
      </c>
      <c r="T854" s="35">
        <f>INDEX(budget!T:T,MATCH($A:$A,budget!$A:$A,0))</f>
        <v>0</v>
      </c>
      <c r="U854" s="332">
        <f t="shared" si="620"/>
        <v>0</v>
      </c>
      <c r="V854" s="58"/>
      <c r="W854" s="14"/>
      <c r="X854" s="58"/>
      <c r="Y854" s="58"/>
      <c r="Z854" s="58"/>
      <c r="AA854" s="58"/>
      <c r="AB854" s="75"/>
      <c r="AC854" s="319">
        <f t="shared" si="616"/>
        <v>0</v>
      </c>
      <c r="AD854" s="278"/>
      <c r="AE854" s="278"/>
      <c r="AF854" s="278"/>
      <c r="AG854" s="294">
        <f t="shared" si="617"/>
        <v>0</v>
      </c>
      <c r="AH854" s="304">
        <f t="shared" si="621"/>
        <v>0</v>
      </c>
    </row>
    <row r="855" spans="1:34">
      <c r="A855" s="103">
        <v>5351</v>
      </c>
      <c r="B855" s="44" t="s">
        <v>807</v>
      </c>
      <c r="C855" s="236" t="s">
        <v>777</v>
      </c>
      <c r="D855" s="6"/>
      <c r="E855" s="8"/>
      <c r="F855" s="98">
        <v>1</v>
      </c>
      <c r="G855" s="8"/>
      <c r="H855" s="7">
        <f t="shared" si="627"/>
        <v>1</v>
      </c>
      <c r="I855" s="4">
        <v>1</v>
      </c>
      <c r="J855" s="8" t="s">
        <v>231</v>
      </c>
      <c r="K855" s="7">
        <f>SUMIF(exportMMB!D:D,'Voorbeeld Costreport Budget'!A855,exportMMB!G:G)</f>
        <v>0</v>
      </c>
      <c r="L855" s="14">
        <f>INDEX(budget!L:L,MATCH(A:A,budget!A:A,0))</f>
        <v>0</v>
      </c>
      <c r="M855" s="22">
        <f>INDEX(budget!M:M,MATCH($A:$A,budget!$A:$A,0))</f>
        <v>0</v>
      </c>
      <c r="N855" s="14">
        <f>INDEX(budget!N:N,MATCH($A:$A,budget!$A:$A,0))</f>
        <v>0</v>
      </c>
      <c r="O855" s="35">
        <f>INDEX(budget!O:O,MATCH($A:$A,budget!$A:$A,0))</f>
        <v>0</v>
      </c>
      <c r="P855" s="35">
        <f>INDEX(budget!P:P,MATCH($A:$A,budget!$A:$A,0))</f>
        <v>0</v>
      </c>
      <c r="Q855" s="35">
        <f>INDEX(budget!Q:Q,MATCH($A:$A,budget!$A:$A,0))</f>
        <v>0</v>
      </c>
      <c r="R855" s="35">
        <f>INDEX(budget!R:R,MATCH($A:$A,budget!$A:$A,0))</f>
        <v>0</v>
      </c>
      <c r="S855" s="14">
        <f t="shared" si="619"/>
        <v>0</v>
      </c>
      <c r="T855" s="35">
        <f>INDEX(budget!T:T,MATCH($A:$A,budget!$A:$A,0))</f>
        <v>0</v>
      </c>
      <c r="U855" s="332">
        <f t="shared" si="620"/>
        <v>0</v>
      </c>
      <c r="V855" s="58"/>
      <c r="W855" s="14"/>
      <c r="X855" s="58"/>
      <c r="Y855" s="58"/>
      <c r="Z855" s="58"/>
      <c r="AA855" s="58"/>
      <c r="AB855" s="75"/>
      <c r="AC855" s="319">
        <f t="shared" si="616"/>
        <v>0</v>
      </c>
      <c r="AD855" s="278"/>
      <c r="AE855" s="278"/>
      <c r="AF855" s="278"/>
      <c r="AG855" s="294">
        <f t="shared" si="617"/>
        <v>0</v>
      </c>
      <c r="AH855" s="304">
        <f t="shared" si="621"/>
        <v>0</v>
      </c>
    </row>
    <row r="856" spans="1:34">
      <c r="A856" s="103">
        <v>5352</v>
      </c>
      <c r="B856" s="44" t="s">
        <v>808</v>
      </c>
      <c r="C856" s="236" t="s">
        <v>777</v>
      </c>
      <c r="D856" s="6"/>
      <c r="E856" s="8"/>
      <c r="F856" s="98">
        <v>1</v>
      </c>
      <c r="G856" s="8"/>
      <c r="H856" s="7">
        <f t="shared" si="627"/>
        <v>1</v>
      </c>
      <c r="I856" s="4">
        <v>1</v>
      </c>
      <c r="J856" s="8" t="s">
        <v>231</v>
      </c>
      <c r="K856" s="7">
        <f>SUMIF(exportMMB!D:D,'Voorbeeld Costreport Budget'!A856,exportMMB!G:G)</f>
        <v>0</v>
      </c>
      <c r="L856" s="14">
        <f>INDEX(budget!L:L,MATCH(A:A,budget!A:A,0))</f>
        <v>0</v>
      </c>
      <c r="M856" s="22">
        <f>INDEX(budget!M:M,MATCH($A:$A,budget!$A:$A,0))</f>
        <v>0</v>
      </c>
      <c r="N856" s="14">
        <f>INDEX(budget!N:N,MATCH($A:$A,budget!$A:$A,0))</f>
        <v>0</v>
      </c>
      <c r="O856" s="35">
        <f>INDEX(budget!O:O,MATCH($A:$A,budget!$A:$A,0))</f>
        <v>0</v>
      </c>
      <c r="P856" s="35">
        <f>INDEX(budget!P:P,MATCH($A:$A,budget!$A:$A,0))</f>
        <v>0</v>
      </c>
      <c r="Q856" s="35">
        <f>INDEX(budget!Q:Q,MATCH($A:$A,budget!$A:$A,0))</f>
        <v>0</v>
      </c>
      <c r="R856" s="35">
        <f>INDEX(budget!R:R,MATCH($A:$A,budget!$A:$A,0))</f>
        <v>0</v>
      </c>
      <c r="S856" s="14">
        <f t="shared" si="619"/>
        <v>0</v>
      </c>
      <c r="T856" s="35">
        <f>INDEX(budget!T:T,MATCH($A:$A,budget!$A:$A,0))</f>
        <v>0</v>
      </c>
      <c r="U856" s="332">
        <f t="shared" si="620"/>
        <v>0</v>
      </c>
      <c r="V856" s="58"/>
      <c r="W856" s="14"/>
      <c r="X856" s="58"/>
      <c r="Y856" s="58"/>
      <c r="Z856" s="58"/>
      <c r="AA856" s="58"/>
      <c r="AB856" s="75"/>
      <c r="AC856" s="319">
        <f t="shared" si="616"/>
        <v>0</v>
      </c>
      <c r="AD856" s="278"/>
      <c r="AE856" s="278"/>
      <c r="AF856" s="278"/>
      <c r="AG856" s="294">
        <f t="shared" si="617"/>
        <v>0</v>
      </c>
      <c r="AH856" s="304">
        <f t="shared" si="621"/>
        <v>0</v>
      </c>
    </row>
    <row r="857" spans="1:34">
      <c r="A857" s="103">
        <v>5353</v>
      </c>
      <c r="B857" s="44" t="s">
        <v>809</v>
      </c>
      <c r="C857" s="236" t="s">
        <v>777</v>
      </c>
      <c r="D857" s="6"/>
      <c r="E857" s="8"/>
      <c r="F857" s="98">
        <v>1</v>
      </c>
      <c r="G857" s="8"/>
      <c r="H857" s="7">
        <f t="shared" si="627"/>
        <v>1</v>
      </c>
      <c r="I857" s="4">
        <v>1</v>
      </c>
      <c r="J857" s="8" t="s">
        <v>231</v>
      </c>
      <c r="K857" s="7">
        <f>SUMIF(exportMMB!D:D,'Voorbeeld Costreport Budget'!A857,exportMMB!G:G)</f>
        <v>0</v>
      </c>
      <c r="L857" s="14">
        <f>INDEX(budget!L:L,MATCH(A:A,budget!A:A,0))</f>
        <v>0</v>
      </c>
      <c r="M857" s="22">
        <f>INDEX(budget!M:M,MATCH($A:$A,budget!$A:$A,0))</f>
        <v>0</v>
      </c>
      <c r="N857" s="14">
        <f>INDEX(budget!N:N,MATCH($A:$A,budget!$A:$A,0))</f>
        <v>0</v>
      </c>
      <c r="O857" s="35">
        <f>INDEX(budget!O:O,MATCH($A:$A,budget!$A:$A,0))</f>
        <v>0</v>
      </c>
      <c r="P857" s="35">
        <f>INDEX(budget!P:P,MATCH($A:$A,budget!$A:$A,0))</f>
        <v>0</v>
      </c>
      <c r="Q857" s="35">
        <f>INDEX(budget!Q:Q,MATCH($A:$A,budget!$A:$A,0))</f>
        <v>0</v>
      </c>
      <c r="R857" s="35">
        <f>INDEX(budget!R:R,MATCH($A:$A,budget!$A:$A,0))</f>
        <v>0</v>
      </c>
      <c r="S857" s="14">
        <f t="shared" si="619"/>
        <v>0</v>
      </c>
      <c r="T857" s="35">
        <f>INDEX(budget!T:T,MATCH($A:$A,budget!$A:$A,0))</f>
        <v>0</v>
      </c>
      <c r="U857" s="332">
        <f t="shared" si="620"/>
        <v>0</v>
      </c>
      <c r="V857" s="58"/>
      <c r="W857" s="14"/>
      <c r="X857" s="58"/>
      <c r="Y857" s="58"/>
      <c r="Z857" s="58"/>
      <c r="AA857" s="58"/>
      <c r="AB857" s="75"/>
      <c r="AC857" s="319">
        <f t="shared" si="616"/>
        <v>0</v>
      </c>
      <c r="AD857" s="278"/>
      <c r="AE857" s="278"/>
      <c r="AF857" s="278"/>
      <c r="AG857" s="294">
        <f t="shared" si="617"/>
        <v>0</v>
      </c>
      <c r="AH857" s="304">
        <f t="shared" si="621"/>
        <v>0</v>
      </c>
    </row>
    <row r="858" spans="1:34">
      <c r="A858" s="103">
        <v>5354</v>
      </c>
      <c r="B858" s="44" t="s">
        <v>810</v>
      </c>
      <c r="C858" s="236" t="s">
        <v>777</v>
      </c>
      <c r="D858" s="6"/>
      <c r="E858" s="8"/>
      <c r="F858" s="98">
        <v>1</v>
      </c>
      <c r="G858" s="8"/>
      <c r="H858" s="7">
        <f t="shared" ref="H858" si="628">SUM(E858:G858)</f>
        <v>1</v>
      </c>
      <c r="I858" s="4">
        <v>1</v>
      </c>
      <c r="J858" s="8" t="s">
        <v>231</v>
      </c>
      <c r="K858" s="7">
        <f>SUMIF(exportMMB!D:D,'Voorbeeld Costreport Budget'!A858,exportMMB!G:G)</f>
        <v>0</v>
      </c>
      <c r="L858" s="14">
        <f>INDEX(budget!L:L,MATCH(A:A,budget!A:A,0))</f>
        <v>0</v>
      </c>
      <c r="M858" s="22">
        <f>INDEX(budget!M:M,MATCH($A:$A,budget!$A:$A,0))</f>
        <v>0</v>
      </c>
      <c r="N858" s="14">
        <f>INDEX(budget!N:N,MATCH($A:$A,budget!$A:$A,0))</f>
        <v>0</v>
      </c>
      <c r="O858" s="35">
        <f>INDEX(budget!O:O,MATCH($A:$A,budget!$A:$A,0))</f>
        <v>0</v>
      </c>
      <c r="P858" s="35">
        <f>INDEX(budget!P:P,MATCH($A:$A,budget!$A:$A,0))</f>
        <v>0</v>
      </c>
      <c r="Q858" s="35">
        <f>INDEX(budget!Q:Q,MATCH($A:$A,budget!$A:$A,0))</f>
        <v>0</v>
      </c>
      <c r="R858" s="35">
        <f>INDEX(budget!R:R,MATCH($A:$A,budget!$A:$A,0))</f>
        <v>0</v>
      </c>
      <c r="S858" s="14">
        <f t="shared" si="619"/>
        <v>0</v>
      </c>
      <c r="T858" s="35">
        <f>INDEX(budget!T:T,MATCH($A:$A,budget!$A:$A,0))</f>
        <v>0</v>
      </c>
      <c r="U858" s="332">
        <f t="shared" si="620"/>
        <v>0</v>
      </c>
      <c r="V858" s="58"/>
      <c r="W858" s="14"/>
      <c r="X858" s="58"/>
      <c r="Y858" s="58"/>
      <c r="Z858" s="58"/>
      <c r="AA858" s="58"/>
      <c r="AB858" s="75"/>
      <c r="AC858" s="319">
        <f t="shared" si="616"/>
        <v>0</v>
      </c>
      <c r="AD858" s="278"/>
      <c r="AE858" s="278"/>
      <c r="AF858" s="278"/>
      <c r="AG858" s="294">
        <f t="shared" si="617"/>
        <v>0</v>
      </c>
      <c r="AH858" s="304">
        <f t="shared" si="621"/>
        <v>0</v>
      </c>
    </row>
    <row r="859" spans="1:34">
      <c r="A859" s="103">
        <v>5356</v>
      </c>
      <c r="B859" s="44" t="s">
        <v>811</v>
      </c>
      <c r="C859" s="236" t="s">
        <v>777</v>
      </c>
      <c r="D859" s="6"/>
      <c r="E859" s="8"/>
      <c r="F859" s="98">
        <v>1</v>
      </c>
      <c r="G859" s="8"/>
      <c r="H859" s="7">
        <f t="shared" si="627"/>
        <v>1</v>
      </c>
      <c r="I859" s="4">
        <v>1</v>
      </c>
      <c r="J859" s="8" t="s">
        <v>231</v>
      </c>
      <c r="K859" s="7">
        <f>SUMIF(exportMMB!D:D,'Voorbeeld Costreport Budget'!A859,exportMMB!G:G)</f>
        <v>0</v>
      </c>
      <c r="L859" s="14">
        <f>INDEX(budget!L:L,MATCH(A:A,budget!A:A,0))</f>
        <v>0</v>
      </c>
      <c r="M859" s="22">
        <f>INDEX(budget!M:M,MATCH($A:$A,budget!$A:$A,0))</f>
        <v>0</v>
      </c>
      <c r="N859" s="14">
        <f>INDEX(budget!N:N,MATCH($A:$A,budget!$A:$A,0))</f>
        <v>0</v>
      </c>
      <c r="O859" s="35">
        <f>INDEX(budget!O:O,MATCH($A:$A,budget!$A:$A,0))</f>
        <v>0</v>
      </c>
      <c r="P859" s="35">
        <f>INDEX(budget!P:P,MATCH($A:$A,budget!$A:$A,0))</f>
        <v>0</v>
      </c>
      <c r="Q859" s="35">
        <f>INDEX(budget!Q:Q,MATCH($A:$A,budget!$A:$A,0))</f>
        <v>0</v>
      </c>
      <c r="R859" s="35">
        <f>INDEX(budget!R:R,MATCH($A:$A,budget!$A:$A,0))</f>
        <v>0</v>
      </c>
      <c r="S859" s="14">
        <f t="shared" si="619"/>
        <v>0</v>
      </c>
      <c r="T859" s="35">
        <f>INDEX(budget!T:T,MATCH($A:$A,budget!$A:$A,0))</f>
        <v>0</v>
      </c>
      <c r="U859" s="332">
        <f t="shared" si="620"/>
        <v>0</v>
      </c>
      <c r="V859" s="58"/>
      <c r="W859" s="14"/>
      <c r="X859" s="58"/>
      <c r="Y859" s="58"/>
      <c r="Z859" s="58"/>
      <c r="AA859" s="58"/>
      <c r="AB859" s="75"/>
      <c r="AC859" s="319">
        <f t="shared" si="616"/>
        <v>0</v>
      </c>
      <c r="AD859" s="278"/>
      <c r="AE859" s="278"/>
      <c r="AF859" s="278"/>
      <c r="AG859" s="294">
        <f t="shared" si="617"/>
        <v>0</v>
      </c>
      <c r="AH859" s="304">
        <f t="shared" si="621"/>
        <v>0</v>
      </c>
    </row>
    <row r="860" spans="1:34">
      <c r="A860" s="103">
        <v>5357</v>
      </c>
      <c r="B860" s="44" t="s">
        <v>812</v>
      </c>
      <c r="C860" s="236" t="s">
        <v>777</v>
      </c>
      <c r="D860" s="6"/>
      <c r="E860" s="8"/>
      <c r="F860" s="98">
        <v>1</v>
      </c>
      <c r="G860" s="8"/>
      <c r="H860" s="7">
        <f t="shared" ref="H860:H861" si="629">SUM(E860:G860)</f>
        <v>1</v>
      </c>
      <c r="I860" s="4">
        <v>1</v>
      </c>
      <c r="J860" s="8" t="s">
        <v>231</v>
      </c>
      <c r="K860" s="7">
        <f>SUMIF(exportMMB!D:D,'Voorbeeld Costreport Budget'!A860,exportMMB!G:G)</f>
        <v>0</v>
      </c>
      <c r="L860" s="14">
        <f>INDEX(budget!L:L,MATCH(A:A,budget!A:A,0))</f>
        <v>0</v>
      </c>
      <c r="M860" s="22">
        <f>INDEX(budget!M:M,MATCH($A:$A,budget!$A:$A,0))</f>
        <v>0</v>
      </c>
      <c r="N860" s="14">
        <f>INDEX(budget!N:N,MATCH($A:$A,budget!$A:$A,0))</f>
        <v>0</v>
      </c>
      <c r="O860" s="35">
        <f>INDEX(budget!O:O,MATCH($A:$A,budget!$A:$A,0))</f>
        <v>0</v>
      </c>
      <c r="P860" s="35">
        <f>INDEX(budget!P:P,MATCH($A:$A,budget!$A:$A,0))</f>
        <v>0</v>
      </c>
      <c r="Q860" s="35">
        <f>INDEX(budget!Q:Q,MATCH($A:$A,budget!$A:$A,0))</f>
        <v>0</v>
      </c>
      <c r="R860" s="35">
        <f>INDEX(budget!R:R,MATCH($A:$A,budget!$A:$A,0))</f>
        <v>0</v>
      </c>
      <c r="S860" s="14">
        <f t="shared" si="619"/>
        <v>0</v>
      </c>
      <c r="T860" s="35">
        <f>INDEX(budget!T:T,MATCH($A:$A,budget!$A:$A,0))</f>
        <v>0</v>
      </c>
      <c r="U860" s="332">
        <f t="shared" si="620"/>
        <v>0</v>
      </c>
      <c r="V860" s="58"/>
      <c r="W860" s="14"/>
      <c r="X860" s="58"/>
      <c r="Y860" s="58"/>
      <c r="Z860" s="58"/>
      <c r="AA860" s="58"/>
      <c r="AB860" s="75"/>
      <c r="AC860" s="319">
        <f t="shared" si="616"/>
        <v>0</v>
      </c>
      <c r="AD860" s="278"/>
      <c r="AE860" s="278"/>
      <c r="AF860" s="278"/>
      <c r="AG860" s="294">
        <f t="shared" si="617"/>
        <v>0</v>
      </c>
      <c r="AH860" s="304">
        <f t="shared" si="621"/>
        <v>0</v>
      </c>
    </row>
    <row r="861" spans="1:34">
      <c r="A861" s="103">
        <v>5358</v>
      </c>
      <c r="B861" s="44" t="s">
        <v>813</v>
      </c>
      <c r="C861" s="236" t="s">
        <v>777</v>
      </c>
      <c r="D861" s="6"/>
      <c r="E861" s="8"/>
      <c r="F861" s="98">
        <v>1</v>
      </c>
      <c r="G861" s="8"/>
      <c r="H861" s="7">
        <f t="shared" si="629"/>
        <v>1</v>
      </c>
      <c r="I861" s="4">
        <v>1</v>
      </c>
      <c r="J861" s="8" t="s">
        <v>231</v>
      </c>
      <c r="K861" s="7">
        <f>SUMIF(exportMMB!D:D,'Voorbeeld Costreport Budget'!A861,exportMMB!G:G)</f>
        <v>0</v>
      </c>
      <c r="L861" s="14">
        <f>INDEX(budget!L:L,MATCH(A:A,budget!A:A,0))</f>
        <v>0</v>
      </c>
      <c r="M861" s="22">
        <f>INDEX(budget!M:M,MATCH($A:$A,budget!$A:$A,0))</f>
        <v>0</v>
      </c>
      <c r="N861" s="14">
        <f>INDEX(budget!N:N,MATCH($A:$A,budget!$A:$A,0))</f>
        <v>0</v>
      </c>
      <c r="O861" s="35">
        <f>INDEX(budget!O:O,MATCH($A:$A,budget!$A:$A,0))</f>
        <v>0</v>
      </c>
      <c r="P861" s="35">
        <f>INDEX(budget!P:P,MATCH($A:$A,budget!$A:$A,0))</f>
        <v>0</v>
      </c>
      <c r="Q861" s="35">
        <f>INDEX(budget!Q:Q,MATCH($A:$A,budget!$A:$A,0))</f>
        <v>0</v>
      </c>
      <c r="R861" s="35">
        <f>INDEX(budget!R:R,MATCH($A:$A,budget!$A:$A,0))</f>
        <v>0</v>
      </c>
      <c r="S861" s="14">
        <f t="shared" si="619"/>
        <v>0</v>
      </c>
      <c r="T861" s="35">
        <f>INDEX(budget!T:T,MATCH($A:$A,budget!$A:$A,0))</f>
        <v>0</v>
      </c>
      <c r="U861" s="332">
        <f t="shared" si="620"/>
        <v>0</v>
      </c>
      <c r="V861" s="58"/>
      <c r="W861" s="14"/>
      <c r="X861" s="58"/>
      <c r="Y861" s="58"/>
      <c r="Z861" s="58"/>
      <c r="AA861" s="58"/>
      <c r="AB861" s="75"/>
      <c r="AC861" s="319">
        <f t="shared" si="616"/>
        <v>0</v>
      </c>
      <c r="AD861" s="278"/>
      <c r="AE861" s="278"/>
      <c r="AF861" s="278"/>
      <c r="AG861" s="294">
        <f t="shared" si="617"/>
        <v>0</v>
      </c>
      <c r="AH861" s="304">
        <f t="shared" si="621"/>
        <v>0</v>
      </c>
    </row>
    <row r="862" spans="1:34">
      <c r="A862" s="103">
        <v>5360</v>
      </c>
      <c r="B862" s="44" t="s">
        <v>814</v>
      </c>
      <c r="C862" s="236" t="s">
        <v>777</v>
      </c>
      <c r="D862" s="6"/>
      <c r="E862" s="8"/>
      <c r="F862" s="98">
        <v>1</v>
      </c>
      <c r="G862" s="8"/>
      <c r="H862" s="7">
        <f t="shared" ref="H862:H865" si="630">SUM(E862:G862)</f>
        <v>1</v>
      </c>
      <c r="I862" s="4">
        <v>1</v>
      </c>
      <c r="J862" s="8" t="s">
        <v>231</v>
      </c>
      <c r="K862" s="7">
        <f>SUMIF(exportMMB!D:D,'Voorbeeld Costreport Budget'!A862,exportMMB!G:G)</f>
        <v>0</v>
      </c>
      <c r="L862" s="14">
        <f>INDEX(budget!L:L,MATCH(A:A,budget!A:A,0))</f>
        <v>0</v>
      </c>
      <c r="M862" s="22">
        <f>INDEX(budget!M:M,MATCH($A:$A,budget!$A:$A,0))</f>
        <v>0</v>
      </c>
      <c r="N862" s="14">
        <f>INDEX(budget!N:N,MATCH($A:$A,budget!$A:$A,0))</f>
        <v>0</v>
      </c>
      <c r="O862" s="35">
        <f>INDEX(budget!O:O,MATCH($A:$A,budget!$A:$A,0))</f>
        <v>0</v>
      </c>
      <c r="P862" s="35">
        <f>INDEX(budget!P:P,MATCH($A:$A,budget!$A:$A,0))</f>
        <v>0</v>
      </c>
      <c r="Q862" s="35">
        <f>INDEX(budget!Q:Q,MATCH($A:$A,budget!$A:$A,0))</f>
        <v>0</v>
      </c>
      <c r="R862" s="35">
        <f>INDEX(budget!R:R,MATCH($A:$A,budget!$A:$A,0))</f>
        <v>0</v>
      </c>
      <c r="S862" s="14">
        <f t="shared" si="619"/>
        <v>0</v>
      </c>
      <c r="T862" s="35">
        <f>INDEX(budget!T:T,MATCH($A:$A,budget!$A:$A,0))</f>
        <v>0</v>
      </c>
      <c r="U862" s="332">
        <f t="shared" si="620"/>
        <v>0</v>
      </c>
      <c r="V862" s="58"/>
      <c r="W862" s="14"/>
      <c r="X862" s="58"/>
      <c r="Y862" s="58"/>
      <c r="Z862" s="58"/>
      <c r="AA862" s="58"/>
      <c r="AB862" s="75"/>
      <c r="AC862" s="319">
        <f t="shared" si="616"/>
        <v>0</v>
      </c>
      <c r="AD862" s="278"/>
      <c r="AE862" s="278"/>
      <c r="AF862" s="278"/>
      <c r="AG862" s="294">
        <f t="shared" si="617"/>
        <v>0</v>
      </c>
      <c r="AH862" s="304">
        <f t="shared" si="621"/>
        <v>0</v>
      </c>
    </row>
    <row r="863" spans="1:34">
      <c r="A863" s="103">
        <v>5370</v>
      </c>
      <c r="B863" s="44" t="s">
        <v>773</v>
      </c>
      <c r="C863" s="236" t="s">
        <v>777</v>
      </c>
      <c r="D863" s="6"/>
      <c r="E863" s="8"/>
      <c r="F863" s="98">
        <v>1</v>
      </c>
      <c r="G863" s="8"/>
      <c r="H863" s="7">
        <f t="shared" si="630"/>
        <v>1</v>
      </c>
      <c r="I863" s="4">
        <v>1</v>
      </c>
      <c r="J863" s="8" t="s">
        <v>231</v>
      </c>
      <c r="K863" s="7">
        <f>SUMIF(exportMMB!D:D,'Voorbeeld Costreport Budget'!A863,exportMMB!G:G)</f>
        <v>0</v>
      </c>
      <c r="L863" s="14">
        <f>INDEX(budget!L:L,MATCH(A:A,budget!A:A,0))</f>
        <v>0</v>
      </c>
      <c r="M863" s="22">
        <f>INDEX(budget!M:M,MATCH($A:$A,budget!$A:$A,0))</f>
        <v>0</v>
      </c>
      <c r="N863" s="14">
        <f>INDEX(budget!N:N,MATCH($A:$A,budget!$A:$A,0))</f>
        <v>0</v>
      </c>
      <c r="O863" s="35">
        <f>INDEX(budget!O:O,MATCH($A:$A,budget!$A:$A,0))</f>
        <v>0</v>
      </c>
      <c r="P863" s="35">
        <f>INDEX(budget!P:P,MATCH($A:$A,budget!$A:$A,0))</f>
        <v>0</v>
      </c>
      <c r="Q863" s="35">
        <f>INDEX(budget!Q:Q,MATCH($A:$A,budget!$A:$A,0))</f>
        <v>0</v>
      </c>
      <c r="R863" s="35">
        <f>INDEX(budget!R:R,MATCH($A:$A,budget!$A:$A,0))</f>
        <v>0</v>
      </c>
      <c r="S863" s="14">
        <f t="shared" si="619"/>
        <v>0</v>
      </c>
      <c r="T863" s="35">
        <f>INDEX(budget!T:T,MATCH($A:$A,budget!$A:$A,0))</f>
        <v>0</v>
      </c>
      <c r="U863" s="332">
        <f t="shared" si="620"/>
        <v>0</v>
      </c>
      <c r="V863" s="58"/>
      <c r="W863" s="14"/>
      <c r="X863" s="58"/>
      <c r="Y863" s="58"/>
      <c r="Z863" s="58"/>
      <c r="AA863" s="58"/>
      <c r="AB863" s="75"/>
      <c r="AC863" s="319">
        <f t="shared" si="616"/>
        <v>0</v>
      </c>
      <c r="AD863" s="278"/>
      <c r="AE863" s="278"/>
      <c r="AF863" s="278"/>
      <c r="AG863" s="294">
        <f t="shared" si="617"/>
        <v>0</v>
      </c>
      <c r="AH863" s="304">
        <f t="shared" si="621"/>
        <v>0</v>
      </c>
    </row>
    <row r="864" spans="1:34">
      <c r="A864" s="39">
        <v>5390</v>
      </c>
      <c r="B864" s="44" t="s">
        <v>815</v>
      </c>
      <c r="C864" s="236" t="s">
        <v>777</v>
      </c>
      <c r="D864" s="6"/>
      <c r="E864" s="8"/>
      <c r="F864" s="98">
        <v>1</v>
      </c>
      <c r="G864" s="8"/>
      <c r="H864" s="7">
        <f t="shared" si="630"/>
        <v>1</v>
      </c>
      <c r="I864" s="4">
        <v>1</v>
      </c>
      <c r="J864" s="8" t="s">
        <v>231</v>
      </c>
      <c r="K864" s="7">
        <f>SUMIF(exportMMB!D:D,'Voorbeeld Costreport Budget'!A864,exportMMB!G:G)</f>
        <v>0</v>
      </c>
      <c r="L864" s="14">
        <f>INDEX(budget!L:L,MATCH(A:A,budget!A:A,0))</f>
        <v>0</v>
      </c>
      <c r="M864" s="22">
        <f>INDEX(budget!M:M,MATCH($A:$A,budget!$A:$A,0))</f>
        <v>0</v>
      </c>
      <c r="N864" s="14">
        <f>INDEX(budget!N:N,MATCH($A:$A,budget!$A:$A,0))</f>
        <v>0</v>
      </c>
      <c r="O864" s="35">
        <f>INDEX(budget!O:O,MATCH($A:$A,budget!$A:$A,0))</f>
        <v>0</v>
      </c>
      <c r="P864" s="35">
        <f>INDEX(budget!P:P,MATCH($A:$A,budget!$A:$A,0))</f>
        <v>0</v>
      </c>
      <c r="Q864" s="35">
        <f>INDEX(budget!Q:Q,MATCH($A:$A,budget!$A:$A,0))</f>
        <v>0</v>
      </c>
      <c r="R864" s="35">
        <f>INDEX(budget!R:R,MATCH($A:$A,budget!$A:$A,0))</f>
        <v>0</v>
      </c>
      <c r="S864" s="14">
        <f t="shared" si="619"/>
        <v>0</v>
      </c>
      <c r="T864" s="36"/>
      <c r="U864" s="332">
        <f t="shared" si="620"/>
        <v>0</v>
      </c>
      <c r="V864" s="58"/>
      <c r="W864" s="14"/>
      <c r="X864" s="58"/>
      <c r="Y864" s="58"/>
      <c r="Z864" s="58"/>
      <c r="AA864" s="58"/>
      <c r="AB864" s="310"/>
      <c r="AC864" s="319">
        <f t="shared" si="616"/>
        <v>0</v>
      </c>
      <c r="AD864" s="278"/>
      <c r="AE864" s="278"/>
      <c r="AF864" s="278"/>
      <c r="AG864" s="294">
        <f t="shared" si="617"/>
        <v>0</v>
      </c>
      <c r="AH864" s="304">
        <f t="shared" si="621"/>
        <v>0</v>
      </c>
    </row>
    <row r="865" spans="1:35">
      <c r="A865" s="39">
        <v>5394</v>
      </c>
      <c r="B865" s="44" t="s">
        <v>774</v>
      </c>
      <c r="C865" s="236" t="s">
        <v>254</v>
      </c>
      <c r="D865" s="6"/>
      <c r="E865" s="8"/>
      <c r="F865" s="98">
        <v>1</v>
      </c>
      <c r="G865" s="8"/>
      <c r="H865" s="7">
        <f t="shared" si="630"/>
        <v>1</v>
      </c>
      <c r="I865" s="4">
        <v>1</v>
      </c>
      <c r="J865" s="8" t="s">
        <v>231</v>
      </c>
      <c r="K865" s="7">
        <f>SUMIF(exportMMB!D:D,'Voorbeeld Costreport Budget'!A865,exportMMB!G:G)</f>
        <v>0</v>
      </c>
      <c r="L865" s="14">
        <f>INDEX(budget!L:L,MATCH(A:A,budget!A:A,0))</f>
        <v>0</v>
      </c>
      <c r="M865" s="22">
        <f>INDEX(budget!M:M,MATCH($A:$A,budget!$A:$A,0))</f>
        <v>0</v>
      </c>
      <c r="N865" s="14">
        <f>INDEX(budget!N:N,MATCH($A:$A,budget!$A:$A,0))</f>
        <v>0</v>
      </c>
      <c r="O865" s="35">
        <f>INDEX(budget!O:O,MATCH($A:$A,budget!$A:$A,0))</f>
        <v>0</v>
      </c>
      <c r="P865" s="35">
        <f>INDEX(budget!P:P,MATCH($A:$A,budget!$A:$A,0))</f>
        <v>0</v>
      </c>
      <c r="Q865" s="35">
        <f>INDEX(budget!Q:Q,MATCH($A:$A,budget!$A:$A,0))</f>
        <v>0</v>
      </c>
      <c r="R865" s="35">
        <f>INDEX(budget!R:R,MATCH($A:$A,budget!$A:$A,0))</f>
        <v>0</v>
      </c>
      <c r="S865" s="14">
        <f t="shared" si="619"/>
        <v>0</v>
      </c>
      <c r="T865" s="36"/>
      <c r="U865" s="332">
        <f t="shared" si="620"/>
        <v>0</v>
      </c>
      <c r="V865" s="58"/>
      <c r="W865" s="14"/>
      <c r="X865" s="58"/>
      <c r="Y865" s="58"/>
      <c r="Z865" s="58"/>
      <c r="AA865" s="58"/>
      <c r="AB865" s="310"/>
      <c r="AC865" s="319">
        <f t="shared" si="616"/>
        <v>0</v>
      </c>
      <c r="AD865" s="278"/>
      <c r="AE865" s="278"/>
      <c r="AF865" s="278"/>
      <c r="AG865" s="294">
        <f t="shared" si="617"/>
        <v>0</v>
      </c>
      <c r="AH865" s="304">
        <f t="shared" si="621"/>
        <v>0</v>
      </c>
    </row>
    <row r="866" spans="1:35">
      <c r="A866" s="39"/>
      <c r="B866" s="46" t="s">
        <v>152</v>
      </c>
      <c r="C866" s="237"/>
      <c r="D866" s="6"/>
      <c r="E866" s="8"/>
      <c r="F866" s="98"/>
      <c r="G866" s="8"/>
      <c r="H866" s="7"/>
      <c r="I866" s="4"/>
      <c r="J866" s="8"/>
      <c r="K866" s="7"/>
      <c r="L866" s="16">
        <f>SUM(L841:L865)</f>
        <v>0</v>
      </c>
      <c r="M866" s="21">
        <f>SUM(M842:M865)</f>
        <v>0</v>
      </c>
      <c r="N866" s="16">
        <f t="shared" ref="N866:T866" si="631">SUM(N842:N865)</f>
        <v>0</v>
      </c>
      <c r="O866" s="34">
        <f t="shared" si="631"/>
        <v>0</v>
      </c>
      <c r="P866" s="34">
        <f t="shared" si="631"/>
        <v>0</v>
      </c>
      <c r="Q866" s="34">
        <f t="shared" si="631"/>
        <v>0</v>
      </c>
      <c r="R866" s="34">
        <f t="shared" si="631"/>
        <v>0</v>
      </c>
      <c r="S866" s="16">
        <f t="shared" si="631"/>
        <v>0</v>
      </c>
      <c r="T866" s="34">
        <f t="shared" si="631"/>
        <v>0</v>
      </c>
      <c r="U866" s="284">
        <f t="shared" ref="U866:AA866" si="632">SUM(U842:U865)</f>
        <v>0</v>
      </c>
      <c r="V866" s="58">
        <f t="shared" si="632"/>
        <v>0</v>
      </c>
      <c r="W866" s="14">
        <f t="shared" si="632"/>
        <v>0</v>
      </c>
      <c r="X866" s="58">
        <f t="shared" si="632"/>
        <v>0</v>
      </c>
      <c r="Y866" s="58">
        <f t="shared" si="632"/>
        <v>0</v>
      </c>
      <c r="Z866" s="58">
        <f t="shared" si="632"/>
        <v>0</v>
      </c>
      <c r="AA866" s="58">
        <f t="shared" si="632"/>
        <v>0</v>
      </c>
      <c r="AB866" s="59">
        <f t="shared" ref="AB866" si="633">SUM(AB842:AB865)</f>
        <v>0</v>
      </c>
      <c r="AC866" s="320">
        <f>SUM(AC842:AC865)</f>
        <v>0</v>
      </c>
      <c r="AD866" s="279">
        <f>SUM(AD842:AD865)</f>
        <v>0</v>
      </c>
      <c r="AE866" s="279">
        <f>SUM(AE842:AE865)</f>
        <v>0</v>
      </c>
      <c r="AF866" s="279">
        <f>SUM(AF842:AF865)</f>
        <v>0</v>
      </c>
      <c r="AG866" s="295">
        <f t="shared" ref="AG866:AH866" si="634">SUM(AG842:AG865)</f>
        <v>0</v>
      </c>
      <c r="AH866" s="305">
        <f t="shared" si="634"/>
        <v>0</v>
      </c>
      <c r="AI866" s="328"/>
    </row>
    <row r="867" spans="1:35">
      <c r="A867" s="1"/>
      <c r="B867" s="46"/>
      <c r="C867" s="237"/>
      <c r="D867" s="6"/>
      <c r="E867" s="4"/>
      <c r="F867" s="98"/>
      <c r="G867" s="8"/>
      <c r="H867" s="7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  <c r="U867" s="284"/>
      <c r="V867" s="58"/>
      <c r="W867" s="14"/>
      <c r="X867" s="58"/>
      <c r="Y867" s="58"/>
      <c r="Z867" s="58"/>
      <c r="AA867" s="58"/>
      <c r="AB867" s="75"/>
      <c r="AC867" s="319"/>
      <c r="AD867" s="278"/>
      <c r="AE867" s="278"/>
      <c r="AF867" s="278"/>
      <c r="AG867" s="294"/>
      <c r="AH867" s="304"/>
    </row>
    <row r="868" spans="1:35">
      <c r="A868" s="41">
        <v>5400</v>
      </c>
      <c r="B868" s="31" t="s">
        <v>816</v>
      </c>
      <c r="C868" s="237"/>
      <c r="D868" s="6"/>
      <c r="E868" s="8"/>
      <c r="F868" s="98"/>
      <c r="G868" s="8"/>
      <c r="H868" s="7"/>
      <c r="I868" s="4"/>
      <c r="J868" s="8"/>
      <c r="K868" s="7"/>
      <c r="L868" s="14">
        <f>INDEX(budget!L:L,MATCH(A:A,budget!A:A,0))</f>
        <v>0</v>
      </c>
      <c r="M868" s="22">
        <f>INDEX(budget!M:M,MATCH($A:$A,budget!$A:$A,0))</f>
        <v>0</v>
      </c>
      <c r="N868" s="14">
        <f>INDEX(budget!N:N,MATCH($A:$A,budget!$A:$A,0))</f>
        <v>0</v>
      </c>
      <c r="O868" s="35">
        <f>INDEX(budget!O:O,MATCH($A:$A,budget!$A:$A,0))</f>
        <v>0</v>
      </c>
      <c r="P868" s="35">
        <f>INDEX(budget!P:P,MATCH($A:$A,budget!$A:$A,0))</f>
        <v>0</v>
      </c>
      <c r="Q868" s="35">
        <f>INDEX(budget!Q:Q,MATCH($A:$A,budget!$A:$A,0))</f>
        <v>0</v>
      </c>
      <c r="R868" s="35">
        <f>INDEX(budget!R:R,MATCH($A:$A,budget!$A:$A,0))</f>
        <v>0</v>
      </c>
      <c r="S868" s="14"/>
      <c r="T868" s="33"/>
      <c r="U868" s="284"/>
      <c r="V868" s="58"/>
      <c r="W868" s="14"/>
      <c r="X868" s="58"/>
      <c r="Y868" s="58"/>
      <c r="Z868" s="58"/>
      <c r="AA868" s="58"/>
      <c r="AB868" s="75"/>
      <c r="AC868" s="319"/>
      <c r="AD868" s="278"/>
      <c r="AE868" s="278"/>
      <c r="AF868" s="278"/>
      <c r="AG868" s="294"/>
      <c r="AH868" s="304"/>
    </row>
    <row r="869" spans="1:35">
      <c r="A869" s="103">
        <v>5444</v>
      </c>
      <c r="B869" s="44" t="s">
        <v>817</v>
      </c>
      <c r="C869" s="236" t="s">
        <v>777</v>
      </c>
      <c r="D869" s="6"/>
      <c r="E869" s="8"/>
      <c r="F869" s="98">
        <v>1</v>
      </c>
      <c r="G869" s="8"/>
      <c r="H869" s="7">
        <f t="shared" ref="H869:H874" si="635">SUM(E869:G869)</f>
        <v>1</v>
      </c>
      <c r="I869" s="4">
        <v>1</v>
      </c>
      <c r="J869" s="8" t="s">
        <v>231</v>
      </c>
      <c r="K869" s="7">
        <f>SUMIF(exportMMB!D:D,'Voorbeeld Costreport Budget'!A869,exportMMB!G:G)</f>
        <v>0</v>
      </c>
      <c r="L869" s="14">
        <f>INDEX(budget!L:L,MATCH(A:A,budget!A:A,0))</f>
        <v>0</v>
      </c>
      <c r="M869" s="22">
        <f>INDEX(budget!M:M,MATCH($A:$A,budget!$A:$A,0))</f>
        <v>0</v>
      </c>
      <c r="N869" s="14">
        <f>INDEX(budget!N:N,MATCH($A:$A,budget!$A:$A,0))</f>
        <v>0</v>
      </c>
      <c r="O869" s="35">
        <f>INDEX(budget!O:O,MATCH($A:$A,budget!$A:$A,0))</f>
        <v>0</v>
      </c>
      <c r="P869" s="35">
        <f>INDEX(budget!P:P,MATCH($A:$A,budget!$A:$A,0))</f>
        <v>0</v>
      </c>
      <c r="Q869" s="35">
        <f>INDEX(budget!Q:Q,MATCH($A:$A,budget!$A:$A,0))</f>
        <v>0</v>
      </c>
      <c r="R869" s="35">
        <f>INDEX(budget!R:R,MATCH($A:$A,budget!$A:$A,0))</f>
        <v>0</v>
      </c>
      <c r="S869" s="14">
        <f t="shared" ref="S869:S878" si="636">L869-SUM(N869:R869)</f>
        <v>0</v>
      </c>
      <c r="T869" s="35">
        <f>INDEX(budget!T:T,MATCH($A:$A,budget!$A:$A,0))</f>
        <v>0</v>
      </c>
      <c r="U869" s="332">
        <f t="shared" ref="U869:U878" si="637">W:W+X:X+Y:Y+Z:Z+AA:AA</f>
        <v>0</v>
      </c>
      <c r="V869" s="58"/>
      <c r="W869" s="14"/>
      <c r="X869" s="58"/>
      <c r="Y869" s="58"/>
      <c r="Z869" s="58"/>
      <c r="AA869" s="58"/>
      <c r="AB869" s="75"/>
      <c r="AC869" s="319">
        <f t="shared" ref="AC869:AC878" si="638">AD:AD+AE:AE</f>
        <v>0</v>
      </c>
      <c r="AD869" s="278"/>
      <c r="AE869" s="278"/>
      <c r="AF869" s="278"/>
      <c r="AG869" s="294">
        <f t="shared" ref="AG869:AG878" si="639">AC:AC+U:U</f>
        <v>0</v>
      </c>
      <c r="AH869" s="304">
        <f t="shared" ref="AH869:AH878" si="640">L:L-AG:AG</f>
        <v>0</v>
      </c>
    </row>
    <row r="870" spans="1:35">
      <c r="A870" s="103">
        <v>5445</v>
      </c>
      <c r="B870" s="44" t="s">
        <v>818</v>
      </c>
      <c r="C870" s="236" t="s">
        <v>777</v>
      </c>
      <c r="D870" s="6"/>
      <c r="E870" s="8"/>
      <c r="F870" s="98">
        <v>1</v>
      </c>
      <c r="G870" s="8"/>
      <c r="H870" s="7">
        <f t="shared" si="635"/>
        <v>1</v>
      </c>
      <c r="I870" s="4">
        <v>1</v>
      </c>
      <c r="J870" s="8" t="s">
        <v>231</v>
      </c>
      <c r="K870" s="7">
        <f>SUMIF(exportMMB!D:D,'Voorbeeld Costreport Budget'!A870,exportMMB!G:G)</f>
        <v>0</v>
      </c>
      <c r="L870" s="14">
        <f>INDEX(budget!L:L,MATCH(A:A,budget!A:A,0))</f>
        <v>0</v>
      </c>
      <c r="M870" s="22">
        <f>INDEX(budget!M:M,MATCH($A:$A,budget!$A:$A,0))</f>
        <v>0</v>
      </c>
      <c r="N870" s="14">
        <f>INDEX(budget!N:N,MATCH($A:$A,budget!$A:$A,0))</f>
        <v>0</v>
      </c>
      <c r="O870" s="35">
        <f>INDEX(budget!O:O,MATCH($A:$A,budget!$A:$A,0))</f>
        <v>0</v>
      </c>
      <c r="P870" s="35">
        <f>INDEX(budget!P:P,MATCH($A:$A,budget!$A:$A,0))</f>
        <v>0</v>
      </c>
      <c r="Q870" s="35">
        <f>INDEX(budget!Q:Q,MATCH($A:$A,budget!$A:$A,0))</f>
        <v>0</v>
      </c>
      <c r="R870" s="35">
        <f>INDEX(budget!R:R,MATCH($A:$A,budget!$A:$A,0))</f>
        <v>0</v>
      </c>
      <c r="S870" s="14">
        <f t="shared" si="636"/>
        <v>0</v>
      </c>
      <c r="T870" s="35">
        <f>INDEX(budget!T:T,MATCH($A:$A,budget!$A:$A,0))</f>
        <v>0</v>
      </c>
      <c r="U870" s="332">
        <f t="shared" si="637"/>
        <v>0</v>
      </c>
      <c r="V870" s="58"/>
      <c r="W870" s="14"/>
      <c r="X870" s="58"/>
      <c r="Y870" s="58"/>
      <c r="Z870" s="58"/>
      <c r="AA870" s="58"/>
      <c r="AB870" s="75"/>
      <c r="AC870" s="319">
        <f t="shared" si="638"/>
        <v>0</v>
      </c>
      <c r="AD870" s="278"/>
      <c r="AE870" s="278"/>
      <c r="AF870" s="278"/>
      <c r="AG870" s="294">
        <f t="shared" si="639"/>
        <v>0</v>
      </c>
      <c r="AH870" s="304">
        <f t="shared" si="640"/>
        <v>0</v>
      </c>
    </row>
    <row r="871" spans="1:35">
      <c r="A871" s="103">
        <v>5446</v>
      </c>
      <c r="B871" s="44" t="s">
        <v>819</v>
      </c>
      <c r="C871" s="236" t="s">
        <v>777</v>
      </c>
      <c r="D871" s="6"/>
      <c r="E871" s="8"/>
      <c r="F871" s="98">
        <v>1</v>
      </c>
      <c r="G871" s="8"/>
      <c r="H871" s="7">
        <f t="shared" si="635"/>
        <v>1</v>
      </c>
      <c r="I871" s="4">
        <v>1</v>
      </c>
      <c r="J871" s="8" t="s">
        <v>231</v>
      </c>
      <c r="K871" s="7">
        <f>SUMIF(exportMMB!D:D,'Voorbeeld Costreport Budget'!A871,exportMMB!G:G)</f>
        <v>0</v>
      </c>
      <c r="L871" s="14">
        <f>INDEX(budget!L:L,MATCH(A:A,budget!A:A,0))</f>
        <v>0</v>
      </c>
      <c r="M871" s="22">
        <f>INDEX(budget!M:M,MATCH($A:$A,budget!$A:$A,0))</f>
        <v>0</v>
      </c>
      <c r="N871" s="14">
        <f>INDEX(budget!N:N,MATCH($A:$A,budget!$A:$A,0))</f>
        <v>0</v>
      </c>
      <c r="O871" s="35">
        <f>INDEX(budget!O:O,MATCH($A:$A,budget!$A:$A,0))</f>
        <v>0</v>
      </c>
      <c r="P871" s="35">
        <f>INDEX(budget!P:P,MATCH($A:$A,budget!$A:$A,0))</f>
        <v>0</v>
      </c>
      <c r="Q871" s="35">
        <f>INDEX(budget!Q:Q,MATCH($A:$A,budget!$A:$A,0))</f>
        <v>0</v>
      </c>
      <c r="R871" s="35">
        <f>INDEX(budget!R:R,MATCH($A:$A,budget!$A:$A,0))</f>
        <v>0</v>
      </c>
      <c r="S871" s="14">
        <f t="shared" si="636"/>
        <v>0</v>
      </c>
      <c r="T871" s="35">
        <f>INDEX(budget!T:T,MATCH($A:$A,budget!$A:$A,0))</f>
        <v>0</v>
      </c>
      <c r="U871" s="332">
        <f t="shared" si="637"/>
        <v>0</v>
      </c>
      <c r="V871" s="58"/>
      <c r="W871" s="14"/>
      <c r="X871" s="58"/>
      <c r="Y871" s="58"/>
      <c r="Z871" s="58"/>
      <c r="AA871" s="58"/>
      <c r="AB871" s="75"/>
      <c r="AC871" s="319">
        <f t="shared" si="638"/>
        <v>0</v>
      </c>
      <c r="AD871" s="278"/>
      <c r="AE871" s="278"/>
      <c r="AF871" s="278"/>
      <c r="AG871" s="294">
        <f t="shared" si="639"/>
        <v>0</v>
      </c>
      <c r="AH871" s="304">
        <f t="shared" si="640"/>
        <v>0</v>
      </c>
    </row>
    <row r="872" spans="1:35">
      <c r="A872" s="103">
        <v>5448</v>
      </c>
      <c r="B872" s="44" t="s">
        <v>820</v>
      </c>
      <c r="C872" s="236" t="s">
        <v>777</v>
      </c>
      <c r="D872" s="6"/>
      <c r="E872" s="4"/>
      <c r="F872" s="98">
        <v>1</v>
      </c>
      <c r="G872" s="8"/>
      <c r="H872" s="7">
        <f t="shared" ref="H872" si="641">SUM(E872:G872)</f>
        <v>1</v>
      </c>
      <c r="I872" s="4">
        <v>1</v>
      </c>
      <c r="J872" s="8" t="s">
        <v>231</v>
      </c>
      <c r="K872" s="7">
        <f>SUMIF(exportMMB!D:D,'Voorbeeld Costreport Budget'!A872,exportMMB!G:G)</f>
        <v>0</v>
      </c>
      <c r="L872" s="14">
        <f>INDEX(budget!L:L,MATCH(A:A,budget!A:A,0))</f>
        <v>0</v>
      </c>
      <c r="M872" s="22">
        <f>INDEX(budget!M:M,MATCH($A:$A,budget!$A:$A,0))</f>
        <v>0</v>
      </c>
      <c r="N872" s="14">
        <f>INDEX(budget!N:N,MATCH($A:$A,budget!$A:$A,0))</f>
        <v>0</v>
      </c>
      <c r="O872" s="35">
        <f>INDEX(budget!O:O,MATCH($A:$A,budget!$A:$A,0))</f>
        <v>0</v>
      </c>
      <c r="P872" s="35">
        <f>INDEX(budget!P:P,MATCH($A:$A,budget!$A:$A,0))</f>
        <v>0</v>
      </c>
      <c r="Q872" s="35">
        <f>INDEX(budget!Q:Q,MATCH($A:$A,budget!$A:$A,0))</f>
        <v>0</v>
      </c>
      <c r="R872" s="35">
        <f>INDEX(budget!R:R,MATCH($A:$A,budget!$A:$A,0))</f>
        <v>0</v>
      </c>
      <c r="S872" s="14">
        <f t="shared" si="636"/>
        <v>0</v>
      </c>
      <c r="T872" s="35">
        <f>INDEX(budget!T:T,MATCH($A:$A,budget!$A:$A,0))</f>
        <v>0</v>
      </c>
      <c r="U872" s="332">
        <f t="shared" si="637"/>
        <v>0</v>
      </c>
      <c r="V872" s="58"/>
      <c r="W872" s="14"/>
      <c r="X872" s="58"/>
      <c r="Y872" s="58"/>
      <c r="Z872" s="58"/>
      <c r="AA872" s="58"/>
      <c r="AB872" s="75"/>
      <c r="AC872" s="319">
        <f t="shared" si="638"/>
        <v>0</v>
      </c>
      <c r="AD872" s="278"/>
      <c r="AE872" s="278"/>
      <c r="AF872" s="278"/>
      <c r="AG872" s="294">
        <f t="shared" si="639"/>
        <v>0</v>
      </c>
      <c r="AH872" s="304">
        <f t="shared" si="640"/>
        <v>0</v>
      </c>
    </row>
    <row r="873" spans="1:35">
      <c r="A873" s="103">
        <v>5450</v>
      </c>
      <c r="B873" s="44" t="s">
        <v>821</v>
      </c>
      <c r="C873" s="236" t="s">
        <v>777</v>
      </c>
      <c r="D873" s="6"/>
      <c r="E873" s="8"/>
      <c r="F873" s="98">
        <v>1</v>
      </c>
      <c r="G873" s="8"/>
      <c r="H873" s="7">
        <f t="shared" si="635"/>
        <v>1</v>
      </c>
      <c r="I873" s="4">
        <v>1</v>
      </c>
      <c r="J873" s="8" t="s">
        <v>231</v>
      </c>
      <c r="K873" s="7">
        <f>SUMIF(exportMMB!D:D,'Voorbeeld Costreport Budget'!A873,exportMMB!G:G)</f>
        <v>0</v>
      </c>
      <c r="L873" s="14">
        <f>INDEX(budget!L:L,MATCH(A:A,budget!A:A,0))</f>
        <v>0</v>
      </c>
      <c r="M873" s="22">
        <f>INDEX(budget!M:M,MATCH($A:$A,budget!$A:$A,0))</f>
        <v>0</v>
      </c>
      <c r="N873" s="14">
        <f>INDEX(budget!N:N,MATCH($A:$A,budget!$A:$A,0))</f>
        <v>0</v>
      </c>
      <c r="O873" s="35">
        <f>INDEX(budget!O:O,MATCH($A:$A,budget!$A:$A,0))</f>
        <v>0</v>
      </c>
      <c r="P873" s="35">
        <f>INDEX(budget!P:P,MATCH($A:$A,budget!$A:$A,0))</f>
        <v>0</v>
      </c>
      <c r="Q873" s="35">
        <f>INDEX(budget!Q:Q,MATCH($A:$A,budget!$A:$A,0))</f>
        <v>0</v>
      </c>
      <c r="R873" s="35">
        <f>INDEX(budget!R:R,MATCH($A:$A,budget!$A:$A,0))</f>
        <v>0</v>
      </c>
      <c r="S873" s="14">
        <f t="shared" si="636"/>
        <v>0</v>
      </c>
      <c r="T873" s="35">
        <f>INDEX(budget!T:T,MATCH($A:$A,budget!$A:$A,0))</f>
        <v>0</v>
      </c>
      <c r="U873" s="332">
        <f t="shared" si="637"/>
        <v>0</v>
      </c>
      <c r="V873" s="58"/>
      <c r="W873" s="14"/>
      <c r="X873" s="58"/>
      <c r="Y873" s="58"/>
      <c r="Z873" s="58"/>
      <c r="AA873" s="58"/>
      <c r="AB873" s="75"/>
      <c r="AC873" s="319">
        <f t="shared" si="638"/>
        <v>0</v>
      </c>
      <c r="AD873" s="278"/>
      <c r="AE873" s="278"/>
      <c r="AF873" s="278"/>
      <c r="AG873" s="294">
        <f t="shared" si="639"/>
        <v>0</v>
      </c>
      <c r="AH873" s="304">
        <f t="shared" si="640"/>
        <v>0</v>
      </c>
    </row>
    <row r="874" spans="1:35">
      <c r="A874" s="103">
        <v>5451</v>
      </c>
      <c r="B874" s="44" t="s">
        <v>822</v>
      </c>
      <c r="C874" s="236" t="s">
        <v>777</v>
      </c>
      <c r="D874" s="6"/>
      <c r="E874" s="8"/>
      <c r="F874" s="98">
        <v>1</v>
      </c>
      <c r="G874" s="8"/>
      <c r="H874" s="7">
        <f t="shared" si="635"/>
        <v>1</v>
      </c>
      <c r="I874" s="4">
        <v>1</v>
      </c>
      <c r="J874" s="8" t="s">
        <v>231</v>
      </c>
      <c r="K874" s="7">
        <f>SUMIF(exportMMB!D:D,'Voorbeeld Costreport Budget'!A874,exportMMB!G:G)</f>
        <v>0</v>
      </c>
      <c r="L874" s="14">
        <f>INDEX(budget!L:L,MATCH(A:A,budget!A:A,0))</f>
        <v>0</v>
      </c>
      <c r="M874" s="22">
        <f>INDEX(budget!M:M,MATCH($A:$A,budget!$A:$A,0))</f>
        <v>0</v>
      </c>
      <c r="N874" s="14">
        <f>INDEX(budget!N:N,MATCH($A:$A,budget!$A:$A,0))</f>
        <v>0</v>
      </c>
      <c r="O874" s="35">
        <f>INDEX(budget!O:O,MATCH($A:$A,budget!$A:$A,0))</f>
        <v>0</v>
      </c>
      <c r="P874" s="35">
        <f>INDEX(budget!P:P,MATCH($A:$A,budget!$A:$A,0))</f>
        <v>0</v>
      </c>
      <c r="Q874" s="35">
        <f>INDEX(budget!Q:Q,MATCH($A:$A,budget!$A:$A,0))</f>
        <v>0</v>
      </c>
      <c r="R874" s="35">
        <f>INDEX(budget!R:R,MATCH($A:$A,budget!$A:$A,0))</f>
        <v>0</v>
      </c>
      <c r="S874" s="14">
        <f t="shared" si="636"/>
        <v>0</v>
      </c>
      <c r="T874" s="35">
        <f>INDEX(budget!T:T,MATCH($A:$A,budget!$A:$A,0))</f>
        <v>0</v>
      </c>
      <c r="U874" s="332">
        <f t="shared" si="637"/>
        <v>0</v>
      </c>
      <c r="V874" s="58"/>
      <c r="W874" s="14"/>
      <c r="X874" s="58"/>
      <c r="Y874" s="58"/>
      <c r="Z874" s="58"/>
      <c r="AA874" s="58"/>
      <c r="AB874" s="75"/>
      <c r="AC874" s="319">
        <f t="shared" si="638"/>
        <v>0</v>
      </c>
      <c r="AD874" s="278"/>
      <c r="AE874" s="278"/>
      <c r="AF874" s="278"/>
      <c r="AG874" s="294">
        <f t="shared" si="639"/>
        <v>0</v>
      </c>
      <c r="AH874" s="304">
        <f t="shared" si="640"/>
        <v>0</v>
      </c>
    </row>
    <row r="875" spans="1:35">
      <c r="A875" s="103">
        <v>5456</v>
      </c>
      <c r="B875" s="44" t="s">
        <v>823</v>
      </c>
      <c r="C875" s="236" t="s">
        <v>777</v>
      </c>
      <c r="D875" s="6"/>
      <c r="E875" s="8"/>
      <c r="F875" s="98">
        <v>1</v>
      </c>
      <c r="G875" s="8"/>
      <c r="H875" s="7">
        <f t="shared" ref="H875:H884" si="642">SUM(E875:G875)</f>
        <v>1</v>
      </c>
      <c r="I875" s="4">
        <v>1</v>
      </c>
      <c r="J875" s="8" t="s">
        <v>231</v>
      </c>
      <c r="K875" s="7">
        <f>SUMIF(exportMMB!D:D,'Voorbeeld Costreport Budget'!A875,exportMMB!G:G)</f>
        <v>0</v>
      </c>
      <c r="L875" s="14">
        <f>INDEX(budget!L:L,MATCH(A:A,budget!A:A,0))</f>
        <v>0</v>
      </c>
      <c r="M875" s="22">
        <f>INDEX(budget!M:M,MATCH($A:$A,budget!$A:$A,0))</f>
        <v>0</v>
      </c>
      <c r="N875" s="14">
        <f>INDEX(budget!N:N,MATCH($A:$A,budget!$A:$A,0))</f>
        <v>0</v>
      </c>
      <c r="O875" s="35">
        <f>INDEX(budget!O:O,MATCH($A:$A,budget!$A:$A,0))</f>
        <v>0</v>
      </c>
      <c r="P875" s="35">
        <f>INDEX(budget!P:P,MATCH($A:$A,budget!$A:$A,0))</f>
        <v>0</v>
      </c>
      <c r="Q875" s="35">
        <f>INDEX(budget!Q:Q,MATCH($A:$A,budget!$A:$A,0))</f>
        <v>0</v>
      </c>
      <c r="R875" s="35">
        <f>INDEX(budget!R:R,MATCH($A:$A,budget!$A:$A,0))</f>
        <v>0</v>
      </c>
      <c r="S875" s="14">
        <f t="shared" si="636"/>
        <v>0</v>
      </c>
      <c r="T875" s="35">
        <f>INDEX(budget!T:T,MATCH($A:$A,budget!$A:$A,0))</f>
        <v>0</v>
      </c>
      <c r="U875" s="332">
        <f t="shared" si="637"/>
        <v>0</v>
      </c>
      <c r="V875" s="58"/>
      <c r="W875" s="14"/>
      <c r="X875" s="58"/>
      <c r="Y875" s="58"/>
      <c r="Z875" s="58"/>
      <c r="AA875" s="58"/>
      <c r="AB875" s="75"/>
      <c r="AC875" s="319">
        <f t="shared" si="638"/>
        <v>0</v>
      </c>
      <c r="AD875" s="278"/>
      <c r="AE875" s="278"/>
      <c r="AF875" s="278"/>
      <c r="AG875" s="294">
        <f t="shared" si="639"/>
        <v>0</v>
      </c>
      <c r="AH875" s="304">
        <f t="shared" si="640"/>
        <v>0</v>
      </c>
    </row>
    <row r="876" spans="1:35">
      <c r="A876" s="103">
        <v>5470</v>
      </c>
      <c r="B876" s="44" t="s">
        <v>824</v>
      </c>
      <c r="C876" s="236" t="s">
        <v>777</v>
      </c>
      <c r="D876" s="6"/>
      <c r="E876" s="8"/>
      <c r="F876" s="98">
        <v>1</v>
      </c>
      <c r="G876" s="8"/>
      <c r="H876" s="7">
        <f t="shared" si="642"/>
        <v>1</v>
      </c>
      <c r="I876" s="4">
        <v>1</v>
      </c>
      <c r="J876" s="8" t="s">
        <v>231</v>
      </c>
      <c r="K876" s="7">
        <f>SUMIF(exportMMB!D:D,'Voorbeeld Costreport Budget'!A876,exportMMB!G:G)</f>
        <v>0</v>
      </c>
      <c r="L876" s="14">
        <f>INDEX(budget!L:L,MATCH(A:A,budget!A:A,0))</f>
        <v>0</v>
      </c>
      <c r="M876" s="22">
        <f>INDEX(budget!M:M,MATCH($A:$A,budget!$A:$A,0))</f>
        <v>0</v>
      </c>
      <c r="N876" s="14">
        <f>INDEX(budget!N:N,MATCH($A:$A,budget!$A:$A,0))</f>
        <v>0</v>
      </c>
      <c r="O876" s="35">
        <f>INDEX(budget!O:O,MATCH($A:$A,budget!$A:$A,0))</f>
        <v>0</v>
      </c>
      <c r="P876" s="35">
        <f>INDEX(budget!P:P,MATCH($A:$A,budget!$A:$A,0))</f>
        <v>0</v>
      </c>
      <c r="Q876" s="35">
        <f>INDEX(budget!Q:Q,MATCH($A:$A,budget!$A:$A,0))</f>
        <v>0</v>
      </c>
      <c r="R876" s="35">
        <f>INDEX(budget!R:R,MATCH($A:$A,budget!$A:$A,0))</f>
        <v>0</v>
      </c>
      <c r="S876" s="14">
        <f t="shared" si="636"/>
        <v>0</v>
      </c>
      <c r="T876" s="35">
        <f>INDEX(budget!T:T,MATCH($A:$A,budget!$A:$A,0))</f>
        <v>0</v>
      </c>
      <c r="U876" s="332">
        <f t="shared" si="637"/>
        <v>0</v>
      </c>
      <c r="V876" s="58"/>
      <c r="W876" s="14"/>
      <c r="X876" s="58"/>
      <c r="Y876" s="58"/>
      <c r="Z876" s="58"/>
      <c r="AA876" s="58"/>
      <c r="AB876" s="75"/>
      <c r="AC876" s="319">
        <f t="shared" si="638"/>
        <v>0</v>
      </c>
      <c r="AD876" s="278"/>
      <c r="AE876" s="278"/>
      <c r="AF876" s="278"/>
      <c r="AG876" s="294">
        <f t="shared" si="639"/>
        <v>0</v>
      </c>
      <c r="AH876" s="304">
        <f t="shared" si="640"/>
        <v>0</v>
      </c>
    </row>
    <row r="877" spans="1:35">
      <c r="A877" s="103">
        <v>5471</v>
      </c>
      <c r="B877" s="44" t="s">
        <v>825</v>
      </c>
      <c r="C877" s="236" t="s">
        <v>777</v>
      </c>
      <c r="D877" s="6"/>
      <c r="E877" s="4"/>
      <c r="F877" s="98">
        <v>1</v>
      </c>
      <c r="G877" s="10"/>
      <c r="H877" s="7">
        <f t="shared" ref="H877" si="643">SUM(E877:G877)</f>
        <v>1</v>
      </c>
      <c r="I877" s="4">
        <v>1</v>
      </c>
      <c r="J877" s="8" t="s">
        <v>231</v>
      </c>
      <c r="K877" s="7">
        <f>SUMIF(exportMMB!D:D,'Voorbeeld Costreport Budget'!A877,exportMMB!G:G)</f>
        <v>0</v>
      </c>
      <c r="L877" s="14">
        <f>INDEX(budget!L:L,MATCH(A:A,budget!A:A,0))</f>
        <v>0</v>
      </c>
      <c r="M877" s="22">
        <f>INDEX(budget!M:M,MATCH($A:$A,budget!$A:$A,0))</f>
        <v>0</v>
      </c>
      <c r="N877" s="14">
        <f>INDEX(budget!N:N,MATCH($A:$A,budget!$A:$A,0))</f>
        <v>0</v>
      </c>
      <c r="O877" s="35">
        <f>INDEX(budget!O:O,MATCH($A:$A,budget!$A:$A,0))</f>
        <v>0</v>
      </c>
      <c r="P877" s="35">
        <f>INDEX(budget!P:P,MATCH($A:$A,budget!$A:$A,0))</f>
        <v>0</v>
      </c>
      <c r="Q877" s="35">
        <f>INDEX(budget!Q:Q,MATCH($A:$A,budget!$A:$A,0))</f>
        <v>0</v>
      </c>
      <c r="R877" s="35">
        <f>INDEX(budget!R:R,MATCH($A:$A,budget!$A:$A,0))</f>
        <v>0</v>
      </c>
      <c r="S877" s="14">
        <f t="shared" si="636"/>
        <v>0</v>
      </c>
      <c r="T877" s="35">
        <f>INDEX(budget!T:T,MATCH($A:$A,budget!$A:$A,0))</f>
        <v>0</v>
      </c>
      <c r="U877" s="332">
        <f t="shared" si="637"/>
        <v>0</v>
      </c>
      <c r="V877" s="58"/>
      <c r="W877" s="14"/>
      <c r="X877" s="58"/>
      <c r="Y877" s="58"/>
      <c r="Z877" s="58"/>
      <c r="AA877" s="58"/>
      <c r="AB877" s="75"/>
      <c r="AC877" s="319">
        <f t="shared" si="638"/>
        <v>0</v>
      </c>
      <c r="AD877" s="278"/>
      <c r="AE877" s="278"/>
      <c r="AF877" s="278"/>
      <c r="AG877" s="294">
        <f t="shared" si="639"/>
        <v>0</v>
      </c>
      <c r="AH877" s="304">
        <f t="shared" si="640"/>
        <v>0</v>
      </c>
    </row>
    <row r="878" spans="1:35">
      <c r="A878" s="39">
        <v>5494</v>
      </c>
      <c r="B878" s="44" t="s">
        <v>774</v>
      </c>
      <c r="C878" s="236" t="s">
        <v>254</v>
      </c>
      <c r="D878" s="6"/>
      <c r="E878" s="8"/>
      <c r="F878" s="98">
        <v>1</v>
      </c>
      <c r="G878" s="8"/>
      <c r="H878" s="7">
        <f t="shared" si="642"/>
        <v>1</v>
      </c>
      <c r="I878" s="4">
        <v>1</v>
      </c>
      <c r="J878" s="8" t="s">
        <v>231</v>
      </c>
      <c r="K878" s="7">
        <f>SUMIF(exportMMB!D:D,'Voorbeeld Costreport Budget'!A878,exportMMB!G:G)</f>
        <v>0</v>
      </c>
      <c r="L878" s="14">
        <f>INDEX(budget!L:L,MATCH(A:A,budget!A:A,0))</f>
        <v>0</v>
      </c>
      <c r="M878" s="22">
        <f>INDEX(budget!M:M,MATCH($A:$A,budget!$A:$A,0))</f>
        <v>0</v>
      </c>
      <c r="N878" s="14">
        <f>INDEX(budget!N:N,MATCH($A:$A,budget!$A:$A,0))</f>
        <v>0</v>
      </c>
      <c r="O878" s="35">
        <f>INDEX(budget!O:O,MATCH($A:$A,budget!$A:$A,0))</f>
        <v>0</v>
      </c>
      <c r="P878" s="35">
        <f>INDEX(budget!P:P,MATCH($A:$A,budget!$A:$A,0))</f>
        <v>0</v>
      </c>
      <c r="Q878" s="35">
        <f>INDEX(budget!Q:Q,MATCH($A:$A,budget!$A:$A,0))</f>
        <v>0</v>
      </c>
      <c r="R878" s="35">
        <f>INDEX(budget!R:R,MATCH($A:$A,budget!$A:$A,0))</f>
        <v>0</v>
      </c>
      <c r="S878" s="14">
        <f t="shared" si="636"/>
        <v>0</v>
      </c>
      <c r="T878" s="36"/>
      <c r="U878" s="332">
        <f t="shared" si="637"/>
        <v>0</v>
      </c>
      <c r="V878" s="58"/>
      <c r="W878" s="14"/>
      <c r="X878" s="58"/>
      <c r="Y878" s="58"/>
      <c r="Z878" s="58"/>
      <c r="AA878" s="58"/>
      <c r="AB878" s="310"/>
      <c r="AC878" s="319">
        <f t="shared" si="638"/>
        <v>0</v>
      </c>
      <c r="AD878" s="278"/>
      <c r="AE878" s="278"/>
      <c r="AF878" s="278"/>
      <c r="AG878" s="294">
        <f t="shared" si="639"/>
        <v>0</v>
      </c>
      <c r="AH878" s="304">
        <f t="shared" si="640"/>
        <v>0</v>
      </c>
    </row>
    <row r="879" spans="1:35">
      <c r="A879" s="1"/>
      <c r="B879" s="46" t="s">
        <v>152</v>
      </c>
      <c r="C879" s="239"/>
      <c r="D879" s="6"/>
      <c r="E879" s="4"/>
      <c r="F879" s="98"/>
      <c r="G879" s="8"/>
      <c r="H879" s="7"/>
      <c r="I879" s="4"/>
      <c r="J879" s="8"/>
      <c r="K879" s="7"/>
      <c r="L879" s="16">
        <f>SUM(L868:L878)</f>
        <v>0</v>
      </c>
      <c r="M879" s="25">
        <f>SUM(M869:M878)</f>
        <v>0</v>
      </c>
      <c r="N879" s="16">
        <f t="shared" ref="N879:T879" si="644">SUM(N869:N878)</f>
        <v>0</v>
      </c>
      <c r="O879" s="34">
        <f t="shared" si="644"/>
        <v>0</v>
      </c>
      <c r="P879" s="34">
        <f t="shared" si="644"/>
        <v>0</v>
      </c>
      <c r="Q879" s="34">
        <f t="shared" si="644"/>
        <v>0</v>
      </c>
      <c r="R879" s="34">
        <f t="shared" si="644"/>
        <v>0</v>
      </c>
      <c r="S879" s="16">
        <f t="shared" si="644"/>
        <v>0</v>
      </c>
      <c r="T879" s="34">
        <f t="shared" si="644"/>
        <v>0</v>
      </c>
      <c r="U879" s="284">
        <f t="shared" ref="U879:AA879" si="645">SUM(U869:U878)</f>
        <v>0</v>
      </c>
      <c r="V879" s="58">
        <f t="shared" si="645"/>
        <v>0</v>
      </c>
      <c r="W879" s="14">
        <f t="shared" si="645"/>
        <v>0</v>
      </c>
      <c r="X879" s="58">
        <f t="shared" si="645"/>
        <v>0</v>
      </c>
      <c r="Y879" s="58">
        <f t="shared" si="645"/>
        <v>0</v>
      </c>
      <c r="Z879" s="58">
        <f t="shared" si="645"/>
        <v>0</v>
      </c>
      <c r="AA879" s="58">
        <f t="shared" si="645"/>
        <v>0</v>
      </c>
      <c r="AB879" s="59">
        <f t="shared" ref="AB879" si="646">SUM(AB869:AB878)</f>
        <v>0</v>
      </c>
      <c r="AC879" s="315">
        <f>SUM(AC869:AC878)</f>
        <v>0</v>
      </c>
      <c r="AD879" s="275">
        <f>SUM(AD869:AD878)</f>
        <v>0</v>
      </c>
      <c r="AE879" s="275">
        <f>SUM(AE869:AE878)</f>
        <v>0</v>
      </c>
      <c r="AF879" s="275">
        <f>SUM(AF869:AF878)</f>
        <v>0</v>
      </c>
      <c r="AG879" s="290">
        <f t="shared" ref="AG879" si="647">SUM(AG869:AG878)</f>
        <v>0</v>
      </c>
      <c r="AH879" s="300">
        <f>SUM(AH869:AH878)</f>
        <v>0</v>
      </c>
      <c r="AI879" s="16"/>
    </row>
    <row r="880" spans="1:35">
      <c r="A880" s="1"/>
      <c r="B880" s="46"/>
      <c r="C880" s="239"/>
      <c r="D880" s="6"/>
      <c r="E880" s="4"/>
      <c r="F880" s="98"/>
      <c r="G880" s="8"/>
      <c r="H880" s="7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  <c r="U880" s="284"/>
      <c r="V880" s="58"/>
      <c r="W880" s="14"/>
      <c r="X880" s="58"/>
      <c r="Y880" s="58"/>
      <c r="Z880" s="58"/>
      <c r="AA880" s="58"/>
      <c r="AB880" s="75"/>
      <c r="AC880" s="319"/>
      <c r="AD880" s="278"/>
      <c r="AE880" s="278"/>
      <c r="AF880" s="278"/>
      <c r="AG880" s="294"/>
      <c r="AH880" s="304"/>
    </row>
    <row r="881" spans="1:35">
      <c r="A881" s="41">
        <v>5500</v>
      </c>
      <c r="B881" s="31" t="s">
        <v>209</v>
      </c>
      <c r="C881" s="237"/>
      <c r="D881" s="6"/>
      <c r="E881" s="4"/>
      <c r="F881" s="98"/>
      <c r="G881" s="8"/>
      <c r="H881" s="7"/>
      <c r="I881" s="4"/>
      <c r="J881" s="4"/>
      <c r="K881" s="7"/>
      <c r="L881" s="14"/>
      <c r="M881" s="22"/>
      <c r="N881" s="14"/>
      <c r="O881" s="35"/>
      <c r="P881" s="35"/>
      <c r="Q881" s="35"/>
      <c r="R881" s="35"/>
      <c r="S881" s="14"/>
      <c r="T881" s="33"/>
      <c r="U881" s="284"/>
      <c r="V881" s="58"/>
      <c r="W881" s="14"/>
      <c r="X881" s="58"/>
      <c r="Y881" s="58"/>
      <c r="Z881" s="58"/>
      <c r="AA881" s="58"/>
      <c r="AB881" s="75"/>
      <c r="AC881" s="319"/>
      <c r="AD881" s="278"/>
      <c r="AE881" s="278"/>
      <c r="AF881" s="278"/>
      <c r="AG881" s="294"/>
      <c r="AH881" s="304"/>
    </row>
    <row r="882" spans="1:35">
      <c r="A882" s="103">
        <v>5540</v>
      </c>
      <c r="B882" s="44" t="s">
        <v>826</v>
      </c>
      <c r="C882" s="236" t="s">
        <v>777</v>
      </c>
      <c r="D882" s="6"/>
      <c r="E882" s="4"/>
      <c r="F882" s="98">
        <v>1</v>
      </c>
      <c r="G882" s="8"/>
      <c r="H882" s="7">
        <f t="shared" si="642"/>
        <v>1</v>
      </c>
      <c r="I882" s="4">
        <v>1</v>
      </c>
      <c r="J882" s="8" t="s">
        <v>231</v>
      </c>
      <c r="K882" s="7">
        <f>SUMIF(exportMMB!D:D,'Voorbeeld Costreport Budget'!A882,exportMMB!G:G)</f>
        <v>0</v>
      </c>
      <c r="L882" s="14">
        <f>INDEX(budget!L:L,MATCH(A:A,budget!A:A,0))</f>
        <v>0</v>
      </c>
      <c r="M882" s="22">
        <f>INDEX(budget!M:M,MATCH($A:$A,budget!$A:$A,0))</f>
        <v>0</v>
      </c>
      <c r="N882" s="14">
        <f>INDEX(budget!N:N,MATCH($A:$A,budget!$A:$A,0))</f>
        <v>0</v>
      </c>
      <c r="O882" s="35">
        <f>INDEX(budget!O:O,MATCH($A:$A,budget!$A:$A,0))</f>
        <v>0</v>
      </c>
      <c r="P882" s="35">
        <f>INDEX(budget!P:P,MATCH($A:$A,budget!$A:$A,0))</f>
        <v>0</v>
      </c>
      <c r="Q882" s="35">
        <f>INDEX(budget!Q:Q,MATCH($A:$A,budget!$A:$A,0))</f>
        <v>0</v>
      </c>
      <c r="R882" s="35">
        <f>INDEX(budget!R:R,MATCH($A:$A,budget!$A:$A,0))</f>
        <v>0</v>
      </c>
      <c r="S882" s="14">
        <f>L882-SUM(N882:R882)</f>
        <v>0</v>
      </c>
      <c r="T882" s="35">
        <f>INDEX(budget!T:T,MATCH($A:$A,budget!$A:$A,0))</f>
        <v>0</v>
      </c>
      <c r="U882" s="332">
        <f>W:W+X:X+Y:Y+Z:Z+AA:AA</f>
        <v>0</v>
      </c>
      <c r="V882" s="58"/>
      <c r="W882" s="14"/>
      <c r="X882" s="58"/>
      <c r="Y882" s="58"/>
      <c r="Z882" s="58"/>
      <c r="AA882" s="58"/>
      <c r="AB882" s="75"/>
      <c r="AC882" s="319">
        <f>AD:AD+AE:AE</f>
        <v>0</v>
      </c>
      <c r="AD882" s="278"/>
      <c r="AE882" s="278"/>
      <c r="AF882" s="278"/>
      <c r="AG882" s="294">
        <f>AC:AC+U:U</f>
        <v>0</v>
      </c>
      <c r="AH882" s="304">
        <f>L:L-AG:AG</f>
        <v>0</v>
      </c>
    </row>
    <row r="883" spans="1:35">
      <c r="A883" s="103">
        <v>5550</v>
      </c>
      <c r="B883" s="44" t="s">
        <v>827</v>
      </c>
      <c r="C883" s="236" t="s">
        <v>777</v>
      </c>
      <c r="D883" s="6"/>
      <c r="E883" s="4"/>
      <c r="F883" s="98">
        <v>1</v>
      </c>
      <c r="G883" s="8"/>
      <c r="H883" s="7">
        <f t="shared" ref="H883" si="648">SUM(E883:G883)</f>
        <v>1</v>
      </c>
      <c r="I883" s="4">
        <v>1</v>
      </c>
      <c r="J883" s="8" t="s">
        <v>231</v>
      </c>
      <c r="K883" s="7">
        <f>SUMIF(exportMMB!D:D,'Voorbeeld Costreport Budget'!A883,exportMMB!G:G)</f>
        <v>0</v>
      </c>
      <c r="L883" s="14">
        <f>INDEX(budget!L:L,MATCH(A:A,budget!A:A,0))</f>
        <v>0</v>
      </c>
      <c r="M883" s="22">
        <f>INDEX(budget!M:M,MATCH($A:$A,budget!$A:$A,0))</f>
        <v>0</v>
      </c>
      <c r="N883" s="14">
        <f>INDEX(budget!N:N,MATCH($A:$A,budget!$A:$A,0))</f>
        <v>0</v>
      </c>
      <c r="O883" s="35">
        <f>INDEX(budget!O:O,MATCH($A:$A,budget!$A:$A,0))</f>
        <v>0</v>
      </c>
      <c r="P883" s="35">
        <f>INDEX(budget!P:P,MATCH($A:$A,budget!$A:$A,0))</f>
        <v>0</v>
      </c>
      <c r="Q883" s="35">
        <f>INDEX(budget!Q:Q,MATCH($A:$A,budget!$A:$A,0))</f>
        <v>0</v>
      </c>
      <c r="R883" s="35">
        <f>INDEX(budget!R:R,MATCH($A:$A,budget!$A:$A,0))</f>
        <v>0</v>
      </c>
      <c r="S883" s="14">
        <f>L883-SUM(N883:R883)</f>
        <v>0</v>
      </c>
      <c r="T883" s="35">
        <f>INDEX(budget!T:T,MATCH($A:$A,budget!$A:$A,0))</f>
        <v>0</v>
      </c>
      <c r="U883" s="332">
        <f>W:W+X:X+Y:Y+Z:Z+AA:AA</f>
        <v>0</v>
      </c>
      <c r="V883" s="58"/>
      <c r="W883" s="14"/>
      <c r="X883" s="58"/>
      <c r="Y883" s="58"/>
      <c r="Z883" s="58"/>
      <c r="AA883" s="58"/>
      <c r="AB883" s="75"/>
      <c r="AC883" s="319">
        <f>AD:AD+AE:AE</f>
        <v>0</v>
      </c>
      <c r="AD883" s="278"/>
      <c r="AE883" s="278"/>
      <c r="AF883" s="278"/>
      <c r="AG883" s="294">
        <f>AC:AC+U:U</f>
        <v>0</v>
      </c>
      <c r="AH883" s="304">
        <f>L:L-AG:AG</f>
        <v>0</v>
      </c>
    </row>
    <row r="884" spans="1:35">
      <c r="A884" s="350">
        <v>5551</v>
      </c>
      <c r="B884" s="108" t="s">
        <v>828</v>
      </c>
      <c r="C884" s="236" t="s">
        <v>777</v>
      </c>
      <c r="D884" s="6"/>
      <c r="E884" s="4"/>
      <c r="F884" s="98">
        <v>1</v>
      </c>
      <c r="G884" s="8"/>
      <c r="H884" s="7">
        <f t="shared" si="642"/>
        <v>1</v>
      </c>
      <c r="I884" s="4">
        <v>1</v>
      </c>
      <c r="J884" s="8" t="s">
        <v>231</v>
      </c>
      <c r="K884" s="7">
        <f>SUMIF(exportMMB!D:D,'Voorbeeld Costreport Budget'!A884,exportMMB!G:G)</f>
        <v>0</v>
      </c>
      <c r="L884" s="14">
        <f>INDEX(budget!L:L,MATCH(A:A,budget!A:A,0))</f>
        <v>0</v>
      </c>
      <c r="M884" s="22">
        <f>INDEX(budget!M:M,MATCH($A:$A,budget!$A:$A,0))</f>
        <v>0</v>
      </c>
      <c r="N884" s="14">
        <f>INDEX(budget!N:N,MATCH($A:$A,budget!$A:$A,0))</f>
        <v>0</v>
      </c>
      <c r="O884" s="35">
        <f>INDEX(budget!O:O,MATCH($A:$A,budget!$A:$A,0))</f>
        <v>0</v>
      </c>
      <c r="P884" s="35">
        <f>INDEX(budget!P:P,MATCH($A:$A,budget!$A:$A,0))</f>
        <v>0</v>
      </c>
      <c r="Q884" s="35">
        <f>INDEX(budget!Q:Q,MATCH($A:$A,budget!$A:$A,0))</f>
        <v>0</v>
      </c>
      <c r="R884" s="35">
        <f>INDEX(budget!R:R,MATCH($A:$A,budget!$A:$A,0))</f>
        <v>0</v>
      </c>
      <c r="S884" s="14">
        <f>L884-SUM(N884:R884)</f>
        <v>0</v>
      </c>
      <c r="T884" s="35">
        <f>INDEX(budget!T:T,MATCH($A:$A,budget!$A:$A,0))</f>
        <v>0</v>
      </c>
      <c r="U884" s="332">
        <f>W:W+X:X+Y:Y+Z:Z+AA:AA</f>
        <v>0</v>
      </c>
      <c r="V884" s="58"/>
      <c r="W884" s="14"/>
      <c r="X884" s="58"/>
      <c r="Y884" s="58"/>
      <c r="Z884" s="58"/>
      <c r="AA884" s="58"/>
      <c r="AB884" s="75"/>
      <c r="AC884" s="319">
        <f>AD:AD+AE:AE</f>
        <v>0</v>
      </c>
      <c r="AD884" s="278"/>
      <c r="AE884" s="278"/>
      <c r="AF884" s="278"/>
      <c r="AG884" s="294">
        <f>AC:AC+U:U</f>
        <v>0</v>
      </c>
      <c r="AH884" s="304">
        <f>L:L-AG:AG</f>
        <v>0</v>
      </c>
    </row>
    <row r="885" spans="1:35">
      <c r="A885" s="1"/>
      <c r="B885" s="46" t="s">
        <v>152</v>
      </c>
      <c r="C885" s="239"/>
      <c r="D885" s="6"/>
      <c r="E885" s="4"/>
      <c r="F885" s="98"/>
      <c r="G885" s="8"/>
      <c r="H885" s="7"/>
      <c r="I885" s="4"/>
      <c r="J885" s="8"/>
      <c r="K885" s="7"/>
      <c r="L885" s="16">
        <f>SUM(L881:L884)</f>
        <v>0</v>
      </c>
      <c r="M885" s="21">
        <f>SUM(M882:M884)</f>
        <v>0</v>
      </c>
      <c r="N885" s="16">
        <f t="shared" ref="N885:AG885" si="649">SUM(N882:N884)</f>
        <v>0</v>
      </c>
      <c r="O885" s="34">
        <f t="shared" si="649"/>
        <v>0</v>
      </c>
      <c r="P885" s="34">
        <f t="shared" si="649"/>
        <v>0</v>
      </c>
      <c r="Q885" s="34">
        <f t="shared" si="649"/>
        <v>0</v>
      </c>
      <c r="R885" s="34">
        <f t="shared" si="649"/>
        <v>0</v>
      </c>
      <c r="S885" s="16">
        <f t="shared" si="649"/>
        <v>0</v>
      </c>
      <c r="T885" s="34">
        <f t="shared" si="649"/>
        <v>0</v>
      </c>
      <c r="U885" s="284">
        <f t="shared" si="649"/>
        <v>0</v>
      </c>
      <c r="V885" s="58">
        <f t="shared" si="649"/>
        <v>0</v>
      </c>
      <c r="W885" s="14">
        <f t="shared" si="649"/>
        <v>0</v>
      </c>
      <c r="X885" s="58">
        <f t="shared" si="649"/>
        <v>0</v>
      </c>
      <c r="Y885" s="58">
        <f t="shared" si="649"/>
        <v>0</v>
      </c>
      <c r="Z885" s="58">
        <f t="shared" si="649"/>
        <v>0</v>
      </c>
      <c r="AA885" s="58">
        <f t="shared" si="649"/>
        <v>0</v>
      </c>
      <c r="AB885" s="59">
        <f t="shared" si="649"/>
        <v>0</v>
      </c>
      <c r="AC885" s="320">
        <f>SUM(AC882:AC884)</f>
        <v>0</v>
      </c>
      <c r="AD885" s="279">
        <f>SUM(AD882:AD884)</f>
        <v>0</v>
      </c>
      <c r="AE885" s="279">
        <f>SUM(AE882:AE884)</f>
        <v>0</v>
      </c>
      <c r="AF885" s="279">
        <f>SUM(AF882:AF884)</f>
        <v>0</v>
      </c>
      <c r="AG885" s="295">
        <f t="shared" si="649"/>
        <v>0</v>
      </c>
      <c r="AH885" s="305">
        <f>SUM(AH882:AH884)</f>
        <v>0</v>
      </c>
      <c r="AI885" s="328"/>
    </row>
    <row r="886" spans="1:35">
      <c r="A886" s="39"/>
      <c r="B886" s="44"/>
      <c r="C886" s="236"/>
      <c r="D886" s="6"/>
      <c r="E886" s="4"/>
      <c r="F886" s="98"/>
      <c r="G886" s="8"/>
      <c r="H886" s="7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  <c r="U886" s="284"/>
      <c r="V886" s="58"/>
      <c r="W886" s="14"/>
      <c r="X886" s="58"/>
      <c r="Y886" s="58"/>
      <c r="Z886" s="58"/>
      <c r="AA886" s="58"/>
      <c r="AB886" s="75"/>
      <c r="AC886" s="319"/>
      <c r="AD886" s="278"/>
      <c r="AE886" s="278"/>
      <c r="AF886" s="278"/>
      <c r="AG886" s="294"/>
      <c r="AH886" s="304"/>
    </row>
    <row r="887" spans="1:35">
      <c r="A887" s="104">
        <v>6200</v>
      </c>
      <c r="B887" s="31" t="s">
        <v>212</v>
      </c>
      <c r="C887" s="237"/>
      <c r="D887" s="6"/>
      <c r="E887" s="8"/>
      <c r="F887" s="98"/>
      <c r="G887" s="8"/>
      <c r="H887" s="7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  <c r="U887" s="284"/>
      <c r="V887" s="58"/>
      <c r="W887" s="14"/>
      <c r="X887" s="58"/>
      <c r="Y887" s="58"/>
      <c r="Z887" s="58"/>
      <c r="AA887" s="58"/>
      <c r="AB887" s="75"/>
      <c r="AC887" s="319"/>
      <c r="AD887" s="278"/>
      <c r="AE887" s="278"/>
      <c r="AF887" s="278"/>
      <c r="AG887" s="294"/>
      <c r="AH887" s="304"/>
    </row>
    <row r="888" spans="1:35">
      <c r="A888" s="103">
        <v>6201</v>
      </c>
      <c r="B888" s="44" t="s">
        <v>829</v>
      </c>
      <c r="C888" s="236" t="s">
        <v>230</v>
      </c>
      <c r="D888" s="6"/>
      <c r="E888" s="8"/>
      <c r="F888" s="98">
        <v>1</v>
      </c>
      <c r="G888" s="8"/>
      <c r="H888" s="7">
        <f t="shared" ref="H888:H890" si="650">SUM(E888:G888)</f>
        <v>1</v>
      </c>
      <c r="I888" s="4">
        <v>1</v>
      </c>
      <c r="J888" s="8" t="s">
        <v>231</v>
      </c>
      <c r="K888" s="7">
        <f>SUMIF(exportMMB!D:D,'Voorbeeld Costreport Budget'!A888,exportMMB!G:G)</f>
        <v>0</v>
      </c>
      <c r="L888" s="14">
        <f>INDEX(budget!L:L,MATCH(A:A,budget!A:A,0))</f>
        <v>0</v>
      </c>
      <c r="M888" s="22">
        <f>INDEX(budget!M:M,MATCH($A:$A,budget!$A:$A,0))</f>
        <v>0</v>
      </c>
      <c r="N888" s="14">
        <f>INDEX(budget!N:N,MATCH($A:$A,budget!$A:$A,0))</f>
        <v>0</v>
      </c>
      <c r="O888" s="35">
        <f>INDEX(budget!O:O,MATCH($A:$A,budget!$A:$A,0))</f>
        <v>0</v>
      </c>
      <c r="P888" s="35">
        <f>INDEX(budget!P:P,MATCH($A:$A,budget!$A:$A,0))</f>
        <v>0</v>
      </c>
      <c r="Q888" s="35">
        <f>INDEX(budget!Q:Q,MATCH($A:$A,budget!$A:$A,0))</f>
        <v>0</v>
      </c>
      <c r="R888" s="35">
        <f>INDEX(budget!R:R,MATCH($A:$A,budget!$A:$A,0))</f>
        <v>0</v>
      </c>
      <c r="S888" s="14">
        <f t="shared" ref="S888:S918" si="651">L888-SUM(N888:R888)</f>
        <v>0</v>
      </c>
      <c r="T888" s="35">
        <f>INDEX(budget!T:T,MATCH($A:$A,budget!$A:$A,0))</f>
        <v>0</v>
      </c>
      <c r="U888" s="332">
        <f t="shared" ref="U888:U918" si="652">W:W+X:X+Y:Y+Z:Z+AA:AA</f>
        <v>0</v>
      </c>
      <c r="V888" s="58"/>
      <c r="W888" s="14"/>
      <c r="X888" s="58"/>
      <c r="Y888" s="58"/>
      <c r="Z888" s="58"/>
      <c r="AA888" s="58"/>
      <c r="AB888" s="75"/>
      <c r="AC888" s="319">
        <f t="shared" ref="AC888:AC918" si="653">AD:AD+AE:AE</f>
        <v>0</v>
      </c>
      <c r="AD888" s="278"/>
      <c r="AE888" s="278"/>
      <c r="AF888" s="278"/>
      <c r="AG888" s="294">
        <f t="shared" ref="AG888:AG918" si="654">AC:AC+U:U</f>
        <v>0</v>
      </c>
      <c r="AH888" s="304">
        <f t="shared" ref="AH888:AH918" si="655">L:L-AG:AG</f>
        <v>0</v>
      </c>
    </row>
    <row r="889" spans="1:35">
      <c r="A889" s="39">
        <v>6202</v>
      </c>
      <c r="B889" s="44" t="s">
        <v>907</v>
      </c>
      <c r="C889" s="236" t="s">
        <v>230</v>
      </c>
      <c r="D889" s="6"/>
      <c r="E889" s="8"/>
      <c r="F889" s="98">
        <v>1</v>
      </c>
      <c r="G889" s="8"/>
      <c r="H889" s="7">
        <f t="shared" si="650"/>
        <v>1</v>
      </c>
      <c r="I889" s="4">
        <v>1</v>
      </c>
      <c r="J889" s="8" t="s">
        <v>231</v>
      </c>
      <c r="K889" s="7">
        <f>SUMIF(exportMMB!D:D,'Voorbeeld Costreport Budget'!A889,exportMMB!G:G)</f>
        <v>0</v>
      </c>
      <c r="L889" s="14">
        <f>INDEX(budget!L:L,MATCH(A:A,budget!A:A,0))</f>
        <v>0</v>
      </c>
      <c r="M889" s="22">
        <f>INDEX(budget!M:M,MATCH($A:$A,budget!$A:$A,0))</f>
        <v>0</v>
      </c>
      <c r="N889" s="14">
        <f>INDEX(budget!N:N,MATCH($A:$A,budget!$A:$A,0))</f>
        <v>0</v>
      </c>
      <c r="O889" s="35">
        <f>INDEX(budget!O:O,MATCH($A:$A,budget!$A:$A,0))</f>
        <v>0</v>
      </c>
      <c r="P889" s="35">
        <f>INDEX(budget!P:P,MATCH($A:$A,budget!$A:$A,0))</f>
        <v>0</v>
      </c>
      <c r="Q889" s="35">
        <f>INDEX(budget!Q:Q,MATCH($A:$A,budget!$A:$A,0))</f>
        <v>0</v>
      </c>
      <c r="R889" s="35">
        <f>INDEX(budget!R:R,MATCH($A:$A,budget!$A:$A,0))</f>
        <v>0</v>
      </c>
      <c r="S889" s="14">
        <f t="shared" si="651"/>
        <v>0</v>
      </c>
      <c r="T889" s="35">
        <f>INDEX(budget!T:T,MATCH($A:$A,budget!$A:$A,0))</f>
        <v>0</v>
      </c>
      <c r="U889" s="332">
        <f t="shared" si="652"/>
        <v>0</v>
      </c>
      <c r="V889" s="58"/>
      <c r="W889" s="14"/>
      <c r="X889" s="58"/>
      <c r="Y889" s="58"/>
      <c r="Z889" s="58"/>
      <c r="AA889" s="58"/>
      <c r="AB889" s="75"/>
      <c r="AC889" s="319">
        <f t="shared" si="653"/>
        <v>0</v>
      </c>
      <c r="AD889" s="278"/>
      <c r="AE889" s="278"/>
      <c r="AF889" s="278"/>
      <c r="AG889" s="294">
        <f t="shared" si="654"/>
        <v>0</v>
      </c>
      <c r="AH889" s="304">
        <f t="shared" si="655"/>
        <v>0</v>
      </c>
    </row>
    <row r="890" spans="1:35">
      <c r="A890" s="39">
        <v>6203</v>
      </c>
      <c r="B890" s="44" t="s">
        <v>831</v>
      </c>
      <c r="C890" s="236" t="s">
        <v>230</v>
      </c>
      <c r="D890" s="6"/>
      <c r="E890" s="8"/>
      <c r="F890" s="98">
        <v>1</v>
      </c>
      <c r="G890" s="8"/>
      <c r="H890" s="7">
        <f t="shared" si="650"/>
        <v>1</v>
      </c>
      <c r="I890" s="4">
        <v>1</v>
      </c>
      <c r="J890" s="8" t="s">
        <v>231</v>
      </c>
      <c r="K890" s="7">
        <f>SUMIF(exportMMB!D:D,'Voorbeeld Costreport Budget'!A890,exportMMB!G:G)</f>
        <v>0</v>
      </c>
      <c r="L890" s="14">
        <f>INDEX(budget!L:L,MATCH(A:A,budget!A:A,0))</f>
        <v>0</v>
      </c>
      <c r="M890" s="22">
        <f>INDEX(budget!M:M,MATCH($A:$A,budget!$A:$A,0))</f>
        <v>0</v>
      </c>
      <c r="N890" s="14">
        <f>INDEX(budget!N:N,MATCH($A:$A,budget!$A:$A,0))</f>
        <v>0</v>
      </c>
      <c r="O890" s="35">
        <f>INDEX(budget!O:O,MATCH($A:$A,budget!$A:$A,0))</f>
        <v>0</v>
      </c>
      <c r="P890" s="35">
        <f>INDEX(budget!P:P,MATCH($A:$A,budget!$A:$A,0))</f>
        <v>0</v>
      </c>
      <c r="Q890" s="35">
        <f>INDEX(budget!Q:Q,MATCH($A:$A,budget!$A:$A,0))</f>
        <v>0</v>
      </c>
      <c r="R890" s="35">
        <f>INDEX(budget!R:R,MATCH($A:$A,budget!$A:$A,0))</f>
        <v>0</v>
      </c>
      <c r="S890" s="14">
        <f t="shared" si="651"/>
        <v>0</v>
      </c>
      <c r="T890" s="35">
        <f>INDEX(budget!T:T,MATCH($A:$A,budget!$A:$A,0))</f>
        <v>0</v>
      </c>
      <c r="U890" s="332">
        <f t="shared" si="652"/>
        <v>0</v>
      </c>
      <c r="V890" s="58"/>
      <c r="W890" s="14"/>
      <c r="X890" s="58"/>
      <c r="Y890" s="58"/>
      <c r="Z890" s="58"/>
      <c r="AA890" s="58"/>
      <c r="AB890" s="75"/>
      <c r="AC890" s="319">
        <f t="shared" si="653"/>
        <v>0</v>
      </c>
      <c r="AD890" s="278"/>
      <c r="AE890" s="278"/>
      <c r="AF890" s="278"/>
      <c r="AG890" s="294">
        <f t="shared" si="654"/>
        <v>0</v>
      </c>
      <c r="AH890" s="304">
        <f t="shared" si="655"/>
        <v>0</v>
      </c>
    </row>
    <row r="891" spans="1:35">
      <c r="A891" s="39">
        <v>6204</v>
      </c>
      <c r="B891" s="44" t="s">
        <v>832</v>
      </c>
      <c r="C891" s="236" t="s">
        <v>230</v>
      </c>
      <c r="D891" s="6"/>
      <c r="E891" s="8"/>
      <c r="F891" s="98">
        <v>1</v>
      </c>
      <c r="G891" s="8"/>
      <c r="H891" s="7">
        <f t="shared" ref="H891:H896" si="656">SUM(E891:G891)</f>
        <v>1</v>
      </c>
      <c r="I891" s="4">
        <v>1</v>
      </c>
      <c r="J891" s="8" t="s">
        <v>231</v>
      </c>
      <c r="K891" s="7">
        <f>SUMIF(exportMMB!D:D,'Voorbeeld Costreport Budget'!A891,exportMMB!G:G)</f>
        <v>0</v>
      </c>
      <c r="L891" s="14">
        <f>INDEX(budget!L:L,MATCH(A:A,budget!A:A,0))</f>
        <v>0</v>
      </c>
      <c r="M891" s="22">
        <f>INDEX(budget!M:M,MATCH($A:$A,budget!$A:$A,0))</f>
        <v>0</v>
      </c>
      <c r="N891" s="14">
        <f>INDEX(budget!N:N,MATCH($A:$A,budget!$A:$A,0))</f>
        <v>0</v>
      </c>
      <c r="O891" s="35">
        <f>INDEX(budget!O:O,MATCH($A:$A,budget!$A:$A,0))</f>
        <v>0</v>
      </c>
      <c r="P891" s="35">
        <f>INDEX(budget!P:P,MATCH($A:$A,budget!$A:$A,0))</f>
        <v>0</v>
      </c>
      <c r="Q891" s="35">
        <f>INDEX(budget!Q:Q,MATCH($A:$A,budget!$A:$A,0))</f>
        <v>0</v>
      </c>
      <c r="R891" s="35">
        <f>INDEX(budget!R:R,MATCH($A:$A,budget!$A:$A,0))</f>
        <v>0</v>
      </c>
      <c r="S891" s="14">
        <f t="shared" si="651"/>
        <v>0</v>
      </c>
      <c r="T891" s="35">
        <f>INDEX(budget!T:T,MATCH($A:$A,budget!$A:$A,0))</f>
        <v>0</v>
      </c>
      <c r="U891" s="332">
        <f t="shared" si="652"/>
        <v>0</v>
      </c>
      <c r="V891" s="58"/>
      <c r="W891" s="14"/>
      <c r="X891" s="58"/>
      <c r="Y891" s="58"/>
      <c r="Z891" s="58"/>
      <c r="AA891" s="58"/>
      <c r="AB891" s="75"/>
      <c r="AC891" s="319">
        <f t="shared" si="653"/>
        <v>0</v>
      </c>
      <c r="AD891" s="278"/>
      <c r="AE891" s="278"/>
      <c r="AF891" s="278"/>
      <c r="AG891" s="294">
        <f t="shared" si="654"/>
        <v>0</v>
      </c>
      <c r="AH891" s="304">
        <f t="shared" si="655"/>
        <v>0</v>
      </c>
    </row>
    <row r="892" spans="1:35">
      <c r="A892" s="103">
        <v>6205</v>
      </c>
      <c r="B892" s="44" t="s">
        <v>833</v>
      </c>
      <c r="C892" s="236" t="s">
        <v>230</v>
      </c>
      <c r="D892" s="6"/>
      <c r="E892" s="8"/>
      <c r="F892" s="98">
        <v>1</v>
      </c>
      <c r="G892" s="8"/>
      <c r="H892" s="7">
        <f t="shared" si="656"/>
        <v>1</v>
      </c>
      <c r="I892" s="4">
        <v>1</v>
      </c>
      <c r="J892" s="8" t="s">
        <v>231</v>
      </c>
      <c r="K892" s="7">
        <f>SUMIF(exportMMB!D:D,'Voorbeeld Costreport Budget'!A892,exportMMB!G:G)</f>
        <v>0</v>
      </c>
      <c r="L892" s="14">
        <f>INDEX(budget!L:L,MATCH(A:A,budget!A:A,0))</f>
        <v>0</v>
      </c>
      <c r="M892" s="22">
        <f>INDEX(budget!M:M,MATCH($A:$A,budget!$A:$A,0))</f>
        <v>0</v>
      </c>
      <c r="N892" s="14">
        <f>INDEX(budget!N:N,MATCH($A:$A,budget!$A:$A,0))</f>
        <v>0</v>
      </c>
      <c r="O892" s="35">
        <f>INDEX(budget!O:O,MATCH($A:$A,budget!$A:$A,0))</f>
        <v>0</v>
      </c>
      <c r="P892" s="35">
        <f>INDEX(budget!P:P,MATCH($A:$A,budget!$A:$A,0))</f>
        <v>0</v>
      </c>
      <c r="Q892" s="35">
        <f>INDEX(budget!Q:Q,MATCH($A:$A,budget!$A:$A,0))</f>
        <v>0</v>
      </c>
      <c r="R892" s="35">
        <f>INDEX(budget!R:R,MATCH($A:$A,budget!$A:$A,0))</f>
        <v>0</v>
      </c>
      <c r="S892" s="14">
        <f t="shared" si="651"/>
        <v>0</v>
      </c>
      <c r="T892" s="35">
        <f>INDEX(budget!T:T,MATCH($A:$A,budget!$A:$A,0))</f>
        <v>0</v>
      </c>
      <c r="U892" s="332">
        <f t="shared" si="652"/>
        <v>0</v>
      </c>
      <c r="V892" s="58"/>
      <c r="W892" s="14"/>
      <c r="X892" s="58"/>
      <c r="Y892" s="58"/>
      <c r="Z892" s="58"/>
      <c r="AA892" s="58"/>
      <c r="AB892" s="75"/>
      <c r="AC892" s="319">
        <f t="shared" si="653"/>
        <v>0</v>
      </c>
      <c r="AD892" s="278"/>
      <c r="AE892" s="278"/>
      <c r="AF892" s="278"/>
      <c r="AG892" s="294">
        <f t="shared" si="654"/>
        <v>0</v>
      </c>
      <c r="AH892" s="304">
        <f t="shared" si="655"/>
        <v>0</v>
      </c>
    </row>
    <row r="893" spans="1:35">
      <c r="A893" s="39">
        <v>6206</v>
      </c>
      <c r="B893" s="44" t="s">
        <v>834</v>
      </c>
      <c r="C893" s="236" t="s">
        <v>230</v>
      </c>
      <c r="D893" s="6"/>
      <c r="E893" s="8"/>
      <c r="F893" s="98">
        <v>1</v>
      </c>
      <c r="G893" s="8"/>
      <c r="H893" s="7">
        <f t="shared" si="656"/>
        <v>1</v>
      </c>
      <c r="I893" s="4">
        <v>1</v>
      </c>
      <c r="J893" s="8" t="s">
        <v>231</v>
      </c>
      <c r="K893" s="7">
        <f>SUMIF(exportMMB!D:D,'Voorbeeld Costreport Budget'!A893,exportMMB!G:G)</f>
        <v>0</v>
      </c>
      <c r="L893" s="14">
        <f>INDEX(budget!L:L,MATCH(A:A,budget!A:A,0))</f>
        <v>0</v>
      </c>
      <c r="M893" s="22">
        <f>INDEX(budget!M:M,MATCH($A:$A,budget!$A:$A,0))</f>
        <v>0</v>
      </c>
      <c r="N893" s="14">
        <f>INDEX(budget!N:N,MATCH($A:$A,budget!$A:$A,0))</f>
        <v>0</v>
      </c>
      <c r="O893" s="35">
        <f>INDEX(budget!O:O,MATCH($A:$A,budget!$A:$A,0))</f>
        <v>0</v>
      </c>
      <c r="P893" s="35">
        <f>INDEX(budget!P:P,MATCH($A:$A,budget!$A:$A,0))</f>
        <v>0</v>
      </c>
      <c r="Q893" s="35">
        <f>INDEX(budget!Q:Q,MATCH($A:$A,budget!$A:$A,0))</f>
        <v>0</v>
      </c>
      <c r="R893" s="35">
        <f>INDEX(budget!R:R,MATCH($A:$A,budget!$A:$A,0))</f>
        <v>0</v>
      </c>
      <c r="S893" s="14">
        <f t="shared" si="651"/>
        <v>0</v>
      </c>
      <c r="T893" s="35">
        <f>INDEX(budget!T:T,MATCH($A:$A,budget!$A:$A,0))</f>
        <v>0</v>
      </c>
      <c r="U893" s="332">
        <f t="shared" si="652"/>
        <v>0</v>
      </c>
      <c r="V893" s="58"/>
      <c r="W893" s="14"/>
      <c r="X893" s="58"/>
      <c r="Y893" s="58"/>
      <c r="Z893" s="58"/>
      <c r="AA893" s="58"/>
      <c r="AB893" s="75"/>
      <c r="AC893" s="319">
        <f t="shared" si="653"/>
        <v>0</v>
      </c>
      <c r="AD893" s="278"/>
      <c r="AE893" s="278"/>
      <c r="AF893" s="278"/>
      <c r="AG893" s="294">
        <f t="shared" si="654"/>
        <v>0</v>
      </c>
      <c r="AH893" s="304">
        <f t="shared" si="655"/>
        <v>0</v>
      </c>
    </row>
    <row r="894" spans="1:35">
      <c r="A894" s="103">
        <v>6207</v>
      </c>
      <c r="B894" s="44" t="s">
        <v>835</v>
      </c>
      <c r="C894" s="236" t="s">
        <v>230</v>
      </c>
      <c r="D894" s="6"/>
      <c r="E894" s="8"/>
      <c r="F894" s="98">
        <v>1</v>
      </c>
      <c r="G894" s="8"/>
      <c r="H894" s="7">
        <f t="shared" si="656"/>
        <v>1</v>
      </c>
      <c r="I894" s="4">
        <v>1</v>
      </c>
      <c r="J894" s="8" t="s">
        <v>231</v>
      </c>
      <c r="K894" s="7">
        <f>SUMIF(exportMMB!D:D,'Voorbeeld Costreport Budget'!A894,exportMMB!G:G)</f>
        <v>0</v>
      </c>
      <c r="L894" s="14">
        <f>INDEX(budget!L:L,MATCH(A:A,budget!A:A,0))</f>
        <v>0</v>
      </c>
      <c r="M894" s="22">
        <f>INDEX(budget!M:M,MATCH($A:$A,budget!$A:$A,0))</f>
        <v>0</v>
      </c>
      <c r="N894" s="14">
        <f>INDEX(budget!N:N,MATCH($A:$A,budget!$A:$A,0))</f>
        <v>0</v>
      </c>
      <c r="O894" s="35">
        <f>INDEX(budget!O:O,MATCH($A:$A,budget!$A:$A,0))</f>
        <v>0</v>
      </c>
      <c r="P894" s="35">
        <f>INDEX(budget!P:P,MATCH($A:$A,budget!$A:$A,0))</f>
        <v>0</v>
      </c>
      <c r="Q894" s="35">
        <f>INDEX(budget!Q:Q,MATCH($A:$A,budget!$A:$A,0))</f>
        <v>0</v>
      </c>
      <c r="R894" s="35">
        <f>INDEX(budget!R:R,MATCH($A:$A,budget!$A:$A,0))</f>
        <v>0</v>
      </c>
      <c r="S894" s="14">
        <f t="shared" si="651"/>
        <v>0</v>
      </c>
      <c r="T894" s="35">
        <f>INDEX(budget!T:T,MATCH($A:$A,budget!$A:$A,0))</f>
        <v>0</v>
      </c>
      <c r="U894" s="332">
        <f t="shared" si="652"/>
        <v>0</v>
      </c>
      <c r="V894" s="58"/>
      <c r="W894" s="14"/>
      <c r="X894" s="58"/>
      <c r="Y894" s="58"/>
      <c r="Z894" s="58"/>
      <c r="AA894" s="58"/>
      <c r="AB894" s="75"/>
      <c r="AC894" s="319">
        <f t="shared" si="653"/>
        <v>0</v>
      </c>
      <c r="AD894" s="278"/>
      <c r="AE894" s="278"/>
      <c r="AF894" s="278"/>
      <c r="AG894" s="294">
        <f t="shared" si="654"/>
        <v>0</v>
      </c>
      <c r="AH894" s="304">
        <f t="shared" si="655"/>
        <v>0</v>
      </c>
    </row>
    <row r="895" spans="1:35">
      <c r="A895" s="39">
        <v>6208</v>
      </c>
      <c r="B895" s="44" t="s">
        <v>836</v>
      </c>
      <c r="C895" s="236" t="s">
        <v>230</v>
      </c>
      <c r="D895" s="6"/>
      <c r="E895" s="8"/>
      <c r="F895" s="98">
        <v>1</v>
      </c>
      <c r="G895" s="8"/>
      <c r="H895" s="7">
        <f t="shared" si="656"/>
        <v>1</v>
      </c>
      <c r="I895" s="4">
        <v>1</v>
      </c>
      <c r="J895" s="8" t="s">
        <v>231</v>
      </c>
      <c r="K895" s="7">
        <f>SUMIF(exportMMB!D:D,'Voorbeeld Costreport Budget'!A895,exportMMB!G:G)</f>
        <v>0</v>
      </c>
      <c r="L895" s="14">
        <f>INDEX(budget!L:L,MATCH(A:A,budget!A:A,0))</f>
        <v>0</v>
      </c>
      <c r="M895" s="22">
        <f>INDEX(budget!M:M,MATCH($A:$A,budget!$A:$A,0))</f>
        <v>0</v>
      </c>
      <c r="N895" s="14">
        <f>INDEX(budget!N:N,MATCH($A:$A,budget!$A:$A,0))</f>
        <v>0</v>
      </c>
      <c r="O895" s="35">
        <f>INDEX(budget!O:O,MATCH($A:$A,budget!$A:$A,0))</f>
        <v>0</v>
      </c>
      <c r="P895" s="35">
        <f>INDEX(budget!P:P,MATCH($A:$A,budget!$A:$A,0))</f>
        <v>0</v>
      </c>
      <c r="Q895" s="35">
        <f>INDEX(budget!Q:Q,MATCH($A:$A,budget!$A:$A,0))</f>
        <v>0</v>
      </c>
      <c r="R895" s="35">
        <f>INDEX(budget!R:R,MATCH($A:$A,budget!$A:$A,0))</f>
        <v>0</v>
      </c>
      <c r="S895" s="14">
        <f t="shared" si="651"/>
        <v>0</v>
      </c>
      <c r="T895" s="35">
        <f>INDEX(budget!T:T,MATCH($A:$A,budget!$A:$A,0))</f>
        <v>0</v>
      </c>
      <c r="U895" s="332">
        <f t="shared" si="652"/>
        <v>0</v>
      </c>
      <c r="V895" s="58"/>
      <c r="W895" s="14"/>
      <c r="X895" s="58"/>
      <c r="Y895" s="58"/>
      <c r="Z895" s="58"/>
      <c r="AA895" s="58"/>
      <c r="AB895" s="75"/>
      <c r="AC895" s="319">
        <f t="shared" si="653"/>
        <v>0</v>
      </c>
      <c r="AD895" s="278"/>
      <c r="AE895" s="278"/>
      <c r="AF895" s="278"/>
      <c r="AG895" s="294">
        <f t="shared" si="654"/>
        <v>0</v>
      </c>
      <c r="AH895" s="304">
        <f t="shared" si="655"/>
        <v>0</v>
      </c>
    </row>
    <row r="896" spans="1:35">
      <c r="A896" s="39">
        <v>6210</v>
      </c>
      <c r="B896" s="44" t="s">
        <v>837</v>
      </c>
      <c r="C896" s="236" t="s">
        <v>230</v>
      </c>
      <c r="D896" s="6"/>
      <c r="E896" s="8"/>
      <c r="F896" s="98">
        <v>1</v>
      </c>
      <c r="G896" s="8"/>
      <c r="H896" s="7">
        <f t="shared" si="656"/>
        <v>1</v>
      </c>
      <c r="I896" s="4">
        <v>1</v>
      </c>
      <c r="J896" s="8" t="s">
        <v>231</v>
      </c>
      <c r="K896" s="7">
        <f>SUMIF(exportMMB!D:D,'Voorbeeld Costreport Budget'!A896,exportMMB!G:G)</f>
        <v>0</v>
      </c>
      <c r="L896" s="14">
        <f>INDEX(budget!L:L,MATCH(A:A,budget!A:A,0))</f>
        <v>0</v>
      </c>
      <c r="M896" s="22">
        <f>INDEX(budget!M:M,MATCH($A:$A,budget!$A:$A,0))</f>
        <v>0</v>
      </c>
      <c r="N896" s="14">
        <f>INDEX(budget!N:N,MATCH($A:$A,budget!$A:$A,0))</f>
        <v>0</v>
      </c>
      <c r="O896" s="35">
        <f>INDEX(budget!O:O,MATCH($A:$A,budget!$A:$A,0))</f>
        <v>0</v>
      </c>
      <c r="P896" s="35">
        <f>INDEX(budget!P:P,MATCH($A:$A,budget!$A:$A,0))</f>
        <v>0</v>
      </c>
      <c r="Q896" s="35">
        <f>INDEX(budget!Q:Q,MATCH($A:$A,budget!$A:$A,0))</f>
        <v>0</v>
      </c>
      <c r="R896" s="35">
        <f>INDEX(budget!R:R,MATCH($A:$A,budget!$A:$A,0))</f>
        <v>0</v>
      </c>
      <c r="S896" s="14">
        <f t="shared" si="651"/>
        <v>0</v>
      </c>
      <c r="T896" s="35">
        <f>INDEX(budget!T:T,MATCH($A:$A,budget!$A:$A,0))</f>
        <v>0</v>
      </c>
      <c r="U896" s="332">
        <f t="shared" si="652"/>
        <v>0</v>
      </c>
      <c r="V896" s="58"/>
      <c r="W896" s="14"/>
      <c r="X896" s="58"/>
      <c r="Y896" s="58"/>
      <c r="Z896" s="58"/>
      <c r="AA896" s="58"/>
      <c r="AB896" s="75"/>
      <c r="AC896" s="319">
        <f t="shared" si="653"/>
        <v>0</v>
      </c>
      <c r="AD896" s="278"/>
      <c r="AE896" s="278"/>
      <c r="AF896" s="278"/>
      <c r="AG896" s="294">
        <f t="shared" si="654"/>
        <v>0</v>
      </c>
      <c r="AH896" s="304">
        <f t="shared" si="655"/>
        <v>0</v>
      </c>
    </row>
    <row r="897" spans="1:34">
      <c r="A897" s="103">
        <v>6211</v>
      </c>
      <c r="B897" s="44" t="s">
        <v>838</v>
      </c>
      <c r="C897" s="236" t="s">
        <v>230</v>
      </c>
      <c r="D897" s="6"/>
      <c r="E897" s="8"/>
      <c r="F897" s="98">
        <v>1</v>
      </c>
      <c r="G897" s="8"/>
      <c r="H897" s="7">
        <f t="shared" ref="H897:H905" si="657">SUM(E897:G897)</f>
        <v>1</v>
      </c>
      <c r="I897" s="4">
        <v>1</v>
      </c>
      <c r="J897" s="8" t="s">
        <v>231</v>
      </c>
      <c r="K897" s="7">
        <f>SUMIF(exportMMB!D:D,'Voorbeeld Costreport Budget'!A897,exportMMB!G:G)</f>
        <v>0</v>
      </c>
      <c r="L897" s="14">
        <f>INDEX(budget!L:L,MATCH(A:A,budget!A:A,0))</f>
        <v>0</v>
      </c>
      <c r="M897" s="22">
        <f>INDEX(budget!M:M,MATCH($A:$A,budget!$A:$A,0))</f>
        <v>0</v>
      </c>
      <c r="N897" s="14">
        <f>INDEX(budget!N:N,MATCH($A:$A,budget!$A:$A,0))</f>
        <v>0</v>
      </c>
      <c r="O897" s="35">
        <f>INDEX(budget!O:O,MATCH($A:$A,budget!$A:$A,0))</f>
        <v>0</v>
      </c>
      <c r="P897" s="35">
        <f>INDEX(budget!P:P,MATCH($A:$A,budget!$A:$A,0))</f>
        <v>0</v>
      </c>
      <c r="Q897" s="35">
        <f>INDEX(budget!Q:Q,MATCH($A:$A,budget!$A:$A,0))</f>
        <v>0</v>
      </c>
      <c r="R897" s="35">
        <f>INDEX(budget!R:R,MATCH($A:$A,budget!$A:$A,0))</f>
        <v>0</v>
      </c>
      <c r="S897" s="14">
        <f t="shared" si="651"/>
        <v>0</v>
      </c>
      <c r="T897" s="35">
        <f>INDEX(budget!T:T,MATCH($A:$A,budget!$A:$A,0))</f>
        <v>0</v>
      </c>
      <c r="U897" s="332">
        <f t="shared" si="652"/>
        <v>0</v>
      </c>
      <c r="V897" s="58"/>
      <c r="W897" s="14"/>
      <c r="X897" s="58"/>
      <c r="Y897" s="58"/>
      <c r="Z897" s="58"/>
      <c r="AA897" s="58"/>
      <c r="AB897" s="75"/>
      <c r="AC897" s="319">
        <f t="shared" si="653"/>
        <v>0</v>
      </c>
      <c r="AD897" s="278"/>
      <c r="AE897" s="278"/>
      <c r="AF897" s="278"/>
      <c r="AG897" s="294">
        <f t="shared" si="654"/>
        <v>0</v>
      </c>
      <c r="AH897" s="304">
        <f t="shared" si="655"/>
        <v>0</v>
      </c>
    </row>
    <row r="898" spans="1:34">
      <c r="A898" s="39">
        <v>6212</v>
      </c>
      <c r="B898" s="44" t="s">
        <v>839</v>
      </c>
      <c r="C898" s="236" t="s">
        <v>230</v>
      </c>
      <c r="D898" s="6"/>
      <c r="E898" s="8"/>
      <c r="F898" s="98">
        <v>1</v>
      </c>
      <c r="G898" s="8"/>
      <c r="H898" s="7">
        <f t="shared" ref="H898" si="658">SUM(E898:G898)</f>
        <v>1</v>
      </c>
      <c r="I898" s="4">
        <v>1</v>
      </c>
      <c r="J898" s="8" t="s">
        <v>231</v>
      </c>
      <c r="K898" s="7">
        <f>SUMIF(exportMMB!D:D,'Voorbeeld Costreport Budget'!A898,exportMMB!G:G)</f>
        <v>0</v>
      </c>
      <c r="L898" s="14">
        <f>INDEX(budget!L:L,MATCH(A:A,budget!A:A,0))</f>
        <v>0</v>
      </c>
      <c r="M898" s="22">
        <f>INDEX(budget!M:M,MATCH($A:$A,budget!$A:$A,0))</f>
        <v>0</v>
      </c>
      <c r="N898" s="14">
        <f>INDEX(budget!N:N,MATCH($A:$A,budget!$A:$A,0))</f>
        <v>0</v>
      </c>
      <c r="O898" s="35">
        <f>INDEX(budget!O:O,MATCH($A:$A,budget!$A:$A,0))</f>
        <v>0</v>
      </c>
      <c r="P898" s="35">
        <f>INDEX(budget!P:P,MATCH($A:$A,budget!$A:$A,0))</f>
        <v>0</v>
      </c>
      <c r="Q898" s="35">
        <f>INDEX(budget!Q:Q,MATCH($A:$A,budget!$A:$A,0))</f>
        <v>0</v>
      </c>
      <c r="R898" s="35">
        <f>INDEX(budget!R:R,MATCH($A:$A,budget!$A:$A,0))</f>
        <v>0</v>
      </c>
      <c r="S898" s="14">
        <f t="shared" si="651"/>
        <v>0</v>
      </c>
      <c r="T898" s="35">
        <f>INDEX(budget!T:T,MATCH($A:$A,budget!$A:$A,0))</f>
        <v>0</v>
      </c>
      <c r="U898" s="332">
        <f t="shared" si="652"/>
        <v>0</v>
      </c>
      <c r="V898" s="58"/>
      <c r="W898" s="14"/>
      <c r="X898" s="58"/>
      <c r="Y898" s="58"/>
      <c r="Z898" s="58"/>
      <c r="AA898" s="58"/>
      <c r="AB898" s="75"/>
      <c r="AC898" s="319">
        <f t="shared" si="653"/>
        <v>0</v>
      </c>
      <c r="AD898" s="278"/>
      <c r="AE898" s="278"/>
      <c r="AF898" s="278"/>
      <c r="AG898" s="294">
        <f t="shared" si="654"/>
        <v>0</v>
      </c>
      <c r="AH898" s="304">
        <f t="shared" si="655"/>
        <v>0</v>
      </c>
    </row>
    <row r="899" spans="1:34">
      <c r="A899" s="103">
        <v>6213</v>
      </c>
      <c r="B899" s="44" t="s">
        <v>840</v>
      </c>
      <c r="C899" s="236" t="s">
        <v>230</v>
      </c>
      <c r="D899" s="6"/>
      <c r="E899" s="8"/>
      <c r="F899" s="98">
        <v>1</v>
      </c>
      <c r="G899" s="8"/>
      <c r="H899" s="7">
        <f t="shared" si="657"/>
        <v>1</v>
      </c>
      <c r="I899" s="4">
        <v>1</v>
      </c>
      <c r="J899" s="8" t="s">
        <v>231</v>
      </c>
      <c r="K899" s="7">
        <f>SUMIF(exportMMB!D:D,'Voorbeeld Costreport Budget'!A899,exportMMB!G:G)</f>
        <v>0</v>
      </c>
      <c r="L899" s="14">
        <f>INDEX(budget!L:L,MATCH(A:A,budget!A:A,0))</f>
        <v>0</v>
      </c>
      <c r="M899" s="22">
        <f>INDEX(budget!M:M,MATCH($A:$A,budget!$A:$A,0))</f>
        <v>0</v>
      </c>
      <c r="N899" s="14">
        <f>INDEX(budget!N:N,MATCH($A:$A,budget!$A:$A,0))</f>
        <v>0</v>
      </c>
      <c r="O899" s="35">
        <f>INDEX(budget!O:O,MATCH($A:$A,budget!$A:$A,0))</f>
        <v>0</v>
      </c>
      <c r="P899" s="35">
        <f>INDEX(budget!P:P,MATCH($A:$A,budget!$A:$A,0))</f>
        <v>0</v>
      </c>
      <c r="Q899" s="35">
        <f>INDEX(budget!Q:Q,MATCH($A:$A,budget!$A:$A,0))</f>
        <v>0</v>
      </c>
      <c r="R899" s="35">
        <f>INDEX(budget!R:R,MATCH($A:$A,budget!$A:$A,0))</f>
        <v>0</v>
      </c>
      <c r="S899" s="14">
        <f t="shared" si="651"/>
        <v>0</v>
      </c>
      <c r="T899" s="35">
        <f>INDEX(budget!T:T,MATCH($A:$A,budget!$A:$A,0))</f>
        <v>0</v>
      </c>
      <c r="U899" s="332">
        <f t="shared" si="652"/>
        <v>0</v>
      </c>
      <c r="V899" s="58"/>
      <c r="W899" s="14"/>
      <c r="X899" s="58"/>
      <c r="Y899" s="58"/>
      <c r="Z899" s="58"/>
      <c r="AA899" s="58"/>
      <c r="AB899" s="75"/>
      <c r="AC899" s="319">
        <f t="shared" si="653"/>
        <v>0</v>
      </c>
      <c r="AD899" s="278"/>
      <c r="AE899" s="278"/>
      <c r="AF899" s="278"/>
      <c r="AG899" s="294">
        <f t="shared" si="654"/>
        <v>0</v>
      </c>
      <c r="AH899" s="304">
        <f t="shared" si="655"/>
        <v>0</v>
      </c>
    </row>
    <row r="900" spans="1:34">
      <c r="A900" s="39">
        <v>6215</v>
      </c>
      <c r="B900" s="44" t="s">
        <v>841</v>
      </c>
      <c r="C900" s="236" t="s">
        <v>230</v>
      </c>
      <c r="D900" s="6"/>
      <c r="E900" s="8"/>
      <c r="F900" s="98">
        <v>1</v>
      </c>
      <c r="G900" s="8"/>
      <c r="H900" s="7">
        <f t="shared" si="657"/>
        <v>1</v>
      </c>
      <c r="I900" s="4">
        <v>1</v>
      </c>
      <c r="J900" s="8" t="s">
        <v>231</v>
      </c>
      <c r="K900" s="7">
        <f>SUMIF(exportMMB!D:D,'Voorbeeld Costreport Budget'!A900,exportMMB!G:G)</f>
        <v>0</v>
      </c>
      <c r="L900" s="14">
        <f>INDEX(budget!L:L,MATCH(A:A,budget!A:A,0))</f>
        <v>0</v>
      </c>
      <c r="M900" s="22">
        <f>INDEX(budget!M:M,MATCH($A:$A,budget!$A:$A,0))</f>
        <v>0</v>
      </c>
      <c r="N900" s="14">
        <f>INDEX(budget!N:N,MATCH($A:$A,budget!$A:$A,0))</f>
        <v>0</v>
      </c>
      <c r="O900" s="35">
        <f>INDEX(budget!O:O,MATCH($A:$A,budget!$A:$A,0))</f>
        <v>0</v>
      </c>
      <c r="P900" s="35">
        <f>INDEX(budget!P:P,MATCH($A:$A,budget!$A:$A,0))</f>
        <v>0</v>
      </c>
      <c r="Q900" s="35">
        <f>INDEX(budget!Q:Q,MATCH($A:$A,budget!$A:$A,0))</f>
        <v>0</v>
      </c>
      <c r="R900" s="35">
        <f>INDEX(budget!R:R,MATCH($A:$A,budget!$A:$A,0))</f>
        <v>0</v>
      </c>
      <c r="S900" s="14">
        <f t="shared" si="651"/>
        <v>0</v>
      </c>
      <c r="T900" s="35">
        <f>INDEX(budget!T:T,MATCH($A:$A,budget!$A:$A,0))</f>
        <v>0</v>
      </c>
      <c r="U900" s="332">
        <f t="shared" si="652"/>
        <v>0</v>
      </c>
      <c r="V900" s="58"/>
      <c r="W900" s="14"/>
      <c r="X900" s="58"/>
      <c r="Y900" s="58"/>
      <c r="Z900" s="58"/>
      <c r="AA900" s="58"/>
      <c r="AB900" s="75"/>
      <c r="AC900" s="319">
        <f t="shared" si="653"/>
        <v>0</v>
      </c>
      <c r="AD900" s="278"/>
      <c r="AE900" s="278"/>
      <c r="AF900" s="278"/>
      <c r="AG900" s="294">
        <f t="shared" si="654"/>
        <v>0</v>
      </c>
      <c r="AH900" s="304">
        <f t="shared" si="655"/>
        <v>0</v>
      </c>
    </row>
    <row r="901" spans="1:34">
      <c r="A901" s="39">
        <v>6245</v>
      </c>
      <c r="B901" s="44" t="s">
        <v>372</v>
      </c>
      <c r="C901" s="236" t="s">
        <v>230</v>
      </c>
      <c r="D901" s="6"/>
      <c r="E901" s="8"/>
      <c r="F901" s="98">
        <v>1</v>
      </c>
      <c r="G901" s="8"/>
      <c r="H901" s="7">
        <f t="shared" si="657"/>
        <v>1</v>
      </c>
      <c r="I901" s="4">
        <v>1</v>
      </c>
      <c r="J901" s="8" t="s">
        <v>231</v>
      </c>
      <c r="K901" s="7">
        <f>SUMIF(exportMMB!D:D,'Voorbeeld Costreport Budget'!A901,exportMMB!G:G)</f>
        <v>0</v>
      </c>
      <c r="L901" s="14">
        <f>INDEX(budget!L:L,MATCH(A:A,budget!A:A,0))</f>
        <v>0</v>
      </c>
      <c r="M901" s="22">
        <f>INDEX(budget!M:M,MATCH($A:$A,budget!$A:$A,0))</f>
        <v>0</v>
      </c>
      <c r="N901" s="14">
        <f>INDEX(budget!N:N,MATCH($A:$A,budget!$A:$A,0))</f>
        <v>0</v>
      </c>
      <c r="O901" s="35">
        <f>INDEX(budget!O:O,MATCH($A:$A,budget!$A:$A,0))</f>
        <v>0</v>
      </c>
      <c r="P901" s="35">
        <f>INDEX(budget!P:P,MATCH($A:$A,budget!$A:$A,0))</f>
        <v>0</v>
      </c>
      <c r="Q901" s="35">
        <f>INDEX(budget!Q:Q,MATCH($A:$A,budget!$A:$A,0))</f>
        <v>0</v>
      </c>
      <c r="R901" s="35">
        <f>INDEX(budget!R:R,MATCH($A:$A,budget!$A:$A,0))</f>
        <v>0</v>
      </c>
      <c r="S901" s="14">
        <f t="shared" si="651"/>
        <v>0</v>
      </c>
      <c r="T901" s="36"/>
      <c r="U901" s="332">
        <f t="shared" si="652"/>
        <v>0</v>
      </c>
      <c r="V901" s="58"/>
      <c r="W901" s="14"/>
      <c r="X901" s="58"/>
      <c r="Y901" s="58"/>
      <c r="Z901" s="58"/>
      <c r="AA901" s="58"/>
      <c r="AB901" s="310"/>
      <c r="AC901" s="319">
        <f t="shared" si="653"/>
        <v>0</v>
      </c>
      <c r="AD901" s="278"/>
      <c r="AE901" s="278"/>
      <c r="AF901" s="278"/>
      <c r="AG901" s="294">
        <f t="shared" si="654"/>
        <v>0</v>
      </c>
      <c r="AH901" s="304">
        <f t="shared" si="655"/>
        <v>0</v>
      </c>
    </row>
    <row r="902" spans="1:34">
      <c r="A902" s="39">
        <v>6246</v>
      </c>
      <c r="B902" s="44" t="s">
        <v>842</v>
      </c>
      <c r="C902" s="236" t="s">
        <v>230</v>
      </c>
      <c r="D902" s="6"/>
      <c r="E902" s="8"/>
      <c r="F902" s="98">
        <v>1</v>
      </c>
      <c r="G902" s="8"/>
      <c r="H902" s="7">
        <f t="shared" si="657"/>
        <v>1</v>
      </c>
      <c r="I902" s="4">
        <v>1</v>
      </c>
      <c r="J902" s="8" t="s">
        <v>231</v>
      </c>
      <c r="K902" s="7">
        <f>SUMIF(exportMMB!D:D,'Voorbeeld Costreport Budget'!A902,exportMMB!G:G)</f>
        <v>0</v>
      </c>
      <c r="L902" s="14">
        <f>INDEX(budget!L:L,MATCH(A:A,budget!A:A,0))</f>
        <v>0</v>
      </c>
      <c r="M902" s="22">
        <f>INDEX(budget!M:M,MATCH($A:$A,budget!$A:$A,0))</f>
        <v>0</v>
      </c>
      <c r="N902" s="14">
        <f>INDEX(budget!N:N,MATCH($A:$A,budget!$A:$A,0))</f>
        <v>0</v>
      </c>
      <c r="O902" s="35">
        <f>INDEX(budget!O:O,MATCH($A:$A,budget!$A:$A,0))</f>
        <v>0</v>
      </c>
      <c r="P902" s="35">
        <f>INDEX(budget!P:P,MATCH($A:$A,budget!$A:$A,0))</f>
        <v>0</v>
      </c>
      <c r="Q902" s="35">
        <f>INDEX(budget!Q:Q,MATCH($A:$A,budget!$A:$A,0))</f>
        <v>0</v>
      </c>
      <c r="R902" s="35">
        <f>INDEX(budget!R:R,MATCH($A:$A,budget!$A:$A,0))</f>
        <v>0</v>
      </c>
      <c r="S902" s="14">
        <f t="shared" si="651"/>
        <v>0</v>
      </c>
      <c r="T902" s="35">
        <f>INDEX(budget!T:T,MATCH($A:$A,budget!$A:$A,0))</f>
        <v>0</v>
      </c>
      <c r="U902" s="332">
        <f t="shared" si="652"/>
        <v>0</v>
      </c>
      <c r="V902" s="58"/>
      <c r="W902" s="14"/>
      <c r="X902" s="58"/>
      <c r="Y902" s="58"/>
      <c r="Z902" s="58"/>
      <c r="AA902" s="58"/>
      <c r="AB902" s="75"/>
      <c r="AC902" s="319">
        <f t="shared" si="653"/>
        <v>0</v>
      </c>
      <c r="AD902" s="278"/>
      <c r="AE902" s="278"/>
      <c r="AF902" s="278"/>
      <c r="AG902" s="294">
        <f t="shared" si="654"/>
        <v>0</v>
      </c>
      <c r="AH902" s="304">
        <f t="shared" si="655"/>
        <v>0</v>
      </c>
    </row>
    <row r="903" spans="1:34">
      <c r="A903" s="39">
        <v>6247</v>
      </c>
      <c r="B903" s="44" t="s">
        <v>843</v>
      </c>
      <c r="C903" s="236" t="s">
        <v>230</v>
      </c>
      <c r="D903" s="6"/>
      <c r="E903" s="8"/>
      <c r="F903" s="98">
        <v>1</v>
      </c>
      <c r="G903" s="8"/>
      <c r="H903" s="7">
        <f t="shared" si="657"/>
        <v>1</v>
      </c>
      <c r="I903" s="4">
        <v>1</v>
      </c>
      <c r="J903" s="8" t="s">
        <v>231</v>
      </c>
      <c r="K903" s="7">
        <f>SUMIF(exportMMB!D:D,'Voorbeeld Costreport Budget'!A903,exportMMB!G:G)</f>
        <v>0</v>
      </c>
      <c r="L903" s="14">
        <f>INDEX(budget!L:L,MATCH(A:A,budget!A:A,0))</f>
        <v>0</v>
      </c>
      <c r="M903" s="22">
        <f>INDEX(budget!M:M,MATCH($A:$A,budget!$A:$A,0))</f>
        <v>0</v>
      </c>
      <c r="N903" s="14">
        <f>INDEX(budget!N:N,MATCH($A:$A,budget!$A:$A,0))</f>
        <v>0</v>
      </c>
      <c r="O903" s="35">
        <f>INDEX(budget!O:O,MATCH($A:$A,budget!$A:$A,0))</f>
        <v>0</v>
      </c>
      <c r="P903" s="35">
        <f>INDEX(budget!P:P,MATCH($A:$A,budget!$A:$A,0))</f>
        <v>0</v>
      </c>
      <c r="Q903" s="35">
        <f>INDEX(budget!Q:Q,MATCH($A:$A,budget!$A:$A,0))</f>
        <v>0</v>
      </c>
      <c r="R903" s="35">
        <f>INDEX(budget!R:R,MATCH($A:$A,budget!$A:$A,0))</f>
        <v>0</v>
      </c>
      <c r="S903" s="14">
        <f t="shared" si="651"/>
        <v>0</v>
      </c>
      <c r="T903" s="35">
        <f>INDEX(budget!T:T,MATCH($A:$A,budget!$A:$A,0))</f>
        <v>0</v>
      </c>
      <c r="U903" s="332">
        <f t="shared" si="652"/>
        <v>0</v>
      </c>
      <c r="V903" s="58"/>
      <c r="W903" s="14"/>
      <c r="X903" s="58"/>
      <c r="Y903" s="58"/>
      <c r="Z903" s="58"/>
      <c r="AA903" s="58"/>
      <c r="AB903" s="75"/>
      <c r="AC903" s="319">
        <f t="shared" si="653"/>
        <v>0</v>
      </c>
      <c r="AD903" s="278"/>
      <c r="AE903" s="278"/>
      <c r="AF903" s="278"/>
      <c r="AG903" s="294">
        <f t="shared" si="654"/>
        <v>0</v>
      </c>
      <c r="AH903" s="304">
        <f t="shared" si="655"/>
        <v>0</v>
      </c>
    </row>
    <row r="904" spans="1:34">
      <c r="A904" s="103">
        <v>6248</v>
      </c>
      <c r="B904" s="44" t="s">
        <v>844</v>
      </c>
      <c r="C904" s="236" t="s">
        <v>230</v>
      </c>
      <c r="D904" s="6"/>
      <c r="E904" s="8"/>
      <c r="F904" s="98">
        <v>1</v>
      </c>
      <c r="G904" s="8"/>
      <c r="H904" s="7">
        <f t="shared" si="657"/>
        <v>1</v>
      </c>
      <c r="I904" s="4">
        <v>1</v>
      </c>
      <c r="J904" s="8" t="s">
        <v>231</v>
      </c>
      <c r="K904" s="7">
        <f>SUMIF(exportMMB!D:D,'Voorbeeld Costreport Budget'!A904,exportMMB!G:G)</f>
        <v>0</v>
      </c>
      <c r="L904" s="14">
        <f>INDEX(budget!L:L,MATCH(A:A,budget!A:A,0))</f>
        <v>0</v>
      </c>
      <c r="M904" s="22">
        <f>INDEX(budget!M:M,MATCH($A:$A,budget!$A:$A,0))</f>
        <v>0</v>
      </c>
      <c r="N904" s="14">
        <f>INDEX(budget!N:N,MATCH($A:$A,budget!$A:$A,0))</f>
        <v>0</v>
      </c>
      <c r="O904" s="35">
        <f>INDEX(budget!O:O,MATCH($A:$A,budget!$A:$A,0))</f>
        <v>0</v>
      </c>
      <c r="P904" s="35">
        <f>INDEX(budget!P:P,MATCH($A:$A,budget!$A:$A,0))</f>
        <v>0</v>
      </c>
      <c r="Q904" s="35">
        <f>INDEX(budget!Q:Q,MATCH($A:$A,budget!$A:$A,0))</f>
        <v>0</v>
      </c>
      <c r="R904" s="35">
        <f>INDEX(budget!R:R,MATCH($A:$A,budget!$A:$A,0))</f>
        <v>0</v>
      </c>
      <c r="S904" s="14">
        <f t="shared" si="651"/>
        <v>0</v>
      </c>
      <c r="T904" s="35">
        <f>INDEX(budget!T:T,MATCH($A:$A,budget!$A:$A,0))</f>
        <v>0</v>
      </c>
      <c r="U904" s="332">
        <f t="shared" si="652"/>
        <v>0</v>
      </c>
      <c r="V904" s="58"/>
      <c r="W904" s="14"/>
      <c r="X904" s="58"/>
      <c r="Y904" s="58"/>
      <c r="Z904" s="58"/>
      <c r="AA904" s="58"/>
      <c r="AB904" s="75"/>
      <c r="AC904" s="319">
        <f t="shared" si="653"/>
        <v>0</v>
      </c>
      <c r="AD904" s="278"/>
      <c r="AE904" s="278"/>
      <c r="AF904" s="278"/>
      <c r="AG904" s="294">
        <f t="shared" si="654"/>
        <v>0</v>
      </c>
      <c r="AH904" s="304">
        <f t="shared" si="655"/>
        <v>0</v>
      </c>
    </row>
    <row r="905" spans="1:34">
      <c r="A905" s="103">
        <v>6249</v>
      </c>
      <c r="B905" s="44" t="s">
        <v>845</v>
      </c>
      <c r="C905" s="236" t="s">
        <v>230</v>
      </c>
      <c r="D905" s="6"/>
      <c r="E905" s="8"/>
      <c r="F905" s="98">
        <v>1</v>
      </c>
      <c r="G905" s="8"/>
      <c r="H905" s="7">
        <f t="shared" si="657"/>
        <v>1</v>
      </c>
      <c r="I905" s="4">
        <v>1</v>
      </c>
      <c r="J905" s="8" t="s">
        <v>231</v>
      </c>
      <c r="K905" s="7">
        <f>SUMIF(exportMMB!D:D,'Voorbeeld Costreport Budget'!A905,exportMMB!G:G)</f>
        <v>0</v>
      </c>
      <c r="L905" s="14">
        <f>INDEX(budget!L:L,MATCH(A:A,budget!A:A,0))</f>
        <v>0</v>
      </c>
      <c r="M905" s="22">
        <f>INDEX(budget!M:M,MATCH($A:$A,budget!$A:$A,0))</f>
        <v>0</v>
      </c>
      <c r="N905" s="14">
        <f>INDEX(budget!N:N,MATCH($A:$A,budget!$A:$A,0))</f>
        <v>0</v>
      </c>
      <c r="O905" s="35">
        <f>INDEX(budget!O:O,MATCH($A:$A,budget!$A:$A,0))</f>
        <v>0</v>
      </c>
      <c r="P905" s="35">
        <f>INDEX(budget!P:P,MATCH($A:$A,budget!$A:$A,0))</f>
        <v>0</v>
      </c>
      <c r="Q905" s="35">
        <f>INDEX(budget!Q:Q,MATCH($A:$A,budget!$A:$A,0))</f>
        <v>0</v>
      </c>
      <c r="R905" s="35">
        <f>INDEX(budget!R:R,MATCH($A:$A,budget!$A:$A,0))</f>
        <v>0</v>
      </c>
      <c r="S905" s="14">
        <f t="shared" si="651"/>
        <v>0</v>
      </c>
      <c r="T905" s="35">
        <f>INDEX(budget!T:T,MATCH($A:$A,budget!$A:$A,0))</f>
        <v>0</v>
      </c>
      <c r="U905" s="332">
        <f t="shared" si="652"/>
        <v>0</v>
      </c>
      <c r="V905" s="58"/>
      <c r="W905" s="14"/>
      <c r="X905" s="58"/>
      <c r="Y905" s="58"/>
      <c r="Z905" s="58"/>
      <c r="AA905" s="58"/>
      <c r="AB905" s="75"/>
      <c r="AC905" s="319">
        <f t="shared" si="653"/>
        <v>0</v>
      </c>
      <c r="AD905" s="278"/>
      <c r="AE905" s="278"/>
      <c r="AF905" s="278"/>
      <c r="AG905" s="294">
        <f t="shared" si="654"/>
        <v>0</v>
      </c>
      <c r="AH905" s="304">
        <f t="shared" si="655"/>
        <v>0</v>
      </c>
    </row>
    <row r="906" spans="1:34">
      <c r="A906" s="39">
        <v>6250</v>
      </c>
      <c r="B906" s="44" t="s">
        <v>846</v>
      </c>
      <c r="C906" s="236" t="s">
        <v>230</v>
      </c>
      <c r="D906" s="6"/>
      <c r="E906" s="8"/>
      <c r="F906" s="98">
        <v>1</v>
      </c>
      <c r="G906" s="8"/>
      <c r="H906" s="7">
        <f t="shared" ref="H906:H910" si="659">SUM(E906:G906)</f>
        <v>1</v>
      </c>
      <c r="I906" s="4">
        <v>1</v>
      </c>
      <c r="J906" s="8" t="s">
        <v>231</v>
      </c>
      <c r="K906" s="7">
        <f>SUMIF(exportMMB!D:D,'Voorbeeld Costreport Budget'!A906,exportMMB!G:G)</f>
        <v>0</v>
      </c>
      <c r="L906" s="14">
        <f>INDEX(budget!L:L,MATCH(A:A,budget!A:A,0))</f>
        <v>0</v>
      </c>
      <c r="M906" s="22">
        <f>INDEX(budget!M:M,MATCH($A:$A,budget!$A:$A,0))</f>
        <v>0</v>
      </c>
      <c r="N906" s="14">
        <f>INDEX(budget!N:N,MATCH($A:$A,budget!$A:$A,0))</f>
        <v>0</v>
      </c>
      <c r="O906" s="35">
        <f>INDEX(budget!O:O,MATCH($A:$A,budget!$A:$A,0))</f>
        <v>0</v>
      </c>
      <c r="P906" s="35">
        <f>INDEX(budget!P:P,MATCH($A:$A,budget!$A:$A,0))</f>
        <v>0</v>
      </c>
      <c r="Q906" s="35">
        <f>INDEX(budget!Q:Q,MATCH($A:$A,budget!$A:$A,0))</f>
        <v>0</v>
      </c>
      <c r="R906" s="35">
        <f>INDEX(budget!R:R,MATCH($A:$A,budget!$A:$A,0))</f>
        <v>0</v>
      </c>
      <c r="S906" s="14">
        <f t="shared" si="651"/>
        <v>0</v>
      </c>
      <c r="T906" s="36"/>
      <c r="U906" s="332">
        <f t="shared" si="652"/>
        <v>0</v>
      </c>
      <c r="V906" s="58"/>
      <c r="W906" s="14"/>
      <c r="X906" s="58"/>
      <c r="Y906" s="58"/>
      <c r="Z906" s="58"/>
      <c r="AA906" s="58"/>
      <c r="AB906" s="310"/>
      <c r="AC906" s="319">
        <f t="shared" si="653"/>
        <v>0</v>
      </c>
      <c r="AD906" s="278"/>
      <c r="AE906" s="278"/>
      <c r="AF906" s="278"/>
      <c r="AG906" s="294">
        <f t="shared" si="654"/>
        <v>0</v>
      </c>
      <c r="AH906" s="304">
        <f t="shared" si="655"/>
        <v>0</v>
      </c>
    </row>
    <row r="907" spans="1:34">
      <c r="A907" s="103">
        <v>6251</v>
      </c>
      <c r="B907" s="44" t="s">
        <v>274</v>
      </c>
      <c r="C907" s="236" t="s">
        <v>230</v>
      </c>
      <c r="D907" s="6"/>
      <c r="E907" s="8"/>
      <c r="F907" s="98">
        <v>1</v>
      </c>
      <c r="G907" s="8"/>
      <c r="H907" s="7">
        <f t="shared" si="659"/>
        <v>1</v>
      </c>
      <c r="I907" s="4">
        <v>1</v>
      </c>
      <c r="J907" s="8" t="s">
        <v>231</v>
      </c>
      <c r="K907" s="7">
        <f>SUMIF(exportMMB!D:D,'Voorbeeld Costreport Budget'!A907,exportMMB!G:G)</f>
        <v>0</v>
      </c>
      <c r="L907" s="14">
        <f>INDEX(budget!L:L,MATCH(A:A,budget!A:A,0))</f>
        <v>0</v>
      </c>
      <c r="M907" s="22">
        <f>INDEX(budget!M:M,MATCH($A:$A,budget!$A:$A,0))</f>
        <v>0</v>
      </c>
      <c r="N907" s="14">
        <f>INDEX(budget!N:N,MATCH($A:$A,budget!$A:$A,0))</f>
        <v>0</v>
      </c>
      <c r="O907" s="35">
        <f>INDEX(budget!O:O,MATCH($A:$A,budget!$A:$A,0))</f>
        <v>0</v>
      </c>
      <c r="P907" s="35">
        <f>INDEX(budget!P:P,MATCH($A:$A,budget!$A:$A,0))</f>
        <v>0</v>
      </c>
      <c r="Q907" s="35">
        <f>INDEX(budget!Q:Q,MATCH($A:$A,budget!$A:$A,0))</f>
        <v>0</v>
      </c>
      <c r="R907" s="35">
        <f>INDEX(budget!R:R,MATCH($A:$A,budget!$A:$A,0))</f>
        <v>0</v>
      </c>
      <c r="S907" s="14">
        <f t="shared" si="651"/>
        <v>0</v>
      </c>
      <c r="T907" s="36"/>
      <c r="U907" s="332">
        <f t="shared" si="652"/>
        <v>0</v>
      </c>
      <c r="V907" s="58"/>
      <c r="W907" s="14"/>
      <c r="X907" s="58"/>
      <c r="Y907" s="58"/>
      <c r="Z907" s="58"/>
      <c r="AA907" s="58"/>
      <c r="AB907" s="310"/>
      <c r="AC907" s="319">
        <f t="shared" si="653"/>
        <v>0</v>
      </c>
      <c r="AD907" s="278"/>
      <c r="AE907" s="278"/>
      <c r="AF907" s="278"/>
      <c r="AG907" s="294">
        <f t="shared" si="654"/>
        <v>0</v>
      </c>
      <c r="AH907" s="304">
        <f t="shared" si="655"/>
        <v>0</v>
      </c>
    </row>
    <row r="908" spans="1:34">
      <c r="A908" s="103">
        <v>6252</v>
      </c>
      <c r="B908" s="45" t="s">
        <v>847</v>
      </c>
      <c r="C908" s="236" t="s">
        <v>230</v>
      </c>
      <c r="D908" s="6"/>
      <c r="E908" s="8"/>
      <c r="F908" s="98">
        <v>1</v>
      </c>
      <c r="G908" s="8"/>
      <c r="H908" s="7">
        <f t="shared" si="659"/>
        <v>1</v>
      </c>
      <c r="I908" s="4">
        <v>1</v>
      </c>
      <c r="J908" s="8" t="s">
        <v>231</v>
      </c>
      <c r="K908" s="7">
        <f>SUMIF(exportMMB!D:D,'Voorbeeld Costreport Budget'!A908,exportMMB!G:G)</f>
        <v>0</v>
      </c>
      <c r="L908" s="14">
        <f>INDEX(budget!L:L,MATCH(A:A,budget!A:A,0))</f>
        <v>0</v>
      </c>
      <c r="M908" s="22">
        <f>INDEX(budget!M:M,MATCH($A:$A,budget!$A:$A,0))</f>
        <v>0</v>
      </c>
      <c r="N908" s="14">
        <f>INDEX(budget!N:N,MATCH($A:$A,budget!$A:$A,0))</f>
        <v>0</v>
      </c>
      <c r="O908" s="35">
        <f>INDEX(budget!O:O,MATCH($A:$A,budget!$A:$A,0))</f>
        <v>0</v>
      </c>
      <c r="P908" s="35">
        <f>INDEX(budget!P:P,MATCH($A:$A,budget!$A:$A,0))</f>
        <v>0</v>
      </c>
      <c r="Q908" s="35">
        <f>INDEX(budget!Q:Q,MATCH($A:$A,budget!$A:$A,0))</f>
        <v>0</v>
      </c>
      <c r="R908" s="35">
        <f>INDEX(budget!R:R,MATCH($A:$A,budget!$A:$A,0))</f>
        <v>0</v>
      </c>
      <c r="S908" s="14">
        <f t="shared" si="651"/>
        <v>0</v>
      </c>
      <c r="T908" s="35">
        <f>INDEX(budget!T:T,MATCH($A:$A,budget!$A:$A,0))</f>
        <v>0</v>
      </c>
      <c r="U908" s="332">
        <f t="shared" si="652"/>
        <v>0</v>
      </c>
      <c r="V908" s="58"/>
      <c r="W908" s="14"/>
      <c r="X908" s="58"/>
      <c r="Y908" s="58"/>
      <c r="Z908" s="58"/>
      <c r="AA908" s="58"/>
      <c r="AB908" s="75"/>
      <c r="AC908" s="319">
        <f t="shared" si="653"/>
        <v>0</v>
      </c>
      <c r="AD908" s="278"/>
      <c r="AE908" s="278"/>
      <c r="AF908" s="278"/>
      <c r="AG908" s="294">
        <f t="shared" si="654"/>
        <v>0</v>
      </c>
      <c r="AH908" s="304">
        <f t="shared" si="655"/>
        <v>0</v>
      </c>
    </row>
    <row r="909" spans="1:34">
      <c r="A909" s="103">
        <v>6253</v>
      </c>
      <c r="B909" s="44" t="s">
        <v>276</v>
      </c>
      <c r="C909" s="236" t="s">
        <v>230</v>
      </c>
      <c r="D909" s="6"/>
      <c r="E909" s="8"/>
      <c r="F909" s="98">
        <v>1</v>
      </c>
      <c r="G909" s="8"/>
      <c r="H909" s="7">
        <f t="shared" si="659"/>
        <v>1</v>
      </c>
      <c r="I909" s="4">
        <v>1</v>
      </c>
      <c r="J909" s="8" t="s">
        <v>231</v>
      </c>
      <c r="K909" s="7">
        <f>SUMIF(exportMMB!D:D,'Voorbeeld Costreport Budget'!A909,exportMMB!G:G)</f>
        <v>0</v>
      </c>
      <c r="L909" s="14">
        <f>INDEX(budget!L:L,MATCH(A:A,budget!A:A,0))</f>
        <v>0</v>
      </c>
      <c r="M909" s="22">
        <f>INDEX(budget!M:M,MATCH($A:$A,budget!$A:$A,0))</f>
        <v>0</v>
      </c>
      <c r="N909" s="14">
        <f>INDEX(budget!N:N,MATCH($A:$A,budget!$A:$A,0))</f>
        <v>0</v>
      </c>
      <c r="O909" s="35">
        <f>INDEX(budget!O:O,MATCH($A:$A,budget!$A:$A,0))</f>
        <v>0</v>
      </c>
      <c r="P909" s="35">
        <f>INDEX(budget!P:P,MATCH($A:$A,budget!$A:$A,0))</f>
        <v>0</v>
      </c>
      <c r="Q909" s="35">
        <f>INDEX(budget!Q:Q,MATCH($A:$A,budget!$A:$A,0))</f>
        <v>0</v>
      </c>
      <c r="R909" s="35">
        <f>INDEX(budget!R:R,MATCH($A:$A,budget!$A:$A,0))</f>
        <v>0</v>
      </c>
      <c r="S909" s="14">
        <f t="shared" si="651"/>
        <v>0</v>
      </c>
      <c r="T909" s="36"/>
      <c r="U909" s="332">
        <f t="shared" si="652"/>
        <v>0</v>
      </c>
      <c r="V909" s="58"/>
      <c r="W909" s="14"/>
      <c r="X909" s="58"/>
      <c r="Y909" s="58"/>
      <c r="Z909" s="58"/>
      <c r="AA909" s="58"/>
      <c r="AB909" s="310"/>
      <c r="AC909" s="319">
        <f t="shared" si="653"/>
        <v>0</v>
      </c>
      <c r="AD909" s="278"/>
      <c r="AE909" s="278"/>
      <c r="AF909" s="278"/>
      <c r="AG909" s="294">
        <f t="shared" si="654"/>
        <v>0</v>
      </c>
      <c r="AH909" s="304">
        <f t="shared" si="655"/>
        <v>0</v>
      </c>
    </row>
    <row r="910" spans="1:34">
      <c r="A910" s="103">
        <v>6256</v>
      </c>
      <c r="B910" s="44" t="s">
        <v>848</v>
      </c>
      <c r="C910" s="236" t="s">
        <v>230</v>
      </c>
      <c r="D910" s="6"/>
      <c r="E910" s="8"/>
      <c r="F910" s="98">
        <v>1</v>
      </c>
      <c r="G910" s="8"/>
      <c r="H910" s="7">
        <f t="shared" si="659"/>
        <v>1</v>
      </c>
      <c r="I910" s="4">
        <v>1</v>
      </c>
      <c r="J910" s="8" t="s">
        <v>231</v>
      </c>
      <c r="K910" s="7">
        <f>SUMIF(exportMMB!D:D,'Voorbeeld Costreport Budget'!A910,exportMMB!G:G)</f>
        <v>0</v>
      </c>
      <c r="L910" s="14">
        <f>INDEX(budget!L:L,MATCH(A:A,budget!A:A,0))</f>
        <v>0</v>
      </c>
      <c r="M910" s="22">
        <f>INDEX(budget!M:M,MATCH($A:$A,budget!$A:$A,0))</f>
        <v>0</v>
      </c>
      <c r="N910" s="14">
        <f>INDEX(budget!N:N,MATCH($A:$A,budget!$A:$A,0))</f>
        <v>0</v>
      </c>
      <c r="O910" s="35">
        <f>INDEX(budget!O:O,MATCH($A:$A,budget!$A:$A,0))</f>
        <v>0</v>
      </c>
      <c r="P910" s="35">
        <f>INDEX(budget!P:P,MATCH($A:$A,budget!$A:$A,0))</f>
        <v>0</v>
      </c>
      <c r="Q910" s="35">
        <f>INDEX(budget!Q:Q,MATCH($A:$A,budget!$A:$A,0))</f>
        <v>0</v>
      </c>
      <c r="R910" s="35">
        <f>INDEX(budget!R:R,MATCH($A:$A,budget!$A:$A,0))</f>
        <v>0</v>
      </c>
      <c r="S910" s="14">
        <f t="shared" si="651"/>
        <v>0</v>
      </c>
      <c r="T910" s="35">
        <f>INDEX(budget!T:T,MATCH($A:$A,budget!$A:$A,0))</f>
        <v>0</v>
      </c>
      <c r="U910" s="332">
        <f t="shared" si="652"/>
        <v>0</v>
      </c>
      <c r="V910" s="58"/>
      <c r="W910" s="14"/>
      <c r="X910" s="58"/>
      <c r="Y910" s="58"/>
      <c r="Z910" s="58"/>
      <c r="AA910" s="58"/>
      <c r="AB910" s="75"/>
      <c r="AC910" s="319">
        <f t="shared" si="653"/>
        <v>0</v>
      </c>
      <c r="AD910" s="278"/>
      <c r="AE910" s="278"/>
      <c r="AF910" s="278"/>
      <c r="AG910" s="294">
        <f t="shared" si="654"/>
        <v>0</v>
      </c>
      <c r="AH910" s="304">
        <f t="shared" si="655"/>
        <v>0</v>
      </c>
    </row>
    <row r="911" spans="1:34">
      <c r="A911" s="103">
        <v>6257</v>
      </c>
      <c r="B911" s="44" t="s">
        <v>849</v>
      </c>
      <c r="C911" s="236" t="s">
        <v>230</v>
      </c>
      <c r="D911" s="6"/>
      <c r="E911" s="8"/>
      <c r="F911" s="98">
        <v>1</v>
      </c>
      <c r="G911" s="8"/>
      <c r="H911" s="7">
        <f t="shared" ref="H911" si="660">SUM(E911:G911)</f>
        <v>1</v>
      </c>
      <c r="I911" s="4">
        <v>1</v>
      </c>
      <c r="J911" s="8" t="s">
        <v>231</v>
      </c>
      <c r="K911" s="7">
        <f>SUMIF(exportMMB!D:D,'Voorbeeld Costreport Budget'!A911,exportMMB!G:G)</f>
        <v>0</v>
      </c>
      <c r="L911" s="14">
        <f>INDEX(budget!L:L,MATCH(A:A,budget!A:A,0))</f>
        <v>0</v>
      </c>
      <c r="M911" s="22">
        <f>INDEX(budget!M:M,MATCH($A:$A,budget!$A:$A,0))</f>
        <v>0</v>
      </c>
      <c r="N911" s="14">
        <f>INDEX(budget!N:N,MATCH($A:$A,budget!$A:$A,0))</f>
        <v>0</v>
      </c>
      <c r="O911" s="35">
        <f>INDEX(budget!O:O,MATCH($A:$A,budget!$A:$A,0))</f>
        <v>0</v>
      </c>
      <c r="P911" s="35">
        <f>INDEX(budget!P:P,MATCH($A:$A,budget!$A:$A,0))</f>
        <v>0</v>
      </c>
      <c r="Q911" s="35">
        <f>INDEX(budget!Q:Q,MATCH($A:$A,budget!$A:$A,0))</f>
        <v>0</v>
      </c>
      <c r="R911" s="35">
        <f>INDEX(budget!R:R,MATCH($A:$A,budget!$A:$A,0))</f>
        <v>0</v>
      </c>
      <c r="S911" s="14">
        <f t="shared" si="651"/>
        <v>0</v>
      </c>
      <c r="T911" s="35">
        <f>INDEX(budget!T:T,MATCH($A:$A,budget!$A:$A,0))</f>
        <v>0</v>
      </c>
      <c r="U911" s="332">
        <f t="shared" si="652"/>
        <v>0</v>
      </c>
      <c r="V911" s="58"/>
      <c r="W911" s="14"/>
      <c r="X911" s="58"/>
      <c r="Y911" s="58"/>
      <c r="Z911" s="58"/>
      <c r="AA911" s="58"/>
      <c r="AB911" s="75"/>
      <c r="AC911" s="319">
        <f t="shared" si="653"/>
        <v>0</v>
      </c>
      <c r="AD911" s="278"/>
      <c r="AE911" s="278"/>
      <c r="AF911" s="278"/>
      <c r="AG911" s="294">
        <f t="shared" si="654"/>
        <v>0</v>
      </c>
      <c r="AH911" s="304">
        <f t="shared" si="655"/>
        <v>0</v>
      </c>
    </row>
    <row r="912" spans="1:34">
      <c r="A912" s="103">
        <v>6258</v>
      </c>
      <c r="B912" s="44" t="s">
        <v>850</v>
      </c>
      <c r="C912" s="236" t="s">
        <v>230</v>
      </c>
      <c r="D912" s="6"/>
      <c r="E912" s="8"/>
      <c r="F912" s="98">
        <v>1</v>
      </c>
      <c r="G912" s="8"/>
      <c r="H912" s="7">
        <f t="shared" ref="H912:H918" si="661">SUM(E912:G912)</f>
        <v>1</v>
      </c>
      <c r="I912" s="4">
        <v>1</v>
      </c>
      <c r="J912" s="8" t="s">
        <v>231</v>
      </c>
      <c r="K912" s="7">
        <f>SUMIF(exportMMB!D:D,'Voorbeeld Costreport Budget'!A912,exportMMB!G:G)</f>
        <v>0</v>
      </c>
      <c r="L912" s="14">
        <f>INDEX(budget!L:L,MATCH(A:A,budget!A:A,0))</f>
        <v>0</v>
      </c>
      <c r="M912" s="22">
        <f>INDEX(budget!M:M,MATCH($A:$A,budget!$A:$A,0))</f>
        <v>0</v>
      </c>
      <c r="N912" s="14">
        <f>INDEX(budget!N:N,MATCH($A:$A,budget!$A:$A,0))</f>
        <v>0</v>
      </c>
      <c r="O912" s="35">
        <f>INDEX(budget!O:O,MATCH($A:$A,budget!$A:$A,0))</f>
        <v>0</v>
      </c>
      <c r="P912" s="35">
        <f>INDEX(budget!P:P,MATCH($A:$A,budget!$A:$A,0))</f>
        <v>0</v>
      </c>
      <c r="Q912" s="35">
        <f>INDEX(budget!Q:Q,MATCH($A:$A,budget!$A:$A,0))</f>
        <v>0</v>
      </c>
      <c r="R912" s="35">
        <f>INDEX(budget!R:R,MATCH($A:$A,budget!$A:$A,0))</f>
        <v>0</v>
      </c>
      <c r="S912" s="14">
        <f t="shared" si="651"/>
        <v>0</v>
      </c>
      <c r="T912" s="35">
        <f>INDEX(budget!T:T,MATCH($A:$A,budget!$A:$A,0))</f>
        <v>0</v>
      </c>
      <c r="U912" s="332">
        <f t="shared" si="652"/>
        <v>0</v>
      </c>
      <c r="V912" s="58"/>
      <c r="W912" s="14"/>
      <c r="X912" s="58"/>
      <c r="Y912" s="58"/>
      <c r="Z912" s="58"/>
      <c r="AA912" s="58"/>
      <c r="AB912" s="75"/>
      <c r="AC912" s="319">
        <f t="shared" si="653"/>
        <v>0</v>
      </c>
      <c r="AD912" s="278"/>
      <c r="AE912" s="278"/>
      <c r="AF912" s="278"/>
      <c r="AG912" s="294">
        <f t="shared" si="654"/>
        <v>0</v>
      </c>
      <c r="AH912" s="304">
        <f t="shared" si="655"/>
        <v>0</v>
      </c>
    </row>
    <row r="913" spans="1:35">
      <c r="A913" s="103">
        <v>6259</v>
      </c>
      <c r="B913" s="44" t="s">
        <v>851</v>
      </c>
      <c r="C913" s="236" t="s">
        <v>230</v>
      </c>
      <c r="D913" s="6"/>
      <c r="E913" s="4"/>
      <c r="F913" s="98">
        <v>1</v>
      </c>
      <c r="G913" s="8"/>
      <c r="H913" s="7">
        <f t="shared" ref="H913" si="662">SUM(E913:G913)</f>
        <v>1</v>
      </c>
      <c r="I913" s="4">
        <v>1</v>
      </c>
      <c r="J913" s="8" t="s">
        <v>231</v>
      </c>
      <c r="K913" s="7">
        <f>SUMIF(exportMMB!D:D,'Voorbeeld Costreport Budget'!A913,exportMMB!G:G)</f>
        <v>0</v>
      </c>
      <c r="L913" s="14">
        <f>INDEX(budget!L:L,MATCH(A:A,budget!A:A,0))</f>
        <v>0</v>
      </c>
      <c r="M913" s="22">
        <f>INDEX(budget!M:M,MATCH($A:$A,budget!$A:$A,0))</f>
        <v>0</v>
      </c>
      <c r="N913" s="14">
        <f>INDEX(budget!N:N,MATCH($A:$A,budget!$A:$A,0))</f>
        <v>0</v>
      </c>
      <c r="O913" s="35">
        <f>INDEX(budget!O:O,MATCH($A:$A,budget!$A:$A,0))</f>
        <v>0</v>
      </c>
      <c r="P913" s="35">
        <f>INDEX(budget!P:P,MATCH($A:$A,budget!$A:$A,0))</f>
        <v>0</v>
      </c>
      <c r="Q913" s="35">
        <f>INDEX(budget!Q:Q,MATCH($A:$A,budget!$A:$A,0))</f>
        <v>0</v>
      </c>
      <c r="R913" s="35">
        <f>INDEX(budget!R:R,MATCH($A:$A,budget!$A:$A,0))</f>
        <v>0</v>
      </c>
      <c r="S913" s="14">
        <f t="shared" si="651"/>
        <v>0</v>
      </c>
      <c r="T913" s="36"/>
      <c r="U913" s="332">
        <f t="shared" si="652"/>
        <v>0</v>
      </c>
      <c r="V913" s="58"/>
      <c r="W913" s="14"/>
      <c r="X913" s="58"/>
      <c r="Y913" s="58"/>
      <c r="Z913" s="58"/>
      <c r="AA913" s="58"/>
      <c r="AB913" s="310"/>
      <c r="AC913" s="319">
        <f t="shared" si="653"/>
        <v>0</v>
      </c>
      <c r="AD913" s="278"/>
      <c r="AE913" s="278"/>
      <c r="AF913" s="278"/>
      <c r="AG913" s="294">
        <f t="shared" si="654"/>
        <v>0</v>
      </c>
      <c r="AH913" s="304">
        <f t="shared" si="655"/>
        <v>0</v>
      </c>
    </row>
    <row r="914" spans="1:35">
      <c r="A914" s="103">
        <v>6270</v>
      </c>
      <c r="B914" s="44" t="s">
        <v>773</v>
      </c>
      <c r="C914" s="236" t="s">
        <v>230</v>
      </c>
      <c r="D914" s="6"/>
      <c r="E914" s="8"/>
      <c r="F914" s="98">
        <v>1</v>
      </c>
      <c r="G914" s="8"/>
      <c r="H914" s="7">
        <f t="shared" si="661"/>
        <v>1</v>
      </c>
      <c r="I914" s="4">
        <v>1</v>
      </c>
      <c r="J914" s="8" t="s">
        <v>231</v>
      </c>
      <c r="K914" s="7">
        <f>SUMIF(exportMMB!D:D,'Voorbeeld Costreport Budget'!A914,exportMMB!G:G)</f>
        <v>0</v>
      </c>
      <c r="L914" s="14">
        <f>INDEX(budget!L:L,MATCH(A:A,budget!A:A,0))</f>
        <v>0</v>
      </c>
      <c r="M914" s="22">
        <f>INDEX(budget!M:M,MATCH($A:$A,budget!$A:$A,0))</f>
        <v>0</v>
      </c>
      <c r="N914" s="14">
        <f>INDEX(budget!N:N,MATCH($A:$A,budget!$A:$A,0))</f>
        <v>0</v>
      </c>
      <c r="O914" s="35">
        <f>INDEX(budget!O:O,MATCH($A:$A,budget!$A:$A,0))</f>
        <v>0</v>
      </c>
      <c r="P914" s="35">
        <f>INDEX(budget!P:P,MATCH($A:$A,budget!$A:$A,0))</f>
        <v>0</v>
      </c>
      <c r="Q914" s="35">
        <f>INDEX(budget!Q:Q,MATCH($A:$A,budget!$A:$A,0))</f>
        <v>0</v>
      </c>
      <c r="R914" s="35">
        <f>INDEX(budget!R:R,MATCH($A:$A,budget!$A:$A,0))</f>
        <v>0</v>
      </c>
      <c r="S914" s="14">
        <f t="shared" si="651"/>
        <v>0</v>
      </c>
      <c r="T914" s="35">
        <f>INDEX(budget!T:T,MATCH($A:$A,budget!$A:$A,0))</f>
        <v>0</v>
      </c>
      <c r="U914" s="332">
        <f t="shared" si="652"/>
        <v>0</v>
      </c>
      <c r="V914" s="58"/>
      <c r="W914" s="14"/>
      <c r="X914" s="58"/>
      <c r="Y914" s="58"/>
      <c r="Z914" s="58"/>
      <c r="AA914" s="58"/>
      <c r="AB914" s="75"/>
      <c r="AC914" s="319">
        <f t="shared" si="653"/>
        <v>0</v>
      </c>
      <c r="AD914" s="278"/>
      <c r="AE914" s="278"/>
      <c r="AF914" s="278"/>
      <c r="AG914" s="294">
        <f t="shared" si="654"/>
        <v>0</v>
      </c>
      <c r="AH914" s="304">
        <f t="shared" si="655"/>
        <v>0</v>
      </c>
    </row>
    <row r="915" spans="1:35">
      <c r="A915" s="349">
        <v>6283</v>
      </c>
      <c r="B915" s="348" t="s">
        <v>852</v>
      </c>
      <c r="C915" s="236" t="s">
        <v>230</v>
      </c>
      <c r="D915" s="6"/>
      <c r="E915" s="8"/>
      <c r="F915" s="98">
        <v>1</v>
      </c>
      <c r="G915" s="8"/>
      <c r="H915" s="7">
        <f t="shared" ref="H915:H916" si="663">SUM(E915:G915)</f>
        <v>1</v>
      </c>
      <c r="I915" s="4">
        <v>1</v>
      </c>
      <c r="J915" s="8" t="s">
        <v>231</v>
      </c>
      <c r="K915" s="7">
        <f>SUMIF(exportMMB!D:D,'Voorbeeld Costreport Budget'!A915,exportMMB!G:G)</f>
        <v>0</v>
      </c>
      <c r="L915" s="14">
        <f>INDEX(budget!L:L,MATCH(A:A,budget!A:A,0))</f>
        <v>0</v>
      </c>
      <c r="M915" s="22">
        <f>INDEX(budget!M:M,MATCH($A:$A,budget!$A:$A,0))</f>
        <v>0</v>
      </c>
      <c r="N915" s="14">
        <f>INDEX(budget!N:N,MATCH($A:$A,budget!$A:$A,0))</f>
        <v>0</v>
      </c>
      <c r="O915" s="35">
        <f>INDEX(budget!O:O,MATCH($A:$A,budget!$A:$A,0))</f>
        <v>0</v>
      </c>
      <c r="P915" s="35">
        <f>INDEX(budget!P:P,MATCH($A:$A,budget!$A:$A,0))</f>
        <v>0</v>
      </c>
      <c r="Q915" s="35">
        <f>INDEX(budget!Q:Q,MATCH($A:$A,budget!$A:$A,0))</f>
        <v>0</v>
      </c>
      <c r="R915" s="35">
        <f>INDEX(budget!R:R,MATCH($A:$A,budget!$A:$A,0))</f>
        <v>0</v>
      </c>
      <c r="S915" s="14">
        <f t="shared" ref="S915:S916" si="664">L915-SUM(N915:R915)</f>
        <v>0</v>
      </c>
      <c r="T915" s="35">
        <f>INDEX(budget!T:T,MATCH($A:$A,budget!$A:$A,0))</f>
        <v>0</v>
      </c>
      <c r="U915" s="332">
        <f t="shared" si="652"/>
        <v>0</v>
      </c>
      <c r="V915" s="58"/>
      <c r="W915" s="14"/>
      <c r="X915" s="58"/>
      <c r="Y915" s="58"/>
      <c r="Z915" s="58"/>
      <c r="AA915" s="58"/>
      <c r="AB915" s="75"/>
      <c r="AC915" s="319">
        <f t="shared" si="653"/>
        <v>0</v>
      </c>
      <c r="AD915" s="278"/>
      <c r="AE915" s="278"/>
      <c r="AF915" s="278"/>
      <c r="AG915" s="294">
        <f t="shared" si="654"/>
        <v>0</v>
      </c>
      <c r="AH915" s="304">
        <f t="shared" si="655"/>
        <v>0</v>
      </c>
    </row>
    <row r="916" spans="1:35">
      <c r="A916" s="349">
        <v>6284</v>
      </c>
      <c r="B916" s="348" t="s">
        <v>853</v>
      </c>
      <c r="C916" s="236" t="s">
        <v>230</v>
      </c>
      <c r="D916" s="6"/>
      <c r="E916" s="8"/>
      <c r="F916" s="98">
        <v>1</v>
      </c>
      <c r="G916" s="8"/>
      <c r="H916" s="7">
        <f t="shared" si="663"/>
        <v>1</v>
      </c>
      <c r="I916" s="4">
        <v>1</v>
      </c>
      <c r="J916" s="8" t="s">
        <v>231</v>
      </c>
      <c r="K916" s="7">
        <f>SUMIF(exportMMB!D:D,'Voorbeeld Costreport Budget'!A916,exportMMB!G:G)</f>
        <v>0</v>
      </c>
      <c r="L916" s="14">
        <f>INDEX(budget!L:L,MATCH(A:A,budget!A:A,0))</f>
        <v>0</v>
      </c>
      <c r="M916" s="22">
        <f>INDEX(budget!M:M,MATCH($A:$A,budget!$A:$A,0))</f>
        <v>0</v>
      </c>
      <c r="N916" s="14">
        <f>INDEX(budget!N:N,MATCH($A:$A,budget!$A:$A,0))</f>
        <v>0</v>
      </c>
      <c r="O916" s="35">
        <f>INDEX(budget!O:O,MATCH($A:$A,budget!$A:$A,0))</f>
        <v>0</v>
      </c>
      <c r="P916" s="35">
        <f>INDEX(budget!P:P,MATCH($A:$A,budget!$A:$A,0))</f>
        <v>0</v>
      </c>
      <c r="Q916" s="35">
        <f>INDEX(budget!Q:Q,MATCH($A:$A,budget!$A:$A,0))</f>
        <v>0</v>
      </c>
      <c r="R916" s="35">
        <f>INDEX(budget!R:R,MATCH($A:$A,budget!$A:$A,0))</f>
        <v>0</v>
      </c>
      <c r="S916" s="14">
        <f t="shared" si="664"/>
        <v>0</v>
      </c>
      <c r="T916" s="35">
        <f>INDEX(budget!T:T,MATCH($A:$A,budget!$A:$A,0))</f>
        <v>0</v>
      </c>
      <c r="U916" s="332">
        <f t="shared" si="652"/>
        <v>0</v>
      </c>
      <c r="V916" s="58"/>
      <c r="W916" s="14"/>
      <c r="X916" s="58"/>
      <c r="Y916" s="58"/>
      <c r="Z916" s="58"/>
      <c r="AA916" s="58"/>
      <c r="AB916" s="75"/>
      <c r="AC916" s="319">
        <f t="shared" si="653"/>
        <v>0</v>
      </c>
      <c r="AD916" s="278"/>
      <c r="AE916" s="278"/>
      <c r="AF916" s="278"/>
      <c r="AG916" s="294">
        <f t="shared" si="654"/>
        <v>0</v>
      </c>
      <c r="AH916" s="304">
        <f t="shared" si="655"/>
        <v>0</v>
      </c>
    </row>
    <row r="917" spans="1:35">
      <c r="A917" s="39">
        <v>6285</v>
      </c>
      <c r="B917" s="44" t="s">
        <v>854</v>
      </c>
      <c r="C917" s="236" t="s">
        <v>230</v>
      </c>
      <c r="D917" s="6"/>
      <c r="E917" s="8"/>
      <c r="F917" s="98">
        <v>1</v>
      </c>
      <c r="G917" s="8"/>
      <c r="H917" s="7">
        <f t="shared" si="661"/>
        <v>1</v>
      </c>
      <c r="I917" s="4">
        <v>1</v>
      </c>
      <c r="J917" s="8" t="s">
        <v>231</v>
      </c>
      <c r="K917" s="7">
        <f>SUMIF(exportMMB!D:D,'Voorbeeld Costreport Budget'!A917,exportMMB!G:G)</f>
        <v>0</v>
      </c>
      <c r="L917" s="14">
        <f>INDEX(budget!L:L,MATCH(A:A,budget!A:A,0))</f>
        <v>0</v>
      </c>
      <c r="M917" s="22">
        <f>INDEX(budget!M:M,MATCH($A:$A,budget!$A:$A,0))</f>
        <v>0</v>
      </c>
      <c r="N917" s="14">
        <f>INDEX(budget!N:N,MATCH($A:$A,budget!$A:$A,0))</f>
        <v>0</v>
      </c>
      <c r="O917" s="35">
        <f>INDEX(budget!O:O,MATCH($A:$A,budget!$A:$A,0))</f>
        <v>0</v>
      </c>
      <c r="P917" s="35">
        <f>INDEX(budget!P:P,MATCH($A:$A,budget!$A:$A,0))</f>
        <v>0</v>
      </c>
      <c r="Q917" s="35">
        <f>INDEX(budget!Q:Q,MATCH($A:$A,budget!$A:$A,0))</f>
        <v>0</v>
      </c>
      <c r="R917" s="35">
        <f>INDEX(budget!R:R,MATCH($A:$A,budget!$A:$A,0))</f>
        <v>0</v>
      </c>
      <c r="S917" s="14">
        <f t="shared" si="651"/>
        <v>0</v>
      </c>
      <c r="T917" s="36"/>
      <c r="U917" s="332">
        <f t="shared" si="652"/>
        <v>0</v>
      </c>
      <c r="V917" s="58"/>
      <c r="W917" s="14"/>
      <c r="X917" s="58"/>
      <c r="Y917" s="58"/>
      <c r="Z917" s="58"/>
      <c r="AA917" s="58"/>
      <c r="AB917" s="310"/>
      <c r="AC917" s="319">
        <f t="shared" si="653"/>
        <v>0</v>
      </c>
      <c r="AD917" s="278"/>
      <c r="AE917" s="278"/>
      <c r="AF917" s="278"/>
      <c r="AG917" s="294">
        <f t="shared" si="654"/>
        <v>0</v>
      </c>
      <c r="AH917" s="304">
        <f t="shared" si="655"/>
        <v>0</v>
      </c>
    </row>
    <row r="918" spans="1:35">
      <c r="A918" s="103">
        <v>6294</v>
      </c>
      <c r="B918" s="44" t="s">
        <v>774</v>
      </c>
      <c r="C918" s="236" t="s">
        <v>254</v>
      </c>
      <c r="D918" s="6"/>
      <c r="E918" s="4"/>
      <c r="F918" s="98">
        <v>1</v>
      </c>
      <c r="G918" s="8"/>
      <c r="H918" s="7">
        <f t="shared" si="661"/>
        <v>1</v>
      </c>
      <c r="I918" s="4">
        <v>1</v>
      </c>
      <c r="J918" s="8" t="s">
        <v>231</v>
      </c>
      <c r="K918" s="7">
        <f>SUMIF(exportMMB!D:D,'Voorbeeld Costreport Budget'!A918,exportMMB!G:G)</f>
        <v>0</v>
      </c>
      <c r="L918" s="14">
        <f>INDEX(budget!L:L,MATCH(A:A,budget!A:A,0))</f>
        <v>0</v>
      </c>
      <c r="M918" s="22">
        <f>INDEX(budget!M:M,MATCH($A:$A,budget!$A:$A,0))</f>
        <v>0</v>
      </c>
      <c r="N918" s="14">
        <f>INDEX(budget!N:N,MATCH($A:$A,budget!$A:$A,0))</f>
        <v>0</v>
      </c>
      <c r="O918" s="35">
        <f>INDEX(budget!O:O,MATCH($A:$A,budget!$A:$A,0))</f>
        <v>0</v>
      </c>
      <c r="P918" s="35">
        <f>INDEX(budget!P:P,MATCH($A:$A,budget!$A:$A,0))</f>
        <v>0</v>
      </c>
      <c r="Q918" s="35">
        <f>INDEX(budget!Q:Q,MATCH($A:$A,budget!$A:$A,0))</f>
        <v>0</v>
      </c>
      <c r="R918" s="35">
        <f>INDEX(budget!R:R,MATCH($A:$A,budget!$A:$A,0))</f>
        <v>0</v>
      </c>
      <c r="S918" s="14">
        <f t="shared" si="651"/>
        <v>0</v>
      </c>
      <c r="T918" s="36"/>
      <c r="U918" s="332">
        <f t="shared" si="652"/>
        <v>0</v>
      </c>
      <c r="V918" s="58"/>
      <c r="W918" s="14"/>
      <c r="X918" s="58"/>
      <c r="Y918" s="58"/>
      <c r="Z918" s="58"/>
      <c r="AA918" s="58"/>
      <c r="AB918" s="310"/>
      <c r="AC918" s="319">
        <f t="shared" si="653"/>
        <v>0</v>
      </c>
      <c r="AD918" s="278"/>
      <c r="AE918" s="278"/>
      <c r="AF918" s="278"/>
      <c r="AG918" s="294">
        <f t="shared" si="654"/>
        <v>0</v>
      </c>
      <c r="AH918" s="304">
        <f t="shared" si="655"/>
        <v>0</v>
      </c>
    </row>
    <row r="919" spans="1:35">
      <c r="A919" s="39"/>
      <c r="B919" s="46" t="s">
        <v>152</v>
      </c>
      <c r="C919" s="236"/>
      <c r="D919" s="6"/>
      <c r="E919" s="8"/>
      <c r="F919" s="98"/>
      <c r="G919" s="8"/>
      <c r="H919" s="122"/>
      <c r="I919" s="119"/>
      <c r="J919" s="120" t="s">
        <v>855</v>
      </c>
      <c r="K919" s="121" t="e">
        <f>L919/L76</f>
        <v>#DIV/0!</v>
      </c>
      <c r="L919" s="16">
        <f>SUM(L888:L918)</f>
        <v>0</v>
      </c>
      <c r="M919" s="21">
        <f>SUM(M888:M918)</f>
        <v>0</v>
      </c>
      <c r="N919" s="16">
        <f t="shared" ref="N919:T919" si="665">SUM(N888:N918)</f>
        <v>0</v>
      </c>
      <c r="O919" s="34">
        <f t="shared" si="665"/>
        <v>0</v>
      </c>
      <c r="P919" s="34">
        <f t="shared" si="665"/>
        <v>0</v>
      </c>
      <c r="Q919" s="34">
        <f t="shared" si="665"/>
        <v>0</v>
      </c>
      <c r="R919" s="34">
        <f t="shared" si="665"/>
        <v>0</v>
      </c>
      <c r="S919" s="16">
        <f t="shared" si="665"/>
        <v>0</v>
      </c>
      <c r="T919" s="34">
        <f t="shared" si="665"/>
        <v>0</v>
      </c>
      <c r="U919" s="284">
        <f t="shared" ref="U919:AA919" si="666">SUM(U888:U918)</f>
        <v>0</v>
      </c>
      <c r="V919" s="58">
        <f t="shared" si="666"/>
        <v>0</v>
      </c>
      <c r="W919" s="14">
        <f t="shared" si="666"/>
        <v>0</v>
      </c>
      <c r="X919" s="58">
        <f t="shared" si="666"/>
        <v>0</v>
      </c>
      <c r="Y919" s="58">
        <f t="shared" si="666"/>
        <v>0</v>
      </c>
      <c r="Z919" s="58">
        <f t="shared" si="666"/>
        <v>0</v>
      </c>
      <c r="AA919" s="58">
        <f t="shared" si="666"/>
        <v>0</v>
      </c>
      <c r="AB919" s="59">
        <f t="shared" ref="AB919" si="667">SUM(AB888:AB918)</f>
        <v>0</v>
      </c>
      <c r="AC919" s="320">
        <f>SUM(AC888:AC918)</f>
        <v>0</v>
      </c>
      <c r="AD919" s="279">
        <f>SUM(AD888:AD918)</f>
        <v>0</v>
      </c>
      <c r="AE919" s="279">
        <f>SUM(AE888:AE918)</f>
        <v>0</v>
      </c>
      <c r="AF919" s="279">
        <f>SUM(AF888:AF918)</f>
        <v>0</v>
      </c>
      <c r="AG919" s="295">
        <f t="shared" ref="AG919:AH919" si="668">SUM(AG888:AG918)</f>
        <v>0</v>
      </c>
      <c r="AH919" s="305">
        <f t="shared" si="668"/>
        <v>0</v>
      </c>
      <c r="AI919" s="328"/>
    </row>
    <row r="920" spans="1:35">
      <c r="A920" s="39"/>
      <c r="B920" s="46"/>
      <c r="C920" s="236"/>
      <c r="D920" s="6"/>
      <c r="E920" s="4"/>
      <c r="F920" s="98"/>
      <c r="G920" s="8"/>
      <c r="H920" s="7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  <c r="U920" s="284"/>
      <c r="V920" s="58"/>
      <c r="W920" s="14"/>
      <c r="X920" s="58"/>
      <c r="Y920" s="58"/>
      <c r="Z920" s="58"/>
      <c r="AA920" s="58"/>
      <c r="AB920" s="75"/>
      <c r="AC920" s="319"/>
      <c r="AD920" s="278"/>
      <c r="AE920" s="278"/>
      <c r="AF920" s="278"/>
      <c r="AG920" s="294"/>
      <c r="AH920" s="304"/>
    </row>
    <row r="921" spans="1:35">
      <c r="A921" s="104">
        <v>6500</v>
      </c>
      <c r="B921" s="31" t="s">
        <v>213</v>
      </c>
      <c r="C921" s="237"/>
      <c r="D921" s="6"/>
      <c r="E921" s="8"/>
      <c r="F921" s="98"/>
      <c r="G921" s="8"/>
      <c r="H921" s="7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  <c r="U921" s="284"/>
      <c r="V921" s="58"/>
      <c r="W921" s="14"/>
      <c r="X921" s="58"/>
      <c r="Y921" s="58"/>
      <c r="Z921" s="58"/>
      <c r="AA921" s="58"/>
      <c r="AB921" s="75"/>
      <c r="AC921" s="319"/>
      <c r="AD921" s="278"/>
      <c r="AE921" s="278"/>
      <c r="AF921" s="278"/>
      <c r="AG921" s="294"/>
      <c r="AH921" s="304"/>
    </row>
    <row r="922" spans="1:35">
      <c r="A922" s="39">
        <v>6540</v>
      </c>
      <c r="B922" s="44" t="s">
        <v>856</v>
      </c>
      <c r="C922" s="236" t="s">
        <v>230</v>
      </c>
      <c r="D922" s="6"/>
      <c r="E922" s="13"/>
      <c r="F922" s="98">
        <v>1</v>
      </c>
      <c r="G922" s="8"/>
      <c r="H922" s="7">
        <f t="shared" ref="H922:H929" si="669">SUM(E922:G922)</f>
        <v>1</v>
      </c>
      <c r="I922" s="4">
        <v>1</v>
      </c>
      <c r="J922" s="10" t="s">
        <v>231</v>
      </c>
      <c r="K922" s="111">
        <f>SUMIF(exportMMB!D:D,'Voorbeeld Costreport Budget'!A922,exportMMB!G:G)</f>
        <v>0</v>
      </c>
      <c r="L922" s="14">
        <f>INDEX(budget!L:L,MATCH(A:A,budget!A:A,0))</f>
        <v>0</v>
      </c>
      <c r="M922" s="22">
        <f>INDEX(budget!M:M,MATCH($A:$A,budget!$A:$A,0))</f>
        <v>0</v>
      </c>
      <c r="N922" s="14">
        <f>INDEX(budget!N:N,MATCH($A:$A,budget!$A:$A,0))</f>
        <v>0</v>
      </c>
      <c r="O922" s="35">
        <f>INDEX(budget!O:O,MATCH($A:$A,budget!$A:$A,0))</f>
        <v>0</v>
      </c>
      <c r="P922" s="35">
        <f>INDEX(budget!P:P,MATCH($A:$A,budget!$A:$A,0))</f>
        <v>0</v>
      </c>
      <c r="Q922" s="35">
        <f>INDEX(budget!Q:Q,MATCH($A:$A,budget!$A:$A,0))</f>
        <v>0</v>
      </c>
      <c r="R922" s="35">
        <f>INDEX(budget!R:R,MATCH($A:$A,budget!$A:$A,0))</f>
        <v>0</v>
      </c>
      <c r="S922" s="14">
        <f t="shared" ref="S922:S931" si="670">L922-SUM(N922:R922)</f>
        <v>0</v>
      </c>
      <c r="T922" s="35">
        <f>INDEX(budget!T:T,MATCH($A:$A,budget!$A:$A,0))</f>
        <v>0</v>
      </c>
      <c r="U922" s="332">
        <f t="shared" ref="U922:U931" si="671">W:W+X:X+Y:Y+Z:Z+AA:AA</f>
        <v>0</v>
      </c>
      <c r="V922" s="58"/>
      <c r="W922" s="14"/>
      <c r="X922" s="58"/>
      <c r="Y922" s="58"/>
      <c r="Z922" s="58"/>
      <c r="AA922" s="58"/>
      <c r="AB922" s="75"/>
      <c r="AC922" s="319">
        <f t="shared" ref="AC922:AC931" si="672">AD:AD+AE:AE</f>
        <v>0</v>
      </c>
      <c r="AD922" s="278"/>
      <c r="AE922" s="278"/>
      <c r="AF922" s="278"/>
      <c r="AG922" s="294">
        <f t="shared" ref="AG922:AG931" si="673">AC:AC+U:U</f>
        <v>0</v>
      </c>
      <c r="AH922" s="304">
        <f t="shared" ref="AH922:AH931" si="674">L:L-AG:AG</f>
        <v>0</v>
      </c>
    </row>
    <row r="923" spans="1:35">
      <c r="A923" s="103">
        <v>6560</v>
      </c>
      <c r="B923" s="44" t="s">
        <v>857</v>
      </c>
      <c r="C923" s="236" t="s">
        <v>230</v>
      </c>
      <c r="D923" s="6"/>
      <c r="E923" s="13"/>
      <c r="F923" s="98">
        <v>1</v>
      </c>
      <c r="G923" s="8"/>
      <c r="H923" s="7">
        <v>1</v>
      </c>
      <c r="I923" s="4">
        <v>1</v>
      </c>
      <c r="J923" s="10" t="s">
        <v>231</v>
      </c>
      <c r="K923" s="118">
        <f>SUMIF(exportMMB!D:D,'Voorbeeld Costreport Budget'!A923,exportMMB!G:G)</f>
        <v>0</v>
      </c>
      <c r="L923" s="14">
        <f>INDEX(budget!L:L,MATCH(A:A,budget!A:A,0))</f>
        <v>0</v>
      </c>
      <c r="M923" s="22">
        <f>INDEX(budget!M:M,MATCH($A:$A,budget!$A:$A,0))</f>
        <v>0</v>
      </c>
      <c r="N923" s="14">
        <f>INDEX(budget!N:N,MATCH($A:$A,budget!$A:$A,0))</f>
        <v>0</v>
      </c>
      <c r="O923" s="35">
        <f>INDEX(budget!O:O,MATCH($A:$A,budget!$A:$A,0))</f>
        <v>0</v>
      </c>
      <c r="P923" s="35">
        <f>INDEX(budget!P:P,MATCH($A:$A,budget!$A:$A,0))</f>
        <v>0</v>
      </c>
      <c r="Q923" s="35">
        <f>INDEX(budget!Q:Q,MATCH($A:$A,budget!$A:$A,0))</f>
        <v>0</v>
      </c>
      <c r="R923" s="35">
        <f>INDEX(budget!R:R,MATCH($A:$A,budget!$A:$A,0))</f>
        <v>0</v>
      </c>
      <c r="S923" s="14">
        <f t="shared" si="670"/>
        <v>0</v>
      </c>
      <c r="T923" s="35">
        <f>INDEX(budget!T:T,MATCH($A:$A,budget!$A:$A,0))</f>
        <v>0</v>
      </c>
      <c r="U923" s="332">
        <f t="shared" si="671"/>
        <v>0</v>
      </c>
      <c r="V923" s="58"/>
      <c r="W923" s="14"/>
      <c r="X923" s="58"/>
      <c r="Y923" s="58"/>
      <c r="Z923" s="58"/>
      <c r="AA923" s="58"/>
      <c r="AB923" s="75"/>
      <c r="AC923" s="319">
        <f t="shared" si="672"/>
        <v>0</v>
      </c>
      <c r="AD923" s="278"/>
      <c r="AE923" s="278"/>
      <c r="AF923" s="278"/>
      <c r="AG923" s="294">
        <f t="shared" si="673"/>
        <v>0</v>
      </c>
      <c r="AH923" s="304">
        <f t="shared" si="674"/>
        <v>0</v>
      </c>
    </row>
    <row r="924" spans="1:35">
      <c r="A924" s="39">
        <v>6561</v>
      </c>
      <c r="B924" s="44" t="s">
        <v>858</v>
      </c>
      <c r="C924" s="236" t="s">
        <v>230</v>
      </c>
      <c r="D924" s="6"/>
      <c r="E924" s="8"/>
      <c r="F924" s="98">
        <v>1</v>
      </c>
      <c r="G924" s="8"/>
      <c r="H924" s="7">
        <f t="shared" si="669"/>
        <v>1</v>
      </c>
      <c r="I924" s="4">
        <v>1</v>
      </c>
      <c r="J924" s="10" t="s">
        <v>231</v>
      </c>
      <c r="K924" s="7">
        <f>SUMIF(exportMMB!D:D,'Voorbeeld Costreport Budget'!A924,exportMMB!G:G)</f>
        <v>0</v>
      </c>
      <c r="L924" s="14">
        <f>INDEX(budget!L:L,MATCH(A:A,budget!A:A,0))</f>
        <v>0</v>
      </c>
      <c r="M924" s="22">
        <f>INDEX(budget!M:M,MATCH($A:$A,budget!$A:$A,0))</f>
        <v>0</v>
      </c>
      <c r="N924" s="14">
        <f>INDEX(budget!N:N,MATCH($A:$A,budget!$A:$A,0))</f>
        <v>0</v>
      </c>
      <c r="O924" s="35">
        <f>INDEX(budget!O:O,MATCH($A:$A,budget!$A:$A,0))</f>
        <v>0</v>
      </c>
      <c r="P924" s="35">
        <f>INDEX(budget!P:P,MATCH($A:$A,budget!$A:$A,0))</f>
        <v>0</v>
      </c>
      <c r="Q924" s="35">
        <f>INDEX(budget!Q:Q,MATCH($A:$A,budget!$A:$A,0))</f>
        <v>0</v>
      </c>
      <c r="R924" s="35">
        <f>INDEX(budget!R:R,MATCH($A:$A,budget!$A:$A,0))</f>
        <v>0</v>
      </c>
      <c r="S924" s="14">
        <f t="shared" si="670"/>
        <v>0</v>
      </c>
      <c r="T924" s="35">
        <f>INDEX(budget!T:T,MATCH($A:$A,budget!$A:$A,0))</f>
        <v>0</v>
      </c>
      <c r="U924" s="332">
        <f t="shared" si="671"/>
        <v>0</v>
      </c>
      <c r="V924" s="58"/>
      <c r="W924" s="14"/>
      <c r="X924" s="58"/>
      <c r="Y924" s="58"/>
      <c r="Z924" s="58"/>
      <c r="AA924" s="58"/>
      <c r="AB924" s="75"/>
      <c r="AC924" s="319">
        <f t="shared" si="672"/>
        <v>0</v>
      </c>
      <c r="AD924" s="278"/>
      <c r="AE924" s="278"/>
      <c r="AF924" s="278"/>
      <c r="AG924" s="294">
        <f t="shared" si="673"/>
        <v>0</v>
      </c>
      <c r="AH924" s="304">
        <f t="shared" si="674"/>
        <v>0</v>
      </c>
    </row>
    <row r="925" spans="1:35">
      <c r="A925" s="39">
        <v>6562</v>
      </c>
      <c r="B925" s="44" t="s">
        <v>859</v>
      </c>
      <c r="C925" s="236" t="s">
        <v>230</v>
      </c>
      <c r="D925" s="6"/>
      <c r="E925" s="8"/>
      <c r="F925" s="98">
        <v>1</v>
      </c>
      <c r="G925" s="8"/>
      <c r="H925" s="7">
        <f t="shared" si="669"/>
        <v>1</v>
      </c>
      <c r="I925" s="4">
        <v>1</v>
      </c>
      <c r="J925" s="10" t="s">
        <v>231</v>
      </c>
      <c r="K925" s="7">
        <f>SUMIF(exportMMB!D:D,'Voorbeeld Costreport Budget'!A925,exportMMB!G:G)</f>
        <v>0</v>
      </c>
      <c r="L925" s="14">
        <f>INDEX(budget!L:L,MATCH(A:A,budget!A:A,0))</f>
        <v>0</v>
      </c>
      <c r="M925" s="22">
        <f>INDEX(budget!M:M,MATCH($A:$A,budget!$A:$A,0))</f>
        <v>0</v>
      </c>
      <c r="N925" s="14">
        <f>INDEX(budget!N:N,MATCH($A:$A,budget!$A:$A,0))</f>
        <v>0</v>
      </c>
      <c r="O925" s="35">
        <f>INDEX(budget!O:O,MATCH($A:$A,budget!$A:$A,0))</f>
        <v>0</v>
      </c>
      <c r="P925" s="35">
        <f>INDEX(budget!P:P,MATCH($A:$A,budget!$A:$A,0))</f>
        <v>0</v>
      </c>
      <c r="Q925" s="35">
        <f>INDEX(budget!Q:Q,MATCH($A:$A,budget!$A:$A,0))</f>
        <v>0</v>
      </c>
      <c r="R925" s="35">
        <f>INDEX(budget!R:R,MATCH($A:$A,budget!$A:$A,0))</f>
        <v>0</v>
      </c>
      <c r="S925" s="14">
        <f t="shared" si="670"/>
        <v>0</v>
      </c>
      <c r="T925" s="35">
        <f>INDEX(budget!T:T,MATCH($A:$A,budget!$A:$A,0))</f>
        <v>0</v>
      </c>
      <c r="U925" s="332">
        <f t="shared" si="671"/>
        <v>0</v>
      </c>
      <c r="V925" s="58"/>
      <c r="W925" s="14"/>
      <c r="X925" s="58"/>
      <c r="Y925" s="58"/>
      <c r="Z925" s="58"/>
      <c r="AA925" s="58"/>
      <c r="AB925" s="75"/>
      <c r="AC925" s="319">
        <f t="shared" si="672"/>
        <v>0</v>
      </c>
      <c r="AD925" s="278"/>
      <c r="AE925" s="278"/>
      <c r="AF925" s="278"/>
      <c r="AG925" s="294">
        <f t="shared" si="673"/>
        <v>0</v>
      </c>
      <c r="AH925" s="304">
        <f t="shared" si="674"/>
        <v>0</v>
      </c>
    </row>
    <row r="926" spans="1:35">
      <c r="A926" s="39">
        <v>6563</v>
      </c>
      <c r="B926" s="44" t="s">
        <v>860</v>
      </c>
      <c r="C926" s="236" t="s">
        <v>230</v>
      </c>
      <c r="D926" s="6"/>
      <c r="E926" s="8"/>
      <c r="F926" s="98">
        <v>1</v>
      </c>
      <c r="G926" s="8"/>
      <c r="H926" s="7">
        <f t="shared" si="669"/>
        <v>1</v>
      </c>
      <c r="I926" s="4">
        <v>1</v>
      </c>
      <c r="J926" s="10" t="s">
        <v>231</v>
      </c>
      <c r="K926" s="7">
        <f>SUMIF(exportMMB!D:D,'Voorbeeld Costreport Budget'!A926,exportMMB!G:G)</f>
        <v>0</v>
      </c>
      <c r="L926" s="14">
        <f>INDEX(budget!L:L,MATCH(A:A,budget!A:A,0))</f>
        <v>0</v>
      </c>
      <c r="M926" s="22">
        <f>INDEX(budget!M:M,MATCH($A:$A,budget!$A:$A,0))</f>
        <v>0</v>
      </c>
      <c r="N926" s="14">
        <f>INDEX(budget!N:N,MATCH($A:$A,budget!$A:$A,0))</f>
        <v>0</v>
      </c>
      <c r="O926" s="35">
        <f>INDEX(budget!O:O,MATCH($A:$A,budget!$A:$A,0))</f>
        <v>0</v>
      </c>
      <c r="P926" s="35">
        <f>INDEX(budget!P:P,MATCH($A:$A,budget!$A:$A,0))</f>
        <v>0</v>
      </c>
      <c r="Q926" s="35">
        <f>INDEX(budget!Q:Q,MATCH($A:$A,budget!$A:$A,0))</f>
        <v>0</v>
      </c>
      <c r="R926" s="35">
        <f>INDEX(budget!R:R,MATCH($A:$A,budget!$A:$A,0))</f>
        <v>0</v>
      </c>
      <c r="S926" s="14">
        <f t="shared" si="670"/>
        <v>0</v>
      </c>
      <c r="T926" s="35">
        <f>INDEX(budget!T:T,MATCH($A:$A,budget!$A:$A,0))</f>
        <v>0</v>
      </c>
      <c r="U926" s="332">
        <f t="shared" si="671"/>
        <v>0</v>
      </c>
      <c r="V926" s="58"/>
      <c r="W926" s="14"/>
      <c r="X926" s="58"/>
      <c r="Y926" s="58"/>
      <c r="Z926" s="58"/>
      <c r="AA926" s="58"/>
      <c r="AB926" s="75"/>
      <c r="AC926" s="319">
        <f t="shared" si="672"/>
        <v>0</v>
      </c>
      <c r="AD926" s="278"/>
      <c r="AE926" s="278"/>
      <c r="AF926" s="278"/>
      <c r="AG926" s="294">
        <f t="shared" si="673"/>
        <v>0</v>
      </c>
      <c r="AH926" s="304">
        <f t="shared" si="674"/>
        <v>0</v>
      </c>
    </row>
    <row r="927" spans="1:35">
      <c r="A927" s="39">
        <v>6564</v>
      </c>
      <c r="B927" s="44" t="s">
        <v>861</v>
      </c>
      <c r="C927" s="236" t="s">
        <v>230</v>
      </c>
      <c r="D927" s="6"/>
      <c r="E927" s="8"/>
      <c r="F927" s="98">
        <v>1</v>
      </c>
      <c r="G927" s="8"/>
      <c r="H927" s="7">
        <f t="shared" si="669"/>
        <v>1</v>
      </c>
      <c r="I927" s="4">
        <v>1</v>
      </c>
      <c r="J927" s="10" t="s">
        <v>231</v>
      </c>
      <c r="K927" s="7">
        <f>SUMIF(exportMMB!D:D,'Voorbeeld Costreport Budget'!A927,exportMMB!G:G)</f>
        <v>0</v>
      </c>
      <c r="L927" s="14">
        <f>INDEX(budget!L:L,MATCH(A:A,budget!A:A,0))</f>
        <v>0</v>
      </c>
      <c r="M927" s="22">
        <f>INDEX(budget!M:M,MATCH($A:$A,budget!$A:$A,0))</f>
        <v>0</v>
      </c>
      <c r="N927" s="14">
        <f>INDEX(budget!N:N,MATCH($A:$A,budget!$A:$A,0))</f>
        <v>0</v>
      </c>
      <c r="O927" s="35">
        <f>INDEX(budget!O:O,MATCH($A:$A,budget!$A:$A,0))</f>
        <v>0</v>
      </c>
      <c r="P927" s="35">
        <f>INDEX(budget!P:P,MATCH($A:$A,budget!$A:$A,0))</f>
        <v>0</v>
      </c>
      <c r="Q927" s="35">
        <f>INDEX(budget!Q:Q,MATCH($A:$A,budget!$A:$A,0))</f>
        <v>0</v>
      </c>
      <c r="R927" s="35">
        <f>INDEX(budget!R:R,MATCH($A:$A,budget!$A:$A,0))</f>
        <v>0</v>
      </c>
      <c r="S927" s="14">
        <f t="shared" si="670"/>
        <v>0</v>
      </c>
      <c r="T927" s="35">
        <f>INDEX(budget!T:T,MATCH($A:$A,budget!$A:$A,0))</f>
        <v>0</v>
      </c>
      <c r="U927" s="332">
        <f t="shared" si="671"/>
        <v>0</v>
      </c>
      <c r="V927" s="58"/>
      <c r="W927" s="14"/>
      <c r="X927" s="58"/>
      <c r="Y927" s="58"/>
      <c r="Z927" s="58"/>
      <c r="AA927" s="58"/>
      <c r="AB927" s="75"/>
      <c r="AC927" s="319">
        <f t="shared" si="672"/>
        <v>0</v>
      </c>
      <c r="AD927" s="278"/>
      <c r="AE927" s="278"/>
      <c r="AF927" s="278"/>
      <c r="AG927" s="294">
        <f t="shared" si="673"/>
        <v>0</v>
      </c>
      <c r="AH927" s="304">
        <f t="shared" si="674"/>
        <v>0</v>
      </c>
    </row>
    <row r="928" spans="1:35">
      <c r="A928" s="103">
        <v>6565</v>
      </c>
      <c r="B928" s="44" t="s">
        <v>862</v>
      </c>
      <c r="C928" s="236" t="s">
        <v>230</v>
      </c>
      <c r="D928" s="6"/>
      <c r="E928" s="8"/>
      <c r="F928" s="98">
        <v>1</v>
      </c>
      <c r="G928" s="8"/>
      <c r="H928" s="7">
        <f t="shared" si="669"/>
        <v>1</v>
      </c>
      <c r="I928" s="4">
        <v>1</v>
      </c>
      <c r="J928" s="10" t="s">
        <v>231</v>
      </c>
      <c r="K928" s="7">
        <f>SUMIF(exportMMB!D:D,'Voorbeeld Costreport Budget'!A928,exportMMB!G:G)</f>
        <v>0</v>
      </c>
      <c r="L928" s="14">
        <f>INDEX(budget!L:L,MATCH(A:A,budget!A:A,0))</f>
        <v>0</v>
      </c>
      <c r="M928" s="22">
        <f>INDEX(budget!M:M,MATCH($A:$A,budget!$A:$A,0))</f>
        <v>0</v>
      </c>
      <c r="N928" s="14">
        <f>INDEX(budget!N:N,MATCH($A:$A,budget!$A:$A,0))</f>
        <v>0</v>
      </c>
      <c r="O928" s="35">
        <f>INDEX(budget!O:O,MATCH($A:$A,budget!$A:$A,0))</f>
        <v>0</v>
      </c>
      <c r="P928" s="35">
        <f>INDEX(budget!P:P,MATCH($A:$A,budget!$A:$A,0))</f>
        <v>0</v>
      </c>
      <c r="Q928" s="35">
        <f>INDEX(budget!Q:Q,MATCH($A:$A,budget!$A:$A,0))</f>
        <v>0</v>
      </c>
      <c r="R928" s="35">
        <f>INDEX(budget!R:R,MATCH($A:$A,budget!$A:$A,0))</f>
        <v>0</v>
      </c>
      <c r="S928" s="14">
        <f t="shared" si="670"/>
        <v>0</v>
      </c>
      <c r="T928" s="36"/>
      <c r="U928" s="332">
        <f t="shared" si="671"/>
        <v>0</v>
      </c>
      <c r="V928" s="58"/>
      <c r="W928" s="14"/>
      <c r="X928" s="58"/>
      <c r="Y928" s="58"/>
      <c r="Z928" s="58"/>
      <c r="AA928" s="58"/>
      <c r="AB928" s="310"/>
      <c r="AC928" s="319">
        <f t="shared" si="672"/>
        <v>0</v>
      </c>
      <c r="AD928" s="278"/>
      <c r="AE928" s="278"/>
      <c r="AF928" s="278"/>
      <c r="AG928" s="294">
        <f t="shared" si="673"/>
        <v>0</v>
      </c>
      <c r="AH928" s="304">
        <f t="shared" si="674"/>
        <v>0</v>
      </c>
    </row>
    <row r="929" spans="1:35">
      <c r="A929" s="39">
        <v>6566</v>
      </c>
      <c r="B929" s="44" t="s">
        <v>863</v>
      </c>
      <c r="C929" s="236" t="s">
        <v>230</v>
      </c>
      <c r="D929" s="6"/>
      <c r="E929" s="8"/>
      <c r="F929" s="98">
        <v>1</v>
      </c>
      <c r="G929" s="8"/>
      <c r="H929" s="7">
        <f t="shared" si="669"/>
        <v>1</v>
      </c>
      <c r="I929" s="4">
        <v>1</v>
      </c>
      <c r="J929" s="10" t="s">
        <v>231</v>
      </c>
      <c r="K929" s="7">
        <f>SUMIF(exportMMB!D:D,'Voorbeeld Costreport Budget'!A929,exportMMB!G:G)</f>
        <v>0</v>
      </c>
      <c r="L929" s="14">
        <f>INDEX(budget!L:L,MATCH(A:A,budget!A:A,0))</f>
        <v>0</v>
      </c>
      <c r="M929" s="22">
        <f>INDEX(budget!M:M,MATCH($A:$A,budget!$A:$A,0))</f>
        <v>0</v>
      </c>
      <c r="N929" s="14">
        <f>INDEX(budget!N:N,MATCH($A:$A,budget!$A:$A,0))</f>
        <v>0</v>
      </c>
      <c r="O929" s="35">
        <f>INDEX(budget!O:O,MATCH($A:$A,budget!$A:$A,0))</f>
        <v>0</v>
      </c>
      <c r="P929" s="35">
        <f>INDEX(budget!P:P,MATCH($A:$A,budget!$A:$A,0))</f>
        <v>0</v>
      </c>
      <c r="Q929" s="35">
        <f>INDEX(budget!Q:Q,MATCH($A:$A,budget!$A:$A,0))</f>
        <v>0</v>
      </c>
      <c r="R929" s="35">
        <f>INDEX(budget!R:R,MATCH($A:$A,budget!$A:$A,0))</f>
        <v>0</v>
      </c>
      <c r="S929" s="14">
        <f t="shared" si="670"/>
        <v>0</v>
      </c>
      <c r="T929" s="36"/>
      <c r="U929" s="332">
        <f t="shared" si="671"/>
        <v>0</v>
      </c>
      <c r="V929" s="58"/>
      <c r="W929" s="14"/>
      <c r="X929" s="58"/>
      <c r="Y929" s="58"/>
      <c r="Z929" s="58"/>
      <c r="AA929" s="58"/>
      <c r="AB929" s="310"/>
      <c r="AC929" s="319">
        <f t="shared" si="672"/>
        <v>0</v>
      </c>
      <c r="AD929" s="278"/>
      <c r="AE929" s="278"/>
      <c r="AF929" s="278"/>
      <c r="AG929" s="294">
        <f t="shared" si="673"/>
        <v>0</v>
      </c>
      <c r="AH929" s="304">
        <f t="shared" si="674"/>
        <v>0</v>
      </c>
    </row>
    <row r="930" spans="1:35">
      <c r="A930" s="103">
        <v>6567</v>
      </c>
      <c r="B930" s="44" t="s">
        <v>864</v>
      </c>
      <c r="C930" s="236" t="s">
        <v>230</v>
      </c>
      <c r="D930" s="6"/>
      <c r="E930" s="8"/>
      <c r="F930" s="98">
        <v>1</v>
      </c>
      <c r="G930" s="8"/>
      <c r="H930" s="7">
        <f t="shared" ref="H930:H931" si="675">SUM(E930:G930)</f>
        <v>1</v>
      </c>
      <c r="I930" s="4">
        <v>1</v>
      </c>
      <c r="J930" s="10" t="s">
        <v>231</v>
      </c>
      <c r="K930" s="7">
        <f>SUMIF(exportMMB!D:D,'Voorbeeld Costreport Budget'!A930,exportMMB!G:G)</f>
        <v>0</v>
      </c>
      <c r="L930" s="14">
        <f>INDEX(budget!L:L,MATCH(A:A,budget!A:A,0))</f>
        <v>0</v>
      </c>
      <c r="M930" s="22">
        <f>INDEX(budget!M:M,MATCH($A:$A,budget!$A:$A,0))</f>
        <v>0</v>
      </c>
      <c r="N930" s="14">
        <f>INDEX(budget!N:N,MATCH($A:$A,budget!$A:$A,0))</f>
        <v>0</v>
      </c>
      <c r="O930" s="35">
        <f>INDEX(budget!O:O,MATCH($A:$A,budget!$A:$A,0))</f>
        <v>0</v>
      </c>
      <c r="P930" s="35">
        <f>INDEX(budget!P:P,MATCH($A:$A,budget!$A:$A,0))</f>
        <v>0</v>
      </c>
      <c r="Q930" s="35">
        <f>INDEX(budget!Q:Q,MATCH($A:$A,budget!$A:$A,0))</f>
        <v>0</v>
      </c>
      <c r="R930" s="35">
        <f>INDEX(budget!R:R,MATCH($A:$A,budget!$A:$A,0))</f>
        <v>0</v>
      </c>
      <c r="S930" s="14">
        <f t="shared" si="670"/>
        <v>0</v>
      </c>
      <c r="T930" s="35">
        <f>INDEX(budget!T:T,MATCH($A:$A,budget!$A:$A,0))</f>
        <v>0</v>
      </c>
      <c r="U930" s="332">
        <f t="shared" si="671"/>
        <v>0</v>
      </c>
      <c r="V930" s="58"/>
      <c r="W930" s="14"/>
      <c r="X930" s="58"/>
      <c r="Y930" s="58"/>
      <c r="Z930" s="58"/>
      <c r="AA930" s="58"/>
      <c r="AB930" s="75"/>
      <c r="AC930" s="319">
        <f t="shared" si="672"/>
        <v>0</v>
      </c>
      <c r="AD930" s="278"/>
      <c r="AE930" s="278"/>
      <c r="AF930" s="278"/>
      <c r="AG930" s="294">
        <f t="shared" si="673"/>
        <v>0</v>
      </c>
      <c r="AH930" s="304">
        <f t="shared" si="674"/>
        <v>0</v>
      </c>
    </row>
    <row r="931" spans="1:35">
      <c r="A931" s="103">
        <v>6570</v>
      </c>
      <c r="B931" s="44" t="s">
        <v>865</v>
      </c>
      <c r="C931" s="236" t="s">
        <v>230</v>
      </c>
      <c r="D931" s="6"/>
      <c r="E931" s="4"/>
      <c r="F931" s="98">
        <v>1</v>
      </c>
      <c r="G931" s="8"/>
      <c r="H931" s="7">
        <f t="shared" si="675"/>
        <v>1</v>
      </c>
      <c r="I931" s="4">
        <v>1</v>
      </c>
      <c r="J931" s="8" t="s">
        <v>231</v>
      </c>
      <c r="K931" s="7">
        <f>SUMIF(exportMMB!D:D,'Voorbeeld Costreport Budget'!A931,exportMMB!G:G)</f>
        <v>0</v>
      </c>
      <c r="L931" s="14">
        <f>INDEX(budget!L:L,MATCH(A:A,budget!A:A,0))</f>
        <v>0</v>
      </c>
      <c r="M931" s="22">
        <f>INDEX(budget!M:M,MATCH($A:$A,budget!$A:$A,0))</f>
        <v>0</v>
      </c>
      <c r="N931" s="14">
        <f>INDEX(budget!N:N,MATCH($A:$A,budget!$A:$A,0))</f>
        <v>0</v>
      </c>
      <c r="O931" s="35">
        <f>INDEX(budget!O:O,MATCH($A:$A,budget!$A:$A,0))</f>
        <v>0</v>
      </c>
      <c r="P931" s="35">
        <f>INDEX(budget!P:P,MATCH($A:$A,budget!$A:$A,0))</f>
        <v>0</v>
      </c>
      <c r="Q931" s="35">
        <f>INDEX(budget!Q:Q,MATCH($A:$A,budget!$A:$A,0))</f>
        <v>0</v>
      </c>
      <c r="R931" s="35">
        <f>INDEX(budget!R:R,MATCH($A:$A,budget!$A:$A,0))</f>
        <v>0</v>
      </c>
      <c r="S931" s="14">
        <f t="shared" si="670"/>
        <v>0</v>
      </c>
      <c r="T931" s="35">
        <f>INDEX(budget!T:T,MATCH($A:$A,budget!$A:$A,0))</f>
        <v>0</v>
      </c>
      <c r="U931" s="332">
        <f t="shared" si="671"/>
        <v>0</v>
      </c>
      <c r="V931" s="58"/>
      <c r="W931" s="14"/>
      <c r="X931" s="58"/>
      <c r="Y931" s="58"/>
      <c r="Z931" s="58"/>
      <c r="AA931" s="58"/>
      <c r="AB931" s="75"/>
      <c r="AC931" s="319">
        <f t="shared" si="672"/>
        <v>0</v>
      </c>
      <c r="AD931" s="278"/>
      <c r="AE931" s="278"/>
      <c r="AF931" s="278"/>
      <c r="AG931" s="294">
        <f t="shared" si="673"/>
        <v>0</v>
      </c>
      <c r="AH931" s="304">
        <f t="shared" si="674"/>
        <v>0</v>
      </c>
    </row>
    <row r="932" spans="1:35">
      <c r="A932" s="39"/>
      <c r="B932" s="46" t="s">
        <v>152</v>
      </c>
      <c r="C932" s="236"/>
      <c r="D932" s="6"/>
      <c r="E932" s="8"/>
      <c r="F932" s="98"/>
      <c r="G932" s="8"/>
      <c r="H932" s="7"/>
      <c r="I932" s="4"/>
      <c r="J932" s="10"/>
      <c r="K932" s="7"/>
      <c r="L932" s="16">
        <f>SUM(L922:L931)</f>
        <v>0</v>
      </c>
      <c r="M932" s="21">
        <f>SUM(M922:M931)</f>
        <v>0</v>
      </c>
      <c r="N932" s="16">
        <f t="shared" ref="N932:T932" si="676">SUM(N922:N931)</f>
        <v>0</v>
      </c>
      <c r="O932" s="34">
        <f t="shared" si="676"/>
        <v>0</v>
      </c>
      <c r="P932" s="34">
        <f t="shared" si="676"/>
        <v>0</v>
      </c>
      <c r="Q932" s="34">
        <f t="shared" si="676"/>
        <v>0</v>
      </c>
      <c r="R932" s="34">
        <f t="shared" si="676"/>
        <v>0</v>
      </c>
      <c r="S932" s="16">
        <f t="shared" si="676"/>
        <v>0</v>
      </c>
      <c r="T932" s="34">
        <f t="shared" si="676"/>
        <v>0</v>
      </c>
      <c r="U932" s="284">
        <f t="shared" ref="U932:AA932" si="677">SUM(U922:U931)</f>
        <v>0</v>
      </c>
      <c r="V932" s="58">
        <f t="shared" si="677"/>
        <v>0</v>
      </c>
      <c r="W932" s="14">
        <f t="shared" si="677"/>
        <v>0</v>
      </c>
      <c r="X932" s="58">
        <f t="shared" si="677"/>
        <v>0</v>
      </c>
      <c r="Y932" s="58">
        <f t="shared" si="677"/>
        <v>0</v>
      </c>
      <c r="Z932" s="58">
        <f t="shared" si="677"/>
        <v>0</v>
      </c>
      <c r="AA932" s="58">
        <f t="shared" si="677"/>
        <v>0</v>
      </c>
      <c r="AB932" s="59">
        <f t="shared" ref="AB932" si="678">SUM(AB922:AB931)</f>
        <v>0</v>
      </c>
      <c r="AC932" s="320">
        <f>SUM(AC922:AC931)</f>
        <v>0</v>
      </c>
      <c r="AD932" s="279">
        <f>SUM(AD922:AD931)</f>
        <v>0</v>
      </c>
      <c r="AE932" s="279">
        <f>SUM(AE922:AE931)</f>
        <v>0</v>
      </c>
      <c r="AF932" s="279">
        <f>SUM(AF922:AF931)</f>
        <v>0</v>
      </c>
      <c r="AG932" s="295">
        <f t="shared" ref="AG932:AH932" si="679">SUM(AG922:AG931)</f>
        <v>0</v>
      </c>
      <c r="AH932" s="305">
        <f t="shared" si="679"/>
        <v>0</v>
      </c>
      <c r="AI932" s="328"/>
    </row>
    <row r="933" spans="1:35">
      <c r="A933" s="1"/>
      <c r="B933" s="44"/>
      <c r="C933" s="239"/>
      <c r="D933" s="6"/>
      <c r="E933" s="4"/>
      <c r="F933" s="98"/>
      <c r="G933" s="8"/>
      <c r="H933" s="7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  <c r="U933" s="284"/>
      <c r="V933" s="58"/>
      <c r="W933" s="14"/>
      <c r="X933" s="58"/>
      <c r="Y933" s="58"/>
      <c r="Z933" s="58"/>
      <c r="AA933" s="58"/>
      <c r="AB933" s="75"/>
      <c r="AC933" s="319"/>
      <c r="AD933" s="278"/>
      <c r="AE933" s="278"/>
      <c r="AF933" s="278"/>
      <c r="AG933" s="294"/>
      <c r="AH933" s="304"/>
    </row>
    <row r="934" spans="1:35">
      <c r="A934" s="104">
        <v>6600</v>
      </c>
      <c r="B934" s="31" t="s">
        <v>214</v>
      </c>
      <c r="C934" s="237"/>
      <c r="D934" s="6"/>
      <c r="E934" s="4"/>
      <c r="F934" s="98"/>
      <c r="G934" s="8"/>
      <c r="H934" s="7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  <c r="U934" s="284"/>
      <c r="V934" s="58"/>
      <c r="W934" s="14"/>
      <c r="X934" s="58"/>
      <c r="Y934" s="58"/>
      <c r="Z934" s="58"/>
      <c r="AA934" s="58"/>
      <c r="AB934" s="75"/>
      <c r="AC934" s="319"/>
      <c r="AD934" s="278"/>
      <c r="AE934" s="278"/>
      <c r="AF934" s="278"/>
      <c r="AG934" s="294"/>
      <c r="AH934" s="304"/>
    </row>
    <row r="935" spans="1:35">
      <c r="A935" s="39">
        <v>6640</v>
      </c>
      <c r="B935" s="44" t="s">
        <v>245</v>
      </c>
      <c r="C935" s="236" t="s">
        <v>230</v>
      </c>
      <c r="D935" s="6"/>
      <c r="E935" s="4"/>
      <c r="F935" s="98">
        <v>1</v>
      </c>
      <c r="G935" s="8"/>
      <c r="H935" s="7">
        <f t="shared" ref="H935" si="680">SUM(E935:G935)</f>
        <v>1</v>
      </c>
      <c r="I935" s="4">
        <v>1</v>
      </c>
      <c r="J935" s="10" t="s">
        <v>231</v>
      </c>
      <c r="K935" s="7">
        <f>SUMIF(exportMMB!D:D,'Voorbeeld Costreport Budget'!A935,exportMMB!G:G)</f>
        <v>0</v>
      </c>
      <c r="L935" s="14">
        <f>INDEX(budget!L:L,MATCH(A:A,budget!A:A,0))</f>
        <v>0</v>
      </c>
      <c r="M935" s="22">
        <f>INDEX(budget!M:M,MATCH($A:$A,budget!$A:$A,0))</f>
        <v>0</v>
      </c>
      <c r="N935" s="14">
        <f>INDEX(budget!N:N,MATCH($A:$A,budget!$A:$A,0))</f>
        <v>0</v>
      </c>
      <c r="O935" s="35">
        <f>INDEX(budget!O:O,MATCH($A:$A,budget!$A:$A,0))</f>
        <v>0</v>
      </c>
      <c r="P935" s="35">
        <f>INDEX(budget!P:P,MATCH($A:$A,budget!$A:$A,0))</f>
        <v>0</v>
      </c>
      <c r="Q935" s="35">
        <f>INDEX(budget!Q:Q,MATCH($A:$A,budget!$A:$A,0))</f>
        <v>0</v>
      </c>
      <c r="R935" s="35">
        <f>INDEX(budget!R:R,MATCH($A:$A,budget!$A:$A,0))</f>
        <v>0</v>
      </c>
      <c r="S935" s="14">
        <f t="shared" ref="S935:S943" si="681">L935-SUM(N935:R935)</f>
        <v>0</v>
      </c>
      <c r="T935" s="36"/>
      <c r="U935" s="332">
        <f t="shared" ref="U935:U943" si="682">W:W+X:X+Y:Y+Z:Z+AA:AA</f>
        <v>0</v>
      </c>
      <c r="V935" s="58"/>
      <c r="W935" s="14"/>
      <c r="X935" s="58"/>
      <c r="Y935" s="58"/>
      <c r="Z935" s="58"/>
      <c r="AA935" s="58"/>
      <c r="AB935" s="310"/>
      <c r="AC935" s="319">
        <f t="shared" ref="AC935:AC943" si="683">AD:AD+AE:AE</f>
        <v>0</v>
      </c>
      <c r="AD935" s="278"/>
      <c r="AE935" s="278"/>
      <c r="AF935" s="278"/>
      <c r="AG935" s="294">
        <f t="shared" ref="AG935:AG943" si="684">AC:AC+U:U</f>
        <v>0</v>
      </c>
      <c r="AH935" s="304">
        <f t="shared" ref="AH935:AH943" si="685">L:L-AG:AG</f>
        <v>0</v>
      </c>
    </row>
    <row r="936" spans="1:35">
      <c r="A936" s="103">
        <v>6641</v>
      </c>
      <c r="B936" s="44" t="s">
        <v>866</v>
      </c>
      <c r="C936" s="236" t="s">
        <v>230</v>
      </c>
      <c r="D936" s="6"/>
      <c r="E936" s="4"/>
      <c r="F936" s="98">
        <v>1</v>
      </c>
      <c r="G936" s="8"/>
      <c r="H936" s="7">
        <f t="shared" ref="H936:H939" si="686">SUM(E936:G936)</f>
        <v>1</v>
      </c>
      <c r="I936" s="4">
        <v>1</v>
      </c>
      <c r="J936" s="8" t="s">
        <v>231</v>
      </c>
      <c r="K936" s="7">
        <f>SUMIF(exportMMB!D:D,'Voorbeeld Costreport Budget'!A936,exportMMB!G:G)</f>
        <v>0</v>
      </c>
      <c r="L936" s="14">
        <f>INDEX(budget!L:L,MATCH(A:A,budget!A:A,0))</f>
        <v>0</v>
      </c>
      <c r="M936" s="22">
        <f>INDEX(budget!M:M,MATCH($A:$A,budget!$A:$A,0))</f>
        <v>0</v>
      </c>
      <c r="N936" s="14">
        <f>INDEX(budget!N:N,MATCH($A:$A,budget!$A:$A,0))</f>
        <v>0</v>
      </c>
      <c r="O936" s="35">
        <f>INDEX(budget!O:O,MATCH($A:$A,budget!$A:$A,0))</f>
        <v>0</v>
      </c>
      <c r="P936" s="35">
        <f>INDEX(budget!P:P,MATCH($A:$A,budget!$A:$A,0))</f>
        <v>0</v>
      </c>
      <c r="Q936" s="35">
        <f>INDEX(budget!Q:Q,MATCH($A:$A,budget!$A:$A,0))</f>
        <v>0</v>
      </c>
      <c r="R936" s="35">
        <f>INDEX(budget!R:R,MATCH($A:$A,budget!$A:$A,0))</f>
        <v>0</v>
      </c>
      <c r="S936" s="14">
        <f t="shared" si="681"/>
        <v>0</v>
      </c>
      <c r="T936" s="36"/>
      <c r="U936" s="332">
        <f t="shared" si="682"/>
        <v>0</v>
      </c>
      <c r="V936" s="58"/>
      <c r="W936" s="14"/>
      <c r="X936" s="58"/>
      <c r="Y936" s="58"/>
      <c r="Z936" s="58"/>
      <c r="AA936" s="58"/>
      <c r="AB936" s="310"/>
      <c r="AC936" s="319">
        <f t="shared" si="683"/>
        <v>0</v>
      </c>
      <c r="AD936" s="278"/>
      <c r="AE936" s="278"/>
      <c r="AF936" s="278"/>
      <c r="AG936" s="294">
        <f t="shared" si="684"/>
        <v>0</v>
      </c>
      <c r="AH936" s="304">
        <f t="shared" si="685"/>
        <v>0</v>
      </c>
    </row>
    <row r="937" spans="1:35">
      <c r="A937" s="103">
        <v>6645</v>
      </c>
      <c r="B937" s="44" t="s">
        <v>867</v>
      </c>
      <c r="C937" s="236" t="s">
        <v>230</v>
      </c>
      <c r="D937" s="6"/>
      <c r="E937" s="12"/>
      <c r="F937" s="98">
        <v>1</v>
      </c>
      <c r="G937" s="8"/>
      <c r="H937" s="7">
        <f t="shared" si="686"/>
        <v>1</v>
      </c>
      <c r="I937" s="4">
        <v>1</v>
      </c>
      <c r="J937" s="8" t="s">
        <v>231</v>
      </c>
      <c r="K937" s="55">
        <f>SUMIF(exportMMB!D:D,'Voorbeeld Costreport Budget'!A937,exportMMB!G:G)</f>
        <v>0</v>
      </c>
      <c r="L937" s="14">
        <f>INDEX(budget!L:L,MATCH(A:A,budget!A:A,0))</f>
        <v>0</v>
      </c>
      <c r="M937" s="22">
        <f>INDEX(budget!M:M,MATCH($A:$A,budget!$A:$A,0))</f>
        <v>0</v>
      </c>
      <c r="N937" s="14">
        <f>INDEX(budget!N:N,MATCH($A:$A,budget!$A:$A,0))</f>
        <v>0</v>
      </c>
      <c r="O937" s="35">
        <f>INDEX(budget!O:O,MATCH($A:$A,budget!$A:$A,0))</f>
        <v>0</v>
      </c>
      <c r="P937" s="35">
        <f>INDEX(budget!P:P,MATCH($A:$A,budget!$A:$A,0))</f>
        <v>0</v>
      </c>
      <c r="Q937" s="35">
        <f>INDEX(budget!Q:Q,MATCH($A:$A,budget!$A:$A,0))</f>
        <v>0</v>
      </c>
      <c r="R937" s="35">
        <f>INDEX(budget!R:R,MATCH($A:$A,budget!$A:$A,0))</f>
        <v>0</v>
      </c>
      <c r="S937" s="14">
        <f t="shared" si="681"/>
        <v>0</v>
      </c>
      <c r="T937" s="36"/>
      <c r="U937" s="332">
        <f t="shared" si="682"/>
        <v>0</v>
      </c>
      <c r="V937" s="58"/>
      <c r="W937" s="14"/>
      <c r="X937" s="58"/>
      <c r="Y937" s="58"/>
      <c r="Z937" s="58"/>
      <c r="AA937" s="58"/>
      <c r="AB937" s="310"/>
      <c r="AC937" s="319">
        <f t="shared" si="683"/>
        <v>0</v>
      </c>
      <c r="AD937" s="278"/>
      <c r="AE937" s="278"/>
      <c r="AF937" s="278"/>
      <c r="AG937" s="294">
        <f t="shared" si="684"/>
        <v>0</v>
      </c>
      <c r="AH937" s="304">
        <f t="shared" si="685"/>
        <v>0</v>
      </c>
    </row>
    <row r="938" spans="1:35">
      <c r="A938" s="39">
        <v>6663</v>
      </c>
      <c r="B938" s="44" t="s">
        <v>234</v>
      </c>
      <c r="C938" s="236" t="s">
        <v>230</v>
      </c>
      <c r="D938" s="6"/>
      <c r="E938" s="4"/>
      <c r="F938" s="98">
        <v>1</v>
      </c>
      <c r="G938" s="8"/>
      <c r="H938" s="7">
        <f t="shared" si="686"/>
        <v>1</v>
      </c>
      <c r="I938" s="4">
        <v>1</v>
      </c>
      <c r="J938" s="8" t="s">
        <v>231</v>
      </c>
      <c r="K938" s="7">
        <f>SUMIF(exportMMB!D:D,'Voorbeeld Costreport Budget'!A938,exportMMB!G:G)</f>
        <v>0</v>
      </c>
      <c r="L938" s="14">
        <f>INDEX(budget!L:L,MATCH(A:A,budget!A:A,0))</f>
        <v>0</v>
      </c>
      <c r="M938" s="22">
        <f>INDEX(budget!M:M,MATCH($A:$A,budget!$A:$A,0))</f>
        <v>0</v>
      </c>
      <c r="N938" s="14">
        <f>INDEX(budget!N:N,MATCH($A:$A,budget!$A:$A,0))</f>
        <v>0</v>
      </c>
      <c r="O938" s="35">
        <f>INDEX(budget!O:O,MATCH($A:$A,budget!$A:$A,0))</f>
        <v>0</v>
      </c>
      <c r="P938" s="35">
        <f>INDEX(budget!P:P,MATCH($A:$A,budget!$A:$A,0))</f>
        <v>0</v>
      </c>
      <c r="Q938" s="35">
        <f>INDEX(budget!Q:Q,MATCH($A:$A,budget!$A:$A,0))</f>
        <v>0</v>
      </c>
      <c r="R938" s="35">
        <f>INDEX(budget!R:R,MATCH($A:$A,budget!$A:$A,0))</f>
        <v>0</v>
      </c>
      <c r="S938" s="14">
        <f t="shared" si="681"/>
        <v>0</v>
      </c>
      <c r="T938" s="36"/>
      <c r="U938" s="332">
        <f t="shared" si="682"/>
        <v>0</v>
      </c>
      <c r="V938" s="58"/>
      <c r="W938" s="14"/>
      <c r="X938" s="58"/>
      <c r="Y938" s="58"/>
      <c r="Z938" s="58"/>
      <c r="AA938" s="58"/>
      <c r="AB938" s="310"/>
      <c r="AC938" s="319">
        <f t="shared" si="683"/>
        <v>0</v>
      </c>
      <c r="AD938" s="278"/>
      <c r="AE938" s="278"/>
      <c r="AF938" s="278"/>
      <c r="AG938" s="294">
        <f t="shared" si="684"/>
        <v>0</v>
      </c>
      <c r="AH938" s="304">
        <f t="shared" si="685"/>
        <v>0</v>
      </c>
    </row>
    <row r="939" spans="1:35">
      <c r="A939" s="39">
        <v>6664</v>
      </c>
      <c r="B939" s="44" t="s">
        <v>868</v>
      </c>
      <c r="C939" s="236" t="s">
        <v>230</v>
      </c>
      <c r="D939" s="6"/>
      <c r="E939" s="4"/>
      <c r="F939" s="98">
        <v>1</v>
      </c>
      <c r="G939" s="8"/>
      <c r="H939" s="7">
        <f t="shared" si="686"/>
        <v>1</v>
      </c>
      <c r="I939" s="4">
        <v>1</v>
      </c>
      <c r="J939" s="8" t="s">
        <v>231</v>
      </c>
      <c r="K939" s="7">
        <f>SUMIF(exportMMB!D:D,'Voorbeeld Costreport Budget'!A939,exportMMB!G:G)</f>
        <v>0</v>
      </c>
      <c r="L939" s="14">
        <f>INDEX(budget!L:L,MATCH(A:A,budget!A:A,0))</f>
        <v>0</v>
      </c>
      <c r="M939" s="22">
        <f>INDEX(budget!M:M,MATCH($A:$A,budget!$A:$A,0))</f>
        <v>0</v>
      </c>
      <c r="N939" s="14">
        <f>INDEX(budget!N:N,MATCH($A:$A,budget!$A:$A,0))</f>
        <v>0</v>
      </c>
      <c r="O939" s="35">
        <f>INDEX(budget!O:O,MATCH($A:$A,budget!$A:$A,0))</f>
        <v>0</v>
      </c>
      <c r="P939" s="35">
        <f>INDEX(budget!P:P,MATCH($A:$A,budget!$A:$A,0))</f>
        <v>0</v>
      </c>
      <c r="Q939" s="35">
        <f>INDEX(budget!Q:Q,MATCH($A:$A,budget!$A:$A,0))</f>
        <v>0</v>
      </c>
      <c r="R939" s="35">
        <f>INDEX(budget!R:R,MATCH($A:$A,budget!$A:$A,0))</f>
        <v>0</v>
      </c>
      <c r="S939" s="14">
        <f t="shared" si="681"/>
        <v>0</v>
      </c>
      <c r="T939" s="36"/>
      <c r="U939" s="332">
        <f t="shared" si="682"/>
        <v>0</v>
      </c>
      <c r="V939" s="58"/>
      <c r="W939" s="14"/>
      <c r="X939" s="58"/>
      <c r="Y939" s="58"/>
      <c r="Z939" s="58"/>
      <c r="AA939" s="58"/>
      <c r="AB939" s="310"/>
      <c r="AC939" s="319">
        <f t="shared" si="683"/>
        <v>0</v>
      </c>
      <c r="AD939" s="278"/>
      <c r="AE939" s="278"/>
      <c r="AF939" s="278"/>
      <c r="AG939" s="294">
        <f t="shared" si="684"/>
        <v>0</v>
      </c>
      <c r="AH939" s="304">
        <f t="shared" si="685"/>
        <v>0</v>
      </c>
    </row>
    <row r="940" spans="1:35">
      <c r="A940" s="39">
        <v>6668</v>
      </c>
      <c r="B940" s="44" t="s">
        <v>869</v>
      </c>
      <c r="C940" s="236" t="s">
        <v>230</v>
      </c>
      <c r="D940" s="6"/>
      <c r="E940" s="4"/>
      <c r="F940" s="98">
        <v>1</v>
      </c>
      <c r="G940" s="8"/>
      <c r="H940" s="7">
        <f t="shared" ref="H940:H943" si="687">SUM(E940:G940)</f>
        <v>1</v>
      </c>
      <c r="I940" s="4">
        <v>1</v>
      </c>
      <c r="J940" s="8" t="s">
        <v>231</v>
      </c>
      <c r="K940" s="7">
        <f>SUMIF(exportMMB!D:D,'Voorbeeld Costreport Budget'!A940,exportMMB!G:G)</f>
        <v>0</v>
      </c>
      <c r="L940" s="14">
        <f>INDEX(budget!L:L,MATCH(A:A,budget!A:A,0))</f>
        <v>0</v>
      </c>
      <c r="M940" s="22">
        <f>INDEX(budget!M:M,MATCH($A:$A,budget!$A:$A,0))</f>
        <v>0</v>
      </c>
      <c r="N940" s="14">
        <f>INDEX(budget!N:N,MATCH($A:$A,budget!$A:$A,0))</f>
        <v>0</v>
      </c>
      <c r="O940" s="35">
        <f>INDEX(budget!O:O,MATCH($A:$A,budget!$A:$A,0))</f>
        <v>0</v>
      </c>
      <c r="P940" s="35">
        <f>INDEX(budget!P:P,MATCH($A:$A,budget!$A:$A,0))</f>
        <v>0</v>
      </c>
      <c r="Q940" s="35">
        <f>INDEX(budget!Q:Q,MATCH($A:$A,budget!$A:$A,0))</f>
        <v>0</v>
      </c>
      <c r="R940" s="35">
        <f>INDEX(budget!R:R,MATCH($A:$A,budget!$A:$A,0))</f>
        <v>0</v>
      </c>
      <c r="S940" s="14">
        <f t="shared" si="681"/>
        <v>0</v>
      </c>
      <c r="T940" s="36"/>
      <c r="U940" s="332">
        <f t="shared" si="682"/>
        <v>0</v>
      </c>
      <c r="V940" s="58"/>
      <c r="W940" s="14"/>
      <c r="X940" s="58"/>
      <c r="Y940" s="58"/>
      <c r="Z940" s="58"/>
      <c r="AA940" s="58"/>
      <c r="AB940" s="310"/>
      <c r="AC940" s="319">
        <f t="shared" si="683"/>
        <v>0</v>
      </c>
      <c r="AD940" s="278"/>
      <c r="AE940" s="278"/>
      <c r="AF940" s="278"/>
      <c r="AG940" s="294">
        <f t="shared" si="684"/>
        <v>0</v>
      </c>
      <c r="AH940" s="304">
        <f t="shared" si="685"/>
        <v>0</v>
      </c>
    </row>
    <row r="941" spans="1:35">
      <c r="A941" s="103">
        <v>6669</v>
      </c>
      <c r="B941" s="44" t="s">
        <v>870</v>
      </c>
      <c r="C941" s="236" t="s">
        <v>230</v>
      </c>
      <c r="D941" s="6"/>
      <c r="E941" s="4"/>
      <c r="F941" s="98">
        <v>1</v>
      </c>
      <c r="G941" s="8"/>
      <c r="H941" s="7">
        <f t="shared" si="687"/>
        <v>1</v>
      </c>
      <c r="I941" s="4">
        <v>1</v>
      </c>
      <c r="J941" s="8" t="s">
        <v>231</v>
      </c>
      <c r="K941" s="7">
        <f>SUMIF(exportMMB!D:D,'Voorbeeld Costreport Budget'!A941,exportMMB!G:G)</f>
        <v>0</v>
      </c>
      <c r="L941" s="14">
        <f>INDEX(budget!L:L,MATCH(A:A,budget!A:A,0))</f>
        <v>0</v>
      </c>
      <c r="M941" s="22">
        <f>INDEX(budget!M:M,MATCH($A:$A,budget!$A:$A,0))</f>
        <v>0</v>
      </c>
      <c r="N941" s="14">
        <f>INDEX(budget!N:N,MATCH($A:$A,budget!$A:$A,0))</f>
        <v>0</v>
      </c>
      <c r="O941" s="35">
        <f>INDEX(budget!O:O,MATCH($A:$A,budget!$A:$A,0))</f>
        <v>0</v>
      </c>
      <c r="P941" s="35">
        <f>INDEX(budget!P:P,MATCH($A:$A,budget!$A:$A,0))</f>
        <v>0</v>
      </c>
      <c r="Q941" s="35">
        <f>INDEX(budget!Q:Q,MATCH($A:$A,budget!$A:$A,0))</f>
        <v>0</v>
      </c>
      <c r="R941" s="35">
        <f>INDEX(budget!R:R,MATCH($A:$A,budget!$A:$A,0))</f>
        <v>0</v>
      </c>
      <c r="S941" s="14">
        <f t="shared" si="681"/>
        <v>0</v>
      </c>
      <c r="T941" s="36"/>
      <c r="U941" s="332">
        <f t="shared" si="682"/>
        <v>0</v>
      </c>
      <c r="V941" s="58"/>
      <c r="W941" s="14"/>
      <c r="X941" s="58"/>
      <c r="Y941" s="58"/>
      <c r="Z941" s="58"/>
      <c r="AA941" s="58"/>
      <c r="AB941" s="310"/>
      <c r="AC941" s="319">
        <f t="shared" si="683"/>
        <v>0</v>
      </c>
      <c r="AD941" s="278"/>
      <c r="AE941" s="278"/>
      <c r="AF941" s="278"/>
      <c r="AG941" s="294">
        <f t="shared" si="684"/>
        <v>0</v>
      </c>
      <c r="AH941" s="304">
        <f t="shared" si="685"/>
        <v>0</v>
      </c>
    </row>
    <row r="942" spans="1:35">
      <c r="A942" s="39">
        <v>6690</v>
      </c>
      <c r="B942" s="44" t="s">
        <v>871</v>
      </c>
      <c r="C942" s="236" t="s">
        <v>230</v>
      </c>
      <c r="D942" s="6"/>
      <c r="E942" s="4"/>
      <c r="F942" s="98">
        <v>1</v>
      </c>
      <c r="G942" s="8"/>
      <c r="H942" s="7">
        <f t="shared" si="687"/>
        <v>1</v>
      </c>
      <c r="I942" s="4">
        <v>1</v>
      </c>
      <c r="J942" s="8" t="s">
        <v>231</v>
      </c>
      <c r="K942" s="7">
        <f>SUMIF(exportMMB!D:D,'Voorbeeld Costreport Budget'!A942,exportMMB!G:G)</f>
        <v>0</v>
      </c>
      <c r="L942" s="14">
        <f>INDEX(budget!L:L,MATCH(A:A,budget!A:A,0))</f>
        <v>0</v>
      </c>
      <c r="M942" s="22">
        <f>INDEX(budget!M:M,MATCH($A:$A,budget!$A:$A,0))</f>
        <v>0</v>
      </c>
      <c r="N942" s="14">
        <f>INDEX(budget!N:N,MATCH($A:$A,budget!$A:$A,0))</f>
        <v>0</v>
      </c>
      <c r="O942" s="35">
        <f>INDEX(budget!O:O,MATCH($A:$A,budget!$A:$A,0))</f>
        <v>0</v>
      </c>
      <c r="P942" s="35">
        <f>INDEX(budget!P:P,MATCH($A:$A,budget!$A:$A,0))</f>
        <v>0</v>
      </c>
      <c r="Q942" s="35">
        <f>INDEX(budget!Q:Q,MATCH($A:$A,budget!$A:$A,0))</f>
        <v>0</v>
      </c>
      <c r="R942" s="35">
        <f>INDEX(budget!R:R,MATCH($A:$A,budget!$A:$A,0))</f>
        <v>0</v>
      </c>
      <c r="S942" s="14">
        <f t="shared" si="681"/>
        <v>0</v>
      </c>
      <c r="T942" s="36"/>
      <c r="U942" s="332">
        <f t="shared" si="682"/>
        <v>0</v>
      </c>
      <c r="V942" s="58"/>
      <c r="W942" s="14"/>
      <c r="X942" s="58"/>
      <c r="Y942" s="58"/>
      <c r="Z942" s="58"/>
      <c r="AA942" s="58"/>
      <c r="AB942" s="310"/>
      <c r="AC942" s="319">
        <f t="shared" si="683"/>
        <v>0</v>
      </c>
      <c r="AD942" s="278"/>
      <c r="AE942" s="278"/>
      <c r="AF942" s="278"/>
      <c r="AG942" s="294">
        <f t="shared" si="684"/>
        <v>0</v>
      </c>
      <c r="AH942" s="304">
        <f t="shared" si="685"/>
        <v>0</v>
      </c>
    </row>
    <row r="943" spans="1:35">
      <c r="A943" s="103">
        <v>6692</v>
      </c>
      <c r="B943" s="44" t="s">
        <v>872</v>
      </c>
      <c r="C943" s="236" t="s">
        <v>230</v>
      </c>
      <c r="D943" s="6"/>
      <c r="E943" s="4"/>
      <c r="F943" s="98">
        <v>1</v>
      </c>
      <c r="G943" s="8"/>
      <c r="H943" s="7">
        <f t="shared" si="687"/>
        <v>1</v>
      </c>
      <c r="I943" s="4">
        <v>1</v>
      </c>
      <c r="J943" s="8" t="s">
        <v>231</v>
      </c>
      <c r="K943" s="7">
        <f>SUMIF(exportMMB!D:D,'Voorbeeld Costreport Budget'!A943,exportMMB!G:G)</f>
        <v>0</v>
      </c>
      <c r="L943" s="14">
        <f>INDEX(budget!L:L,MATCH(A:A,budget!A:A,0))</f>
        <v>0</v>
      </c>
      <c r="M943" s="22">
        <f>INDEX(budget!M:M,MATCH($A:$A,budget!$A:$A,0))</f>
        <v>0</v>
      </c>
      <c r="N943" s="14">
        <f>INDEX(budget!N:N,MATCH($A:$A,budget!$A:$A,0))</f>
        <v>0</v>
      </c>
      <c r="O943" s="35">
        <f>INDEX(budget!O:O,MATCH($A:$A,budget!$A:$A,0))</f>
        <v>0</v>
      </c>
      <c r="P943" s="35">
        <f>INDEX(budget!P:P,MATCH($A:$A,budget!$A:$A,0))</f>
        <v>0</v>
      </c>
      <c r="Q943" s="35">
        <f>INDEX(budget!Q:Q,MATCH($A:$A,budget!$A:$A,0))</f>
        <v>0</v>
      </c>
      <c r="R943" s="35">
        <f>INDEX(budget!R:R,MATCH($A:$A,budget!$A:$A,0))</f>
        <v>0</v>
      </c>
      <c r="S943" s="14">
        <f t="shared" si="681"/>
        <v>0</v>
      </c>
      <c r="T943" s="36"/>
      <c r="U943" s="332">
        <f t="shared" si="682"/>
        <v>0</v>
      </c>
      <c r="V943" s="58"/>
      <c r="W943" s="14"/>
      <c r="X943" s="58"/>
      <c r="Y943" s="58"/>
      <c r="Z943" s="58"/>
      <c r="AA943" s="58"/>
      <c r="AB943" s="310"/>
      <c r="AC943" s="319">
        <f t="shared" si="683"/>
        <v>0</v>
      </c>
      <c r="AD943" s="278"/>
      <c r="AE943" s="278"/>
      <c r="AF943" s="278"/>
      <c r="AG943" s="294">
        <f t="shared" si="684"/>
        <v>0</v>
      </c>
      <c r="AH943" s="304">
        <f t="shared" si="685"/>
        <v>0</v>
      </c>
    </row>
    <row r="944" spans="1:35">
      <c r="A944" s="39"/>
      <c r="B944" s="46" t="s">
        <v>152</v>
      </c>
      <c r="C944" s="236"/>
      <c r="D944" s="6"/>
      <c r="E944" s="4"/>
      <c r="F944" s="98"/>
      <c r="G944" s="8"/>
      <c r="H944" s="7"/>
      <c r="I944" s="4"/>
      <c r="J944" s="8"/>
      <c r="K944" s="7"/>
      <c r="L944" s="16">
        <f t="shared" ref="L944:AH944" si="688">SUM(L935:L943)</f>
        <v>0</v>
      </c>
      <c r="M944" s="21">
        <f t="shared" si="688"/>
        <v>0</v>
      </c>
      <c r="N944" s="16">
        <f t="shared" si="688"/>
        <v>0</v>
      </c>
      <c r="O944" s="34">
        <f t="shared" si="688"/>
        <v>0</v>
      </c>
      <c r="P944" s="34">
        <f t="shared" si="688"/>
        <v>0</v>
      </c>
      <c r="Q944" s="34">
        <f t="shared" si="688"/>
        <v>0</v>
      </c>
      <c r="R944" s="34">
        <f t="shared" si="688"/>
        <v>0</v>
      </c>
      <c r="S944" s="16">
        <f t="shared" si="688"/>
        <v>0</v>
      </c>
      <c r="T944" s="34">
        <f t="shared" si="688"/>
        <v>0</v>
      </c>
      <c r="U944" s="284">
        <f t="shared" si="688"/>
        <v>0</v>
      </c>
      <c r="V944" s="58">
        <f t="shared" si="688"/>
        <v>0</v>
      </c>
      <c r="W944" s="14">
        <f t="shared" si="688"/>
        <v>0</v>
      </c>
      <c r="X944" s="58">
        <f t="shared" si="688"/>
        <v>0</v>
      </c>
      <c r="Y944" s="58">
        <f t="shared" si="688"/>
        <v>0</v>
      </c>
      <c r="Z944" s="58">
        <f t="shared" si="688"/>
        <v>0</v>
      </c>
      <c r="AA944" s="58">
        <f t="shared" si="688"/>
        <v>0</v>
      </c>
      <c r="AB944" s="59">
        <f t="shared" si="688"/>
        <v>0</v>
      </c>
      <c r="AC944" s="320">
        <f t="shared" si="688"/>
        <v>0</v>
      </c>
      <c r="AD944" s="279">
        <f t="shared" si="688"/>
        <v>0</v>
      </c>
      <c r="AE944" s="279">
        <f t="shared" si="688"/>
        <v>0</v>
      </c>
      <c r="AF944" s="279">
        <f t="shared" si="688"/>
        <v>0</v>
      </c>
      <c r="AG944" s="295">
        <f t="shared" si="688"/>
        <v>0</v>
      </c>
      <c r="AH944" s="305">
        <f t="shared" si="688"/>
        <v>0</v>
      </c>
      <c r="AI944" s="328"/>
    </row>
    <row r="945" spans="1:35">
      <c r="A945" s="39"/>
      <c r="B945" s="46"/>
      <c r="C945" s="236"/>
      <c r="D945" s="6"/>
      <c r="E945" s="4"/>
      <c r="F945" s="98"/>
      <c r="G945" s="8"/>
      <c r="H945" s="7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  <c r="U945" s="284"/>
      <c r="V945" s="58"/>
      <c r="W945" s="14"/>
      <c r="X945" s="58"/>
      <c r="Y945" s="58"/>
      <c r="Z945" s="58"/>
      <c r="AA945" s="58"/>
      <c r="AB945" s="75"/>
      <c r="AC945" s="319"/>
      <c r="AD945" s="278"/>
      <c r="AE945" s="278"/>
      <c r="AF945" s="278"/>
      <c r="AG945" s="294"/>
      <c r="AH945" s="304"/>
    </row>
    <row r="946" spans="1:35">
      <c r="A946" s="104">
        <v>6700</v>
      </c>
      <c r="B946" s="31" t="s">
        <v>215</v>
      </c>
      <c r="C946" s="237"/>
      <c r="D946" s="6"/>
      <c r="E946" s="4"/>
      <c r="F946" s="98"/>
      <c r="G946" s="8"/>
      <c r="H946" s="7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  <c r="U946" s="284"/>
      <c r="V946" s="58"/>
      <c r="W946" s="14"/>
      <c r="X946" s="58"/>
      <c r="Y946" s="58"/>
      <c r="Z946" s="58"/>
      <c r="AA946" s="58"/>
      <c r="AB946" s="75"/>
      <c r="AC946" s="319"/>
      <c r="AD946" s="278"/>
      <c r="AE946" s="278"/>
      <c r="AF946" s="278"/>
      <c r="AG946" s="294"/>
      <c r="AH946" s="304"/>
    </row>
    <row r="947" spans="1:35">
      <c r="A947" s="39">
        <v>6701</v>
      </c>
      <c r="B947" s="44" t="s">
        <v>873</v>
      </c>
      <c r="C947" s="236" t="s">
        <v>230</v>
      </c>
      <c r="D947" s="6"/>
      <c r="E947" s="4"/>
      <c r="F947" s="98">
        <v>1</v>
      </c>
      <c r="G947" s="8"/>
      <c r="H947" s="7">
        <f t="shared" ref="H947:H949" si="689">SUM(E947:G947)</f>
        <v>1</v>
      </c>
      <c r="I947" s="4">
        <v>1</v>
      </c>
      <c r="J947" s="8" t="s">
        <v>231</v>
      </c>
      <c r="K947" s="7">
        <f>SUMIF(exportMMB!D:D,'Voorbeeld Costreport Budget'!A947,exportMMB!G:G)</f>
        <v>0</v>
      </c>
      <c r="L947" s="14">
        <f>INDEX(budget!L:L,MATCH(A:A,budget!A:A,0))</f>
        <v>0</v>
      </c>
      <c r="M947" s="22">
        <f>INDEX(budget!M:M,MATCH($A:$A,budget!$A:$A,0))</f>
        <v>0</v>
      </c>
      <c r="N947" s="14">
        <f>INDEX(budget!N:N,MATCH($A:$A,budget!$A:$A,0))</f>
        <v>0</v>
      </c>
      <c r="O947" s="35">
        <f>INDEX(budget!O:O,MATCH($A:$A,budget!$A:$A,0))</f>
        <v>0</v>
      </c>
      <c r="P947" s="35">
        <f>INDEX(budget!P:P,MATCH($A:$A,budget!$A:$A,0))</f>
        <v>0</v>
      </c>
      <c r="Q947" s="35">
        <f>INDEX(budget!Q:Q,MATCH($A:$A,budget!$A:$A,0))</f>
        <v>0</v>
      </c>
      <c r="R947" s="35">
        <f>INDEX(budget!R:R,MATCH($A:$A,budget!$A:$A,0))</f>
        <v>0</v>
      </c>
      <c r="S947" s="14">
        <f>L947-SUM(N947:R947)</f>
        <v>0</v>
      </c>
      <c r="T947" s="36"/>
      <c r="U947" s="332">
        <f>W:W+X:X+Y:Y+Z:Z+AA:AA</f>
        <v>0</v>
      </c>
      <c r="V947" s="58"/>
      <c r="W947" s="14"/>
      <c r="X947" s="58"/>
      <c r="Y947" s="58"/>
      <c r="Z947" s="58"/>
      <c r="AA947" s="58"/>
      <c r="AB947" s="310"/>
      <c r="AC947" s="319">
        <f>AD:AD+AE:AE</f>
        <v>0</v>
      </c>
      <c r="AD947" s="278"/>
      <c r="AE947" s="278"/>
      <c r="AF947" s="278"/>
      <c r="AG947" s="294">
        <f>AC:AC+U:U</f>
        <v>0</v>
      </c>
      <c r="AH947" s="304">
        <f>L:L-AG:AG</f>
        <v>0</v>
      </c>
    </row>
    <row r="948" spans="1:35">
      <c r="A948" s="39">
        <v>6702</v>
      </c>
      <c r="B948" s="44" t="s">
        <v>874</v>
      </c>
      <c r="C948" s="236" t="s">
        <v>230</v>
      </c>
      <c r="D948" s="6"/>
      <c r="E948" s="4"/>
      <c r="F948" s="98">
        <v>1</v>
      </c>
      <c r="G948" s="8"/>
      <c r="H948" s="7">
        <f t="shared" si="689"/>
        <v>1</v>
      </c>
      <c r="I948" s="4">
        <v>1</v>
      </c>
      <c r="J948" s="8" t="s">
        <v>231</v>
      </c>
      <c r="K948" s="7">
        <f>SUMIF(exportMMB!D:D,'Voorbeeld Costreport Budget'!A948,exportMMB!G:G)</f>
        <v>0</v>
      </c>
      <c r="L948" s="14">
        <f>INDEX(budget!L:L,MATCH(A:A,budget!A:A,0))</f>
        <v>0</v>
      </c>
      <c r="M948" s="22">
        <f>INDEX(budget!M:M,MATCH($A:$A,budget!$A:$A,0))</f>
        <v>0</v>
      </c>
      <c r="N948" s="14">
        <f>INDEX(budget!N:N,MATCH($A:$A,budget!$A:$A,0))</f>
        <v>0</v>
      </c>
      <c r="O948" s="35">
        <f>INDEX(budget!O:O,MATCH($A:$A,budget!$A:$A,0))</f>
        <v>0</v>
      </c>
      <c r="P948" s="35">
        <f>INDEX(budget!P:P,MATCH($A:$A,budget!$A:$A,0))</f>
        <v>0</v>
      </c>
      <c r="Q948" s="35">
        <f>INDEX(budget!Q:Q,MATCH($A:$A,budget!$A:$A,0))</f>
        <v>0</v>
      </c>
      <c r="R948" s="35">
        <f>INDEX(budget!R:R,MATCH($A:$A,budget!$A:$A,0))</f>
        <v>0</v>
      </c>
      <c r="S948" s="14">
        <f>L948-SUM(N948:R948)</f>
        <v>0</v>
      </c>
      <c r="T948" s="36"/>
      <c r="U948" s="332">
        <f>W:W+X:X+Y:Y+Z:Z+AA:AA</f>
        <v>0</v>
      </c>
      <c r="V948" s="58"/>
      <c r="W948" s="14"/>
      <c r="X948" s="58"/>
      <c r="Y948" s="58"/>
      <c r="Z948" s="58"/>
      <c r="AA948" s="58"/>
      <c r="AB948" s="310"/>
      <c r="AC948" s="319">
        <f>AD:AD+AE:AE</f>
        <v>0</v>
      </c>
      <c r="AD948" s="278"/>
      <c r="AE948" s="278"/>
      <c r="AF948" s="278"/>
      <c r="AG948" s="294">
        <f>AC:AC+U:U</f>
        <v>0</v>
      </c>
      <c r="AH948" s="304">
        <f>L:L-AG:AG</f>
        <v>0</v>
      </c>
    </row>
    <row r="949" spans="1:35">
      <c r="A949" s="39">
        <v>6704</v>
      </c>
      <c r="B949" s="44" t="s">
        <v>875</v>
      </c>
      <c r="C949" s="236" t="s">
        <v>230</v>
      </c>
      <c r="D949" s="6"/>
      <c r="E949" s="4"/>
      <c r="F949" s="98">
        <v>1</v>
      </c>
      <c r="G949" s="8"/>
      <c r="H949" s="7">
        <f t="shared" si="689"/>
        <v>1</v>
      </c>
      <c r="I949" s="4">
        <v>1</v>
      </c>
      <c r="J949" s="8" t="s">
        <v>231</v>
      </c>
      <c r="K949" s="7">
        <f>SUMIF(exportMMB!D:D,'Voorbeeld Costreport Budget'!A949,exportMMB!G:G)</f>
        <v>0</v>
      </c>
      <c r="L949" s="14">
        <f>INDEX(budget!L:L,MATCH(A:A,budget!A:A,0))</f>
        <v>0</v>
      </c>
      <c r="M949" s="22">
        <f>INDEX(budget!M:M,MATCH($A:$A,budget!$A:$A,0))</f>
        <v>0</v>
      </c>
      <c r="N949" s="14">
        <f>INDEX(budget!N:N,MATCH($A:$A,budget!$A:$A,0))</f>
        <v>0</v>
      </c>
      <c r="O949" s="35">
        <f>INDEX(budget!O:O,MATCH($A:$A,budget!$A:$A,0))</f>
        <v>0</v>
      </c>
      <c r="P949" s="35">
        <f>INDEX(budget!P:P,MATCH($A:$A,budget!$A:$A,0))</f>
        <v>0</v>
      </c>
      <c r="Q949" s="35">
        <f>INDEX(budget!Q:Q,MATCH($A:$A,budget!$A:$A,0))</f>
        <v>0</v>
      </c>
      <c r="R949" s="35">
        <f>INDEX(budget!R:R,MATCH($A:$A,budget!$A:$A,0))</f>
        <v>0</v>
      </c>
      <c r="S949" s="14">
        <f>L949-SUM(N949:R949)</f>
        <v>0</v>
      </c>
      <c r="T949" s="36"/>
      <c r="U949" s="332">
        <f>W:W+X:X+Y:Y+Z:Z+AA:AA</f>
        <v>0</v>
      </c>
      <c r="V949" s="58"/>
      <c r="W949" s="14"/>
      <c r="X949" s="58"/>
      <c r="Y949" s="58"/>
      <c r="Z949" s="58"/>
      <c r="AA949" s="58"/>
      <c r="AB949" s="310"/>
      <c r="AC949" s="319">
        <f>AD:AD+AE:AE</f>
        <v>0</v>
      </c>
      <c r="AD949" s="278"/>
      <c r="AE949" s="278"/>
      <c r="AF949" s="278"/>
      <c r="AG949" s="294">
        <f>AC:AC+U:U</f>
        <v>0</v>
      </c>
      <c r="AH949" s="304">
        <f>L:L-AG:AG</f>
        <v>0</v>
      </c>
    </row>
    <row r="950" spans="1:35">
      <c r="A950" s="39"/>
      <c r="B950" s="46" t="s">
        <v>152</v>
      </c>
      <c r="C950" s="236"/>
      <c r="D950" s="6"/>
      <c r="E950" s="4"/>
      <c r="F950" s="98"/>
      <c r="G950" s="8"/>
      <c r="H950" s="7"/>
      <c r="I950" s="4"/>
      <c r="J950" s="8"/>
      <c r="K950" s="7"/>
      <c r="L950" s="16">
        <f>SUM(L947:L949)</f>
        <v>0</v>
      </c>
      <c r="M950" s="21">
        <f>SUM(M947:M949)</f>
        <v>0</v>
      </c>
      <c r="N950" s="16">
        <f t="shared" ref="N950:AH950" si="690">SUM(N947:N949)</f>
        <v>0</v>
      </c>
      <c r="O950" s="34">
        <f t="shared" si="690"/>
        <v>0</v>
      </c>
      <c r="P950" s="34">
        <f t="shared" si="690"/>
        <v>0</v>
      </c>
      <c r="Q950" s="34">
        <f t="shared" si="690"/>
        <v>0</v>
      </c>
      <c r="R950" s="34">
        <f t="shared" si="690"/>
        <v>0</v>
      </c>
      <c r="S950" s="16">
        <f t="shared" si="690"/>
        <v>0</v>
      </c>
      <c r="T950" s="34">
        <f t="shared" si="690"/>
        <v>0</v>
      </c>
      <c r="U950" s="284">
        <f t="shared" si="690"/>
        <v>0</v>
      </c>
      <c r="V950" s="58">
        <f t="shared" si="690"/>
        <v>0</v>
      </c>
      <c r="W950" s="14">
        <f t="shared" si="690"/>
        <v>0</v>
      </c>
      <c r="X950" s="58">
        <f t="shared" si="690"/>
        <v>0</v>
      </c>
      <c r="Y950" s="58">
        <f t="shared" si="690"/>
        <v>0</v>
      </c>
      <c r="Z950" s="58">
        <f t="shared" si="690"/>
        <v>0</v>
      </c>
      <c r="AA950" s="58">
        <f t="shared" si="690"/>
        <v>0</v>
      </c>
      <c r="AB950" s="59">
        <f t="shared" si="690"/>
        <v>0</v>
      </c>
      <c r="AC950" s="320">
        <f>SUM(AC947:AC949)</f>
        <v>0</v>
      </c>
      <c r="AD950" s="279">
        <f>SUM(AD947:AD949)</f>
        <v>0</v>
      </c>
      <c r="AE950" s="279">
        <f>SUM(AE947:AE949)</f>
        <v>0</v>
      </c>
      <c r="AF950" s="279">
        <f>SUM(AF947:AF949)</f>
        <v>0</v>
      </c>
      <c r="AG950" s="295">
        <f t="shared" si="690"/>
        <v>0</v>
      </c>
      <c r="AH950" s="305">
        <f t="shared" si="690"/>
        <v>0</v>
      </c>
      <c r="AI950" s="328"/>
    </row>
    <row r="951" spans="1:35">
      <c r="A951" s="39"/>
      <c r="B951" s="46"/>
      <c r="C951" s="236"/>
      <c r="D951" s="6"/>
      <c r="E951" s="4"/>
      <c r="F951" s="98"/>
      <c r="G951" s="8"/>
      <c r="H951" s="7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  <c r="U951" s="284"/>
      <c r="V951" s="58"/>
      <c r="W951" s="14"/>
      <c r="X951" s="58"/>
      <c r="Y951" s="58"/>
      <c r="Z951" s="58"/>
      <c r="AA951" s="58"/>
      <c r="AB951" s="59"/>
      <c r="AC951" s="320"/>
      <c r="AD951" s="279"/>
      <c r="AE951" s="279"/>
      <c r="AF951" s="279"/>
      <c r="AG951" s="295"/>
      <c r="AH951" s="305"/>
      <c r="AI951" s="328"/>
    </row>
    <row r="952" spans="1:35">
      <c r="A952" s="39"/>
      <c r="B952" s="46" t="s">
        <v>218</v>
      </c>
      <c r="C952" s="236"/>
      <c r="D952" s="6"/>
      <c r="E952" s="4"/>
      <c r="F952" s="98"/>
      <c r="G952" s="8"/>
      <c r="H952" s="7"/>
      <c r="I952" s="4"/>
      <c r="J952" s="8"/>
      <c r="K952" s="7"/>
      <c r="L952" s="16">
        <f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ref="M952:AH952" si="691">M102+M115+M128+M144+M179+M189+M545+M524+M528+M519+M510+M492+M481+M463+M441+M426+M407+M386+M361+M343+M326+M308+M295+M268+M248+M232+M219+M36+M37+M38+M39+M40+M41+M42+M885+M879+M866+M839+M829+M815+M944+M932+M919+M950</f>
        <v>0</v>
      </c>
      <c r="N952" s="16">
        <f t="shared" si="691"/>
        <v>0</v>
      </c>
      <c r="O952" s="34">
        <f t="shared" si="691"/>
        <v>0</v>
      </c>
      <c r="P952" s="34">
        <f t="shared" si="691"/>
        <v>0</v>
      </c>
      <c r="Q952" s="34">
        <f t="shared" si="691"/>
        <v>0</v>
      </c>
      <c r="R952" s="34">
        <f t="shared" si="691"/>
        <v>0</v>
      </c>
      <c r="S952" s="16">
        <f t="shared" si="691"/>
        <v>0</v>
      </c>
      <c r="T952" s="34">
        <f t="shared" si="691"/>
        <v>0</v>
      </c>
      <c r="U952" s="284">
        <f t="shared" si="691"/>
        <v>0</v>
      </c>
      <c r="V952" s="58">
        <f t="shared" si="691"/>
        <v>0</v>
      </c>
      <c r="W952" s="14">
        <f t="shared" si="691"/>
        <v>0</v>
      </c>
      <c r="X952" s="58">
        <f t="shared" si="691"/>
        <v>0</v>
      </c>
      <c r="Y952" s="58">
        <f t="shared" si="691"/>
        <v>0</v>
      </c>
      <c r="Z952" s="58">
        <f t="shared" si="691"/>
        <v>0</v>
      </c>
      <c r="AA952" s="58">
        <f t="shared" si="691"/>
        <v>0</v>
      </c>
      <c r="AB952" s="59">
        <f t="shared" si="691"/>
        <v>0</v>
      </c>
      <c r="AC952" s="320">
        <f t="shared" si="691"/>
        <v>0</v>
      </c>
      <c r="AD952" s="279">
        <f t="shared" si="691"/>
        <v>0</v>
      </c>
      <c r="AE952" s="279">
        <f t="shared" si="691"/>
        <v>0</v>
      </c>
      <c r="AF952" s="279">
        <f t="shared" si="691"/>
        <v>0</v>
      </c>
      <c r="AG952" s="295">
        <f t="shared" si="691"/>
        <v>0</v>
      </c>
      <c r="AH952" s="305">
        <f t="shared" si="691"/>
        <v>0</v>
      </c>
      <c r="AI952" s="328"/>
    </row>
    <row r="953" spans="1:35">
      <c r="A953" s="39"/>
      <c r="B953" s="46"/>
      <c r="C953" s="236"/>
      <c r="D953" s="6"/>
      <c r="E953" s="4"/>
      <c r="F953" s="98"/>
      <c r="G953" s="8"/>
      <c r="H953" s="7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  <c r="U953" s="284"/>
      <c r="V953" s="58"/>
      <c r="W953" s="14"/>
      <c r="X953" s="58"/>
      <c r="Y953" s="58"/>
      <c r="Z953" s="58"/>
      <c r="AA953" s="58"/>
      <c r="AB953" s="59"/>
      <c r="AC953" s="320"/>
      <c r="AD953" s="279"/>
      <c r="AE953" s="279"/>
      <c r="AF953" s="279"/>
      <c r="AG953" s="295"/>
      <c r="AH953" s="305"/>
      <c r="AI953" s="328"/>
    </row>
    <row r="954" spans="1:35">
      <c r="A954" s="39"/>
      <c r="B954" s="46"/>
      <c r="C954" s="236"/>
      <c r="D954" s="6"/>
      <c r="E954" s="4"/>
      <c r="F954" s="98"/>
      <c r="G954" s="8"/>
      <c r="H954" s="7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  <c r="U954" s="284"/>
      <c r="V954" s="58"/>
      <c r="W954" s="14"/>
      <c r="X954" s="58"/>
      <c r="Y954" s="58"/>
      <c r="Z954" s="58"/>
      <c r="AA954" s="58"/>
      <c r="AB954" s="75"/>
      <c r="AC954" s="319"/>
      <c r="AD954" s="278"/>
      <c r="AE954" s="278"/>
      <c r="AF954" s="278"/>
      <c r="AG954" s="294"/>
      <c r="AH954" s="304"/>
    </row>
    <row r="955" spans="1:35">
      <c r="A955" s="104">
        <v>7000</v>
      </c>
      <c r="B955" s="408" t="s">
        <v>876</v>
      </c>
      <c r="C955" s="237"/>
      <c r="D955" s="6"/>
      <c r="E955" s="4"/>
      <c r="F955" s="98"/>
      <c r="G955" s="8"/>
      <c r="H955" s="7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  <c r="U955" s="284"/>
      <c r="V955" s="58"/>
      <c r="W955" s="14"/>
      <c r="X955" s="58"/>
      <c r="Y955" s="58"/>
      <c r="Z955" s="58"/>
      <c r="AA955" s="58"/>
      <c r="AB955" s="75"/>
      <c r="AC955" s="319"/>
      <c r="AD955" s="278"/>
      <c r="AE955" s="278"/>
      <c r="AF955" s="278"/>
      <c r="AG955" s="294"/>
      <c r="AH955" s="304"/>
    </row>
    <row r="956" spans="1:35">
      <c r="A956" s="39">
        <v>7001</v>
      </c>
      <c r="B956" s="44" t="s">
        <v>219</v>
      </c>
      <c r="C956" s="236" t="s">
        <v>230</v>
      </c>
      <c r="D956" s="110"/>
      <c r="E956" s="11"/>
      <c r="F956" s="99">
        <f>IF(finance&lt;2000000,0,1.8%)</f>
        <v>0</v>
      </c>
      <c r="G956" s="8"/>
      <c r="H956" s="7">
        <f t="shared" ref="H956" si="692">SUM(E956:G956)</f>
        <v>0</v>
      </c>
      <c r="I956" s="4">
        <v>1</v>
      </c>
      <c r="J956" s="8" t="s">
        <v>231</v>
      </c>
      <c r="K956" s="7">
        <f>$L$63</f>
        <v>0</v>
      </c>
      <c r="L956" s="14">
        <f>INDEX(budget!L:L,MATCH(A:A,budget!A:A,0))</f>
        <v>0</v>
      </c>
      <c r="M956" s="22">
        <f>INDEX(budget!M:M,MATCH($A:$A,budget!$A:$A,0))</f>
        <v>0</v>
      </c>
      <c r="N956" s="14">
        <f>INDEX(budget!N:N,MATCH($A:$A,budget!$A:$A,0))</f>
        <v>0</v>
      </c>
      <c r="O956" s="35">
        <f>INDEX(budget!O:O,MATCH($A:$A,budget!$A:$A,0))</f>
        <v>0</v>
      </c>
      <c r="P956" s="35">
        <f>INDEX(budget!P:P,MATCH($A:$A,budget!$A:$A,0))</f>
        <v>0</v>
      </c>
      <c r="Q956" s="35">
        <f>INDEX(budget!Q:Q,MATCH($A:$A,budget!$A:$A,0))</f>
        <v>0</v>
      </c>
      <c r="R956" s="35">
        <f>INDEX(budget!R:R,MATCH($A:$A,budget!$A:$A,0))</f>
        <v>0</v>
      </c>
      <c r="S956" s="14">
        <f>L956-SUM(N956:R956)</f>
        <v>0</v>
      </c>
      <c r="T956" s="35">
        <f>INDEX(budget!T:T,MATCH($A:$A,budget!$A:$A,0))</f>
        <v>0</v>
      </c>
      <c r="U956" s="332">
        <f t="shared" ref="U956:U961" si="693">W:W+X:X+Y:Y+Z:Z+AA:AA</f>
        <v>0</v>
      </c>
      <c r="V956" s="58"/>
      <c r="W956" s="14"/>
      <c r="X956" s="58"/>
      <c r="Y956" s="58"/>
      <c r="Z956" s="58"/>
      <c r="AA956" s="58"/>
      <c r="AB956" s="58"/>
      <c r="AC956" s="319">
        <f t="shared" ref="AC956:AC961" si="694">AD:AD+AE:AE</f>
        <v>0</v>
      </c>
      <c r="AD956" s="278"/>
      <c r="AE956" s="278"/>
      <c r="AF956" s="278"/>
      <c r="AG956" s="294">
        <f t="shared" ref="AG956:AG961" si="695">AC:AC+U:U</f>
        <v>0</v>
      </c>
      <c r="AH956" s="304">
        <f t="shared" ref="AH956:AH961" si="696">L:L-AG:AG</f>
        <v>0</v>
      </c>
    </row>
    <row r="957" spans="1:35">
      <c r="A957" s="39">
        <v>7002</v>
      </c>
      <c r="B957" s="44" t="s">
        <v>220</v>
      </c>
      <c r="C957" s="236" t="s">
        <v>877</v>
      </c>
      <c r="D957" s="110"/>
      <c r="E957" s="4"/>
      <c r="F957" s="99">
        <v>7.4999999999999997E-2</v>
      </c>
      <c r="G957" s="8"/>
      <c r="H957" s="7">
        <f t="shared" ref="H957:H964" si="697">SUM(E957:G957)</f>
        <v>7.4999999999999997E-2</v>
      </c>
      <c r="I957" s="4">
        <v>1</v>
      </c>
      <c r="J957" s="8" t="s">
        <v>231</v>
      </c>
      <c r="K957" s="118">
        <f>$L$63-globals!C14-globals!C17</f>
        <v>0</v>
      </c>
      <c r="L957" s="14">
        <f>INDEX(budget!L:L,MATCH(A:A,budget!A:A,0))</f>
        <v>0</v>
      </c>
      <c r="M957" s="22">
        <f>INDEX(budget!M:M,MATCH($A:$A,budget!$A:$A,0))</f>
        <v>0</v>
      </c>
      <c r="N957" s="14">
        <f>INDEX(budget!N:N,MATCH($A:$A,budget!$A:$A,0))</f>
        <v>0</v>
      </c>
      <c r="O957" s="35">
        <f>INDEX(budget!O:O,MATCH($A:$A,budget!$A:$A,0))</f>
        <v>0</v>
      </c>
      <c r="P957" s="35">
        <f>INDEX(budget!P:P,MATCH($A:$A,budget!$A:$A,0))</f>
        <v>0</v>
      </c>
      <c r="Q957" s="35">
        <f>INDEX(budget!Q:Q,MATCH($A:$A,budget!$A:$A,0))</f>
        <v>0</v>
      </c>
      <c r="R957" s="35">
        <f>INDEX(budget!R:R,MATCH($A:$A,budget!$A:$A,0))</f>
        <v>0</v>
      </c>
      <c r="S957" s="14">
        <f>L957-SUM(N957:R957)</f>
        <v>0</v>
      </c>
      <c r="T957" s="35">
        <f>INDEX(budget!T:T,MATCH($A:$A,budget!$A:$A,0))</f>
        <v>0</v>
      </c>
      <c r="U957" s="332">
        <f t="shared" si="693"/>
        <v>0</v>
      </c>
      <c r="V957" s="58"/>
      <c r="W957" s="14"/>
      <c r="X957" s="58"/>
      <c r="Y957" s="58"/>
      <c r="Z957" s="58"/>
      <c r="AA957" s="58"/>
      <c r="AB957" s="58">
        <f>MIN((AB63+AB956)*0.075,T957)</f>
        <v>0</v>
      </c>
      <c r="AC957" s="319">
        <f t="shared" si="694"/>
        <v>0</v>
      </c>
      <c r="AD957" s="278"/>
      <c r="AE957" s="278"/>
      <c r="AF957" s="278"/>
      <c r="AG957" s="294">
        <f t="shared" si="695"/>
        <v>0</v>
      </c>
      <c r="AH957" s="304">
        <f t="shared" si="696"/>
        <v>0</v>
      </c>
    </row>
    <row r="958" spans="1:35">
      <c r="A958" s="39">
        <v>7003</v>
      </c>
      <c r="B958" s="44" t="s">
        <v>221</v>
      </c>
      <c r="C958" s="236" t="s">
        <v>878</v>
      </c>
      <c r="D958" s="110"/>
      <c r="E958" s="11"/>
      <c r="F958" s="99">
        <v>7.4999999999999997E-2</v>
      </c>
      <c r="G958" s="8"/>
      <c r="H958" s="7">
        <f t="shared" si="697"/>
        <v>7.4999999999999997E-2</v>
      </c>
      <c r="I958" s="4">
        <v>1</v>
      </c>
      <c r="J958" s="8" t="s">
        <v>231</v>
      </c>
      <c r="K958" s="118">
        <f>MIN($L$63,350000/$F$958)-globals!C14-globals!C17</f>
        <v>0</v>
      </c>
      <c r="L958" s="14">
        <f>INDEX(budget!L:L,MATCH(A:A,budget!A:A,0))</f>
        <v>0</v>
      </c>
      <c r="M958" s="22">
        <f>INDEX(budget!M:M,MATCH($A:$A,budget!$A:$A,0))</f>
        <v>0</v>
      </c>
      <c r="N958" s="14">
        <f>INDEX(budget!N:N,MATCH($A:$A,budget!$A:$A,0))</f>
        <v>0</v>
      </c>
      <c r="O958" s="35">
        <f>INDEX(budget!O:O,MATCH($A:$A,budget!$A:$A,0))</f>
        <v>0</v>
      </c>
      <c r="P958" s="35">
        <f>INDEX(budget!P:P,MATCH($A:$A,budget!$A:$A,0))</f>
        <v>0</v>
      </c>
      <c r="Q958" s="35">
        <f>INDEX(budget!Q:Q,MATCH($A:$A,budget!$A:$A,0))</f>
        <v>0</v>
      </c>
      <c r="R958" s="35">
        <f>INDEX(budget!R:R,MATCH($A:$A,budget!$A:$A,0))</f>
        <v>0</v>
      </c>
      <c r="S958" s="14">
        <f>L958-SUM(N958:R958)</f>
        <v>0</v>
      </c>
      <c r="T958" s="36"/>
      <c r="U958" s="332">
        <f t="shared" si="693"/>
        <v>0</v>
      </c>
      <c r="V958" s="58"/>
      <c r="W958" s="14"/>
      <c r="X958" s="58"/>
      <c r="Y958" s="58"/>
      <c r="Z958" s="58"/>
      <c r="AA958" s="58"/>
      <c r="AB958" s="310"/>
      <c r="AC958" s="319">
        <f t="shared" si="694"/>
        <v>0</v>
      </c>
      <c r="AD958" s="278"/>
      <c r="AE958" s="278"/>
      <c r="AF958" s="278"/>
      <c r="AG958" s="294">
        <f t="shared" si="695"/>
        <v>0</v>
      </c>
      <c r="AH958" s="304">
        <f t="shared" si="696"/>
        <v>0</v>
      </c>
    </row>
    <row r="959" spans="1:35">
      <c r="A959" s="103">
        <v>7005</v>
      </c>
      <c r="B959" s="44" t="s">
        <v>222</v>
      </c>
      <c r="C959" s="236" t="s">
        <v>878</v>
      </c>
      <c r="D959" s="110"/>
      <c r="E959" s="11"/>
      <c r="F959" s="99">
        <v>7.4999999999999997E-2</v>
      </c>
      <c r="G959" s="8"/>
      <c r="H959" s="7">
        <f t="shared" ref="H959" si="698">SUM(E959:G959)</f>
        <v>7.4999999999999997E-2</v>
      </c>
      <c r="I959" s="4">
        <v>1</v>
      </c>
      <c r="J959" s="8" t="s">
        <v>231</v>
      </c>
      <c r="K959" s="118">
        <f>MIN($L$63,350000/$F$958)-globals!C15-globals!C18</f>
        <v>0</v>
      </c>
      <c r="L959" s="14">
        <f>INDEX(budget!L:L,MATCH(A:A,budget!A:A,0))</f>
        <v>0</v>
      </c>
      <c r="M959" s="22">
        <f>INDEX(budget!M:M,MATCH($A:$A,budget!$A:$A,0))</f>
        <v>0</v>
      </c>
      <c r="N959" s="14">
        <f>INDEX(budget!N:N,MATCH($A:$A,budget!$A:$A,0))</f>
        <v>0</v>
      </c>
      <c r="O959" s="35">
        <f>INDEX(budget!O:O,MATCH($A:$A,budget!$A:$A,0))</f>
        <v>0</v>
      </c>
      <c r="P959" s="35">
        <f>INDEX(budget!P:P,MATCH($A:$A,budget!$A:$A,0))</f>
        <v>0</v>
      </c>
      <c r="Q959" s="35">
        <f>INDEX(budget!Q:Q,MATCH($A:$A,budget!$A:$A,0))</f>
        <v>0</v>
      </c>
      <c r="R959" s="35">
        <f>INDEX(budget!R:R,MATCH($A:$A,budget!$A:$A,0))</f>
        <v>0</v>
      </c>
      <c r="S959" s="14">
        <f>L959-SUM(N959:R959)</f>
        <v>0</v>
      </c>
      <c r="T959" s="35">
        <f>INDEX(budget!T:T,MATCH($A:$A,budget!$A:$A,0))</f>
        <v>0</v>
      </c>
      <c r="U959" s="332">
        <f t="shared" si="693"/>
        <v>0</v>
      </c>
      <c r="V959" s="58"/>
      <c r="W959" s="14"/>
      <c r="X959" s="58"/>
      <c r="Y959" s="58"/>
      <c r="Z959" s="58"/>
      <c r="AA959" s="58"/>
      <c r="AB959" s="310"/>
      <c r="AC959" s="319">
        <f t="shared" si="694"/>
        <v>0</v>
      </c>
      <c r="AD959" s="278"/>
      <c r="AE959" s="278"/>
      <c r="AF959" s="278"/>
      <c r="AG959" s="294">
        <f t="shared" si="695"/>
        <v>0</v>
      </c>
      <c r="AH959" s="304">
        <f t="shared" si="696"/>
        <v>0</v>
      </c>
    </row>
    <row r="960" spans="1:35">
      <c r="A960" s="350">
        <v>7050</v>
      </c>
      <c r="B960" s="108" t="s">
        <v>906</v>
      </c>
      <c r="C960" s="236" t="s">
        <v>230</v>
      </c>
      <c r="D960" s="6"/>
      <c r="E960" s="4"/>
      <c r="F960" s="98">
        <v>1</v>
      </c>
      <c r="G960" s="161"/>
      <c r="H960" s="111">
        <f t="shared" ref="H960" si="699">SUM(E960:G960)</f>
        <v>1</v>
      </c>
      <c r="I960" s="112">
        <v>1</v>
      </c>
      <c r="J960" s="117" t="s">
        <v>231</v>
      </c>
      <c r="K960" s="111">
        <f>SUMIF(exportMMB!D:D,'Voorbeeld Costreport Budget'!A960,exportMMB!G:G)</f>
        <v>0</v>
      </c>
      <c r="L960" s="14">
        <f>INDEX(budget!L:L,MATCH(A:A,budget!A:A,0))</f>
        <v>0</v>
      </c>
      <c r="M960" s="22">
        <f>INDEX(budget!M:M,MATCH($A:$A,budget!$A:$A,0))</f>
        <v>0</v>
      </c>
      <c r="N960" s="14">
        <f>INDEX(budget!N:N,MATCH($A:$A,budget!$A:$A,0))</f>
        <v>0</v>
      </c>
      <c r="O960" s="35">
        <f>INDEX(budget!O:O,MATCH($A:$A,budget!$A:$A,0))</f>
        <v>0</v>
      </c>
      <c r="P960" s="35">
        <f>INDEX(budget!P:P,MATCH($A:$A,budget!$A:$A,0))</f>
        <v>0</v>
      </c>
      <c r="Q960" s="35">
        <f>INDEX(budget!Q:Q,MATCH($A:$A,budget!$A:$A,0))</f>
        <v>0</v>
      </c>
      <c r="R960" s="35">
        <f>INDEX(budget!R:R,MATCH($A:$A,budget!$A:$A,0))</f>
        <v>0</v>
      </c>
      <c r="S960" s="14">
        <f t="shared" ref="S960:S961" si="700">L960-SUM(N960:R960)</f>
        <v>0</v>
      </c>
      <c r="T960" s="36"/>
      <c r="U960" s="332">
        <f t="shared" si="693"/>
        <v>0</v>
      </c>
      <c r="V960" s="58"/>
      <c r="W960" s="14"/>
      <c r="X960" s="58"/>
      <c r="Y960" s="58"/>
      <c r="Z960" s="58"/>
      <c r="AA960" s="58"/>
      <c r="AB960" s="310"/>
      <c r="AC960" s="319">
        <f t="shared" si="694"/>
        <v>0</v>
      </c>
      <c r="AD960" s="278"/>
      <c r="AE960" s="278"/>
      <c r="AF960" s="278"/>
      <c r="AG960" s="294">
        <f t="shared" si="695"/>
        <v>0</v>
      </c>
      <c r="AH960" s="304">
        <f t="shared" si="696"/>
        <v>0</v>
      </c>
    </row>
    <row r="961" spans="1:35">
      <c r="A961" s="350">
        <v>7055</v>
      </c>
      <c r="B961" s="108" t="s">
        <v>224</v>
      </c>
      <c r="C961" s="236" t="s">
        <v>230</v>
      </c>
      <c r="D961" s="6"/>
      <c r="E961" s="4"/>
      <c r="F961" s="98">
        <v>1</v>
      </c>
      <c r="G961" s="161"/>
      <c r="H961" s="7">
        <v>1</v>
      </c>
      <c r="I961" s="112">
        <v>1</v>
      </c>
      <c r="J961" s="117" t="s">
        <v>231</v>
      </c>
      <c r="K961" s="111">
        <f>SUMIF(exportMMB!D:D,'Voorbeeld Costreport Budget'!A961,exportMMB!G:G)</f>
        <v>0</v>
      </c>
      <c r="L961" s="14">
        <f>INDEX(budget!L:L,MATCH(A:A,budget!A:A,0))</f>
        <v>0</v>
      </c>
      <c r="M961" s="22">
        <f>INDEX(budget!M:M,MATCH($A:$A,budget!$A:$A,0))</f>
        <v>0</v>
      </c>
      <c r="N961" s="14">
        <f>INDEX(budget!N:N,MATCH($A:$A,budget!$A:$A,0))</f>
        <v>0</v>
      </c>
      <c r="O961" s="35">
        <f>INDEX(budget!O:O,MATCH($A:$A,budget!$A:$A,0))</f>
        <v>0</v>
      </c>
      <c r="P961" s="35">
        <f>INDEX(budget!P:P,MATCH($A:$A,budget!$A:$A,0))</f>
        <v>0</v>
      </c>
      <c r="Q961" s="35">
        <f>INDEX(budget!Q:Q,MATCH($A:$A,budget!$A:$A,0))</f>
        <v>0</v>
      </c>
      <c r="R961" s="35">
        <f>INDEX(budget!R:R,MATCH($A:$A,budget!$A:$A,0))</f>
        <v>0</v>
      </c>
      <c r="S961" s="14">
        <f t="shared" si="700"/>
        <v>0</v>
      </c>
      <c r="T961" s="36"/>
      <c r="U961" s="332">
        <f t="shared" si="693"/>
        <v>0</v>
      </c>
      <c r="V961" s="58"/>
      <c r="W961" s="14"/>
      <c r="X961" s="58"/>
      <c r="Y961" s="58"/>
      <c r="Z961" s="58"/>
      <c r="AA961" s="58"/>
      <c r="AB961" s="310"/>
      <c r="AC961" s="319">
        <f t="shared" si="694"/>
        <v>0</v>
      </c>
      <c r="AD961" s="278"/>
      <c r="AE961" s="278"/>
      <c r="AF961" s="278"/>
      <c r="AG961" s="294">
        <f t="shared" si="695"/>
        <v>0</v>
      </c>
      <c r="AH961" s="304">
        <f t="shared" si="696"/>
        <v>0</v>
      </c>
    </row>
    <row r="962" spans="1:35">
      <c r="A962" s="1"/>
      <c r="B962" s="46" t="s">
        <v>152</v>
      </c>
      <c r="C962" s="240"/>
      <c r="D962" s="6"/>
      <c r="E962" s="4"/>
      <c r="F962" s="98"/>
      <c r="G962" s="8"/>
      <c r="H962" s="7"/>
      <c r="I962" s="4"/>
      <c r="J962" s="4"/>
      <c r="K962" s="111"/>
      <c r="L962" s="16">
        <f t="shared" ref="L962:AF962" si="701">SUM(L956:L961)</f>
        <v>0</v>
      </c>
      <c r="M962" s="21">
        <f t="shared" si="701"/>
        <v>0</v>
      </c>
      <c r="N962" s="16">
        <f t="shared" si="701"/>
        <v>0</v>
      </c>
      <c r="O962" s="34">
        <f t="shared" si="701"/>
        <v>0</v>
      </c>
      <c r="P962" s="34">
        <f t="shared" si="701"/>
        <v>0</v>
      </c>
      <c r="Q962" s="34">
        <f t="shared" si="701"/>
        <v>0</v>
      </c>
      <c r="R962" s="34">
        <f t="shared" si="701"/>
        <v>0</v>
      </c>
      <c r="S962" s="16">
        <f t="shared" si="701"/>
        <v>0</v>
      </c>
      <c r="T962" s="37">
        <f t="shared" si="701"/>
        <v>0</v>
      </c>
      <c r="U962" s="284">
        <f t="shared" si="701"/>
        <v>0</v>
      </c>
      <c r="V962" s="58">
        <f t="shared" si="701"/>
        <v>0</v>
      </c>
      <c r="W962" s="14">
        <f t="shared" si="701"/>
        <v>0</v>
      </c>
      <c r="X962" s="58">
        <f t="shared" si="701"/>
        <v>0</v>
      </c>
      <c r="Y962" s="58">
        <f t="shared" si="701"/>
        <v>0</v>
      </c>
      <c r="Z962" s="58">
        <f t="shared" si="701"/>
        <v>0</v>
      </c>
      <c r="AA962" s="58">
        <f t="shared" si="701"/>
        <v>0</v>
      </c>
      <c r="AB962" s="92">
        <f t="shared" si="701"/>
        <v>0</v>
      </c>
      <c r="AC962" s="320">
        <f t="shared" si="701"/>
        <v>0</v>
      </c>
      <c r="AD962" s="279">
        <f t="shared" si="701"/>
        <v>0</v>
      </c>
      <c r="AE962" s="279">
        <f t="shared" si="701"/>
        <v>0</v>
      </c>
      <c r="AF962" s="279">
        <f t="shared" si="701"/>
        <v>0</v>
      </c>
      <c r="AG962" s="295">
        <f>SUM(AG956:AG958)</f>
        <v>0</v>
      </c>
      <c r="AH962" s="305">
        <f>SUM(AH956:AH958)</f>
        <v>0</v>
      </c>
      <c r="AI962" s="328"/>
    </row>
    <row r="963" spans="1:35">
      <c r="A963" s="1"/>
      <c r="B963" s="44"/>
      <c r="C963" s="240"/>
      <c r="D963" s="6"/>
      <c r="E963" s="4"/>
      <c r="F963" s="98"/>
      <c r="G963" s="8"/>
      <c r="H963" s="7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  <c r="U963" s="284"/>
      <c r="V963" s="58"/>
      <c r="W963" s="14"/>
      <c r="X963" s="58"/>
      <c r="Y963" s="58"/>
      <c r="Z963" s="58"/>
      <c r="AA963" s="58"/>
      <c r="AB963" s="75"/>
      <c r="AC963" s="319"/>
      <c r="AD963" s="278"/>
      <c r="AE963" s="278"/>
      <c r="AF963" s="278"/>
      <c r="AG963" s="294"/>
      <c r="AH963" s="304"/>
    </row>
    <row r="964" spans="1:35">
      <c r="A964" s="104">
        <v>7100</v>
      </c>
      <c r="B964" s="31" t="s">
        <v>879</v>
      </c>
      <c r="C964" s="236" t="s">
        <v>880</v>
      </c>
      <c r="D964" s="110"/>
      <c r="E964" s="11"/>
      <c r="F964" s="100">
        <v>0.05</v>
      </c>
      <c r="G964" s="247"/>
      <c r="H964" s="7">
        <f t="shared" si="697"/>
        <v>0.05</v>
      </c>
      <c r="I964" s="4">
        <v>1</v>
      </c>
      <c r="J964" s="8" t="s">
        <v>231</v>
      </c>
      <c r="K964" s="118">
        <f>$L$63-($L$102+$L$115)</f>
        <v>0</v>
      </c>
      <c r="L964" s="14">
        <f>INDEX(budget!L:L,MATCH(A:A,budget!A:A,0))</f>
        <v>0</v>
      </c>
      <c r="M964" s="22">
        <f>INDEX(budget!M:M,MATCH($A:$A,budget!$A:$A,0))</f>
        <v>0</v>
      </c>
      <c r="N964" s="14">
        <f>INDEX(budget!N:N,MATCH($A:$A,budget!$A:$A,0))</f>
        <v>0</v>
      </c>
      <c r="O964" s="35">
        <f>INDEX(budget!O:O,MATCH($A:$A,budget!$A:$A,0))</f>
        <v>0</v>
      </c>
      <c r="P964" s="35">
        <f>INDEX(budget!P:P,MATCH($A:$A,budget!$A:$A,0))</f>
        <v>0</v>
      </c>
      <c r="Q964" s="35">
        <f>INDEX(budget!Q:Q,MATCH($A:$A,budget!$A:$A,0))</f>
        <v>0</v>
      </c>
      <c r="R964" s="35">
        <f>INDEX(budget!R:R,MATCH($A:$A,budget!$A:$A,0))</f>
        <v>0</v>
      </c>
      <c r="S964" s="14">
        <f>L964-SUM(N964:R964)</f>
        <v>0</v>
      </c>
      <c r="T964" s="35">
        <f>INDEX(budget!T:T,MATCH($A:$A,budget!$A:$A,0))</f>
        <v>0</v>
      </c>
      <c r="U964" s="332">
        <f>W:W+X:X+Y:Y+Z:Z+AA:AA</f>
        <v>0</v>
      </c>
      <c r="V964" s="58"/>
      <c r="W964" s="14"/>
      <c r="X964" s="58">
        <f>MAX(O964-W964,0)</f>
        <v>0</v>
      </c>
      <c r="Y964" s="58">
        <f>MAX(P964-X964,0)</f>
        <v>0</v>
      </c>
      <c r="Z964" s="58">
        <f>MAX(Q964-Y964,0)</f>
        <v>0</v>
      </c>
      <c r="AA964" s="58">
        <f>MAX(R964-Z964,0)</f>
        <v>0</v>
      </c>
      <c r="AB964" s="58">
        <f>MIN((AB61+AB956)*0.05,V964)</f>
        <v>0</v>
      </c>
      <c r="AC964" s="319">
        <f>AD:AD+AE:AE</f>
        <v>0</v>
      </c>
      <c r="AD964" s="278"/>
      <c r="AE964" s="278"/>
      <c r="AF964" s="278"/>
      <c r="AG964" s="294">
        <f>AC:AC+U:U</f>
        <v>0</v>
      </c>
      <c r="AH964" s="304">
        <f>L:L-AG:AG</f>
        <v>0</v>
      </c>
    </row>
    <row r="965" spans="1:35">
      <c r="A965" s="39"/>
      <c r="B965" s="46" t="s">
        <v>152</v>
      </c>
      <c r="C965" s="240"/>
      <c r="D965" s="6"/>
      <c r="E965" s="4"/>
      <c r="F965" s="98"/>
      <c r="G965" s="8"/>
      <c r="H965" s="4"/>
      <c r="I965" s="4"/>
      <c r="J965" s="4"/>
      <c r="K965" s="4"/>
      <c r="L965" s="16">
        <f>SUM(L964)</f>
        <v>0</v>
      </c>
      <c r="M965" s="24">
        <f>SUM(M964)</f>
        <v>0</v>
      </c>
      <c r="N965" s="16">
        <f t="shared" ref="N965:AH965" si="702">SUM(N964)</f>
        <v>0</v>
      </c>
      <c r="O965" s="37">
        <f>SUM(O964)</f>
        <v>0</v>
      </c>
      <c r="P965" s="37">
        <f t="shared" si="702"/>
        <v>0</v>
      </c>
      <c r="Q965" s="37">
        <f t="shared" si="702"/>
        <v>0</v>
      </c>
      <c r="R965" s="37">
        <f t="shared" si="702"/>
        <v>0</v>
      </c>
      <c r="S965" s="16">
        <f t="shared" si="702"/>
        <v>0</v>
      </c>
      <c r="T965" s="37">
        <f t="shared" si="702"/>
        <v>0</v>
      </c>
      <c r="U965" s="284">
        <f t="shared" si="702"/>
        <v>0</v>
      </c>
      <c r="V965" s="58">
        <f t="shared" si="702"/>
        <v>0</v>
      </c>
      <c r="W965" s="14">
        <f t="shared" si="702"/>
        <v>0</v>
      </c>
      <c r="X965" s="58">
        <f t="shared" si="702"/>
        <v>0</v>
      </c>
      <c r="Y965" s="58">
        <f t="shared" si="702"/>
        <v>0</v>
      </c>
      <c r="Z965" s="58">
        <f t="shared" si="702"/>
        <v>0</v>
      </c>
      <c r="AA965" s="58">
        <f t="shared" si="702"/>
        <v>0</v>
      </c>
      <c r="AB965" s="92">
        <f t="shared" si="702"/>
        <v>0</v>
      </c>
      <c r="AC965" s="320">
        <f>SUM(AC964)</f>
        <v>0</v>
      </c>
      <c r="AD965" s="279">
        <f>SUM(AD964)</f>
        <v>0</v>
      </c>
      <c r="AE965" s="279">
        <f>SUM(AE964)</f>
        <v>0</v>
      </c>
      <c r="AF965" s="279">
        <f>SUM(AF964)</f>
        <v>0</v>
      </c>
      <c r="AG965" s="295">
        <f t="shared" si="702"/>
        <v>0</v>
      </c>
      <c r="AH965" s="305">
        <f t="shared" si="702"/>
        <v>0</v>
      </c>
      <c r="AI965" s="328"/>
    </row>
    <row r="966" spans="1:35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4"/>
      <c r="N966" s="16"/>
      <c r="O966" s="37"/>
      <c r="P966" s="37"/>
      <c r="Q966" s="37"/>
      <c r="R966" s="37"/>
      <c r="S966" s="16"/>
      <c r="T966" s="37"/>
      <c r="U966" s="284"/>
      <c r="V966" s="58"/>
      <c r="W966" s="14"/>
      <c r="X966" s="58"/>
      <c r="Y966" s="58"/>
      <c r="Z966" s="58"/>
      <c r="AA966" s="58"/>
      <c r="AB966" s="92"/>
      <c r="AC966" s="273"/>
      <c r="AD966" s="274"/>
      <c r="AE966" s="274"/>
      <c r="AF966" s="274"/>
      <c r="AG966" s="293"/>
      <c r="AH966" s="303"/>
      <c r="AI966" s="14"/>
    </row>
    <row r="967" spans="1:35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5"/>
      <c r="N967" s="14"/>
      <c r="O967" s="33"/>
      <c r="P967" s="33"/>
      <c r="Q967" s="33"/>
      <c r="R967" s="33"/>
      <c r="S967" s="14"/>
      <c r="T967" s="33"/>
      <c r="U967" s="284"/>
      <c r="V967" s="58"/>
      <c r="W967" s="14"/>
      <c r="X967" s="58">
        <f>X102+X115+X128+X144+X179+X189</f>
        <v>0</v>
      </c>
      <c r="Y967" s="58">
        <f>Y102+Y115+Y128+Y144+Y179+Y189</f>
        <v>0</v>
      </c>
      <c r="Z967" s="58">
        <f>Z102+Z115+Z128+Z144+Z179+Z189</f>
        <v>0</v>
      </c>
      <c r="AA967" s="58">
        <f>AA102+AA115+AA128+AA144+AA179+AA189</f>
        <v>0</v>
      </c>
      <c r="AB967" s="75"/>
      <c r="AC967" s="273"/>
      <c r="AD967" s="274"/>
      <c r="AE967" s="274"/>
      <c r="AF967" s="274"/>
      <c r="AG967" s="293"/>
      <c r="AH967" s="303"/>
      <c r="AI967" s="14"/>
    </row>
    <row r="968" spans="1:35">
      <c r="A968" s="1"/>
      <c r="B968" s="44" t="s">
        <v>881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 t="shared" ref="L968:T968" si="703">L102+L115+L128+L144+L179+L189</f>
        <v>0</v>
      </c>
      <c r="M968" s="25">
        <f t="shared" si="703"/>
        <v>0</v>
      </c>
      <c r="N968" s="14">
        <f t="shared" si="703"/>
        <v>0</v>
      </c>
      <c r="O968" s="33">
        <f t="shared" si="703"/>
        <v>0</v>
      </c>
      <c r="P968" s="33">
        <f t="shared" si="703"/>
        <v>0</v>
      </c>
      <c r="Q968" s="33">
        <f t="shared" si="703"/>
        <v>0</v>
      </c>
      <c r="R968" s="33">
        <f t="shared" si="703"/>
        <v>0</v>
      </c>
      <c r="S968" s="14">
        <f t="shared" si="703"/>
        <v>0</v>
      </c>
      <c r="T968" s="33">
        <f t="shared" si="703"/>
        <v>0</v>
      </c>
      <c r="U968" s="284">
        <f>U102+U115+U128+U144+U179+U189</f>
        <v>0</v>
      </c>
      <c r="V968" s="58">
        <f>V102+V115+V128+V144+V179+V189</f>
        <v>0</v>
      </c>
      <c r="W968" s="14">
        <f>W102+W115+W128+W144+W179+W189</f>
        <v>0</v>
      </c>
      <c r="X968" s="58">
        <f>X545+X524+X528+X519+X510+X492+X481+X463+X441+X426+X407+X386+X361+X343+X326+X308+X295+X268+X248+X232+X219</f>
        <v>0</v>
      </c>
      <c r="Y968" s="58">
        <f>Y545+Y524+Y528+Y519+Y510+Y492+Y481+Y463+Y441+Y426+Y407+Y386+Y361+Y343+Y326+Y308+Y295+Y268+Y248+Y232+Y219</f>
        <v>0</v>
      </c>
      <c r="Z968" s="58">
        <f>Z545+Z524+Z528+Z519+Z510+Z492+Z481+Z463+Z441+Z426+Z407+Z386+Z361+Z343+Z326+Z308+Z295+Z268+Z248+Z232+Z219</f>
        <v>0</v>
      </c>
      <c r="AA968" s="58">
        <f>AA545+AA524+AA528+AA519+AA510+AA492+AA481+AA463+AA441+AA426+AA407+AA386+AA361+AA343+AA326+AA308+AA295+AA268+AA248+AA232+AA219</f>
        <v>0</v>
      </c>
      <c r="AB968" s="75">
        <f t="shared" ref="AB968:AH968" si="704">AB102+AB115+AB128+AB144+AB179+AB189</f>
        <v>0</v>
      </c>
      <c r="AC968" s="273">
        <f t="shared" si="704"/>
        <v>0</v>
      </c>
      <c r="AD968" s="274">
        <f t="shared" si="704"/>
        <v>0</v>
      </c>
      <c r="AE968" s="274">
        <f t="shared" si="704"/>
        <v>0</v>
      </c>
      <c r="AF968" s="274">
        <f t="shared" si="704"/>
        <v>0</v>
      </c>
      <c r="AG968" s="293">
        <f t="shared" si="704"/>
        <v>0</v>
      </c>
      <c r="AH968" s="303">
        <f t="shared" si="704"/>
        <v>0</v>
      </c>
      <c r="AI968" s="14"/>
    </row>
    <row r="969" spans="1:35">
      <c r="A969" s="1"/>
      <c r="B969" s="44" t="s">
        <v>882</v>
      </c>
      <c r="C969" s="240"/>
      <c r="D969" s="6"/>
      <c r="E969" s="4"/>
      <c r="F969" s="98"/>
      <c r="G969" s="8"/>
      <c r="H969" s="4"/>
      <c r="I969" s="4"/>
      <c r="J969" s="4"/>
      <c r="K969" s="4"/>
      <c r="L969" s="14">
        <f t="shared" ref="L969:T969" si="705">L545+L524+L528+L519+L510+L492+L481+L463+L441+L426+L407+L386+L361+L343+L326+L308+L295+L268+L248+L232+L219</f>
        <v>0</v>
      </c>
      <c r="M969" s="25">
        <f t="shared" si="705"/>
        <v>0</v>
      </c>
      <c r="N969" s="14">
        <f t="shared" si="705"/>
        <v>0</v>
      </c>
      <c r="O969" s="33">
        <f t="shared" si="705"/>
        <v>0</v>
      </c>
      <c r="P969" s="33">
        <f t="shared" si="705"/>
        <v>0</v>
      </c>
      <c r="Q969" s="33">
        <f t="shared" si="705"/>
        <v>0</v>
      </c>
      <c r="R969" s="33">
        <f t="shared" si="705"/>
        <v>0</v>
      </c>
      <c r="S969" s="14">
        <f t="shared" si="705"/>
        <v>0</v>
      </c>
      <c r="T969" s="33">
        <f t="shared" si="705"/>
        <v>0</v>
      </c>
      <c r="U969" s="284">
        <f t="shared" ref="U969:AH969" si="706">U545+U524+U528+U519+U510+U492+U481+U463+U441+U426+U407+U386+U361+U343+U326+U308+U295+U268+U248+U232+U219</f>
        <v>0</v>
      </c>
      <c r="V969" s="58">
        <f t="shared" si="706"/>
        <v>0</v>
      </c>
      <c r="W969" s="14">
        <f t="shared" si="706"/>
        <v>0</v>
      </c>
      <c r="X969" s="58">
        <f t="shared" si="706"/>
        <v>0</v>
      </c>
      <c r="Y969" s="58">
        <f t="shared" si="706"/>
        <v>0</v>
      </c>
      <c r="Z969" s="58">
        <f t="shared" si="706"/>
        <v>0</v>
      </c>
      <c r="AA969" s="58">
        <f t="shared" si="706"/>
        <v>0</v>
      </c>
      <c r="AB969" s="75">
        <f t="shared" si="706"/>
        <v>0</v>
      </c>
      <c r="AC969" s="273">
        <f t="shared" si="706"/>
        <v>0</v>
      </c>
      <c r="AD969" s="274">
        <f t="shared" si="706"/>
        <v>0</v>
      </c>
      <c r="AE969" s="274">
        <f t="shared" si="706"/>
        <v>0</v>
      </c>
      <c r="AF969" s="274">
        <f t="shared" si="706"/>
        <v>0</v>
      </c>
      <c r="AG969" s="293">
        <f t="shared" si="706"/>
        <v>0</v>
      </c>
      <c r="AH969" s="303">
        <f t="shared" si="706"/>
        <v>0</v>
      </c>
      <c r="AI969" s="14"/>
    </row>
    <row r="970" spans="1:35">
      <c r="A970" s="1"/>
      <c r="B970" s="44" t="s">
        <v>883</v>
      </c>
      <c r="C970" s="240"/>
      <c r="D970" s="6"/>
      <c r="E970" s="4"/>
      <c r="F970" s="98"/>
      <c r="G970" s="8"/>
      <c r="H970" s="4"/>
      <c r="I970" s="4"/>
      <c r="J970" s="4"/>
      <c r="K970" s="4"/>
      <c r="L970" s="14">
        <f t="shared" ref="L970:T970" si="707">L36+L37+L38+L39+L40+L41+L42</f>
        <v>0</v>
      </c>
      <c r="M970" s="25">
        <f t="shared" si="707"/>
        <v>0</v>
      </c>
      <c r="N970" s="14">
        <f t="shared" si="707"/>
        <v>0</v>
      </c>
      <c r="O970" s="33">
        <f t="shared" si="707"/>
        <v>0</v>
      </c>
      <c r="P970" s="33">
        <f t="shared" si="707"/>
        <v>0</v>
      </c>
      <c r="Q970" s="33">
        <f t="shared" si="707"/>
        <v>0</v>
      </c>
      <c r="R970" s="33">
        <f t="shared" si="707"/>
        <v>0</v>
      </c>
      <c r="S970" s="14">
        <f t="shared" si="707"/>
        <v>0</v>
      </c>
      <c r="T970" s="33">
        <f t="shared" si="707"/>
        <v>0</v>
      </c>
      <c r="U970" s="284">
        <f t="shared" ref="U970:AH970" si="708">U36+U37+U38+U39+U40+U41+U42</f>
        <v>0</v>
      </c>
      <c r="V970" s="58">
        <f t="shared" si="708"/>
        <v>0</v>
      </c>
      <c r="W970" s="14">
        <f t="shared" si="708"/>
        <v>0</v>
      </c>
      <c r="X970" s="58">
        <f t="shared" si="708"/>
        <v>0</v>
      </c>
      <c r="Y970" s="58">
        <f t="shared" si="708"/>
        <v>0</v>
      </c>
      <c r="Z970" s="58">
        <f t="shared" si="708"/>
        <v>0</v>
      </c>
      <c r="AA970" s="58">
        <f t="shared" si="708"/>
        <v>0</v>
      </c>
      <c r="AB970" s="75">
        <f t="shared" si="708"/>
        <v>0</v>
      </c>
      <c r="AC970" s="273">
        <f t="shared" si="708"/>
        <v>0</v>
      </c>
      <c r="AD970" s="274">
        <f t="shared" si="708"/>
        <v>0</v>
      </c>
      <c r="AE970" s="274">
        <f t="shared" si="708"/>
        <v>0</v>
      </c>
      <c r="AF970" s="274">
        <f t="shared" si="708"/>
        <v>0</v>
      </c>
      <c r="AG970" s="293">
        <f t="shared" si="708"/>
        <v>0</v>
      </c>
      <c r="AH970" s="303">
        <f t="shared" si="708"/>
        <v>0</v>
      </c>
      <c r="AI970" s="14"/>
    </row>
    <row r="971" spans="1:35">
      <c r="A971" s="1"/>
      <c r="B971" s="44" t="s">
        <v>884</v>
      </c>
      <c r="C971" s="240"/>
      <c r="D971" s="6"/>
      <c r="E971" s="4"/>
      <c r="F971" s="98"/>
      <c r="G971" s="8"/>
      <c r="H971" s="4"/>
      <c r="I971" s="4"/>
      <c r="J971" s="4"/>
      <c r="K971" s="4"/>
      <c r="L971" s="14">
        <f t="shared" ref="L971:T971" si="709">L885+L879+L866+L839+L829+L815</f>
        <v>0</v>
      </c>
      <c r="M971" s="25">
        <f t="shared" si="709"/>
        <v>0</v>
      </c>
      <c r="N971" s="14">
        <f t="shared" si="709"/>
        <v>0</v>
      </c>
      <c r="O971" s="33">
        <f t="shared" si="709"/>
        <v>0</v>
      </c>
      <c r="P971" s="33">
        <f t="shared" si="709"/>
        <v>0</v>
      </c>
      <c r="Q971" s="33">
        <f t="shared" si="709"/>
        <v>0</v>
      </c>
      <c r="R971" s="33">
        <f t="shared" si="709"/>
        <v>0</v>
      </c>
      <c r="S971" s="14">
        <f t="shared" si="709"/>
        <v>0</v>
      </c>
      <c r="T971" s="33">
        <f t="shared" si="709"/>
        <v>0</v>
      </c>
      <c r="U971" s="284">
        <f t="shared" ref="U971:AH971" si="710">U885+U879+U866+U839+U829+U815</f>
        <v>0</v>
      </c>
      <c r="V971" s="58">
        <f t="shared" si="710"/>
        <v>0</v>
      </c>
      <c r="W971" s="14">
        <f t="shared" si="710"/>
        <v>0</v>
      </c>
      <c r="X971" s="58">
        <f t="shared" si="710"/>
        <v>0</v>
      </c>
      <c r="Y971" s="58">
        <f t="shared" si="710"/>
        <v>0</v>
      </c>
      <c r="Z971" s="58">
        <f t="shared" si="710"/>
        <v>0</v>
      </c>
      <c r="AA971" s="58">
        <f t="shared" si="710"/>
        <v>0</v>
      </c>
      <c r="AB971" s="75">
        <f t="shared" si="710"/>
        <v>0</v>
      </c>
      <c r="AC971" s="273">
        <f t="shared" si="710"/>
        <v>0</v>
      </c>
      <c r="AD971" s="274">
        <f t="shared" si="710"/>
        <v>0</v>
      </c>
      <c r="AE971" s="274">
        <f t="shared" si="710"/>
        <v>0</v>
      </c>
      <c r="AF971" s="274">
        <f t="shared" si="710"/>
        <v>0</v>
      </c>
      <c r="AG971" s="293">
        <f t="shared" si="710"/>
        <v>0</v>
      </c>
      <c r="AH971" s="303">
        <f t="shared" si="710"/>
        <v>0</v>
      </c>
      <c r="AI971" s="14"/>
    </row>
    <row r="972" spans="1:35">
      <c r="A972" s="1"/>
      <c r="B972" s="44" t="s">
        <v>885</v>
      </c>
      <c r="C972" s="240"/>
      <c r="D972" s="6"/>
      <c r="E972" s="4"/>
      <c r="F972" s="98"/>
      <c r="G972" s="8"/>
      <c r="H972" s="4"/>
      <c r="I972" s="4"/>
      <c r="J972" s="4"/>
      <c r="K972" s="4"/>
      <c r="L972" s="14">
        <f t="shared" ref="L972:T972" si="711">L962+L944+L932+L919+L950</f>
        <v>0</v>
      </c>
      <c r="M972" s="25">
        <f t="shared" si="711"/>
        <v>0</v>
      </c>
      <c r="N972" s="14">
        <f t="shared" si="711"/>
        <v>0</v>
      </c>
      <c r="O972" s="33">
        <f t="shared" si="711"/>
        <v>0</v>
      </c>
      <c r="P972" s="33">
        <f t="shared" si="711"/>
        <v>0</v>
      </c>
      <c r="Q972" s="33">
        <f t="shared" si="711"/>
        <v>0</v>
      </c>
      <c r="R972" s="33">
        <f t="shared" si="711"/>
        <v>0</v>
      </c>
      <c r="S972" s="14">
        <f t="shared" si="711"/>
        <v>0</v>
      </c>
      <c r="T972" s="33">
        <f t="shared" si="711"/>
        <v>0</v>
      </c>
      <c r="U972" s="284">
        <f t="shared" ref="U972:AH972" si="712">U962+U944+U932+U919+U950</f>
        <v>0</v>
      </c>
      <c r="V972" s="58">
        <f t="shared" si="712"/>
        <v>0</v>
      </c>
      <c r="W972" s="14">
        <f t="shared" si="712"/>
        <v>0</v>
      </c>
      <c r="X972" s="58">
        <f t="shared" si="712"/>
        <v>0</v>
      </c>
      <c r="Y972" s="58">
        <f t="shared" si="712"/>
        <v>0</v>
      </c>
      <c r="Z972" s="58">
        <f t="shared" si="712"/>
        <v>0</v>
      </c>
      <c r="AA972" s="58">
        <f t="shared" si="712"/>
        <v>0</v>
      </c>
      <c r="AB972" s="75">
        <f t="shared" si="712"/>
        <v>0</v>
      </c>
      <c r="AC972" s="273">
        <f t="shared" si="712"/>
        <v>0</v>
      </c>
      <c r="AD972" s="274">
        <f t="shared" si="712"/>
        <v>0</v>
      </c>
      <c r="AE972" s="274">
        <f t="shared" si="712"/>
        <v>0</v>
      </c>
      <c r="AF972" s="274">
        <f t="shared" si="712"/>
        <v>0</v>
      </c>
      <c r="AG972" s="293">
        <f t="shared" si="712"/>
        <v>0</v>
      </c>
      <c r="AH972" s="303">
        <f t="shared" si="712"/>
        <v>0</v>
      </c>
      <c r="AI972" s="14"/>
    </row>
    <row r="973" spans="1:35">
      <c r="A973" s="1"/>
      <c r="B973" s="44" t="s">
        <v>886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28">
        <f>M965</f>
        <v>0</v>
      </c>
      <c r="N973" s="20">
        <f t="shared" ref="N973:T973" si="713">N965</f>
        <v>0</v>
      </c>
      <c r="O973" s="38">
        <f t="shared" si="713"/>
        <v>0</v>
      </c>
      <c r="P973" s="38">
        <f t="shared" si="713"/>
        <v>0</v>
      </c>
      <c r="Q973" s="38">
        <f t="shared" si="713"/>
        <v>0</v>
      </c>
      <c r="R973" s="38">
        <f t="shared" si="713"/>
        <v>0</v>
      </c>
      <c r="S973" s="20">
        <f t="shared" si="713"/>
        <v>0</v>
      </c>
      <c r="T973" s="38">
        <f t="shared" si="713"/>
        <v>0</v>
      </c>
      <c r="U973" s="284">
        <f t="shared" ref="U973:AH973" si="714">U965</f>
        <v>0</v>
      </c>
      <c r="V973" s="58">
        <f t="shared" si="714"/>
        <v>0</v>
      </c>
      <c r="W973" s="14">
        <f t="shared" si="714"/>
        <v>0</v>
      </c>
      <c r="X973" s="58">
        <f t="shared" si="714"/>
        <v>0</v>
      </c>
      <c r="Y973" s="58">
        <f t="shared" si="714"/>
        <v>0</v>
      </c>
      <c r="Z973" s="58">
        <f t="shared" si="714"/>
        <v>0</v>
      </c>
      <c r="AA973" s="58">
        <f t="shared" si="714"/>
        <v>0</v>
      </c>
      <c r="AB973" s="313">
        <f t="shared" si="714"/>
        <v>0</v>
      </c>
      <c r="AC973" s="324">
        <f t="shared" si="714"/>
        <v>0</v>
      </c>
      <c r="AD973" s="283">
        <f t="shared" si="714"/>
        <v>0</v>
      </c>
      <c r="AE973" s="283">
        <f t="shared" si="714"/>
        <v>0</v>
      </c>
      <c r="AF973" s="283">
        <f t="shared" si="714"/>
        <v>0</v>
      </c>
      <c r="AG973" s="299">
        <f t="shared" si="714"/>
        <v>0</v>
      </c>
      <c r="AH973" s="309">
        <f t="shared" si="714"/>
        <v>0</v>
      </c>
      <c r="AI973" s="14"/>
    </row>
    <row r="974" spans="1:35">
      <c r="A974" s="1"/>
      <c r="B974" s="44" t="s">
        <v>887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 t="shared" ref="L974" si="715">SUM(L968:L973)</f>
        <v>0</v>
      </c>
      <c r="M974" s="25">
        <f>SUM(M968:M973)</f>
        <v>0</v>
      </c>
      <c r="N974" s="14">
        <f t="shared" ref="N974:S974" si="716">SUM(N968:N973)</f>
        <v>0</v>
      </c>
      <c r="O974" s="33">
        <f t="shared" si="716"/>
        <v>0</v>
      </c>
      <c r="P974" s="33">
        <f t="shared" si="716"/>
        <v>0</v>
      </c>
      <c r="Q974" s="33">
        <f t="shared" si="716"/>
        <v>0</v>
      </c>
      <c r="R974" s="33">
        <f t="shared" si="716"/>
        <v>0</v>
      </c>
      <c r="S974" s="14">
        <f t="shared" si="716"/>
        <v>0</v>
      </c>
      <c r="T974" s="33">
        <f>SUM(T968:T973)</f>
        <v>0</v>
      </c>
      <c r="U974" s="284">
        <f t="shared" ref="U974:AH974" si="717">SUM(U968:U973)</f>
        <v>0</v>
      </c>
      <c r="V974" s="58">
        <f t="shared" si="717"/>
        <v>0</v>
      </c>
      <c r="W974" s="14">
        <f t="shared" si="717"/>
        <v>0</v>
      </c>
      <c r="X974" s="58">
        <f t="shared" si="717"/>
        <v>0</v>
      </c>
      <c r="Y974" s="58">
        <f t="shared" si="717"/>
        <v>0</v>
      </c>
      <c r="Z974" s="58">
        <f t="shared" si="717"/>
        <v>0</v>
      </c>
      <c r="AA974" s="58">
        <f t="shared" si="717"/>
        <v>0</v>
      </c>
      <c r="AB974" s="75">
        <f t="shared" si="717"/>
        <v>0</v>
      </c>
      <c r="AC974" s="273">
        <f t="shared" si="717"/>
        <v>0</v>
      </c>
      <c r="AD974" s="274">
        <f t="shared" si="717"/>
        <v>0</v>
      </c>
      <c r="AE974" s="274">
        <f t="shared" si="717"/>
        <v>0</v>
      </c>
      <c r="AF974" s="274">
        <f t="shared" si="717"/>
        <v>0</v>
      </c>
      <c r="AG974" s="293">
        <f t="shared" si="717"/>
        <v>0</v>
      </c>
      <c r="AH974" s="303">
        <f t="shared" si="717"/>
        <v>0</v>
      </c>
      <c r="AI974" s="14"/>
    </row>
    <row r="975" spans="1:35">
      <c r="A975" s="1"/>
      <c r="B975" s="44" t="s">
        <v>888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 t="shared" ref="L975:S975" si="718">L76-L974</f>
        <v>0</v>
      </c>
      <c r="M975" s="25">
        <f t="shared" si="718"/>
        <v>0</v>
      </c>
      <c r="N975" s="14">
        <f t="shared" si="718"/>
        <v>0</v>
      </c>
      <c r="O975" s="35">
        <f t="shared" si="718"/>
        <v>0</v>
      </c>
      <c r="P975" s="35">
        <f t="shared" si="718"/>
        <v>0</v>
      </c>
      <c r="Q975" s="35">
        <f t="shared" si="718"/>
        <v>0</v>
      </c>
      <c r="R975" s="35">
        <f t="shared" si="718"/>
        <v>0</v>
      </c>
      <c r="S975" s="14">
        <f t="shared" si="718"/>
        <v>0</v>
      </c>
      <c r="T975" s="35">
        <f>R76-R974</f>
        <v>0</v>
      </c>
      <c r="U975" s="284">
        <f t="shared" ref="U975:AH975" si="719">S76-S974</f>
        <v>0</v>
      </c>
      <c r="V975" s="58">
        <f t="shared" si="719"/>
        <v>0</v>
      </c>
      <c r="W975" s="14">
        <f t="shared" si="719"/>
        <v>0</v>
      </c>
      <c r="X975" s="58">
        <f t="shared" si="719"/>
        <v>0</v>
      </c>
      <c r="Y975" s="58">
        <f t="shared" si="719"/>
        <v>0</v>
      </c>
      <c r="Z975" s="58">
        <f t="shared" si="719"/>
        <v>0</v>
      </c>
      <c r="AA975" s="58">
        <f t="shared" si="719"/>
        <v>0</v>
      </c>
      <c r="AB975" s="75">
        <f t="shared" si="719"/>
        <v>0</v>
      </c>
      <c r="AC975" s="273">
        <f t="shared" si="719"/>
        <v>0</v>
      </c>
      <c r="AD975" s="274">
        <f t="shared" si="719"/>
        <v>0</v>
      </c>
      <c r="AE975" s="274">
        <f t="shared" si="719"/>
        <v>0</v>
      </c>
      <c r="AF975" s="274">
        <f t="shared" si="719"/>
        <v>0</v>
      </c>
      <c r="AG975" s="293">
        <f t="shared" si="719"/>
        <v>0</v>
      </c>
      <c r="AH975" s="303">
        <f t="shared" si="719"/>
        <v>0</v>
      </c>
    </row>
    <row r="976" spans="1:35">
      <c r="A976" s="3"/>
      <c r="B976" s="3"/>
      <c r="C976" s="3"/>
      <c r="D976" s="3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S976" s="3"/>
      <c r="T976" s="75">
        <f>T974</f>
        <v>0</v>
      </c>
      <c r="U976" s="284">
        <f t="shared" ref="U976:AH976" si="720">U974</f>
        <v>0</v>
      </c>
      <c r="V976" s="58">
        <f t="shared" si="720"/>
        <v>0</v>
      </c>
      <c r="W976" s="14">
        <f t="shared" si="720"/>
        <v>0</v>
      </c>
      <c r="X976" s="58">
        <f t="shared" si="720"/>
        <v>0</v>
      </c>
      <c r="Y976" s="58">
        <f t="shared" si="720"/>
        <v>0</v>
      </c>
      <c r="Z976" s="58">
        <f t="shared" si="720"/>
        <v>0</v>
      </c>
      <c r="AA976" s="58">
        <f t="shared" si="720"/>
        <v>0</v>
      </c>
      <c r="AB976" s="75">
        <f t="shared" si="720"/>
        <v>0</v>
      </c>
      <c r="AC976" s="319">
        <f t="shared" si="720"/>
        <v>0</v>
      </c>
      <c r="AD976" s="278">
        <f t="shared" si="720"/>
        <v>0</v>
      </c>
      <c r="AE976" s="278">
        <f t="shared" si="720"/>
        <v>0</v>
      </c>
      <c r="AF976" s="278">
        <f t="shared" si="720"/>
        <v>0</v>
      </c>
      <c r="AG976" s="294">
        <f t="shared" si="720"/>
        <v>0</v>
      </c>
      <c r="AH976" s="304">
        <f t="shared" si="720"/>
        <v>0</v>
      </c>
    </row>
    <row r="977" spans="1:34">
      <c r="A977" s="3"/>
      <c r="B977" s="3"/>
      <c r="C977" s="3"/>
      <c r="D977" s="3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889</v>
      </c>
      <c r="O977" s="33"/>
      <c r="P977" s="33"/>
      <c r="Q977" s="33"/>
      <c r="R977" s="112"/>
      <c r="S977" s="3"/>
      <c r="T977" s="3"/>
      <c r="U977" s="284"/>
      <c r="V977" s="58"/>
      <c r="W977" s="14"/>
      <c r="X977" s="58"/>
      <c r="Y977" s="58"/>
      <c r="Z977" s="58"/>
      <c r="AA977" s="58"/>
      <c r="AB977" s="75"/>
      <c r="AC977" s="319"/>
      <c r="AD977" s="278"/>
      <c r="AE977" s="278"/>
      <c r="AF977" s="278"/>
      <c r="AG977" s="294"/>
      <c r="AH977" s="304"/>
    </row>
    <row r="978" spans="1:34">
      <c r="A978" s="3"/>
      <c r="B978" s="3"/>
      <c r="C978" s="3"/>
      <c r="D978" s="3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60" t="s">
        <v>890</v>
      </c>
      <c r="R978" s="460"/>
      <c r="S978" s="156">
        <v>0.35</v>
      </c>
      <c r="T978" s="431">
        <f>T976*S978</f>
        <v>0</v>
      </c>
      <c r="U978" s="284"/>
      <c r="V978" s="58"/>
      <c r="W978" s="14"/>
      <c r="AC978" s="319"/>
      <c r="AD978" s="278"/>
      <c r="AE978" s="278"/>
      <c r="AF978" s="278"/>
      <c r="AG978" s="294"/>
      <c r="AH978" s="304"/>
    </row>
  </sheetData>
  <sheetProtection formatRows="0"/>
  <protectedRanges>
    <protectedRange algorithmName="SHA-512" hashValue="NpCVO+LYiSm0CCpbVX5O/wyjoYqSEdojzUJ9oFdDW/qsIpFIGT0W9w0JW1vRZcfenkKP+bbbllLcGkmh/ZeWMw==" saltValue="3Kikw+igUGgDbkaIQWw5TQ==" spinCount="100000" sqref="B883:B884" name="Bereik2"/>
    <protectedRange algorithmName="SHA-512" hashValue="OhSFAMxGARjS6tCYgsvD0RbuV0N4Kpwb3FQhmR1CNdiJeOMGy1m13+33ZVshVYtttLAe1atymBfgoHP0xTzVfg==" saltValue="yx2WGoaNPkyo1fjEId4hhg==" spinCount="100000" sqref="B63" name="Bereik1_1"/>
    <protectedRange algorithmName="SHA-512" hashValue="OhSFAMxGARjS6tCYgsvD0RbuV0N4Kpwb3FQhmR1CNdiJeOMGy1m13+33ZVshVYtttLAe1atymBfgoHP0xTzVfg==" saltValue="yx2WGoaNPkyo1fjEId4hhg==" spinCount="100000" sqref="B955 A71:B71" name="Bereik1_2"/>
    <protectedRange algorithmName="SHA-512" hashValue="OhSFAMxGARjS6tCYgsvD0RbuV0N4Kpwb3FQhmR1CNdiJeOMGy1m13+33ZVshVYtttLAe1atymBfgoHP0xTzVfg==" saltValue="yx2WGoaNPkyo1fjEId4hhg==" spinCount="100000" sqref="S65:S71" name="Bereik1_4"/>
    <protectedRange algorithmName="SHA-512" hashValue="NpCVO+LYiSm0CCpbVX5O/wyjoYqSEdojzUJ9oFdDW/qsIpFIGT0W9w0JW1vRZcfenkKP+bbbllLcGkmh/ZeWMw==" saltValue="3Kikw+igUGgDbkaIQWw5TQ==" spinCount="100000" sqref="T107 AB107" name="Bereik2_1"/>
  </protectedRanges>
  <autoFilter ref="A3:AI977" xr:uid="{27772320-F615-4BAD-AEEA-8B90D94A0524}"/>
  <mergeCells count="4">
    <mergeCell ref="AC1:AF1"/>
    <mergeCell ref="U1:AB1"/>
    <mergeCell ref="Q978:R978"/>
    <mergeCell ref="L1:T1"/>
  </mergeCells>
  <printOptions gridLines="1"/>
  <pageMargins left="0.78740157480314965" right="0.39370078740157483" top="0.98425196850393704" bottom="0.98425196850393704" header="0.51181102362204722" footer="0.51181102362204722"/>
  <pageSetup paperSize="9" scale="65" orientation="landscape" horizontalDpi="1200" verticalDpi="1200" r:id="rId1"/>
  <headerFooter alignWithMargins="0">
    <oddHeader>&amp;L&amp;D</oddHeader>
    <oddFooter>&amp;LIncentive budget versie 2017&amp;C&amp;P&amp;R&amp;A</oddFooter>
  </headerFooter>
  <rowBreaks count="4" manualBreakCount="4">
    <brk id="189" max="25" man="1"/>
    <brk id="545" max="16383" man="1"/>
    <brk id="635" max="16383" man="1"/>
    <brk id="885" max="25" man="1"/>
  </rowBreaks>
  <ignoredErrors>
    <ignoredError sqref="T107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7908-67AA-4DF4-9013-6C65E9C41669}">
  <dimension ref="A1:AN18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4" sqref="C4:C5"/>
    </sheetView>
  </sheetViews>
  <sheetFormatPr defaultColWidth="9" defaultRowHeight="14.5"/>
  <cols>
    <col min="1" max="1" width="7.84375" style="437" customWidth="1"/>
    <col min="2" max="2" width="23.765625" style="437" customWidth="1"/>
    <col min="3" max="3" width="12" style="437" customWidth="1"/>
    <col min="4" max="4" width="14.15234375" style="437" customWidth="1"/>
    <col min="5" max="5" width="17.84375" style="437" customWidth="1"/>
    <col min="6" max="16384" width="9" style="437"/>
  </cols>
  <sheetData>
    <row r="1" spans="1:40">
      <c r="A1" s="436" t="s">
        <v>1463</v>
      </c>
      <c r="F1" s="438" t="s">
        <v>1441</v>
      </c>
    </row>
    <row r="2" spans="1:40" s="441" customFormat="1" ht="29">
      <c r="A2" s="439" t="s">
        <v>1442</v>
      </c>
      <c r="B2" s="439" t="s">
        <v>1443</v>
      </c>
      <c r="C2" s="439" t="s">
        <v>1444</v>
      </c>
      <c r="D2" s="439" t="s">
        <v>1445</v>
      </c>
      <c r="E2" s="439" t="s">
        <v>1446</v>
      </c>
      <c r="F2" s="440">
        <v>46023</v>
      </c>
      <c r="G2" s="440">
        <v>46054</v>
      </c>
      <c r="H2" s="440">
        <v>46082</v>
      </c>
      <c r="I2" s="440">
        <v>46113</v>
      </c>
      <c r="J2" s="440">
        <v>46143</v>
      </c>
      <c r="K2" s="440">
        <v>46174</v>
      </c>
      <c r="L2" s="440">
        <v>46204</v>
      </c>
      <c r="M2" s="440">
        <v>46235</v>
      </c>
      <c r="N2" s="440">
        <v>46266</v>
      </c>
      <c r="O2" s="440">
        <v>46296</v>
      </c>
      <c r="P2" s="440">
        <v>46327</v>
      </c>
      <c r="Q2" s="440">
        <v>46357</v>
      </c>
      <c r="R2" s="440">
        <v>46388</v>
      </c>
      <c r="S2" s="440">
        <v>46419</v>
      </c>
      <c r="T2" s="440">
        <v>46447</v>
      </c>
      <c r="U2" s="440">
        <v>46478</v>
      </c>
      <c r="V2" s="440">
        <v>46508</v>
      </c>
      <c r="W2" s="440">
        <v>46539</v>
      </c>
      <c r="X2" s="440">
        <v>46569</v>
      </c>
      <c r="Y2" s="440">
        <v>46600</v>
      </c>
      <c r="Z2" s="440">
        <v>46631</v>
      </c>
      <c r="AA2" s="440">
        <v>46661</v>
      </c>
      <c r="AB2" s="440">
        <v>46692</v>
      </c>
      <c r="AC2" s="440">
        <v>46722</v>
      </c>
      <c r="AD2" s="440">
        <v>46753</v>
      </c>
      <c r="AE2" s="440">
        <v>46784</v>
      </c>
      <c r="AF2" s="440">
        <v>46813</v>
      </c>
      <c r="AG2" s="440">
        <v>46844</v>
      </c>
      <c r="AH2" s="440">
        <v>46874</v>
      </c>
      <c r="AI2" s="440">
        <v>46905</v>
      </c>
      <c r="AJ2" s="440">
        <v>46935</v>
      </c>
      <c r="AK2" s="440">
        <v>46966</v>
      </c>
      <c r="AL2" s="440">
        <v>46997</v>
      </c>
      <c r="AM2" s="440">
        <v>47027</v>
      </c>
      <c r="AN2" s="440">
        <v>47058</v>
      </c>
    </row>
    <row r="3" spans="1:40">
      <c r="A3" s="442">
        <v>1205</v>
      </c>
      <c r="B3" s="443" t="s">
        <v>268</v>
      </c>
      <c r="C3" s="443" t="s">
        <v>1447</v>
      </c>
      <c r="D3" s="443"/>
      <c r="E3" s="443"/>
      <c r="G3" s="444" t="s">
        <v>1448</v>
      </c>
      <c r="H3" s="444"/>
      <c r="I3" s="444"/>
      <c r="J3" s="444"/>
      <c r="K3" s="445" t="s">
        <v>1449</v>
      </c>
      <c r="L3" s="445"/>
      <c r="M3" s="445"/>
      <c r="N3" s="445"/>
      <c r="O3" s="445"/>
      <c r="P3" s="445"/>
      <c r="Q3" s="446" t="s">
        <v>1450</v>
      </c>
      <c r="R3" s="446"/>
      <c r="S3" s="446"/>
      <c r="T3" s="446"/>
      <c r="U3" s="446"/>
      <c r="V3" s="446"/>
    </row>
    <row r="4" spans="1:40">
      <c r="A4" s="447">
        <v>1206</v>
      </c>
      <c r="B4" s="443" t="s">
        <v>270</v>
      </c>
      <c r="C4" s="443" t="s">
        <v>1466</v>
      </c>
      <c r="D4" s="443"/>
      <c r="E4" s="443" t="s">
        <v>1451</v>
      </c>
      <c r="G4" s="444" t="s">
        <v>1452</v>
      </c>
      <c r="H4" s="444"/>
      <c r="I4" s="444"/>
      <c r="J4" s="444"/>
    </row>
    <row r="5" spans="1:40">
      <c r="A5" s="447">
        <v>1206</v>
      </c>
      <c r="B5" s="443" t="s">
        <v>270</v>
      </c>
      <c r="C5" s="443" t="s">
        <v>1466</v>
      </c>
      <c r="D5" s="443"/>
      <c r="E5" s="443" t="s">
        <v>1453</v>
      </c>
      <c r="G5" s="448" t="s">
        <v>1454</v>
      </c>
      <c r="H5" s="448"/>
      <c r="I5" s="448"/>
    </row>
    <row r="6" spans="1:40">
      <c r="A6" s="442">
        <v>2001</v>
      </c>
      <c r="B6" s="443" t="s">
        <v>322</v>
      </c>
      <c r="C6" s="443" t="s">
        <v>1455</v>
      </c>
      <c r="G6" s="444" t="s">
        <v>1457</v>
      </c>
      <c r="H6" s="444"/>
      <c r="I6" s="444"/>
      <c r="J6" s="444"/>
      <c r="K6" s="444"/>
      <c r="L6" s="445" t="s">
        <v>1458</v>
      </c>
      <c r="M6" s="445"/>
      <c r="N6" s="445"/>
      <c r="O6" s="445"/>
    </row>
    <row r="7" spans="1:40">
      <c r="A7" s="442">
        <v>2002</v>
      </c>
      <c r="B7" s="443" t="s">
        <v>324</v>
      </c>
      <c r="C7" s="443" t="s">
        <v>1456</v>
      </c>
    </row>
    <row r="8" spans="1:40">
      <c r="A8" s="442">
        <v>2004</v>
      </c>
      <c r="B8" s="443" t="s">
        <v>325</v>
      </c>
      <c r="C8" s="443" t="s">
        <v>1465</v>
      </c>
    </row>
    <row r="9" spans="1:40">
      <c r="A9" s="447">
        <v>2005</v>
      </c>
      <c r="B9" s="443" t="s">
        <v>326</v>
      </c>
      <c r="C9" s="443" t="s">
        <v>1464</v>
      </c>
    </row>
    <row r="10" spans="1:40">
      <c r="A10" s="447">
        <v>2006</v>
      </c>
      <c r="B10" s="443" t="s">
        <v>327</v>
      </c>
    </row>
    <row r="11" spans="1:40">
      <c r="A11" s="442">
        <v>2009</v>
      </c>
      <c r="B11" s="443" t="s">
        <v>329</v>
      </c>
    </row>
    <row r="12" spans="1:40">
      <c r="A12" s="437" t="s">
        <v>1459</v>
      </c>
      <c r="B12" s="443" t="s">
        <v>1459</v>
      </c>
    </row>
    <row r="15" spans="1:40">
      <c r="A15" s="437" t="s">
        <v>1460</v>
      </c>
    </row>
    <row r="16" spans="1:40">
      <c r="B16" s="449"/>
    </row>
    <row r="17" spans="1:1">
      <c r="A17" s="437" t="s">
        <v>1461</v>
      </c>
    </row>
    <row r="18" spans="1:1">
      <c r="A18" s="437" t="s">
        <v>1462</v>
      </c>
    </row>
  </sheetData>
  <protectedRanges>
    <protectedRange algorithmName="SHA-512" hashValue="NpCVO+LYiSm0CCpbVX5O/wyjoYqSEdojzUJ9oFdDW/qsIpFIGT0W9w0JW1vRZcfenkKP+bbbllLcGkmh/ZeWMw==" saltValue="3Kikw+igUGgDbkaIQWw5TQ==" spinCount="100000" sqref="A3:B5 D3:E5" name="Bereik2"/>
    <protectedRange algorithmName="SHA-512" hashValue="NpCVO+LYiSm0CCpbVX5O/wyjoYqSEdojzUJ9oFdDW/qsIpFIGT0W9w0JW1vRZcfenkKP+bbbllLcGkmh/ZeWMw==" saltValue="3Kikw+igUGgDbkaIQWw5TQ==" spinCount="100000" sqref="A6:B11" name="Bereik2_1"/>
    <protectedRange algorithmName="SHA-512" hashValue="NpCVO+LYiSm0CCpbVX5O/wyjoYqSEdojzUJ9oFdDW/qsIpFIGT0W9w0JW1vRZcfenkKP+bbbllLcGkmh/ZeWMw==" saltValue="3Kikw+igUGgDbkaIQWw5TQ==" spinCount="100000" sqref="C6:C9" name="Bereik2_2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rgb="FFFFFF00"/>
    <pageSetUpPr fitToPage="1"/>
  </sheetPr>
  <dimension ref="A2:T377"/>
  <sheetViews>
    <sheetView workbookViewId="0">
      <selection activeCell="B2" sqref="B2:F2"/>
    </sheetView>
  </sheetViews>
  <sheetFormatPr defaultColWidth="11.15234375" defaultRowHeight="15" customHeight="1"/>
  <cols>
    <col min="1" max="1" width="11.15234375" style="194"/>
    <col min="2" max="2" width="16.84375" style="230" customWidth="1"/>
    <col min="3" max="3" width="32.61328125" style="195" customWidth="1"/>
    <col min="4" max="4" width="18.61328125" style="195" customWidth="1"/>
    <col min="5" max="5" width="25.61328125" style="195" customWidth="1"/>
    <col min="6" max="6" width="25.4609375" style="195" customWidth="1"/>
    <col min="7" max="16384" width="11.15234375" style="195"/>
  </cols>
  <sheetData>
    <row r="2" spans="1:6" ht="33.75" customHeight="1">
      <c r="B2" s="473" t="s">
        <v>908</v>
      </c>
      <c r="C2" s="474"/>
      <c r="D2" s="474"/>
      <c r="E2" s="474"/>
      <c r="F2" s="475"/>
    </row>
    <row r="3" spans="1:6" ht="40.5" customHeight="1">
      <c r="B3" s="476" t="s">
        <v>146</v>
      </c>
      <c r="C3" s="478"/>
      <c r="D3" s="480" t="s">
        <v>909</v>
      </c>
      <c r="E3" s="481"/>
      <c r="F3" s="482" t="s">
        <v>910</v>
      </c>
    </row>
    <row r="4" spans="1:6" ht="43.15" customHeight="1">
      <c r="B4" s="477"/>
      <c r="C4" s="479"/>
      <c r="D4" s="196" t="s">
        <v>911</v>
      </c>
      <c r="E4" s="197" t="s">
        <v>912</v>
      </c>
      <c r="F4" s="483"/>
    </row>
    <row r="5" spans="1:6" ht="25.15" customHeight="1">
      <c r="B5" s="198" t="s">
        <v>913</v>
      </c>
      <c r="C5" s="199" t="s">
        <v>913</v>
      </c>
      <c r="D5" s="200"/>
      <c r="E5" s="201"/>
      <c r="F5" s="202"/>
    </row>
    <row r="6" spans="1:6" ht="20.149999999999999" customHeight="1">
      <c r="A6" s="194" t="s">
        <v>267</v>
      </c>
      <c r="B6" s="484" t="s">
        <v>914</v>
      </c>
      <c r="C6" s="203" t="s">
        <v>915</v>
      </c>
      <c r="D6" s="204">
        <f>SUMIF(budget!C:C,A:A,budget!L:L)</f>
        <v>0</v>
      </c>
      <c r="E6" s="205"/>
      <c r="F6" s="202"/>
    </row>
    <row r="7" spans="1:6" ht="20.149999999999999" customHeight="1">
      <c r="A7" s="194" t="s">
        <v>240</v>
      </c>
      <c r="B7" s="485"/>
      <c r="C7" s="206" t="s">
        <v>916</v>
      </c>
      <c r="D7" s="207">
        <f>SUMIF(budget!C:C,A:A,budget!L:L)</f>
        <v>0</v>
      </c>
      <c r="E7" s="202"/>
      <c r="F7" s="202"/>
    </row>
    <row r="8" spans="1:6" ht="20.149999999999999" customHeight="1">
      <c r="A8" s="194" t="s">
        <v>917</v>
      </c>
      <c r="B8" s="485"/>
      <c r="C8" s="206" t="s">
        <v>918</v>
      </c>
      <c r="D8" s="207">
        <f>SUMIF(budget!C:C,A:A,budget!L:L)</f>
        <v>0</v>
      </c>
      <c r="E8" s="202"/>
      <c r="F8" s="202"/>
    </row>
    <row r="9" spans="1:6" ht="20.149999999999999" customHeight="1">
      <c r="A9" s="194" t="s">
        <v>242</v>
      </c>
      <c r="B9" s="485"/>
      <c r="C9" s="206" t="s">
        <v>919</v>
      </c>
      <c r="D9" s="207">
        <f>SUMIF(budget!C:C,A:A,budget!L:L)</f>
        <v>0</v>
      </c>
      <c r="E9" s="202"/>
      <c r="F9" s="202"/>
    </row>
    <row r="10" spans="1:6" ht="20.149999999999999" customHeight="1">
      <c r="A10" s="194" t="s">
        <v>920</v>
      </c>
      <c r="B10" s="486"/>
      <c r="C10" s="208" t="s">
        <v>921</v>
      </c>
      <c r="D10" s="209">
        <f>SUMIF(budget!C:C,A:A,budget!L:L)</f>
        <v>0</v>
      </c>
      <c r="E10" s="210"/>
      <c r="F10" s="202"/>
    </row>
    <row r="11" spans="1:6" ht="20.149999999999999" customHeight="1">
      <c r="A11" s="194" t="s">
        <v>244</v>
      </c>
      <c r="B11" s="469" t="s">
        <v>922</v>
      </c>
      <c r="C11" s="203" t="s">
        <v>923</v>
      </c>
      <c r="D11" s="204">
        <f>SUMIF(budget!C:C,A:A,budget!L:L)</f>
        <v>0</v>
      </c>
      <c r="E11" s="205"/>
      <c r="F11" s="202"/>
    </row>
    <row r="12" spans="1:6" ht="20.149999999999999" customHeight="1">
      <c r="A12" s="194" t="s">
        <v>248</v>
      </c>
      <c r="B12" s="470"/>
      <c r="C12" s="195" t="s">
        <v>924</v>
      </c>
      <c r="D12" s="207">
        <f>SUMIF(budget!C:C,A:A,budget!L:L)</f>
        <v>0</v>
      </c>
      <c r="E12" s="202"/>
      <c r="F12" s="202"/>
    </row>
    <row r="13" spans="1:6" ht="20.149999999999999" customHeight="1">
      <c r="A13" s="194" t="s">
        <v>339</v>
      </c>
      <c r="B13" s="470"/>
      <c r="C13" s="195" t="s">
        <v>925</v>
      </c>
      <c r="D13" s="207">
        <f>SUMIF(budget!C:C,A:A,budget!L:L)</f>
        <v>0</v>
      </c>
      <c r="E13" s="202"/>
      <c r="F13" s="202"/>
    </row>
    <row r="14" spans="1:6" ht="20.149999999999999" customHeight="1">
      <c r="A14" s="194" t="s">
        <v>777</v>
      </c>
      <c r="B14" s="471"/>
      <c r="C14" s="208" t="s">
        <v>926</v>
      </c>
      <c r="D14" s="209">
        <f>SUMIF(budget!C:C,A:A,budget!L:L)</f>
        <v>0</v>
      </c>
      <c r="E14" s="210"/>
      <c r="F14" s="202"/>
    </row>
    <row r="15" spans="1:6" ht="20.149999999999999" customHeight="1">
      <c r="A15" s="194" t="s">
        <v>256</v>
      </c>
      <c r="B15" s="211" t="s">
        <v>927</v>
      </c>
      <c r="C15" s="206" t="s">
        <v>927</v>
      </c>
      <c r="D15" s="207">
        <f>SUMIF(budget!C:C,A:A,budget!L:L)</f>
        <v>0</v>
      </c>
      <c r="E15" s="202"/>
      <c r="F15" s="202"/>
    </row>
    <row r="16" spans="1:6" ht="20.149999999999999" customHeight="1">
      <c r="A16" s="194" t="s">
        <v>254</v>
      </c>
      <c r="B16" s="469" t="s">
        <v>928</v>
      </c>
      <c r="C16" s="203" t="s">
        <v>929</v>
      </c>
      <c r="D16" s="204">
        <f>SUMIF(budget!C:C,A:A,budget!L:L)</f>
        <v>0</v>
      </c>
      <c r="E16" s="205"/>
      <c r="F16" s="202"/>
    </row>
    <row r="17" spans="1:8" ht="20.149999999999999" customHeight="1">
      <c r="A17" s="194" t="s">
        <v>230</v>
      </c>
      <c r="B17" s="471"/>
      <c r="C17" s="208" t="s">
        <v>930</v>
      </c>
      <c r="D17" s="209">
        <f>SUMIF(budget!C:C,A:A,budget!L:L)</f>
        <v>0</v>
      </c>
      <c r="E17" s="210"/>
      <c r="F17" s="202"/>
      <c r="H17" s="212"/>
    </row>
    <row r="18" spans="1:8" ht="20.149999999999999" customHeight="1">
      <c r="B18" s="213"/>
      <c r="C18" s="214" t="s">
        <v>931</v>
      </c>
      <c r="D18" s="215"/>
      <c r="E18" s="216"/>
      <c r="F18" s="217" t="s">
        <v>932</v>
      </c>
    </row>
    <row r="19" spans="1:8" ht="20.149999999999999" customHeight="1">
      <c r="B19" s="218" t="s">
        <v>933</v>
      </c>
      <c r="C19" s="219" t="s">
        <v>934</v>
      </c>
      <c r="D19" s="220">
        <f>SUM(D6:D18)</f>
        <v>0</v>
      </c>
      <c r="E19" s="221">
        <f>SUM(E6:E18)</f>
        <v>0</v>
      </c>
      <c r="F19" s="217"/>
    </row>
    <row r="20" spans="1:8" ht="20.149999999999999" customHeight="1">
      <c r="A20" s="194" t="s">
        <v>880</v>
      </c>
      <c r="B20" s="222"/>
      <c r="C20" s="223" t="s">
        <v>935</v>
      </c>
      <c r="D20" s="224">
        <f>SUMIF(budget!C:C,A:A,budget!L:L)</f>
        <v>0</v>
      </c>
      <c r="E20" s="225"/>
      <c r="F20" s="217"/>
    </row>
    <row r="21" spans="1:8" ht="20.149999999999999" customHeight="1">
      <c r="A21" s="194" t="s">
        <v>878</v>
      </c>
      <c r="B21" s="226"/>
      <c r="C21" s="202" t="s">
        <v>936</v>
      </c>
      <c r="D21" s="224">
        <f>SUMIF(budget!C:C,A:A,budget!L:L)</f>
        <v>0</v>
      </c>
      <c r="E21" s="202"/>
      <c r="F21" s="202"/>
    </row>
    <row r="22" spans="1:8" ht="20.149999999999999" customHeight="1">
      <c r="A22" s="194" t="s">
        <v>877</v>
      </c>
      <c r="B22" s="226"/>
      <c r="C22" s="210" t="s">
        <v>937</v>
      </c>
      <c r="D22" s="224">
        <f>SUMIF(budget!C:C,A:A,budget!L:L)</f>
        <v>0</v>
      </c>
      <c r="E22" s="202"/>
      <c r="F22" s="202"/>
    </row>
    <row r="23" spans="1:8" ht="20.149999999999999" customHeight="1">
      <c r="B23" s="226"/>
      <c r="C23" s="227" t="s">
        <v>938</v>
      </c>
      <c r="D23" s="220">
        <f>SUM(D19:D22)</f>
        <v>0</v>
      </c>
      <c r="E23" s="221">
        <f>SUM(E19:E22)</f>
        <v>0</v>
      </c>
      <c r="F23" s="202"/>
    </row>
    <row r="24" spans="1:8" ht="20.149999999999999" customHeight="1">
      <c r="B24" s="228"/>
      <c r="C24" s="202" t="s">
        <v>939</v>
      </c>
      <c r="D24" s="242"/>
      <c r="E24" s="243"/>
      <c r="F24" s="202"/>
    </row>
    <row r="25" spans="1:8" ht="20.149999999999999" customHeight="1">
      <c r="B25" s="229" t="s">
        <v>940</v>
      </c>
      <c r="C25" s="227" t="s">
        <v>941</v>
      </c>
      <c r="D25" s="244"/>
      <c r="E25" s="245"/>
      <c r="F25" s="210"/>
    </row>
    <row r="26" spans="1:8" ht="20.149999999999999" customHeight="1">
      <c r="B26" s="472"/>
      <c r="C26" s="472"/>
      <c r="D26" s="472"/>
      <c r="E26" s="472"/>
    </row>
    <row r="355" spans="2:2" ht="15" customHeight="1">
      <c r="B355" s="230" t="s">
        <v>458</v>
      </c>
    </row>
    <row r="376" spans="1:20" ht="15" customHeight="1">
      <c r="A376" s="194" t="s">
        <v>477</v>
      </c>
    </row>
    <row r="377" spans="1:20" ht="15" customHeight="1">
      <c r="L377" s="195">
        <f>SUM(L355:L376)</f>
        <v>0</v>
      </c>
      <c r="M377" s="195">
        <f t="shared" ref="M377:S377" si="0">SUM(M355:M376)</f>
        <v>0</v>
      </c>
      <c r="N377" s="195">
        <f>SUM(N355:N376)</f>
        <v>0</v>
      </c>
      <c r="O377" s="195">
        <f t="shared" si="0"/>
        <v>0</v>
      </c>
      <c r="P377" s="195">
        <f t="shared" si="0"/>
        <v>0</v>
      </c>
      <c r="Q377" s="195">
        <f t="shared" si="0"/>
        <v>0</v>
      </c>
      <c r="R377" s="195">
        <f t="shared" si="0"/>
        <v>0</v>
      </c>
      <c r="S377" s="195">
        <f t="shared" si="0"/>
        <v>0</v>
      </c>
      <c r="T377" s="195">
        <f>SUM(T355:T376)</f>
        <v>0</v>
      </c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workbookViewId="0"/>
  </sheetViews>
  <sheetFormatPr defaultColWidth="9" defaultRowHeight="12.5"/>
  <cols>
    <col min="1" max="1" width="7.4609375" style="235" customWidth="1"/>
    <col min="2" max="2" width="23.61328125" style="232" customWidth="1"/>
    <col min="3" max="3" width="27.4609375" style="232" customWidth="1"/>
    <col min="4" max="4" width="53.15234375" style="232" bestFit="1" customWidth="1"/>
    <col min="5" max="16384" width="9" style="232"/>
  </cols>
  <sheetData>
    <row r="1" spans="1:4" ht="13">
      <c r="A1" s="231" t="s">
        <v>942</v>
      </c>
      <c r="B1" s="231" t="s">
        <v>943</v>
      </c>
      <c r="C1" s="231" t="s">
        <v>944</v>
      </c>
      <c r="D1" s="231" t="s">
        <v>945</v>
      </c>
    </row>
    <row r="2" spans="1:4">
      <c r="A2" s="233">
        <v>1101</v>
      </c>
      <c r="B2" s="234" t="s">
        <v>914</v>
      </c>
      <c r="C2" s="234" t="s">
        <v>915</v>
      </c>
      <c r="D2" s="234" t="s">
        <v>946</v>
      </c>
    </row>
    <row r="3" spans="1:4">
      <c r="A3" s="233">
        <v>1102</v>
      </c>
      <c r="B3" s="234" t="s">
        <v>914</v>
      </c>
      <c r="C3" s="234" t="s">
        <v>915</v>
      </c>
      <c r="D3" s="234" t="s">
        <v>947</v>
      </c>
    </row>
    <row r="4" spans="1:4">
      <c r="A4" s="233">
        <v>1103</v>
      </c>
      <c r="B4" s="234" t="s">
        <v>914</v>
      </c>
      <c r="C4" s="234" t="s">
        <v>915</v>
      </c>
      <c r="D4" s="234" t="s">
        <v>948</v>
      </c>
    </row>
    <row r="5" spans="1:4">
      <c r="A5" s="233">
        <v>1104</v>
      </c>
      <c r="B5" s="234" t="s">
        <v>914</v>
      </c>
      <c r="C5" s="234" t="s">
        <v>915</v>
      </c>
      <c r="D5" s="234" t="s">
        <v>949</v>
      </c>
    </row>
    <row r="6" spans="1:4">
      <c r="A6" s="233">
        <v>1105</v>
      </c>
      <c r="B6" s="234" t="s">
        <v>914</v>
      </c>
      <c r="C6" s="234" t="s">
        <v>915</v>
      </c>
      <c r="D6" s="234" t="s">
        <v>950</v>
      </c>
    </row>
    <row r="7" spans="1:4">
      <c r="A7" s="233">
        <v>1106</v>
      </c>
      <c r="B7" s="234" t="s">
        <v>914</v>
      </c>
      <c r="C7" s="234" t="s">
        <v>915</v>
      </c>
      <c r="D7" s="234" t="s">
        <v>951</v>
      </c>
    </row>
    <row r="8" spans="1:4">
      <c r="A8" s="233">
        <v>1107</v>
      </c>
      <c r="B8" s="234" t="s">
        <v>914</v>
      </c>
      <c r="C8" s="234" t="s">
        <v>915</v>
      </c>
      <c r="D8" s="234" t="s">
        <v>952</v>
      </c>
    </row>
    <row r="9" spans="1:4">
      <c r="A9" s="233">
        <v>1108</v>
      </c>
      <c r="B9" s="234" t="s">
        <v>914</v>
      </c>
      <c r="C9" s="234" t="s">
        <v>915</v>
      </c>
      <c r="D9" s="234" t="s">
        <v>953</v>
      </c>
    </row>
    <row r="10" spans="1:4">
      <c r="A10" s="233">
        <v>1109</v>
      </c>
      <c r="B10" s="234" t="s">
        <v>914</v>
      </c>
      <c r="C10" s="234" t="s">
        <v>915</v>
      </c>
      <c r="D10" s="234" t="s">
        <v>954</v>
      </c>
    </row>
    <row r="11" spans="1:4">
      <c r="A11" s="233">
        <v>1110</v>
      </c>
      <c r="B11" s="234" t="s">
        <v>914</v>
      </c>
      <c r="C11" s="234" t="s">
        <v>915</v>
      </c>
      <c r="D11" s="234" t="s">
        <v>955</v>
      </c>
    </row>
    <row r="12" spans="1:4">
      <c r="A12" s="233">
        <v>1111</v>
      </c>
      <c r="B12" s="234" t="s">
        <v>914</v>
      </c>
      <c r="C12" s="234" t="s">
        <v>915</v>
      </c>
      <c r="D12" s="234" t="s">
        <v>956</v>
      </c>
    </row>
    <row r="13" spans="1:4">
      <c r="A13" s="233">
        <v>1201</v>
      </c>
      <c r="B13" s="234" t="s">
        <v>914</v>
      </c>
      <c r="C13" s="234" t="s">
        <v>916</v>
      </c>
      <c r="D13" s="234" t="s">
        <v>957</v>
      </c>
    </row>
    <row r="14" spans="1:4">
      <c r="A14" s="233">
        <v>1202</v>
      </c>
      <c r="B14" s="234" t="s">
        <v>914</v>
      </c>
      <c r="C14" s="234" t="s">
        <v>916</v>
      </c>
      <c r="D14" s="234" t="s">
        <v>958</v>
      </c>
    </row>
    <row r="15" spans="1:4">
      <c r="A15" s="233">
        <v>1203</v>
      </c>
      <c r="B15" s="234" t="s">
        <v>914</v>
      </c>
      <c r="C15" s="234" t="s">
        <v>916</v>
      </c>
      <c r="D15" s="234" t="s">
        <v>959</v>
      </c>
    </row>
    <row r="16" spans="1:4">
      <c r="A16" s="233">
        <v>1204</v>
      </c>
      <c r="B16" s="234" t="s">
        <v>914</v>
      </c>
      <c r="C16" s="234" t="s">
        <v>916</v>
      </c>
      <c r="D16" s="234" t="s">
        <v>960</v>
      </c>
    </row>
    <row r="17" spans="1:4">
      <c r="A17" s="233">
        <v>1205</v>
      </c>
      <c r="B17" s="234" t="s">
        <v>914</v>
      </c>
      <c r="C17" s="234" t="s">
        <v>916</v>
      </c>
      <c r="D17" s="234" t="s">
        <v>961</v>
      </c>
    </row>
    <row r="18" spans="1:4">
      <c r="A18" s="233">
        <v>1206</v>
      </c>
      <c r="B18" s="234" t="s">
        <v>914</v>
      </c>
      <c r="C18" s="234" t="s">
        <v>916</v>
      </c>
      <c r="D18" s="234" t="s">
        <v>962</v>
      </c>
    </row>
    <row r="19" spans="1:4">
      <c r="A19" s="233">
        <v>1207</v>
      </c>
      <c r="B19" s="234" t="s">
        <v>914</v>
      </c>
      <c r="C19" s="234" t="s">
        <v>916</v>
      </c>
      <c r="D19" s="234" t="s">
        <v>963</v>
      </c>
    </row>
    <row r="20" spans="1:4">
      <c r="A20" s="233">
        <v>1208</v>
      </c>
      <c r="B20" s="234" t="s">
        <v>914</v>
      </c>
      <c r="C20" s="234" t="s">
        <v>916</v>
      </c>
      <c r="D20" s="234" t="s">
        <v>964</v>
      </c>
    </row>
    <row r="21" spans="1:4">
      <c r="A21" s="233">
        <v>1209</v>
      </c>
      <c r="B21" s="234" t="s">
        <v>914</v>
      </c>
      <c r="C21" s="234" t="s">
        <v>916</v>
      </c>
      <c r="D21" s="234" t="s">
        <v>965</v>
      </c>
    </row>
    <row r="22" spans="1:4">
      <c r="A22" s="233">
        <v>1210</v>
      </c>
      <c r="B22" s="234" t="s">
        <v>914</v>
      </c>
      <c r="C22" s="234" t="s">
        <v>916</v>
      </c>
      <c r="D22" s="234" t="s">
        <v>966</v>
      </c>
    </row>
    <row r="23" spans="1:4">
      <c r="A23" s="233">
        <v>1211</v>
      </c>
      <c r="B23" s="234" t="s">
        <v>914</v>
      </c>
      <c r="C23" s="234" t="s">
        <v>916</v>
      </c>
      <c r="D23" s="234" t="s">
        <v>967</v>
      </c>
    </row>
    <row r="24" spans="1:4">
      <c r="A24" s="233">
        <v>1212</v>
      </c>
      <c r="B24" s="234" t="s">
        <v>914</v>
      </c>
      <c r="C24" s="234" t="s">
        <v>916</v>
      </c>
      <c r="D24" s="234" t="s">
        <v>968</v>
      </c>
    </row>
    <row r="25" spans="1:4">
      <c r="A25" s="233">
        <v>1213</v>
      </c>
      <c r="B25" s="234" t="s">
        <v>914</v>
      </c>
      <c r="C25" s="234" t="s">
        <v>916</v>
      </c>
      <c r="D25" s="234" t="s">
        <v>969</v>
      </c>
    </row>
    <row r="26" spans="1:4">
      <c r="A26" s="233">
        <v>1214</v>
      </c>
      <c r="B26" s="234" t="s">
        <v>914</v>
      </c>
      <c r="C26" s="234" t="s">
        <v>916</v>
      </c>
      <c r="D26" s="234" t="s">
        <v>970</v>
      </c>
    </row>
    <row r="27" spans="1:4">
      <c r="A27" s="233">
        <v>1215</v>
      </c>
      <c r="B27" s="234" t="s">
        <v>914</v>
      </c>
      <c r="C27" s="234" t="s">
        <v>916</v>
      </c>
      <c r="D27" s="234" t="s">
        <v>971</v>
      </c>
    </row>
    <row r="28" spans="1:4">
      <c r="A28" s="233">
        <v>1216</v>
      </c>
      <c r="B28" s="234" t="s">
        <v>914</v>
      </c>
      <c r="C28" s="234" t="s">
        <v>916</v>
      </c>
      <c r="D28" s="234" t="s">
        <v>972</v>
      </c>
    </row>
    <row r="29" spans="1:4">
      <c r="A29" s="233">
        <v>1217</v>
      </c>
      <c r="B29" s="234" t="s">
        <v>914</v>
      </c>
      <c r="C29" s="234" t="s">
        <v>916</v>
      </c>
      <c r="D29" s="234" t="s">
        <v>973</v>
      </c>
    </row>
    <row r="30" spans="1:4">
      <c r="A30" s="233">
        <v>1218</v>
      </c>
      <c r="B30" s="234" t="s">
        <v>914</v>
      </c>
      <c r="C30" s="234" t="s">
        <v>916</v>
      </c>
      <c r="D30" s="234" t="s">
        <v>974</v>
      </c>
    </row>
    <row r="31" spans="1:4">
      <c r="A31" s="233">
        <v>1219</v>
      </c>
      <c r="B31" s="234" t="s">
        <v>914</v>
      </c>
      <c r="C31" s="234" t="s">
        <v>916</v>
      </c>
      <c r="D31" s="234" t="s">
        <v>975</v>
      </c>
    </row>
    <row r="32" spans="1:4">
      <c r="A32" s="233">
        <v>1220</v>
      </c>
      <c r="B32" s="234" t="s">
        <v>914</v>
      </c>
      <c r="C32" s="234" t="s">
        <v>916</v>
      </c>
      <c r="D32" s="234" t="s">
        <v>976</v>
      </c>
    </row>
    <row r="33" spans="1:4">
      <c r="A33" s="233">
        <v>1221</v>
      </c>
      <c r="B33" s="234" t="s">
        <v>914</v>
      </c>
      <c r="C33" s="234" t="s">
        <v>916</v>
      </c>
      <c r="D33" s="234" t="s">
        <v>977</v>
      </c>
    </row>
    <row r="34" spans="1:4">
      <c r="A34" s="233">
        <v>1301</v>
      </c>
      <c r="B34" s="234" t="s">
        <v>914</v>
      </c>
      <c r="C34" s="234" t="s">
        <v>918</v>
      </c>
      <c r="D34" s="234" t="s">
        <v>978</v>
      </c>
    </row>
    <row r="35" spans="1:4">
      <c r="A35" s="233">
        <v>1302</v>
      </c>
      <c r="B35" s="234" t="s">
        <v>914</v>
      </c>
      <c r="C35" s="234" t="s">
        <v>918</v>
      </c>
      <c r="D35" s="234" t="s">
        <v>979</v>
      </c>
    </row>
    <row r="36" spans="1:4">
      <c r="A36" s="233">
        <v>1303</v>
      </c>
      <c r="B36" s="234" t="s">
        <v>914</v>
      </c>
      <c r="C36" s="234" t="s">
        <v>918</v>
      </c>
      <c r="D36" s="234" t="s">
        <v>980</v>
      </c>
    </row>
    <row r="37" spans="1:4">
      <c r="A37" s="233">
        <v>1304</v>
      </c>
      <c r="B37" s="234" t="s">
        <v>914</v>
      </c>
      <c r="C37" s="234" t="s">
        <v>918</v>
      </c>
      <c r="D37" s="234" t="s">
        <v>981</v>
      </c>
    </row>
    <row r="38" spans="1:4">
      <c r="A38" s="233">
        <v>1305</v>
      </c>
      <c r="B38" s="234" t="s">
        <v>914</v>
      </c>
      <c r="C38" s="234" t="s">
        <v>918</v>
      </c>
      <c r="D38" s="234" t="s">
        <v>982</v>
      </c>
    </row>
    <row r="39" spans="1:4">
      <c r="A39" s="233">
        <v>1401</v>
      </c>
      <c r="B39" s="234" t="s">
        <v>914</v>
      </c>
      <c r="C39" s="234" t="s">
        <v>919</v>
      </c>
      <c r="D39" s="234" t="s">
        <v>983</v>
      </c>
    </row>
    <row r="40" spans="1:4">
      <c r="A40" s="233">
        <v>1402</v>
      </c>
      <c r="B40" s="234" t="s">
        <v>914</v>
      </c>
      <c r="C40" s="234" t="s">
        <v>919</v>
      </c>
      <c r="D40" s="234" t="s">
        <v>984</v>
      </c>
    </row>
    <row r="41" spans="1:4">
      <c r="A41" s="233">
        <v>1403</v>
      </c>
      <c r="B41" s="234" t="s">
        <v>914</v>
      </c>
      <c r="C41" s="234" t="s">
        <v>919</v>
      </c>
      <c r="D41" s="234" t="s">
        <v>985</v>
      </c>
    </row>
    <row r="42" spans="1:4">
      <c r="A42" s="233">
        <v>1404</v>
      </c>
      <c r="B42" s="234" t="s">
        <v>914</v>
      </c>
      <c r="C42" s="234" t="s">
        <v>919</v>
      </c>
      <c r="D42" s="234" t="s">
        <v>986</v>
      </c>
    </row>
    <row r="43" spans="1:4">
      <c r="A43" s="233">
        <v>1405</v>
      </c>
      <c r="B43" s="234" t="s">
        <v>914</v>
      </c>
      <c r="C43" s="234" t="s">
        <v>919</v>
      </c>
      <c r="D43" s="234" t="s">
        <v>987</v>
      </c>
    </row>
    <row r="44" spans="1:4">
      <c r="A44" s="233">
        <v>1406</v>
      </c>
      <c r="B44" s="234" t="s">
        <v>914</v>
      </c>
      <c r="C44" s="234" t="s">
        <v>919</v>
      </c>
      <c r="D44" s="234" t="s">
        <v>988</v>
      </c>
    </row>
    <row r="45" spans="1:4">
      <c r="A45" s="233">
        <v>1407</v>
      </c>
      <c r="B45" s="234" t="s">
        <v>914</v>
      </c>
      <c r="C45" s="234" t="s">
        <v>919</v>
      </c>
      <c r="D45" s="234" t="s">
        <v>989</v>
      </c>
    </row>
    <row r="46" spans="1:4">
      <c r="A46" s="233">
        <v>1408</v>
      </c>
      <c r="B46" s="234" t="s">
        <v>914</v>
      </c>
      <c r="C46" s="234" t="s">
        <v>919</v>
      </c>
      <c r="D46" s="234" t="s">
        <v>990</v>
      </c>
    </row>
    <row r="47" spans="1:4">
      <c r="A47" s="233">
        <v>1409</v>
      </c>
      <c r="B47" s="234" t="s">
        <v>914</v>
      </c>
      <c r="C47" s="234" t="s">
        <v>919</v>
      </c>
      <c r="D47" s="234" t="s">
        <v>991</v>
      </c>
    </row>
    <row r="48" spans="1:4">
      <c r="A48" s="233">
        <v>1410</v>
      </c>
      <c r="B48" s="234" t="s">
        <v>914</v>
      </c>
      <c r="C48" s="234" t="s">
        <v>919</v>
      </c>
      <c r="D48" s="234" t="s">
        <v>992</v>
      </c>
    </row>
    <row r="49" spans="1:4">
      <c r="A49" s="233">
        <v>1411</v>
      </c>
      <c r="B49" s="234" t="s">
        <v>914</v>
      </c>
      <c r="C49" s="234" t="s">
        <v>919</v>
      </c>
      <c r="D49" s="234" t="s">
        <v>993</v>
      </c>
    </row>
    <row r="50" spans="1:4">
      <c r="A50" s="233">
        <v>1412</v>
      </c>
      <c r="B50" s="234" t="s">
        <v>914</v>
      </c>
      <c r="C50" s="234" t="s">
        <v>919</v>
      </c>
      <c r="D50" s="234" t="s">
        <v>994</v>
      </c>
    </row>
    <row r="51" spans="1:4">
      <c r="A51" s="233">
        <v>1413</v>
      </c>
      <c r="B51" s="234" t="s">
        <v>914</v>
      </c>
      <c r="C51" s="234" t="s">
        <v>919</v>
      </c>
      <c r="D51" s="234" t="s">
        <v>995</v>
      </c>
    </row>
    <row r="52" spans="1:4">
      <c r="A52" s="233">
        <v>1414</v>
      </c>
      <c r="B52" s="234" t="s">
        <v>914</v>
      </c>
      <c r="C52" s="234" t="s">
        <v>919</v>
      </c>
      <c r="D52" s="234" t="s">
        <v>996</v>
      </c>
    </row>
    <row r="53" spans="1:4">
      <c r="A53" s="233">
        <v>1415</v>
      </c>
      <c r="B53" s="234" t="s">
        <v>914</v>
      </c>
      <c r="C53" s="234" t="s">
        <v>919</v>
      </c>
      <c r="D53" s="234" t="s">
        <v>997</v>
      </c>
    </row>
    <row r="54" spans="1:4">
      <c r="A54" s="233">
        <v>1416</v>
      </c>
      <c r="B54" s="234" t="s">
        <v>914</v>
      </c>
      <c r="C54" s="234" t="s">
        <v>919</v>
      </c>
      <c r="D54" s="234" t="s">
        <v>998</v>
      </c>
    </row>
    <row r="55" spans="1:4">
      <c r="A55" s="233">
        <v>1417</v>
      </c>
      <c r="B55" s="234" t="s">
        <v>914</v>
      </c>
      <c r="C55" s="234" t="s">
        <v>919</v>
      </c>
      <c r="D55" s="234" t="s">
        <v>999</v>
      </c>
    </row>
    <row r="56" spans="1:4">
      <c r="A56" s="233">
        <v>1418</v>
      </c>
      <c r="B56" s="234" t="s">
        <v>914</v>
      </c>
      <c r="C56" s="234" t="s">
        <v>919</v>
      </c>
      <c r="D56" s="234" t="s">
        <v>1000</v>
      </c>
    </row>
    <row r="57" spans="1:4">
      <c r="A57" s="233">
        <v>1419</v>
      </c>
      <c r="B57" s="234" t="s">
        <v>914</v>
      </c>
      <c r="C57" s="234" t="s">
        <v>919</v>
      </c>
      <c r="D57" s="234" t="s">
        <v>1001</v>
      </c>
    </row>
    <row r="58" spans="1:4">
      <c r="A58" s="233">
        <v>1420</v>
      </c>
      <c r="B58" s="234" t="s">
        <v>914</v>
      </c>
      <c r="C58" s="234" t="s">
        <v>919</v>
      </c>
      <c r="D58" s="234" t="s">
        <v>1002</v>
      </c>
    </row>
    <row r="59" spans="1:4">
      <c r="A59" s="233">
        <v>1421</v>
      </c>
      <c r="B59" s="234" t="s">
        <v>914</v>
      </c>
      <c r="C59" s="234" t="s">
        <v>919</v>
      </c>
      <c r="D59" s="234" t="s">
        <v>1003</v>
      </c>
    </row>
    <row r="60" spans="1:4">
      <c r="A60" s="233">
        <v>1422</v>
      </c>
      <c r="B60" s="234" t="s">
        <v>914</v>
      </c>
      <c r="C60" s="234" t="s">
        <v>919</v>
      </c>
      <c r="D60" s="234" t="s">
        <v>1004</v>
      </c>
    </row>
    <row r="61" spans="1:4">
      <c r="A61" s="233">
        <v>1423</v>
      </c>
      <c r="B61" s="234" t="s">
        <v>914</v>
      </c>
      <c r="C61" s="234" t="s">
        <v>919</v>
      </c>
      <c r="D61" s="234" t="s">
        <v>1005</v>
      </c>
    </row>
    <row r="62" spans="1:4">
      <c r="A62" s="233">
        <v>1424</v>
      </c>
      <c r="B62" s="234" t="s">
        <v>914</v>
      </c>
      <c r="C62" s="234" t="s">
        <v>919</v>
      </c>
      <c r="D62" s="234" t="s">
        <v>1006</v>
      </c>
    </row>
    <row r="63" spans="1:4">
      <c r="A63" s="233">
        <v>1501</v>
      </c>
      <c r="B63" s="234" t="s">
        <v>914</v>
      </c>
      <c r="C63" s="234" t="s">
        <v>921</v>
      </c>
      <c r="D63" s="234" t="s">
        <v>1007</v>
      </c>
    </row>
    <row r="64" spans="1:4">
      <c r="A64" s="233">
        <v>1502</v>
      </c>
      <c r="B64" s="234" t="s">
        <v>914</v>
      </c>
      <c r="C64" s="234" t="s">
        <v>921</v>
      </c>
      <c r="D64" s="234" t="s">
        <v>1008</v>
      </c>
    </row>
    <row r="65" spans="1:4">
      <c r="A65" s="233">
        <v>1503</v>
      </c>
      <c r="B65" s="234" t="s">
        <v>914</v>
      </c>
      <c r="C65" s="234" t="s">
        <v>921</v>
      </c>
      <c r="D65" s="234" t="s">
        <v>1009</v>
      </c>
    </row>
    <row r="66" spans="1:4">
      <c r="A66" s="233">
        <v>1504</v>
      </c>
      <c r="B66" s="234" t="s">
        <v>914</v>
      </c>
      <c r="C66" s="234" t="s">
        <v>921</v>
      </c>
      <c r="D66" s="234" t="s">
        <v>1010</v>
      </c>
    </row>
    <row r="67" spans="1:4">
      <c r="A67" s="233">
        <v>1505</v>
      </c>
      <c r="B67" s="234" t="s">
        <v>914</v>
      </c>
      <c r="C67" s="234" t="s">
        <v>921</v>
      </c>
      <c r="D67" s="234" t="s">
        <v>1011</v>
      </c>
    </row>
    <row r="68" spans="1:4">
      <c r="A68" s="233">
        <v>1506</v>
      </c>
      <c r="B68" s="234" t="s">
        <v>914</v>
      </c>
      <c r="C68" s="234" t="s">
        <v>921</v>
      </c>
      <c r="D68" s="234" t="s">
        <v>1012</v>
      </c>
    </row>
    <row r="69" spans="1:4">
      <c r="A69" s="233">
        <v>1507</v>
      </c>
      <c r="B69" s="234" t="s">
        <v>914</v>
      </c>
      <c r="C69" s="234" t="s">
        <v>921</v>
      </c>
      <c r="D69" s="234" t="s">
        <v>1013</v>
      </c>
    </row>
    <row r="70" spans="1:4">
      <c r="A70" s="233">
        <v>1508</v>
      </c>
      <c r="B70" s="234" t="s">
        <v>914</v>
      </c>
      <c r="C70" s="234" t="s">
        <v>921</v>
      </c>
      <c r="D70" s="234" t="s">
        <v>1014</v>
      </c>
    </row>
    <row r="71" spans="1:4">
      <c r="A71" s="233">
        <v>1509</v>
      </c>
      <c r="B71" s="234" t="s">
        <v>914</v>
      </c>
      <c r="C71" s="234" t="s">
        <v>921</v>
      </c>
      <c r="D71" s="234" t="s">
        <v>1015</v>
      </c>
    </row>
    <row r="72" spans="1:4">
      <c r="A72" s="233">
        <v>1510</v>
      </c>
      <c r="B72" s="234" t="s">
        <v>914</v>
      </c>
      <c r="C72" s="234" t="s">
        <v>921</v>
      </c>
      <c r="D72" s="234" t="s">
        <v>1016</v>
      </c>
    </row>
    <row r="73" spans="1:4">
      <c r="A73" s="233">
        <v>1511</v>
      </c>
      <c r="B73" s="234" t="s">
        <v>914</v>
      </c>
      <c r="C73" s="234" t="s">
        <v>921</v>
      </c>
      <c r="D73" s="234" t="s">
        <v>1017</v>
      </c>
    </row>
    <row r="74" spans="1:4">
      <c r="A74" s="233">
        <v>1512</v>
      </c>
      <c r="B74" s="234" t="s">
        <v>914</v>
      </c>
      <c r="C74" s="234" t="s">
        <v>921</v>
      </c>
      <c r="D74" s="234" t="s">
        <v>1018</v>
      </c>
    </row>
    <row r="75" spans="1:4">
      <c r="A75" s="233">
        <v>1513</v>
      </c>
      <c r="B75" s="234" t="s">
        <v>914</v>
      </c>
      <c r="C75" s="234" t="s">
        <v>921</v>
      </c>
      <c r="D75" s="234" t="s">
        <v>1019</v>
      </c>
    </row>
    <row r="76" spans="1:4">
      <c r="A76" s="233">
        <v>1514</v>
      </c>
      <c r="B76" s="234" t="s">
        <v>914</v>
      </c>
      <c r="C76" s="234" t="s">
        <v>921</v>
      </c>
      <c r="D76" s="234" t="s">
        <v>1020</v>
      </c>
    </row>
    <row r="77" spans="1:4">
      <c r="A77" s="233">
        <v>2301</v>
      </c>
      <c r="B77" s="234" t="s">
        <v>922</v>
      </c>
      <c r="C77" s="234" t="s">
        <v>925</v>
      </c>
      <c r="D77" s="234" t="s">
        <v>1021</v>
      </c>
    </row>
    <row r="78" spans="1:4">
      <c r="A78" s="233">
        <v>2302</v>
      </c>
      <c r="B78" s="234" t="s">
        <v>922</v>
      </c>
      <c r="C78" s="234" t="s">
        <v>925</v>
      </c>
      <c r="D78" s="234" t="s">
        <v>1022</v>
      </c>
    </row>
    <row r="79" spans="1:4">
      <c r="A79" s="233">
        <v>2303</v>
      </c>
      <c r="B79" s="234" t="s">
        <v>922</v>
      </c>
      <c r="C79" s="234" t="s">
        <v>925</v>
      </c>
      <c r="D79" s="234" t="s">
        <v>1023</v>
      </c>
    </row>
    <row r="80" spans="1:4">
      <c r="A80" s="233">
        <v>2304</v>
      </c>
      <c r="B80" s="234" t="s">
        <v>922</v>
      </c>
      <c r="C80" s="234" t="s">
        <v>925</v>
      </c>
      <c r="D80" s="234" t="s">
        <v>1024</v>
      </c>
    </row>
    <row r="81" spans="1:4">
      <c r="A81" s="233">
        <v>2305</v>
      </c>
      <c r="B81" s="234" t="s">
        <v>922</v>
      </c>
      <c r="C81" s="234" t="s">
        <v>925</v>
      </c>
      <c r="D81" s="234" t="s">
        <v>1025</v>
      </c>
    </row>
    <row r="82" spans="1:4">
      <c r="A82" s="233">
        <v>2306</v>
      </c>
      <c r="B82" s="234" t="s">
        <v>922</v>
      </c>
      <c r="C82" s="234" t="s">
        <v>925</v>
      </c>
      <c r="D82" s="234" t="s">
        <v>1026</v>
      </c>
    </row>
    <row r="83" spans="1:4">
      <c r="A83" s="233">
        <v>2307</v>
      </c>
      <c r="B83" s="234" t="s">
        <v>922</v>
      </c>
      <c r="C83" s="234" t="s">
        <v>925</v>
      </c>
      <c r="D83" s="234" t="s">
        <v>1027</v>
      </c>
    </row>
    <row r="84" spans="1:4">
      <c r="A84" s="233">
        <v>2308</v>
      </c>
      <c r="B84" s="234" t="s">
        <v>922</v>
      </c>
      <c r="C84" s="234" t="s">
        <v>925</v>
      </c>
      <c r="D84" s="234" t="s">
        <v>1028</v>
      </c>
    </row>
    <row r="85" spans="1:4">
      <c r="A85" s="233">
        <v>2309</v>
      </c>
      <c r="B85" s="234" t="s">
        <v>922</v>
      </c>
      <c r="C85" s="234" t="s">
        <v>925</v>
      </c>
      <c r="D85" s="234" t="s">
        <v>1029</v>
      </c>
    </row>
    <row r="86" spans="1:4">
      <c r="A86" s="233">
        <v>2310</v>
      </c>
      <c r="B86" s="234" t="s">
        <v>922</v>
      </c>
      <c r="C86" s="234" t="s">
        <v>925</v>
      </c>
      <c r="D86" s="234" t="s">
        <v>1030</v>
      </c>
    </row>
    <row r="87" spans="1:4">
      <c r="A87" s="233">
        <v>2311</v>
      </c>
      <c r="B87" s="234" t="s">
        <v>922</v>
      </c>
      <c r="C87" s="234" t="s">
        <v>925</v>
      </c>
      <c r="D87" s="234" t="s">
        <v>1031</v>
      </c>
    </row>
    <row r="88" spans="1:4">
      <c r="A88" s="233">
        <v>2312</v>
      </c>
      <c r="B88" s="234" t="s">
        <v>922</v>
      </c>
      <c r="C88" s="234" t="s">
        <v>925</v>
      </c>
      <c r="D88" s="234" t="s">
        <v>1032</v>
      </c>
    </row>
    <row r="89" spans="1:4">
      <c r="A89" s="233">
        <v>2313</v>
      </c>
      <c r="B89" s="234" t="s">
        <v>922</v>
      </c>
      <c r="C89" s="234" t="s">
        <v>925</v>
      </c>
      <c r="D89" s="234" t="s">
        <v>1033</v>
      </c>
    </row>
    <row r="90" spans="1:4">
      <c r="A90" s="233">
        <v>2314</v>
      </c>
      <c r="B90" s="234" t="s">
        <v>922</v>
      </c>
      <c r="C90" s="234" t="s">
        <v>925</v>
      </c>
      <c r="D90" s="234" t="s">
        <v>1034</v>
      </c>
    </row>
    <row r="91" spans="1:4">
      <c r="A91" s="233">
        <v>2315</v>
      </c>
      <c r="B91" s="234" t="s">
        <v>922</v>
      </c>
      <c r="C91" s="234" t="s">
        <v>925</v>
      </c>
      <c r="D91" s="234" t="s">
        <v>1035</v>
      </c>
    </row>
    <row r="92" spans="1:4">
      <c r="A92" s="233">
        <v>2316</v>
      </c>
      <c r="B92" s="234" t="s">
        <v>922</v>
      </c>
      <c r="C92" s="234" t="s">
        <v>925</v>
      </c>
      <c r="D92" s="234" t="s">
        <v>1036</v>
      </c>
    </row>
    <row r="93" spans="1:4">
      <c r="A93" s="233">
        <v>2317</v>
      </c>
      <c r="B93" s="234" t="s">
        <v>922</v>
      </c>
      <c r="C93" s="234" t="s">
        <v>925</v>
      </c>
      <c r="D93" s="234" t="s">
        <v>1037</v>
      </c>
    </row>
    <row r="94" spans="1:4">
      <c r="A94" s="233">
        <v>2318</v>
      </c>
      <c r="B94" s="234" t="s">
        <v>922</v>
      </c>
      <c r="C94" s="234" t="s">
        <v>925</v>
      </c>
      <c r="D94" s="234" t="s">
        <v>1038</v>
      </c>
    </row>
    <row r="95" spans="1:4">
      <c r="A95" s="233">
        <v>2319</v>
      </c>
      <c r="B95" s="234" t="s">
        <v>922</v>
      </c>
      <c r="C95" s="234" t="s">
        <v>925</v>
      </c>
      <c r="D95" s="234" t="s">
        <v>1039</v>
      </c>
    </row>
    <row r="96" spans="1:4">
      <c r="A96" s="233">
        <v>2320</v>
      </c>
      <c r="B96" s="234" t="s">
        <v>922</v>
      </c>
      <c r="C96" s="234" t="s">
        <v>925</v>
      </c>
      <c r="D96" s="234" t="s">
        <v>1040</v>
      </c>
    </row>
    <row r="97" spans="1:4">
      <c r="A97" s="233">
        <v>2321</v>
      </c>
      <c r="B97" s="234" t="s">
        <v>922</v>
      </c>
      <c r="C97" s="234" t="s">
        <v>925</v>
      </c>
      <c r="D97" s="234" t="s">
        <v>1041</v>
      </c>
    </row>
    <row r="98" spans="1:4">
      <c r="A98" s="233">
        <v>2322</v>
      </c>
      <c r="B98" s="234" t="s">
        <v>922</v>
      </c>
      <c r="C98" s="234" t="s">
        <v>925</v>
      </c>
      <c r="D98" s="234" t="s">
        <v>1042</v>
      </c>
    </row>
    <row r="99" spans="1:4">
      <c r="A99" s="233">
        <v>2323</v>
      </c>
      <c r="B99" s="234" t="s">
        <v>922</v>
      </c>
      <c r="C99" s="234" t="s">
        <v>925</v>
      </c>
      <c r="D99" s="234" t="s">
        <v>1043</v>
      </c>
    </row>
    <row r="100" spans="1:4">
      <c r="A100" s="233">
        <v>2324</v>
      </c>
      <c r="B100" s="234" t="s">
        <v>922</v>
      </c>
      <c r="C100" s="234" t="s">
        <v>925</v>
      </c>
      <c r="D100" s="234" t="s">
        <v>1044</v>
      </c>
    </row>
    <row r="101" spans="1:4">
      <c r="A101" s="233">
        <v>2325</v>
      </c>
      <c r="B101" s="234" t="s">
        <v>922</v>
      </c>
      <c r="C101" s="234" t="s">
        <v>925</v>
      </c>
      <c r="D101" s="234" t="s">
        <v>1045</v>
      </c>
    </row>
    <row r="102" spans="1:4">
      <c r="A102" s="233">
        <v>2326</v>
      </c>
      <c r="B102" s="234" t="s">
        <v>922</v>
      </c>
      <c r="C102" s="234" t="s">
        <v>925</v>
      </c>
      <c r="D102" s="234" t="s">
        <v>1046</v>
      </c>
    </row>
    <row r="103" spans="1:4">
      <c r="A103" s="233">
        <v>2327</v>
      </c>
      <c r="B103" s="234" t="s">
        <v>922</v>
      </c>
      <c r="C103" s="234" t="s">
        <v>925</v>
      </c>
      <c r="D103" s="234" t="s">
        <v>1047</v>
      </c>
    </row>
    <row r="104" spans="1:4">
      <c r="A104" s="233">
        <v>2328</v>
      </c>
      <c r="B104" s="234" t="s">
        <v>922</v>
      </c>
      <c r="C104" s="234" t="s">
        <v>925</v>
      </c>
      <c r="D104" s="234" t="s">
        <v>1048</v>
      </c>
    </row>
    <row r="105" spans="1:4">
      <c r="A105" s="233">
        <v>2329</v>
      </c>
      <c r="B105" s="234" t="s">
        <v>922</v>
      </c>
      <c r="C105" s="234" t="s">
        <v>925</v>
      </c>
      <c r="D105" s="234" t="s">
        <v>1049</v>
      </c>
    </row>
    <row r="106" spans="1:4" ht="14.15" customHeight="1">
      <c r="A106" s="233">
        <v>2330</v>
      </c>
      <c r="B106" s="234" t="s">
        <v>922</v>
      </c>
      <c r="C106" s="234" t="s">
        <v>925</v>
      </c>
      <c r="D106" s="234" t="s">
        <v>1050</v>
      </c>
    </row>
    <row r="107" spans="1:4">
      <c r="A107" s="233">
        <v>2331</v>
      </c>
      <c r="B107" s="234" t="s">
        <v>922</v>
      </c>
      <c r="C107" s="234" t="s">
        <v>925</v>
      </c>
      <c r="D107" s="234" t="s">
        <v>1051</v>
      </c>
    </row>
    <row r="108" spans="1:4">
      <c r="A108" s="233">
        <v>2201</v>
      </c>
      <c r="B108" s="234" t="s">
        <v>922</v>
      </c>
      <c r="C108" s="234" t="s">
        <v>924</v>
      </c>
      <c r="D108" s="234" t="s">
        <v>1052</v>
      </c>
    </row>
    <row r="109" spans="1:4">
      <c r="A109" s="233">
        <v>2202</v>
      </c>
      <c r="B109" s="234" t="s">
        <v>922</v>
      </c>
      <c r="C109" s="234" t="s">
        <v>924</v>
      </c>
      <c r="D109" s="234" t="s">
        <v>1053</v>
      </c>
    </row>
    <row r="110" spans="1:4">
      <c r="A110" s="233">
        <v>2203</v>
      </c>
      <c r="B110" s="234" t="s">
        <v>922</v>
      </c>
      <c r="C110" s="234" t="s">
        <v>924</v>
      </c>
      <c r="D110" s="234" t="s">
        <v>1054</v>
      </c>
    </row>
    <row r="111" spans="1:4">
      <c r="A111" s="233">
        <v>2204</v>
      </c>
      <c r="B111" s="234" t="s">
        <v>922</v>
      </c>
      <c r="C111" s="234" t="s">
        <v>924</v>
      </c>
      <c r="D111" s="234" t="s">
        <v>1055</v>
      </c>
    </row>
    <row r="112" spans="1:4">
      <c r="A112" s="233">
        <v>2205</v>
      </c>
      <c r="B112" s="234" t="s">
        <v>922</v>
      </c>
      <c r="C112" s="234" t="s">
        <v>924</v>
      </c>
      <c r="D112" s="234" t="s">
        <v>1056</v>
      </c>
    </row>
    <row r="113" spans="1:4">
      <c r="A113" s="233">
        <v>2206</v>
      </c>
      <c r="B113" s="234" t="s">
        <v>922</v>
      </c>
      <c r="C113" s="234" t="s">
        <v>924</v>
      </c>
      <c r="D113" s="234" t="s">
        <v>1057</v>
      </c>
    </row>
    <row r="114" spans="1:4">
      <c r="A114" s="233">
        <v>2207</v>
      </c>
      <c r="B114" s="234" t="s">
        <v>922</v>
      </c>
      <c r="C114" s="234" t="s">
        <v>924</v>
      </c>
      <c r="D114" s="234" t="s">
        <v>1058</v>
      </c>
    </row>
    <row r="115" spans="1:4">
      <c r="A115" s="233">
        <v>2208</v>
      </c>
      <c r="B115" s="234" t="s">
        <v>922</v>
      </c>
      <c r="C115" s="234" t="s">
        <v>924</v>
      </c>
      <c r="D115" s="234" t="s">
        <v>1059</v>
      </c>
    </row>
    <row r="116" spans="1:4">
      <c r="A116" s="233">
        <v>2209</v>
      </c>
      <c r="B116" s="234" t="s">
        <v>922</v>
      </c>
      <c r="C116" s="234" t="s">
        <v>924</v>
      </c>
      <c r="D116" s="234" t="s">
        <v>1060</v>
      </c>
    </row>
    <row r="117" spans="1:4">
      <c r="A117" s="233">
        <v>2210</v>
      </c>
      <c r="B117" s="234" t="s">
        <v>922</v>
      </c>
      <c r="C117" s="234" t="s">
        <v>924</v>
      </c>
      <c r="D117" s="234" t="s">
        <v>1061</v>
      </c>
    </row>
    <row r="118" spans="1:4">
      <c r="A118" s="233">
        <v>2211</v>
      </c>
      <c r="B118" s="234" t="s">
        <v>922</v>
      </c>
      <c r="C118" s="234" t="s">
        <v>924</v>
      </c>
      <c r="D118" s="234" t="s">
        <v>1062</v>
      </c>
    </row>
    <row r="119" spans="1:4">
      <c r="A119" s="233">
        <v>2212</v>
      </c>
      <c r="B119" s="234" t="s">
        <v>922</v>
      </c>
      <c r="C119" s="234" t="s">
        <v>924</v>
      </c>
      <c r="D119" s="234" t="s">
        <v>1063</v>
      </c>
    </row>
    <row r="120" spans="1:4">
      <c r="A120" s="233">
        <v>2213</v>
      </c>
      <c r="B120" s="234" t="s">
        <v>922</v>
      </c>
      <c r="C120" s="234" t="s">
        <v>924</v>
      </c>
      <c r="D120" s="234" t="s">
        <v>1064</v>
      </c>
    </row>
    <row r="121" spans="1:4">
      <c r="A121" s="233">
        <v>2214</v>
      </c>
      <c r="B121" s="234" t="s">
        <v>922</v>
      </c>
      <c r="C121" s="234" t="s">
        <v>924</v>
      </c>
      <c r="D121" s="234" t="s">
        <v>1065</v>
      </c>
    </row>
    <row r="122" spans="1:4">
      <c r="A122" s="233">
        <v>2215</v>
      </c>
      <c r="B122" s="234" t="s">
        <v>922</v>
      </c>
      <c r="C122" s="234" t="s">
        <v>924</v>
      </c>
      <c r="D122" s="234" t="s">
        <v>1066</v>
      </c>
    </row>
    <row r="123" spans="1:4">
      <c r="A123" s="233">
        <v>2216</v>
      </c>
      <c r="B123" s="234" t="s">
        <v>922</v>
      </c>
      <c r="C123" s="234" t="s">
        <v>924</v>
      </c>
      <c r="D123" s="234" t="s">
        <v>1067</v>
      </c>
    </row>
    <row r="124" spans="1:4">
      <c r="A124" s="233">
        <v>2217</v>
      </c>
      <c r="B124" s="234" t="s">
        <v>922</v>
      </c>
      <c r="C124" s="234" t="s">
        <v>924</v>
      </c>
      <c r="D124" s="234" t="s">
        <v>1068</v>
      </c>
    </row>
    <row r="125" spans="1:4">
      <c r="A125" s="233">
        <v>2218</v>
      </c>
      <c r="B125" s="234" t="s">
        <v>922</v>
      </c>
      <c r="C125" s="234" t="s">
        <v>924</v>
      </c>
      <c r="D125" s="234" t="s">
        <v>1069</v>
      </c>
    </row>
    <row r="126" spans="1:4">
      <c r="A126" s="233">
        <v>2219</v>
      </c>
      <c r="B126" s="234" t="s">
        <v>922</v>
      </c>
      <c r="C126" s="234" t="s">
        <v>924</v>
      </c>
      <c r="D126" s="234" t="s">
        <v>1070</v>
      </c>
    </row>
    <row r="127" spans="1:4">
      <c r="A127" s="233">
        <v>2220</v>
      </c>
      <c r="B127" s="234" t="s">
        <v>922</v>
      </c>
      <c r="C127" s="234" t="s">
        <v>924</v>
      </c>
      <c r="D127" s="234" t="s">
        <v>1071</v>
      </c>
    </row>
    <row r="128" spans="1:4">
      <c r="A128" s="233">
        <v>2101</v>
      </c>
      <c r="B128" s="234" t="s">
        <v>922</v>
      </c>
      <c r="C128" s="234" t="s">
        <v>923</v>
      </c>
      <c r="D128" s="234" t="s">
        <v>1072</v>
      </c>
    </row>
    <row r="129" spans="1:4">
      <c r="A129" s="233">
        <v>2102</v>
      </c>
      <c r="B129" s="234" t="s">
        <v>922</v>
      </c>
      <c r="C129" s="234" t="s">
        <v>923</v>
      </c>
      <c r="D129" s="234" t="s">
        <v>1073</v>
      </c>
    </row>
    <row r="130" spans="1:4">
      <c r="A130" s="233">
        <v>2103</v>
      </c>
      <c r="B130" s="234" t="s">
        <v>922</v>
      </c>
      <c r="C130" s="234" t="s">
        <v>923</v>
      </c>
      <c r="D130" s="234" t="s">
        <v>1074</v>
      </c>
    </row>
    <row r="131" spans="1:4">
      <c r="A131" s="233">
        <v>2104</v>
      </c>
      <c r="B131" s="234" t="s">
        <v>922</v>
      </c>
      <c r="C131" s="234" t="s">
        <v>923</v>
      </c>
      <c r="D131" s="234" t="s">
        <v>1075</v>
      </c>
    </row>
    <row r="132" spans="1:4">
      <c r="A132" s="233">
        <v>2105</v>
      </c>
      <c r="B132" s="234" t="s">
        <v>922</v>
      </c>
      <c r="C132" s="234" t="s">
        <v>923</v>
      </c>
      <c r="D132" s="234" t="s">
        <v>1076</v>
      </c>
    </row>
    <row r="133" spans="1:4">
      <c r="A133" s="233">
        <v>2106</v>
      </c>
      <c r="B133" s="234" t="s">
        <v>922</v>
      </c>
      <c r="C133" s="234" t="s">
        <v>923</v>
      </c>
      <c r="D133" s="234" t="s">
        <v>1077</v>
      </c>
    </row>
    <row r="134" spans="1:4">
      <c r="A134" s="233">
        <v>2107</v>
      </c>
      <c r="B134" s="234" t="s">
        <v>922</v>
      </c>
      <c r="C134" s="234" t="s">
        <v>923</v>
      </c>
      <c r="D134" s="234" t="s">
        <v>1078</v>
      </c>
    </row>
    <row r="135" spans="1:4">
      <c r="A135" s="233">
        <v>2108</v>
      </c>
      <c r="B135" s="234" t="s">
        <v>922</v>
      </c>
      <c r="C135" s="234" t="s">
        <v>923</v>
      </c>
      <c r="D135" s="234" t="s">
        <v>1079</v>
      </c>
    </row>
    <row r="136" spans="1:4">
      <c r="A136" s="233">
        <v>2109</v>
      </c>
      <c r="B136" s="234" t="s">
        <v>922</v>
      </c>
      <c r="C136" s="234" t="s">
        <v>923</v>
      </c>
      <c r="D136" s="234" t="s">
        <v>1080</v>
      </c>
    </row>
    <row r="137" spans="1:4">
      <c r="A137" s="233">
        <v>2110</v>
      </c>
      <c r="B137" s="234" t="s">
        <v>922</v>
      </c>
      <c r="C137" s="234" t="s">
        <v>923</v>
      </c>
      <c r="D137" s="234" t="s">
        <v>1081</v>
      </c>
    </row>
    <row r="138" spans="1:4">
      <c r="A138" s="233">
        <v>2111</v>
      </c>
      <c r="B138" s="234" t="s">
        <v>922</v>
      </c>
      <c r="C138" s="234" t="s">
        <v>923</v>
      </c>
      <c r="D138" s="234" t="s">
        <v>1082</v>
      </c>
    </row>
    <row r="139" spans="1:4">
      <c r="A139" s="233">
        <v>2112</v>
      </c>
      <c r="B139" s="234" t="s">
        <v>922</v>
      </c>
      <c r="C139" s="234" t="s">
        <v>923</v>
      </c>
      <c r="D139" s="234" t="s">
        <v>1083</v>
      </c>
    </row>
    <row r="140" spans="1:4">
      <c r="A140" s="233">
        <v>2113</v>
      </c>
      <c r="B140" s="234" t="s">
        <v>922</v>
      </c>
      <c r="C140" s="234" t="s">
        <v>923</v>
      </c>
      <c r="D140" s="234" t="s">
        <v>1084</v>
      </c>
    </row>
    <row r="141" spans="1:4">
      <c r="A141" s="233">
        <v>2114</v>
      </c>
      <c r="B141" s="234" t="s">
        <v>922</v>
      </c>
      <c r="C141" s="234" t="s">
        <v>923</v>
      </c>
      <c r="D141" s="234" t="s">
        <v>1085</v>
      </c>
    </row>
    <row r="142" spans="1:4">
      <c r="A142" s="233">
        <v>2115</v>
      </c>
      <c r="B142" s="234" t="s">
        <v>922</v>
      </c>
      <c r="C142" s="234" t="s">
        <v>923</v>
      </c>
      <c r="D142" s="234" t="s">
        <v>1086</v>
      </c>
    </row>
    <row r="143" spans="1:4">
      <c r="A143" s="233">
        <v>2116</v>
      </c>
      <c r="B143" s="234" t="s">
        <v>922</v>
      </c>
      <c r="C143" s="234" t="s">
        <v>923</v>
      </c>
      <c r="D143" s="234" t="s">
        <v>1087</v>
      </c>
    </row>
    <row r="144" spans="1:4">
      <c r="A144" s="233">
        <v>2117</v>
      </c>
      <c r="B144" s="234" t="s">
        <v>922</v>
      </c>
      <c r="C144" s="234" t="s">
        <v>923</v>
      </c>
      <c r="D144" s="234" t="s">
        <v>1088</v>
      </c>
    </row>
    <row r="145" spans="1:4">
      <c r="A145" s="233">
        <v>2118</v>
      </c>
      <c r="B145" s="234" t="s">
        <v>922</v>
      </c>
      <c r="C145" s="234" t="s">
        <v>923</v>
      </c>
      <c r="D145" s="234" t="s">
        <v>1089</v>
      </c>
    </row>
    <row r="146" spans="1:4">
      <c r="A146" s="233">
        <v>2119</v>
      </c>
      <c r="B146" s="234" t="s">
        <v>922</v>
      </c>
      <c r="C146" s="234" t="s">
        <v>923</v>
      </c>
      <c r="D146" s="234" t="s">
        <v>1090</v>
      </c>
    </row>
    <row r="147" spans="1:4">
      <c r="A147" s="233">
        <v>2120</v>
      </c>
      <c r="B147" s="234" t="s">
        <v>922</v>
      </c>
      <c r="C147" s="234" t="s">
        <v>923</v>
      </c>
      <c r="D147" s="234" t="s">
        <v>1091</v>
      </c>
    </row>
    <row r="148" spans="1:4">
      <c r="A148" s="233">
        <v>2121</v>
      </c>
      <c r="B148" s="234" t="s">
        <v>922</v>
      </c>
      <c r="C148" s="234" t="s">
        <v>923</v>
      </c>
      <c r="D148" s="234" t="s">
        <v>1092</v>
      </c>
    </row>
    <row r="149" spans="1:4">
      <c r="A149" s="233">
        <v>2122</v>
      </c>
      <c r="B149" s="234" t="s">
        <v>922</v>
      </c>
      <c r="C149" s="234" t="s">
        <v>923</v>
      </c>
      <c r="D149" s="234" t="s">
        <v>1093</v>
      </c>
    </row>
    <row r="150" spans="1:4">
      <c r="A150" s="233">
        <v>2123</v>
      </c>
      <c r="B150" s="234" t="s">
        <v>922</v>
      </c>
      <c r="C150" s="234" t="s">
        <v>923</v>
      </c>
      <c r="D150" s="234" t="s">
        <v>1094</v>
      </c>
    </row>
    <row r="151" spans="1:4">
      <c r="A151" s="233">
        <v>2124</v>
      </c>
      <c r="B151" s="234" t="s">
        <v>922</v>
      </c>
      <c r="C151" s="234" t="s">
        <v>923</v>
      </c>
      <c r="D151" s="234" t="s">
        <v>1095</v>
      </c>
    </row>
    <row r="152" spans="1:4">
      <c r="A152" s="233">
        <v>2125</v>
      </c>
      <c r="B152" s="234" t="s">
        <v>922</v>
      </c>
      <c r="C152" s="234" t="s">
        <v>923</v>
      </c>
      <c r="D152" s="234" t="s">
        <v>1096</v>
      </c>
    </row>
    <row r="153" spans="1:4">
      <c r="A153" s="233">
        <v>2126</v>
      </c>
      <c r="B153" s="234" t="s">
        <v>922</v>
      </c>
      <c r="C153" s="234" t="s">
        <v>923</v>
      </c>
      <c r="D153" s="234" t="s">
        <v>1097</v>
      </c>
    </row>
    <row r="154" spans="1:4">
      <c r="A154" s="233">
        <v>2127</v>
      </c>
      <c r="B154" s="234" t="s">
        <v>922</v>
      </c>
      <c r="C154" s="234" t="s">
        <v>923</v>
      </c>
      <c r="D154" s="234" t="s">
        <v>1098</v>
      </c>
    </row>
    <row r="155" spans="1:4">
      <c r="A155" s="233">
        <v>2128</v>
      </c>
      <c r="B155" s="234" t="s">
        <v>922</v>
      </c>
      <c r="C155" s="234" t="s">
        <v>923</v>
      </c>
      <c r="D155" s="234" t="s">
        <v>1099</v>
      </c>
    </row>
    <row r="156" spans="1:4">
      <c r="A156" s="233">
        <v>2129</v>
      </c>
      <c r="B156" s="234" t="s">
        <v>922</v>
      </c>
      <c r="C156" s="234" t="s">
        <v>923</v>
      </c>
      <c r="D156" s="234" t="s">
        <v>1100</v>
      </c>
    </row>
    <row r="157" spans="1:4">
      <c r="A157" s="233">
        <v>2130</v>
      </c>
      <c r="B157" s="234" t="s">
        <v>922</v>
      </c>
      <c r="C157" s="234" t="s">
        <v>923</v>
      </c>
      <c r="D157" s="234" t="s">
        <v>1101</v>
      </c>
    </row>
    <row r="158" spans="1:4">
      <c r="A158" s="233">
        <v>2131</v>
      </c>
      <c r="B158" s="234" t="s">
        <v>922</v>
      </c>
      <c r="C158" s="234" t="s">
        <v>923</v>
      </c>
      <c r="D158" s="234" t="s">
        <v>1102</v>
      </c>
    </row>
    <row r="159" spans="1:4">
      <c r="A159" s="233">
        <v>2132</v>
      </c>
      <c r="B159" s="234" t="s">
        <v>922</v>
      </c>
      <c r="C159" s="234" t="s">
        <v>923</v>
      </c>
      <c r="D159" s="234" t="s">
        <v>1103</v>
      </c>
    </row>
    <row r="160" spans="1:4">
      <c r="A160" s="233">
        <v>2133</v>
      </c>
      <c r="B160" s="234" t="s">
        <v>922</v>
      </c>
      <c r="C160" s="234" t="s">
        <v>923</v>
      </c>
      <c r="D160" s="234" t="s">
        <v>1104</v>
      </c>
    </row>
    <row r="161" spans="1:4">
      <c r="A161" s="233">
        <v>2134</v>
      </c>
      <c r="B161" s="234" t="s">
        <v>922</v>
      </c>
      <c r="C161" s="234" t="s">
        <v>923</v>
      </c>
      <c r="D161" s="234" t="s">
        <v>1105</v>
      </c>
    </row>
    <row r="162" spans="1:4">
      <c r="A162" s="233">
        <v>2135</v>
      </c>
      <c r="B162" s="234" t="s">
        <v>922</v>
      </c>
      <c r="C162" s="234" t="s">
        <v>923</v>
      </c>
      <c r="D162" s="234" t="s">
        <v>1106</v>
      </c>
    </row>
    <row r="163" spans="1:4">
      <c r="A163" s="233">
        <v>2136</v>
      </c>
      <c r="B163" s="234" t="s">
        <v>922</v>
      </c>
      <c r="C163" s="234" t="s">
        <v>923</v>
      </c>
      <c r="D163" s="234" t="s">
        <v>1107</v>
      </c>
    </row>
    <row r="164" spans="1:4">
      <c r="A164" s="233">
        <v>2137</v>
      </c>
      <c r="B164" s="234" t="s">
        <v>922</v>
      </c>
      <c r="C164" s="234" t="s">
        <v>923</v>
      </c>
      <c r="D164" s="234" t="s">
        <v>1108</v>
      </c>
    </row>
    <row r="165" spans="1:4">
      <c r="A165" s="233">
        <v>2138</v>
      </c>
      <c r="B165" s="234" t="s">
        <v>922</v>
      </c>
      <c r="C165" s="234" t="s">
        <v>923</v>
      </c>
      <c r="D165" s="234" t="s">
        <v>1109</v>
      </c>
    </row>
    <row r="166" spans="1:4">
      <c r="A166" s="233">
        <v>2139</v>
      </c>
      <c r="B166" s="234" t="s">
        <v>922</v>
      </c>
      <c r="C166" s="234" t="s">
        <v>923</v>
      </c>
      <c r="D166" s="234" t="s">
        <v>1110</v>
      </c>
    </row>
    <row r="167" spans="1:4">
      <c r="A167" s="233">
        <v>2140</v>
      </c>
      <c r="B167" s="234" t="s">
        <v>922</v>
      </c>
      <c r="C167" s="234" t="s">
        <v>923</v>
      </c>
      <c r="D167" s="234" t="s">
        <v>1111</v>
      </c>
    </row>
    <row r="168" spans="1:4">
      <c r="A168" s="233">
        <v>2141</v>
      </c>
      <c r="B168" s="234" t="s">
        <v>922</v>
      </c>
      <c r="C168" s="234" t="s">
        <v>923</v>
      </c>
      <c r="D168" s="234" t="s">
        <v>1112</v>
      </c>
    </row>
    <row r="169" spans="1:4">
      <c r="A169" s="233">
        <v>2142</v>
      </c>
      <c r="B169" s="234" t="s">
        <v>922</v>
      </c>
      <c r="C169" s="234" t="s">
        <v>923</v>
      </c>
      <c r="D169" s="234" t="s">
        <v>1113</v>
      </c>
    </row>
    <row r="170" spans="1:4">
      <c r="A170" s="233">
        <v>2143</v>
      </c>
      <c r="B170" s="234" t="s">
        <v>922</v>
      </c>
      <c r="C170" s="234" t="s">
        <v>923</v>
      </c>
      <c r="D170" s="234" t="s">
        <v>1114</v>
      </c>
    </row>
    <row r="171" spans="1:4">
      <c r="A171" s="233">
        <v>2144</v>
      </c>
      <c r="B171" s="234" t="s">
        <v>922</v>
      </c>
      <c r="C171" s="234" t="s">
        <v>923</v>
      </c>
      <c r="D171" s="234" t="s">
        <v>1115</v>
      </c>
    </row>
    <row r="172" spans="1:4">
      <c r="A172" s="233">
        <v>2145</v>
      </c>
      <c r="B172" s="234" t="s">
        <v>922</v>
      </c>
      <c r="C172" s="234" t="s">
        <v>923</v>
      </c>
      <c r="D172" s="234" t="s">
        <v>1116</v>
      </c>
    </row>
    <row r="173" spans="1:4">
      <c r="A173" s="233">
        <v>2146</v>
      </c>
      <c r="B173" s="234" t="s">
        <v>922</v>
      </c>
      <c r="C173" s="234" t="s">
        <v>923</v>
      </c>
      <c r="D173" s="234" t="s">
        <v>1117</v>
      </c>
    </row>
    <row r="174" spans="1:4">
      <c r="A174" s="233">
        <v>2147</v>
      </c>
      <c r="B174" s="234" t="s">
        <v>922</v>
      </c>
      <c r="C174" s="234" t="s">
        <v>923</v>
      </c>
      <c r="D174" s="234" t="s">
        <v>1118</v>
      </c>
    </row>
    <row r="175" spans="1:4">
      <c r="A175" s="233">
        <v>2148</v>
      </c>
      <c r="B175" s="234" t="s">
        <v>922</v>
      </c>
      <c r="C175" s="234" t="s">
        <v>923</v>
      </c>
      <c r="D175" s="234" t="s">
        <v>1119</v>
      </c>
    </row>
    <row r="176" spans="1:4">
      <c r="A176" s="233">
        <v>2149</v>
      </c>
      <c r="B176" s="234" t="s">
        <v>922</v>
      </c>
      <c r="C176" s="234" t="s">
        <v>923</v>
      </c>
      <c r="D176" s="234" t="s">
        <v>1120</v>
      </c>
    </row>
    <row r="177" spans="1:4">
      <c r="A177" s="233">
        <v>2150</v>
      </c>
      <c r="B177" s="234" t="s">
        <v>922</v>
      </c>
      <c r="C177" s="234" t="s">
        <v>923</v>
      </c>
      <c r="D177" s="234" t="s">
        <v>1121</v>
      </c>
    </row>
    <row r="178" spans="1:4">
      <c r="A178" s="233">
        <v>2151</v>
      </c>
      <c r="B178" s="234" t="s">
        <v>922</v>
      </c>
      <c r="C178" s="234" t="s">
        <v>923</v>
      </c>
      <c r="D178" s="234" t="s">
        <v>1122</v>
      </c>
    </row>
    <row r="179" spans="1:4">
      <c r="A179" s="233">
        <v>2152</v>
      </c>
      <c r="B179" s="234" t="s">
        <v>922</v>
      </c>
      <c r="C179" s="234" t="s">
        <v>923</v>
      </c>
      <c r="D179" s="234" t="s">
        <v>1123</v>
      </c>
    </row>
    <row r="180" spans="1:4">
      <c r="A180" s="233">
        <v>2153</v>
      </c>
      <c r="B180" s="234" t="s">
        <v>922</v>
      </c>
      <c r="C180" s="234" t="s">
        <v>923</v>
      </c>
      <c r="D180" s="234" t="s">
        <v>1124</v>
      </c>
    </row>
    <row r="181" spans="1:4">
      <c r="A181" s="233">
        <v>2154</v>
      </c>
      <c r="B181" s="234" t="s">
        <v>922</v>
      </c>
      <c r="C181" s="234" t="s">
        <v>923</v>
      </c>
      <c r="D181" s="234" t="s">
        <v>1125</v>
      </c>
    </row>
    <row r="182" spans="1:4">
      <c r="A182" s="233">
        <v>2155</v>
      </c>
      <c r="B182" s="234" t="s">
        <v>922</v>
      </c>
      <c r="C182" s="234" t="s">
        <v>923</v>
      </c>
      <c r="D182" s="234" t="s">
        <v>1126</v>
      </c>
    </row>
    <row r="183" spans="1:4">
      <c r="A183" s="233">
        <v>2401</v>
      </c>
      <c r="B183" s="234" t="s">
        <v>922</v>
      </c>
      <c r="C183" s="234" t="s">
        <v>926</v>
      </c>
      <c r="D183" s="234" t="s">
        <v>1127</v>
      </c>
    </row>
    <row r="184" spans="1:4">
      <c r="A184" s="233">
        <v>2402</v>
      </c>
      <c r="B184" s="234" t="s">
        <v>922</v>
      </c>
      <c r="C184" s="234" t="s">
        <v>926</v>
      </c>
      <c r="D184" s="234" t="s">
        <v>1128</v>
      </c>
    </row>
    <row r="185" spans="1:4">
      <c r="A185" s="233">
        <v>2403</v>
      </c>
      <c r="B185" s="234" t="s">
        <v>922</v>
      </c>
      <c r="C185" s="234" t="s">
        <v>926</v>
      </c>
      <c r="D185" s="234" t="s">
        <v>1129</v>
      </c>
    </row>
    <row r="186" spans="1:4">
      <c r="A186" s="233">
        <v>2404</v>
      </c>
      <c r="B186" s="234" t="s">
        <v>922</v>
      </c>
      <c r="C186" s="234" t="s">
        <v>926</v>
      </c>
      <c r="D186" s="234" t="s">
        <v>1130</v>
      </c>
    </row>
    <row r="187" spans="1:4">
      <c r="A187" s="233">
        <v>2405</v>
      </c>
      <c r="B187" s="234" t="s">
        <v>922</v>
      </c>
      <c r="C187" s="234" t="s">
        <v>926</v>
      </c>
      <c r="D187" s="234" t="s">
        <v>1131</v>
      </c>
    </row>
    <row r="188" spans="1:4">
      <c r="A188" s="233">
        <v>2406</v>
      </c>
      <c r="B188" s="234" t="s">
        <v>922</v>
      </c>
      <c r="C188" s="234" t="s">
        <v>926</v>
      </c>
      <c r="D188" s="234" t="s">
        <v>1132</v>
      </c>
    </row>
    <row r="189" spans="1:4">
      <c r="A189" s="233">
        <v>2407</v>
      </c>
      <c r="B189" s="234" t="s">
        <v>922</v>
      </c>
      <c r="C189" s="234" t="s">
        <v>926</v>
      </c>
      <c r="D189" s="234" t="s">
        <v>1133</v>
      </c>
    </row>
    <row r="190" spans="1:4">
      <c r="A190" s="233">
        <v>2408</v>
      </c>
      <c r="B190" s="234" t="s">
        <v>922</v>
      </c>
      <c r="C190" s="234" t="s">
        <v>926</v>
      </c>
      <c r="D190" s="234" t="s">
        <v>1134</v>
      </c>
    </row>
    <row r="191" spans="1:4">
      <c r="A191" s="233">
        <v>2409</v>
      </c>
      <c r="B191" s="234" t="s">
        <v>922</v>
      </c>
      <c r="C191" s="234" t="s">
        <v>926</v>
      </c>
      <c r="D191" s="234" t="s">
        <v>1135</v>
      </c>
    </row>
    <row r="192" spans="1:4">
      <c r="A192" s="233">
        <v>2410</v>
      </c>
      <c r="B192" s="234" t="s">
        <v>922</v>
      </c>
      <c r="C192" s="234" t="s">
        <v>926</v>
      </c>
      <c r="D192" s="234" t="s">
        <v>1136</v>
      </c>
    </row>
    <row r="193" spans="1:4">
      <c r="A193" s="233">
        <v>2411</v>
      </c>
      <c r="B193" s="234" t="s">
        <v>922</v>
      </c>
      <c r="C193" s="234" t="s">
        <v>926</v>
      </c>
      <c r="D193" s="234" t="s">
        <v>1137</v>
      </c>
    </row>
    <row r="194" spans="1:4">
      <c r="A194" s="233">
        <v>2412</v>
      </c>
      <c r="B194" s="234" t="s">
        <v>922</v>
      </c>
      <c r="C194" s="234" t="s">
        <v>926</v>
      </c>
      <c r="D194" s="234" t="s">
        <v>1138</v>
      </c>
    </row>
    <row r="195" spans="1:4">
      <c r="A195" s="233">
        <v>2413</v>
      </c>
      <c r="B195" s="234" t="s">
        <v>922</v>
      </c>
      <c r="C195" s="234" t="s">
        <v>926</v>
      </c>
      <c r="D195" s="234" t="s">
        <v>1139</v>
      </c>
    </row>
    <row r="196" spans="1:4">
      <c r="A196" s="233">
        <v>2414</v>
      </c>
      <c r="B196" s="234" t="s">
        <v>922</v>
      </c>
      <c r="C196" s="234" t="s">
        <v>926</v>
      </c>
      <c r="D196" s="234" t="s">
        <v>1140</v>
      </c>
    </row>
    <row r="197" spans="1:4">
      <c r="A197" s="233">
        <v>2415</v>
      </c>
      <c r="B197" s="234" t="s">
        <v>922</v>
      </c>
      <c r="C197" s="234" t="s">
        <v>926</v>
      </c>
      <c r="D197" s="234" t="s">
        <v>1141</v>
      </c>
    </row>
    <row r="198" spans="1:4">
      <c r="A198" s="233">
        <v>2416</v>
      </c>
      <c r="B198" s="234" t="s">
        <v>922</v>
      </c>
      <c r="C198" s="234" t="s">
        <v>926</v>
      </c>
      <c r="D198" s="234" t="s">
        <v>1142</v>
      </c>
    </row>
    <row r="199" spans="1:4">
      <c r="A199" s="233">
        <v>2417</v>
      </c>
      <c r="B199" s="234" t="s">
        <v>922</v>
      </c>
      <c r="C199" s="234" t="s">
        <v>926</v>
      </c>
      <c r="D199" s="234" t="s">
        <v>1143</v>
      </c>
    </row>
    <row r="200" spans="1:4">
      <c r="A200" s="233">
        <v>2418</v>
      </c>
      <c r="B200" s="234" t="s">
        <v>922</v>
      </c>
      <c r="C200" s="234" t="s">
        <v>926</v>
      </c>
      <c r="D200" s="234" t="s">
        <v>1144</v>
      </c>
    </row>
    <row r="201" spans="1:4">
      <c r="A201" s="233">
        <v>2419</v>
      </c>
      <c r="B201" s="234" t="s">
        <v>922</v>
      </c>
      <c r="C201" s="234" t="s">
        <v>926</v>
      </c>
      <c r="D201" s="234" t="s">
        <v>1145</v>
      </c>
    </row>
    <row r="202" spans="1:4">
      <c r="A202" s="233">
        <v>2420</v>
      </c>
      <c r="B202" s="234" t="s">
        <v>922</v>
      </c>
      <c r="C202" s="234" t="s">
        <v>926</v>
      </c>
      <c r="D202" s="234" t="s">
        <v>1146</v>
      </c>
    </row>
    <row r="203" spans="1:4">
      <c r="A203" s="233">
        <v>2421</v>
      </c>
      <c r="B203" s="234" t="s">
        <v>922</v>
      </c>
      <c r="C203" s="234" t="s">
        <v>926</v>
      </c>
      <c r="D203" s="234" t="s">
        <v>1147</v>
      </c>
    </row>
    <row r="204" spans="1:4">
      <c r="A204" s="233">
        <v>2422</v>
      </c>
      <c r="B204" s="234" t="s">
        <v>922</v>
      </c>
      <c r="C204" s="234" t="s">
        <v>926</v>
      </c>
      <c r="D204" s="234" t="s">
        <v>1148</v>
      </c>
    </row>
    <row r="205" spans="1:4">
      <c r="A205" s="233">
        <v>2423</v>
      </c>
      <c r="B205" s="234" t="s">
        <v>922</v>
      </c>
      <c r="C205" s="234" t="s">
        <v>926</v>
      </c>
      <c r="D205" s="234" t="s">
        <v>1149</v>
      </c>
    </row>
    <row r="206" spans="1:4">
      <c r="A206" s="233">
        <v>2424</v>
      </c>
      <c r="B206" s="234" t="s">
        <v>922</v>
      </c>
      <c r="C206" s="234" t="s">
        <v>926</v>
      </c>
      <c r="D206" s="234" t="s">
        <v>1150</v>
      </c>
    </row>
    <row r="207" spans="1:4">
      <c r="A207" s="233">
        <v>2425</v>
      </c>
      <c r="B207" s="234" t="s">
        <v>922</v>
      </c>
      <c r="C207" s="234" t="s">
        <v>926</v>
      </c>
      <c r="D207" s="234" t="s">
        <v>1151</v>
      </c>
    </row>
    <row r="208" spans="1:4">
      <c r="A208" s="233">
        <v>2426</v>
      </c>
      <c r="B208" s="234" t="s">
        <v>922</v>
      </c>
      <c r="C208" s="234" t="s">
        <v>926</v>
      </c>
      <c r="D208" s="234" t="s">
        <v>1152</v>
      </c>
    </row>
    <row r="209" spans="1:4">
      <c r="A209" s="233">
        <v>2427</v>
      </c>
      <c r="B209" s="234" t="s">
        <v>922</v>
      </c>
      <c r="C209" s="234" t="s">
        <v>926</v>
      </c>
      <c r="D209" s="234" t="s">
        <v>1153</v>
      </c>
    </row>
    <row r="210" spans="1:4">
      <c r="A210" s="233">
        <v>2428</v>
      </c>
      <c r="B210" s="234" t="s">
        <v>922</v>
      </c>
      <c r="C210" s="234" t="s">
        <v>926</v>
      </c>
      <c r="D210" s="234" t="s">
        <v>1154</v>
      </c>
    </row>
    <row r="211" spans="1:4">
      <c r="A211" s="233">
        <v>2429</v>
      </c>
      <c r="B211" s="234" t="s">
        <v>922</v>
      </c>
      <c r="C211" s="234" t="s">
        <v>926</v>
      </c>
      <c r="D211" s="234" t="s">
        <v>1155</v>
      </c>
    </row>
    <row r="212" spans="1:4">
      <c r="A212" s="233">
        <v>2430</v>
      </c>
      <c r="B212" s="234" t="s">
        <v>922</v>
      </c>
      <c r="C212" s="234" t="s">
        <v>926</v>
      </c>
      <c r="D212" s="234" t="s">
        <v>1156</v>
      </c>
    </row>
    <row r="213" spans="1:4">
      <c r="A213" s="233">
        <v>2431</v>
      </c>
      <c r="B213" s="234" t="s">
        <v>922</v>
      </c>
      <c r="C213" s="234" t="s">
        <v>926</v>
      </c>
      <c r="D213" s="234" t="s">
        <v>1157</v>
      </c>
    </row>
    <row r="214" spans="1:4">
      <c r="A214" s="233">
        <v>2432</v>
      </c>
      <c r="B214" s="234" t="s">
        <v>922</v>
      </c>
      <c r="C214" s="234" t="s">
        <v>926</v>
      </c>
      <c r="D214" s="234" t="s">
        <v>1158</v>
      </c>
    </row>
    <row r="215" spans="1:4">
      <c r="A215" s="233">
        <v>2433</v>
      </c>
      <c r="B215" s="234" t="s">
        <v>922</v>
      </c>
      <c r="C215" s="234" t="s">
        <v>926</v>
      </c>
      <c r="D215" s="234" t="s">
        <v>1159</v>
      </c>
    </row>
    <row r="216" spans="1:4">
      <c r="A216" s="233">
        <v>2434</v>
      </c>
      <c r="B216" s="234" t="s">
        <v>922</v>
      </c>
      <c r="C216" s="234" t="s">
        <v>926</v>
      </c>
      <c r="D216" s="234" t="s">
        <v>1160</v>
      </c>
    </row>
    <row r="217" spans="1:4">
      <c r="A217" s="233">
        <v>2435</v>
      </c>
      <c r="B217" s="234" t="s">
        <v>922</v>
      </c>
      <c r="C217" s="234" t="s">
        <v>926</v>
      </c>
      <c r="D217" s="234" t="s">
        <v>1161</v>
      </c>
    </row>
    <row r="218" spans="1:4">
      <c r="A218" s="233">
        <v>2436</v>
      </c>
      <c r="B218" s="234" t="s">
        <v>922</v>
      </c>
      <c r="C218" s="234" t="s">
        <v>926</v>
      </c>
      <c r="D218" s="234" t="s">
        <v>1162</v>
      </c>
    </row>
    <row r="219" spans="1:4">
      <c r="A219" s="233">
        <v>2437</v>
      </c>
      <c r="B219" s="234" t="s">
        <v>922</v>
      </c>
      <c r="C219" s="234" t="s">
        <v>926</v>
      </c>
      <c r="D219" s="234" t="s">
        <v>1163</v>
      </c>
    </row>
    <row r="220" spans="1:4">
      <c r="A220" s="233">
        <v>2438</v>
      </c>
      <c r="B220" s="234" t="s">
        <v>922</v>
      </c>
      <c r="C220" s="234" t="s">
        <v>926</v>
      </c>
      <c r="D220" s="234" t="s">
        <v>1164</v>
      </c>
    </row>
    <row r="221" spans="1:4">
      <c r="A221" s="233">
        <v>3101</v>
      </c>
      <c r="B221" s="234" t="s">
        <v>927</v>
      </c>
      <c r="C221" s="234" t="s">
        <v>927</v>
      </c>
      <c r="D221" s="234" t="s">
        <v>1165</v>
      </c>
    </row>
    <row r="222" spans="1:4">
      <c r="A222" s="233">
        <v>3102</v>
      </c>
      <c r="B222" s="234" t="s">
        <v>927</v>
      </c>
      <c r="C222" s="234" t="s">
        <v>927</v>
      </c>
      <c r="D222" s="234" t="s">
        <v>1166</v>
      </c>
    </row>
    <row r="223" spans="1:4">
      <c r="A223" s="233">
        <v>3103</v>
      </c>
      <c r="B223" s="234" t="s">
        <v>927</v>
      </c>
      <c r="C223" s="234" t="s">
        <v>927</v>
      </c>
      <c r="D223" s="234" t="s">
        <v>1167</v>
      </c>
    </row>
    <row r="224" spans="1:4">
      <c r="A224" s="233">
        <v>3104</v>
      </c>
      <c r="B224" s="234" t="s">
        <v>927</v>
      </c>
      <c r="C224" s="234" t="s">
        <v>927</v>
      </c>
      <c r="D224" s="234" t="s">
        <v>1168</v>
      </c>
    </row>
    <row r="225" spans="1:4">
      <c r="A225" s="233">
        <v>3105</v>
      </c>
      <c r="B225" s="234" t="s">
        <v>927</v>
      </c>
      <c r="C225" s="234" t="s">
        <v>927</v>
      </c>
      <c r="D225" s="234" t="s">
        <v>1169</v>
      </c>
    </row>
    <row r="226" spans="1:4">
      <c r="A226" s="233">
        <v>3106</v>
      </c>
      <c r="B226" s="234" t="s">
        <v>927</v>
      </c>
      <c r="C226" s="234" t="s">
        <v>927</v>
      </c>
      <c r="D226" s="234" t="s">
        <v>1170</v>
      </c>
    </row>
    <row r="227" spans="1:4">
      <c r="A227" s="233">
        <v>3107</v>
      </c>
      <c r="B227" s="234" t="s">
        <v>927</v>
      </c>
      <c r="C227" s="234" t="s">
        <v>927</v>
      </c>
      <c r="D227" s="234" t="s">
        <v>1171</v>
      </c>
    </row>
    <row r="228" spans="1:4">
      <c r="A228" s="233">
        <v>3108</v>
      </c>
      <c r="B228" s="234" t="s">
        <v>927</v>
      </c>
      <c r="C228" s="234" t="s">
        <v>927</v>
      </c>
      <c r="D228" s="234" t="s">
        <v>1172</v>
      </c>
    </row>
    <row r="229" spans="1:4">
      <c r="A229" s="233">
        <v>3109</v>
      </c>
      <c r="B229" s="234" t="s">
        <v>927</v>
      </c>
      <c r="C229" s="234" t="s">
        <v>927</v>
      </c>
      <c r="D229" s="234" t="s">
        <v>1173</v>
      </c>
    </row>
    <row r="230" spans="1:4">
      <c r="A230" s="233">
        <v>3110</v>
      </c>
      <c r="B230" s="234" t="s">
        <v>927</v>
      </c>
      <c r="C230" s="234" t="s">
        <v>927</v>
      </c>
      <c r="D230" s="234" t="s">
        <v>1174</v>
      </c>
    </row>
    <row r="231" spans="1:4">
      <c r="A231" s="233">
        <v>3111</v>
      </c>
      <c r="B231" s="234" t="s">
        <v>927</v>
      </c>
      <c r="C231" s="234" t="s">
        <v>927</v>
      </c>
      <c r="D231" s="234" t="s">
        <v>1175</v>
      </c>
    </row>
    <row r="232" spans="1:4">
      <c r="A232" s="233">
        <v>3112</v>
      </c>
      <c r="B232" s="234" t="s">
        <v>927</v>
      </c>
      <c r="C232" s="234" t="s">
        <v>927</v>
      </c>
      <c r="D232" s="234" t="s">
        <v>1176</v>
      </c>
    </row>
    <row r="233" spans="1:4">
      <c r="A233" s="233">
        <v>3113</v>
      </c>
      <c r="B233" s="234" t="s">
        <v>927</v>
      </c>
      <c r="C233" s="234" t="s">
        <v>927</v>
      </c>
      <c r="D233" s="234" t="s">
        <v>1177</v>
      </c>
    </row>
    <row r="234" spans="1:4">
      <c r="A234" s="233">
        <v>3114</v>
      </c>
      <c r="B234" s="234" t="s">
        <v>927</v>
      </c>
      <c r="C234" s="234" t="s">
        <v>927</v>
      </c>
      <c r="D234" s="234" t="s">
        <v>1178</v>
      </c>
    </row>
    <row r="235" spans="1:4">
      <c r="A235" s="233">
        <v>3115</v>
      </c>
      <c r="B235" s="234" t="s">
        <v>927</v>
      </c>
      <c r="C235" s="234" t="s">
        <v>927</v>
      </c>
      <c r="D235" s="234" t="s">
        <v>1179</v>
      </c>
    </row>
    <row r="236" spans="1:4">
      <c r="A236" s="233">
        <v>4101</v>
      </c>
      <c r="B236" s="234" t="s">
        <v>928</v>
      </c>
      <c r="C236" s="234" t="s">
        <v>929</v>
      </c>
      <c r="D236" s="234" t="s">
        <v>1180</v>
      </c>
    </row>
    <row r="237" spans="1:4">
      <c r="A237" s="233">
        <v>4102</v>
      </c>
      <c r="B237" s="234" t="s">
        <v>928</v>
      </c>
      <c r="C237" s="234" t="s">
        <v>929</v>
      </c>
      <c r="D237" s="234" t="s">
        <v>1181</v>
      </c>
    </row>
    <row r="238" spans="1:4">
      <c r="A238" s="233">
        <v>4103</v>
      </c>
      <c r="B238" s="234" t="s">
        <v>928</v>
      </c>
      <c r="C238" s="234" t="s">
        <v>929</v>
      </c>
      <c r="D238" s="234" t="s">
        <v>1182</v>
      </c>
    </row>
    <row r="239" spans="1:4">
      <c r="A239" s="233">
        <v>4104</v>
      </c>
      <c r="B239" s="234" t="s">
        <v>928</v>
      </c>
      <c r="C239" s="234" t="s">
        <v>929</v>
      </c>
      <c r="D239" s="234" t="s">
        <v>1183</v>
      </c>
    </row>
    <row r="240" spans="1:4">
      <c r="A240" s="233">
        <v>4105</v>
      </c>
      <c r="B240" s="234" t="s">
        <v>928</v>
      </c>
      <c r="C240" s="234" t="s">
        <v>929</v>
      </c>
      <c r="D240" s="234" t="s">
        <v>1184</v>
      </c>
    </row>
    <row r="241" spans="1:4">
      <c r="A241" s="233">
        <v>4106</v>
      </c>
      <c r="B241" s="234" t="s">
        <v>928</v>
      </c>
      <c r="C241" s="234" t="s">
        <v>929</v>
      </c>
      <c r="D241" s="234" t="s">
        <v>1185</v>
      </c>
    </row>
    <row r="242" spans="1:4">
      <c r="A242" s="233">
        <v>4107</v>
      </c>
      <c r="B242" s="234" t="s">
        <v>928</v>
      </c>
      <c r="C242" s="234" t="s">
        <v>929</v>
      </c>
      <c r="D242" s="234" t="s">
        <v>1186</v>
      </c>
    </row>
    <row r="243" spans="1:4">
      <c r="A243" s="233">
        <v>4108</v>
      </c>
      <c r="B243" s="234" t="s">
        <v>928</v>
      </c>
      <c r="C243" s="234" t="s">
        <v>929</v>
      </c>
      <c r="D243" s="234" t="s">
        <v>1187</v>
      </c>
    </row>
    <row r="244" spans="1:4">
      <c r="A244" s="233">
        <v>4109</v>
      </c>
      <c r="B244" s="234" t="s">
        <v>928</v>
      </c>
      <c r="C244" s="234" t="s">
        <v>929</v>
      </c>
      <c r="D244" s="234" t="s">
        <v>1188</v>
      </c>
    </row>
    <row r="245" spans="1:4">
      <c r="A245" s="233">
        <v>4110</v>
      </c>
      <c r="B245" s="234" t="s">
        <v>928</v>
      </c>
      <c r="C245" s="234" t="s">
        <v>929</v>
      </c>
      <c r="D245" s="234" t="s">
        <v>1189</v>
      </c>
    </row>
    <row r="246" spans="1:4">
      <c r="A246" s="233">
        <v>4111</v>
      </c>
      <c r="B246" s="234" t="s">
        <v>928</v>
      </c>
      <c r="C246" s="234" t="s">
        <v>929</v>
      </c>
      <c r="D246" s="234" t="s">
        <v>1190</v>
      </c>
    </row>
    <row r="247" spans="1:4">
      <c r="A247" s="233">
        <v>4112</v>
      </c>
      <c r="B247" s="234" t="s">
        <v>928</v>
      </c>
      <c r="C247" s="234" t="s">
        <v>929</v>
      </c>
      <c r="D247" s="234" t="s">
        <v>1191</v>
      </c>
    </row>
    <row r="248" spans="1:4">
      <c r="A248" s="233">
        <v>4113</v>
      </c>
      <c r="B248" s="234" t="s">
        <v>928</v>
      </c>
      <c r="C248" s="234" t="s">
        <v>929</v>
      </c>
      <c r="D248" s="234" t="s">
        <v>1192</v>
      </c>
    </row>
    <row r="249" spans="1:4">
      <c r="A249" s="233">
        <v>4114</v>
      </c>
      <c r="B249" s="234" t="s">
        <v>928</v>
      </c>
      <c r="C249" s="234" t="s">
        <v>929</v>
      </c>
      <c r="D249" s="234" t="s">
        <v>1193</v>
      </c>
    </row>
    <row r="250" spans="1:4">
      <c r="A250" s="233">
        <v>4115</v>
      </c>
      <c r="B250" s="234" t="s">
        <v>928</v>
      </c>
      <c r="C250" s="234" t="s">
        <v>929</v>
      </c>
      <c r="D250" s="234" t="s">
        <v>1194</v>
      </c>
    </row>
    <row r="251" spans="1:4">
      <c r="A251" s="233">
        <v>4116</v>
      </c>
      <c r="B251" s="234" t="s">
        <v>928</v>
      </c>
      <c r="C251" s="234" t="s">
        <v>929</v>
      </c>
      <c r="D251" s="234" t="s">
        <v>1195</v>
      </c>
    </row>
    <row r="252" spans="1:4">
      <c r="A252" s="233">
        <v>4117</v>
      </c>
      <c r="B252" s="234" t="s">
        <v>928</v>
      </c>
      <c r="C252" s="234" t="s">
        <v>929</v>
      </c>
      <c r="D252" s="234" t="s">
        <v>1196</v>
      </c>
    </row>
    <row r="253" spans="1:4">
      <c r="A253" s="233">
        <v>4118</v>
      </c>
      <c r="B253" s="234" t="s">
        <v>928</v>
      </c>
      <c r="C253" s="234" t="s">
        <v>929</v>
      </c>
      <c r="D253" s="234" t="s">
        <v>1197</v>
      </c>
    </row>
    <row r="254" spans="1:4">
      <c r="A254" s="233">
        <v>4119</v>
      </c>
      <c r="B254" s="234" t="s">
        <v>928</v>
      </c>
      <c r="C254" s="234" t="s">
        <v>929</v>
      </c>
      <c r="D254" s="234" t="s">
        <v>1198</v>
      </c>
    </row>
    <row r="255" spans="1:4">
      <c r="A255" s="233">
        <v>4120</v>
      </c>
      <c r="B255" s="234" t="s">
        <v>928</v>
      </c>
      <c r="C255" s="234" t="s">
        <v>929</v>
      </c>
      <c r="D255" s="234" t="s">
        <v>1199</v>
      </c>
    </row>
    <row r="256" spans="1:4">
      <c r="A256" s="233">
        <v>4121</v>
      </c>
      <c r="B256" s="234" t="s">
        <v>928</v>
      </c>
      <c r="C256" s="234" t="s">
        <v>929</v>
      </c>
      <c r="D256" s="234" t="s">
        <v>1200</v>
      </c>
    </row>
    <row r="257" spans="1:4">
      <c r="A257" s="233">
        <v>4122</v>
      </c>
      <c r="B257" s="234" t="s">
        <v>928</v>
      </c>
      <c r="C257" s="234" t="s">
        <v>929</v>
      </c>
      <c r="D257" s="234" t="s">
        <v>1201</v>
      </c>
    </row>
    <row r="258" spans="1:4">
      <c r="A258" s="233">
        <v>4123</v>
      </c>
      <c r="B258" s="234" t="s">
        <v>928</v>
      </c>
      <c r="C258" s="234" t="s">
        <v>929</v>
      </c>
      <c r="D258" s="234" t="s">
        <v>1202</v>
      </c>
    </row>
    <row r="259" spans="1:4">
      <c r="A259" s="233">
        <v>4124</v>
      </c>
      <c r="B259" s="234" t="s">
        <v>928</v>
      </c>
      <c r="C259" s="234" t="s">
        <v>929</v>
      </c>
      <c r="D259" s="234" t="s">
        <v>1203</v>
      </c>
    </row>
    <row r="260" spans="1:4">
      <c r="A260" s="233">
        <v>4125</v>
      </c>
      <c r="B260" s="234" t="s">
        <v>928</v>
      </c>
      <c r="C260" s="234" t="s">
        <v>929</v>
      </c>
      <c r="D260" s="234" t="s">
        <v>1204</v>
      </c>
    </row>
    <row r="261" spans="1:4">
      <c r="A261" s="233">
        <v>4126</v>
      </c>
      <c r="B261" s="234" t="s">
        <v>928</v>
      </c>
      <c r="C261" s="234" t="s">
        <v>929</v>
      </c>
      <c r="D261" s="234" t="s">
        <v>1205</v>
      </c>
    </row>
    <row r="262" spans="1:4">
      <c r="A262" s="233">
        <v>4127</v>
      </c>
      <c r="B262" s="234" t="s">
        <v>928</v>
      </c>
      <c r="C262" s="234" t="s">
        <v>929</v>
      </c>
      <c r="D262" s="234" t="s">
        <v>1206</v>
      </c>
    </row>
    <row r="263" spans="1:4">
      <c r="A263" s="233">
        <v>4201</v>
      </c>
      <c r="B263" s="234" t="s">
        <v>928</v>
      </c>
      <c r="C263" s="234" t="s">
        <v>930</v>
      </c>
      <c r="D263" s="234" t="s">
        <v>1207</v>
      </c>
    </row>
    <row r="264" spans="1:4">
      <c r="A264" s="233">
        <v>4202</v>
      </c>
      <c r="B264" s="234" t="s">
        <v>928</v>
      </c>
      <c r="C264" s="234" t="s">
        <v>930</v>
      </c>
      <c r="D264" s="234" t="s">
        <v>1208</v>
      </c>
    </row>
    <row r="265" spans="1:4">
      <c r="A265" s="233">
        <v>4203</v>
      </c>
      <c r="B265" s="234" t="s">
        <v>928</v>
      </c>
      <c r="C265" s="234" t="s">
        <v>930</v>
      </c>
      <c r="D265" s="234" t="s">
        <v>1209</v>
      </c>
    </row>
    <row r="266" spans="1:4">
      <c r="A266" s="233">
        <v>4204</v>
      </c>
      <c r="B266" s="234" t="s">
        <v>928</v>
      </c>
      <c r="C266" s="234" t="s">
        <v>930</v>
      </c>
      <c r="D266" s="234" t="s">
        <v>1210</v>
      </c>
    </row>
    <row r="267" spans="1:4">
      <c r="A267" s="233">
        <v>4205</v>
      </c>
      <c r="B267" s="234" t="s">
        <v>928</v>
      </c>
      <c r="C267" s="234" t="s">
        <v>930</v>
      </c>
      <c r="D267" s="234" t="s">
        <v>1211</v>
      </c>
    </row>
    <row r="268" spans="1:4">
      <c r="A268" s="233">
        <v>4206</v>
      </c>
      <c r="B268" s="234" t="s">
        <v>928</v>
      </c>
      <c r="C268" s="234" t="s">
        <v>930</v>
      </c>
      <c r="D268" s="234" t="s">
        <v>1212</v>
      </c>
    </row>
    <row r="269" spans="1:4">
      <c r="A269" s="233">
        <v>4207</v>
      </c>
      <c r="B269" s="234" t="s">
        <v>928</v>
      </c>
      <c r="C269" s="234" t="s">
        <v>930</v>
      </c>
      <c r="D269" s="234" t="s">
        <v>1213</v>
      </c>
    </row>
    <row r="270" spans="1:4">
      <c r="A270" s="233">
        <v>4208</v>
      </c>
      <c r="B270" s="234" t="s">
        <v>928</v>
      </c>
      <c r="C270" s="234" t="s">
        <v>930</v>
      </c>
      <c r="D270" s="234" t="s">
        <v>1214</v>
      </c>
    </row>
    <row r="271" spans="1:4">
      <c r="A271" s="233">
        <v>4209</v>
      </c>
      <c r="B271" s="234" t="s">
        <v>928</v>
      </c>
      <c r="C271" s="234" t="s">
        <v>930</v>
      </c>
      <c r="D271" s="234" t="s">
        <v>1215</v>
      </c>
    </row>
    <row r="272" spans="1:4">
      <c r="A272" s="233">
        <v>4210</v>
      </c>
      <c r="B272" s="234" t="s">
        <v>928</v>
      </c>
      <c r="C272" s="234" t="s">
        <v>930</v>
      </c>
      <c r="D272" s="234" t="s">
        <v>1216</v>
      </c>
    </row>
    <row r="273" spans="1:4">
      <c r="A273" s="233">
        <v>4211</v>
      </c>
      <c r="B273" s="234" t="s">
        <v>928</v>
      </c>
      <c r="C273" s="234" t="s">
        <v>930</v>
      </c>
      <c r="D273" s="234" t="s">
        <v>1217</v>
      </c>
    </row>
    <row r="274" spans="1:4">
      <c r="A274" s="233">
        <v>4212</v>
      </c>
      <c r="B274" s="234" t="s">
        <v>928</v>
      </c>
      <c r="C274" s="234" t="s">
        <v>930</v>
      </c>
      <c r="D274" s="234" t="s">
        <v>1218</v>
      </c>
    </row>
    <row r="275" spans="1:4">
      <c r="A275" s="233">
        <v>4213</v>
      </c>
      <c r="B275" s="234" t="s">
        <v>928</v>
      </c>
      <c r="C275" s="234" t="s">
        <v>930</v>
      </c>
      <c r="D275" s="234" t="s">
        <v>1219</v>
      </c>
    </row>
    <row r="276" spans="1:4">
      <c r="A276" s="233">
        <v>4214</v>
      </c>
      <c r="B276" s="234" t="s">
        <v>928</v>
      </c>
      <c r="C276" s="234" t="s">
        <v>930</v>
      </c>
      <c r="D276" s="234" t="s">
        <v>1220</v>
      </c>
    </row>
    <row r="277" spans="1:4">
      <c r="A277" s="233">
        <v>4215</v>
      </c>
      <c r="B277" s="234" t="s">
        <v>928</v>
      </c>
      <c r="C277" s="234" t="s">
        <v>930</v>
      </c>
      <c r="D277" s="234" t="s">
        <v>1221</v>
      </c>
    </row>
    <row r="278" spans="1:4">
      <c r="A278" s="233">
        <v>4216</v>
      </c>
      <c r="B278" s="234" t="s">
        <v>928</v>
      </c>
      <c r="C278" s="234" t="s">
        <v>930</v>
      </c>
      <c r="D278" s="234" t="s">
        <v>1222</v>
      </c>
    </row>
    <row r="279" spans="1:4">
      <c r="A279" s="233">
        <v>4217</v>
      </c>
      <c r="B279" s="234" t="s">
        <v>928</v>
      </c>
      <c r="C279" s="234" t="s">
        <v>930</v>
      </c>
      <c r="D279" s="234" t="s">
        <v>1223</v>
      </c>
    </row>
    <row r="280" spans="1:4">
      <c r="A280" s="233">
        <v>4218</v>
      </c>
      <c r="B280" s="234" t="s">
        <v>928</v>
      </c>
      <c r="C280" s="234" t="s">
        <v>930</v>
      </c>
      <c r="D280" s="234" t="s">
        <v>1224</v>
      </c>
    </row>
    <row r="281" spans="1:4">
      <c r="A281" s="233">
        <v>4219</v>
      </c>
      <c r="B281" s="234" t="s">
        <v>928</v>
      </c>
      <c r="C281" s="234" t="s">
        <v>930</v>
      </c>
      <c r="D281" s="234" t="s">
        <v>1225</v>
      </c>
    </row>
    <row r="282" spans="1:4">
      <c r="A282" s="233">
        <v>4220</v>
      </c>
      <c r="B282" s="234" t="s">
        <v>928</v>
      </c>
      <c r="C282" s="234" t="s">
        <v>930</v>
      </c>
      <c r="D282" s="234" t="s">
        <v>1226</v>
      </c>
    </row>
    <row r="283" spans="1:4">
      <c r="A283" s="233">
        <v>4221</v>
      </c>
      <c r="B283" s="234" t="s">
        <v>928</v>
      </c>
      <c r="C283" s="234" t="s">
        <v>930</v>
      </c>
      <c r="D283" s="234" t="s">
        <v>1227</v>
      </c>
    </row>
    <row r="284" spans="1:4">
      <c r="A284" s="233">
        <v>4222</v>
      </c>
      <c r="B284" s="234" t="s">
        <v>928</v>
      </c>
      <c r="C284" s="234" t="s">
        <v>930</v>
      </c>
      <c r="D284" s="234" t="s">
        <v>1228</v>
      </c>
    </row>
    <row r="285" spans="1:4">
      <c r="A285" s="233">
        <v>4223</v>
      </c>
      <c r="B285" s="234" t="s">
        <v>928</v>
      </c>
      <c r="C285" s="234" t="s">
        <v>930</v>
      </c>
      <c r="D285" s="234" t="s">
        <v>1229</v>
      </c>
    </row>
    <row r="286" spans="1:4">
      <c r="A286" s="233">
        <v>4224</v>
      </c>
      <c r="B286" s="234" t="s">
        <v>928</v>
      </c>
      <c r="C286" s="234" t="s">
        <v>930</v>
      </c>
      <c r="D286" s="234" t="s">
        <v>1230</v>
      </c>
    </row>
    <row r="287" spans="1:4">
      <c r="A287" s="233">
        <v>4225</v>
      </c>
      <c r="B287" s="234" t="s">
        <v>928</v>
      </c>
      <c r="C287" s="234" t="s">
        <v>930</v>
      </c>
      <c r="D287" s="234" t="s">
        <v>1231</v>
      </c>
    </row>
    <row r="288" spans="1:4">
      <c r="A288" s="233">
        <v>4226</v>
      </c>
      <c r="B288" s="234" t="s">
        <v>928</v>
      </c>
      <c r="C288" s="234" t="s">
        <v>930</v>
      </c>
      <c r="D288" s="234" t="s">
        <v>1232</v>
      </c>
    </row>
    <row r="289" spans="1:4">
      <c r="A289" s="233">
        <v>4227</v>
      </c>
      <c r="B289" s="234" t="s">
        <v>928</v>
      </c>
      <c r="C289" s="234" t="s">
        <v>930</v>
      </c>
      <c r="D289" s="234" t="s">
        <v>1233</v>
      </c>
    </row>
    <row r="290" spans="1:4">
      <c r="A290" s="233">
        <v>4228</v>
      </c>
      <c r="B290" s="234" t="s">
        <v>928</v>
      </c>
      <c r="C290" s="234" t="s">
        <v>930</v>
      </c>
      <c r="D290" s="234" t="s">
        <v>1234</v>
      </c>
    </row>
    <row r="291" spans="1:4">
      <c r="A291" s="233">
        <v>4229</v>
      </c>
      <c r="B291" s="234" t="s">
        <v>928</v>
      </c>
      <c r="C291" s="234" t="s">
        <v>930</v>
      </c>
      <c r="D291" s="234" t="s">
        <v>1235</v>
      </c>
    </row>
    <row r="292" spans="1:4">
      <c r="A292" s="233">
        <v>6101</v>
      </c>
      <c r="B292" s="234" t="s">
        <v>1236</v>
      </c>
      <c r="C292" s="234" t="s">
        <v>1236</v>
      </c>
      <c r="D292" s="234" t="s">
        <v>935</v>
      </c>
    </row>
    <row r="293" spans="1:4">
      <c r="A293" s="233">
        <v>6102</v>
      </c>
      <c r="B293" s="234" t="s">
        <v>1237</v>
      </c>
      <c r="C293" s="234" t="s">
        <v>1237</v>
      </c>
      <c r="D293" s="234" t="s">
        <v>936</v>
      </c>
    </row>
    <row r="294" spans="1:4">
      <c r="A294" s="233">
        <v>6103</v>
      </c>
      <c r="B294" s="234" t="s">
        <v>1238</v>
      </c>
      <c r="C294" s="234" t="s">
        <v>1238</v>
      </c>
      <c r="D294" s="234" t="s">
        <v>937</v>
      </c>
    </row>
  </sheetData>
  <pageMargins left="0.70866141732283472" right="0.70866141732283472" top="0.75" bottom="0.43307086614173229" header="0.31496062992125984" footer="0.31496062992125984"/>
  <pageSetup paperSize="9" scale="69" fitToHeight="4" orientation="portrait" r:id="rId1"/>
  <headerFooter>
    <oddHeader>&amp;L&amp;"-,Vet"&amp;16Detailposten uniforme programmabegroting</oddHeader>
    <oddFooter>&amp;R&amp;P van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rgb="FFFFC000"/>
  </sheetPr>
  <dimension ref="A1:AQ978"/>
  <sheetViews>
    <sheetView zoomScale="90" zoomScaleNormal="90" workbookViewId="0">
      <pane xSplit="2" ySplit="2" topLeftCell="C112" activePane="bottomRight" state="frozen"/>
      <selection pane="topRight" activeCell="C1" sqref="C1"/>
      <selection pane="bottomLeft" activeCell="A3" sqref="A3"/>
      <selection pane="bottomRight" activeCell="T120" sqref="T120"/>
    </sheetView>
  </sheetViews>
  <sheetFormatPr defaultRowHeight="13.5" outlineLevelRow="1" outlineLevelCol="1"/>
  <cols>
    <col min="1" max="1" width="12.61328125" customWidth="1"/>
    <col min="2" max="2" width="28.765625" customWidth="1"/>
    <col min="3" max="3" width="3.765625" customWidth="1"/>
    <col min="4" max="4" width="7.765625" customWidth="1"/>
    <col min="5" max="11" width="8.765625" customWidth="1" outlineLevel="1"/>
    <col min="12" max="12" width="8.765625" customWidth="1"/>
    <col min="13" max="13" width="6.4609375" customWidth="1"/>
    <col min="14" max="14" width="9.23046875" customWidth="1"/>
    <col min="20" max="20" width="8.84375" bestFit="1" customWidth="1"/>
  </cols>
  <sheetData>
    <row r="1" spans="1:20">
      <c r="A1" s="29"/>
      <c r="B1" s="125">
        <f>globals!B2</f>
        <v>35430</v>
      </c>
      <c r="C1" s="236"/>
      <c r="D1" s="346" t="str">
        <f>'inleiding-werkwijze'!A61</f>
        <v>FF versie februari 2026</v>
      </c>
      <c r="E1" s="61"/>
      <c r="F1" s="93"/>
      <c r="G1" s="62"/>
      <c r="H1" s="61"/>
      <c r="I1" s="61"/>
      <c r="J1" s="63"/>
      <c r="K1" s="64"/>
      <c r="L1" s="73"/>
      <c r="M1" s="65"/>
      <c r="N1" s="14"/>
      <c r="O1" s="70"/>
      <c r="P1" s="70"/>
      <c r="Q1" s="70"/>
      <c r="R1" s="70"/>
      <c r="S1" s="73"/>
      <c r="T1" s="70"/>
    </row>
    <row r="2" spans="1:20" ht="31">
      <c r="A2" s="29"/>
      <c r="B2" s="126" t="str">
        <f>globals!B4</f>
        <v>titel film</v>
      </c>
      <c r="C2" s="237" t="s">
        <v>147</v>
      </c>
      <c r="D2" s="3" t="s">
        <v>148</v>
      </c>
      <c r="E2" s="101" t="s">
        <v>149</v>
      </c>
      <c r="F2" s="101" t="s">
        <v>150</v>
      </c>
      <c r="G2" s="101" t="s">
        <v>151</v>
      </c>
      <c r="H2" s="101" t="s">
        <v>152</v>
      </c>
      <c r="I2" s="102" t="s">
        <v>153</v>
      </c>
      <c r="J2" s="102" t="s">
        <v>154</v>
      </c>
      <c r="K2" s="101" t="s">
        <v>155</v>
      </c>
      <c r="L2" s="15" t="s">
        <v>156</v>
      </c>
      <c r="M2" s="434" t="s">
        <v>1440</v>
      </c>
      <c r="N2" s="56" t="s">
        <v>157</v>
      </c>
      <c r="O2" s="70" t="s">
        <v>158</v>
      </c>
      <c r="P2" s="70" t="s">
        <v>159</v>
      </c>
      <c r="Q2" s="70" t="s">
        <v>160</v>
      </c>
      <c r="R2" s="70" t="s">
        <v>161</v>
      </c>
      <c r="S2" s="14" t="s">
        <v>162</v>
      </c>
      <c r="T2" s="65" t="s">
        <v>163</v>
      </c>
    </row>
    <row r="3" spans="1:20">
      <c r="A3" s="39"/>
      <c r="B3" s="40" t="s">
        <v>164</v>
      </c>
      <c r="C3" s="236"/>
      <c r="D3" s="77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</row>
    <row r="4" spans="1:20">
      <c r="A4" s="104">
        <v>1000</v>
      </c>
      <c r="B4" s="31" t="s">
        <v>165</v>
      </c>
      <c r="C4" s="237"/>
      <c r="D4" s="30"/>
      <c r="E4" s="81"/>
      <c r="F4" s="94"/>
      <c r="G4" s="79"/>
      <c r="H4" s="80"/>
      <c r="I4" s="78"/>
      <c r="J4" s="79"/>
      <c r="K4" s="82"/>
      <c r="L4" s="16">
        <f t="shared" ref="L4" si="0">L102</f>
        <v>0</v>
      </c>
      <c r="M4" s="67">
        <f t="shared" ref="M4:T4" si="1">M102</f>
        <v>0</v>
      </c>
      <c r="N4" s="16">
        <f t="shared" si="1"/>
        <v>0</v>
      </c>
      <c r="O4" s="67">
        <f t="shared" si="1"/>
        <v>0</v>
      </c>
      <c r="P4" s="67">
        <f t="shared" si="1"/>
        <v>0</v>
      </c>
      <c r="Q4" s="67">
        <f t="shared" si="1"/>
        <v>0</v>
      </c>
      <c r="R4" s="67">
        <f t="shared" si="1"/>
        <v>0</v>
      </c>
      <c r="S4" s="14">
        <f t="shared" si="1"/>
        <v>0</v>
      </c>
      <c r="T4" s="67">
        <f t="shared" si="1"/>
        <v>0</v>
      </c>
    </row>
    <row r="5" spans="1:20">
      <c r="A5" s="104">
        <v>1100</v>
      </c>
      <c r="B5" s="31" t="s">
        <v>166</v>
      </c>
      <c r="C5" s="237"/>
      <c r="D5" s="30"/>
      <c r="E5" s="81"/>
      <c r="F5" s="94"/>
      <c r="G5" s="79"/>
      <c r="H5" s="80"/>
      <c r="I5" s="78"/>
      <c r="J5" s="79"/>
      <c r="K5" s="82"/>
      <c r="L5" s="16">
        <f t="shared" ref="L5" si="2">L115</f>
        <v>0</v>
      </c>
      <c r="M5" s="67">
        <f t="shared" ref="M5:T5" si="3">M115</f>
        <v>0</v>
      </c>
      <c r="N5" s="16">
        <f t="shared" si="3"/>
        <v>0</v>
      </c>
      <c r="O5" s="67">
        <f t="shared" si="3"/>
        <v>0</v>
      </c>
      <c r="P5" s="67">
        <f t="shared" si="3"/>
        <v>0</v>
      </c>
      <c r="Q5" s="67">
        <f t="shared" si="3"/>
        <v>0</v>
      </c>
      <c r="R5" s="67">
        <f t="shared" si="3"/>
        <v>0</v>
      </c>
      <c r="S5" s="14">
        <f t="shared" si="3"/>
        <v>0</v>
      </c>
      <c r="T5" s="67">
        <f t="shared" si="3"/>
        <v>0</v>
      </c>
    </row>
    <row r="6" spans="1:20">
      <c r="A6" s="104">
        <v>1200</v>
      </c>
      <c r="B6" s="31" t="s">
        <v>167</v>
      </c>
      <c r="C6" s="237"/>
      <c r="D6" s="30"/>
      <c r="E6" s="81"/>
      <c r="F6" s="94"/>
      <c r="G6" s="79"/>
      <c r="H6" s="80"/>
      <c r="I6" s="78"/>
      <c r="J6" s="79"/>
      <c r="K6" s="82"/>
      <c r="L6" s="16">
        <f t="shared" ref="L6" si="4">L128</f>
        <v>0</v>
      </c>
      <c r="M6" s="67">
        <f t="shared" ref="M6:T6" si="5">M128</f>
        <v>0</v>
      </c>
      <c r="N6" s="16">
        <f t="shared" si="5"/>
        <v>0</v>
      </c>
      <c r="O6" s="67">
        <f t="shared" si="5"/>
        <v>0</v>
      </c>
      <c r="P6" s="67">
        <f t="shared" si="5"/>
        <v>0</v>
      </c>
      <c r="Q6" s="67">
        <f t="shared" si="5"/>
        <v>0</v>
      </c>
      <c r="R6" s="67">
        <f t="shared" si="5"/>
        <v>0</v>
      </c>
      <c r="S6" s="14">
        <f t="shared" si="5"/>
        <v>0</v>
      </c>
      <c r="T6" s="67">
        <f t="shared" si="5"/>
        <v>0</v>
      </c>
    </row>
    <row r="7" spans="1:20">
      <c r="A7" s="104">
        <v>1300</v>
      </c>
      <c r="B7" s="31" t="s">
        <v>168</v>
      </c>
      <c r="C7" s="237"/>
      <c r="D7" s="30"/>
      <c r="E7" s="81"/>
      <c r="F7" s="94"/>
      <c r="G7" s="79"/>
      <c r="H7" s="80"/>
      <c r="I7" s="78"/>
      <c r="J7" s="79"/>
      <c r="K7" s="82"/>
      <c r="L7" s="16">
        <f t="shared" ref="L7" si="6">L144</f>
        <v>0</v>
      </c>
      <c r="M7" s="67">
        <f t="shared" ref="M7:T7" si="7">M144</f>
        <v>0</v>
      </c>
      <c r="N7" s="16">
        <f t="shared" si="7"/>
        <v>0</v>
      </c>
      <c r="O7" s="67">
        <f t="shared" si="7"/>
        <v>0</v>
      </c>
      <c r="P7" s="67">
        <f t="shared" si="7"/>
        <v>0</v>
      </c>
      <c r="Q7" s="67">
        <f t="shared" si="7"/>
        <v>0</v>
      </c>
      <c r="R7" s="67">
        <f t="shared" si="7"/>
        <v>0</v>
      </c>
      <c r="S7" s="14">
        <f t="shared" si="7"/>
        <v>0</v>
      </c>
      <c r="T7" s="67">
        <f t="shared" si="7"/>
        <v>0</v>
      </c>
    </row>
    <row r="8" spans="1:20">
      <c r="A8" s="104">
        <v>1400</v>
      </c>
      <c r="B8" s="31" t="s">
        <v>169</v>
      </c>
      <c r="C8" s="237"/>
      <c r="D8" s="30"/>
      <c r="E8" s="81"/>
      <c r="F8" s="94"/>
      <c r="G8" s="79"/>
      <c r="H8" s="80"/>
      <c r="I8" s="78"/>
      <c r="J8" s="79"/>
      <c r="K8" s="82"/>
      <c r="L8" s="16">
        <f t="shared" ref="L8" si="8">L179</f>
        <v>0</v>
      </c>
      <c r="M8" s="67">
        <f t="shared" ref="M8:T8" si="9">M179</f>
        <v>0</v>
      </c>
      <c r="N8" s="16">
        <f t="shared" si="9"/>
        <v>0</v>
      </c>
      <c r="O8" s="67">
        <f t="shared" si="9"/>
        <v>0</v>
      </c>
      <c r="P8" s="67">
        <f t="shared" si="9"/>
        <v>0</v>
      </c>
      <c r="Q8" s="67">
        <f t="shared" si="9"/>
        <v>0</v>
      </c>
      <c r="R8" s="67">
        <f t="shared" si="9"/>
        <v>0</v>
      </c>
      <c r="S8" s="14">
        <f t="shared" si="9"/>
        <v>0</v>
      </c>
      <c r="T8" s="67">
        <f t="shared" si="9"/>
        <v>0</v>
      </c>
    </row>
    <row r="9" spans="1:20">
      <c r="A9" s="104">
        <v>1500</v>
      </c>
      <c r="B9" s="31" t="s">
        <v>170</v>
      </c>
      <c r="C9" s="237"/>
      <c r="D9" s="30"/>
      <c r="E9" s="81"/>
      <c r="F9" s="94"/>
      <c r="G9" s="79"/>
      <c r="H9" s="80"/>
      <c r="I9" s="78"/>
      <c r="J9" s="79"/>
      <c r="K9" s="82"/>
      <c r="L9" s="17">
        <f t="shared" ref="L9" si="10">L189</f>
        <v>0</v>
      </c>
      <c r="M9" s="68">
        <f t="shared" ref="M9:T9" si="11">M189</f>
        <v>0</v>
      </c>
      <c r="N9" s="17">
        <f t="shared" si="11"/>
        <v>0</v>
      </c>
      <c r="O9" s="68">
        <f t="shared" si="11"/>
        <v>0</v>
      </c>
      <c r="P9" s="68">
        <f t="shared" si="11"/>
        <v>0</v>
      </c>
      <c r="Q9" s="68">
        <f t="shared" si="11"/>
        <v>0</v>
      </c>
      <c r="R9" s="68">
        <f t="shared" si="11"/>
        <v>0</v>
      </c>
      <c r="S9" s="20">
        <f t="shared" si="11"/>
        <v>0</v>
      </c>
      <c r="T9" s="68">
        <f t="shared" si="11"/>
        <v>0</v>
      </c>
    </row>
    <row r="10" spans="1:20">
      <c r="A10" s="41"/>
      <c r="B10" s="42" t="s">
        <v>171</v>
      </c>
      <c r="C10" s="237"/>
      <c r="D10" s="83"/>
      <c r="E10" s="84"/>
      <c r="F10" s="95"/>
      <c r="G10" s="86"/>
      <c r="H10" s="87"/>
      <c r="I10" s="85"/>
      <c r="J10" s="86"/>
      <c r="K10" s="82"/>
      <c r="L10" s="18">
        <f t="shared" ref="L10:T10" si="12">SUM(L4:L9)</f>
        <v>0</v>
      </c>
      <c r="M10" s="69">
        <f t="shared" si="12"/>
        <v>0</v>
      </c>
      <c r="N10" s="18">
        <f t="shared" si="12"/>
        <v>0</v>
      </c>
      <c r="O10" s="69">
        <f t="shared" si="12"/>
        <v>0</v>
      </c>
      <c r="P10" s="69">
        <f t="shared" si="12"/>
        <v>0</v>
      </c>
      <c r="Q10" s="69">
        <f t="shared" si="12"/>
        <v>0</v>
      </c>
      <c r="R10" s="69">
        <f t="shared" si="12"/>
        <v>0</v>
      </c>
      <c r="S10" s="14">
        <f t="shared" si="12"/>
        <v>0</v>
      </c>
      <c r="T10" s="69">
        <f t="shared" si="12"/>
        <v>0</v>
      </c>
    </row>
    <row r="11" spans="1:20">
      <c r="A11" s="41"/>
      <c r="B11" s="31"/>
      <c r="C11" s="237"/>
      <c r="D11" s="30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</row>
    <row r="12" spans="1:20">
      <c r="A12" s="104">
        <v>2000</v>
      </c>
      <c r="B12" s="31" t="s">
        <v>172</v>
      </c>
      <c r="C12" s="237"/>
      <c r="D12" s="30"/>
      <c r="E12" s="81"/>
      <c r="F12" s="94"/>
      <c r="G12" s="79"/>
      <c r="H12" s="80"/>
      <c r="I12" s="78"/>
      <c r="J12" s="79"/>
      <c r="K12" s="82"/>
      <c r="L12" s="16">
        <f t="shared" ref="L12:T12" si="13">L219</f>
        <v>0</v>
      </c>
      <c r="M12" s="67">
        <f t="shared" si="13"/>
        <v>0</v>
      </c>
      <c r="N12" s="16">
        <f t="shared" si="13"/>
        <v>0</v>
      </c>
      <c r="O12" s="67">
        <f t="shared" si="13"/>
        <v>0</v>
      </c>
      <c r="P12" s="67">
        <f t="shared" si="13"/>
        <v>0</v>
      </c>
      <c r="Q12" s="67">
        <f t="shared" si="13"/>
        <v>0</v>
      </c>
      <c r="R12" s="67">
        <f t="shared" si="13"/>
        <v>0</v>
      </c>
      <c r="S12" s="14">
        <f t="shared" si="13"/>
        <v>0</v>
      </c>
      <c r="T12" s="67">
        <f t="shared" si="13"/>
        <v>0</v>
      </c>
    </row>
    <row r="13" spans="1:20">
      <c r="A13" s="104">
        <v>2200</v>
      </c>
      <c r="B13" s="31" t="s">
        <v>173</v>
      </c>
      <c r="C13" s="237"/>
      <c r="D13" s="30"/>
      <c r="E13" s="81"/>
      <c r="F13" s="94"/>
      <c r="G13" s="79"/>
      <c r="H13" s="80"/>
      <c r="I13" s="78"/>
      <c r="J13" s="79"/>
      <c r="K13" s="82"/>
      <c r="L13" s="16">
        <f t="shared" ref="L13:T13" si="14">L232</f>
        <v>0</v>
      </c>
      <c r="M13" s="67">
        <f t="shared" si="14"/>
        <v>0</v>
      </c>
      <c r="N13" s="16">
        <f t="shared" si="14"/>
        <v>0</v>
      </c>
      <c r="O13" s="67">
        <f t="shared" si="14"/>
        <v>0</v>
      </c>
      <c r="P13" s="67">
        <f t="shared" si="14"/>
        <v>0</v>
      </c>
      <c r="Q13" s="67">
        <f t="shared" si="14"/>
        <v>0</v>
      </c>
      <c r="R13" s="67">
        <f t="shared" si="14"/>
        <v>0</v>
      </c>
      <c r="S13" s="14">
        <f t="shared" si="14"/>
        <v>0</v>
      </c>
      <c r="T13" s="67">
        <f t="shared" si="14"/>
        <v>0</v>
      </c>
    </row>
    <row r="14" spans="1:20">
      <c r="A14" s="104">
        <v>2300</v>
      </c>
      <c r="B14" s="31" t="s">
        <v>174</v>
      </c>
      <c r="C14" s="237"/>
      <c r="D14" s="30"/>
      <c r="E14" s="81"/>
      <c r="F14" s="94"/>
      <c r="G14" s="79"/>
      <c r="H14" s="80"/>
      <c r="I14" s="78"/>
      <c r="J14" s="79"/>
      <c r="K14" s="82"/>
      <c r="L14" s="16">
        <f t="shared" ref="L14:T14" si="15">L248</f>
        <v>0</v>
      </c>
      <c r="M14" s="67">
        <f t="shared" si="15"/>
        <v>0</v>
      </c>
      <c r="N14" s="16">
        <f t="shared" si="15"/>
        <v>0</v>
      </c>
      <c r="O14" s="67">
        <f t="shared" si="15"/>
        <v>0</v>
      </c>
      <c r="P14" s="67">
        <f t="shared" si="15"/>
        <v>0</v>
      </c>
      <c r="Q14" s="67">
        <f t="shared" si="15"/>
        <v>0</v>
      </c>
      <c r="R14" s="67">
        <f t="shared" si="15"/>
        <v>0</v>
      </c>
      <c r="S14" s="14">
        <f t="shared" si="15"/>
        <v>0</v>
      </c>
      <c r="T14" s="67">
        <f t="shared" si="15"/>
        <v>0</v>
      </c>
    </row>
    <row r="15" spans="1:20">
      <c r="A15" s="104">
        <v>2400</v>
      </c>
      <c r="B15" s="31" t="s">
        <v>175</v>
      </c>
      <c r="C15" s="237"/>
      <c r="D15" s="30"/>
      <c r="E15" s="81"/>
      <c r="F15" s="94"/>
      <c r="G15" s="79"/>
      <c r="H15" s="80"/>
      <c r="I15" s="78"/>
      <c r="J15" s="79"/>
      <c r="K15" s="82"/>
      <c r="L15" s="16">
        <f t="shared" ref="L15:T15" si="16">L268</f>
        <v>0</v>
      </c>
      <c r="M15" s="67">
        <f t="shared" si="16"/>
        <v>0</v>
      </c>
      <c r="N15" s="16">
        <f t="shared" si="16"/>
        <v>0</v>
      </c>
      <c r="O15" s="67">
        <f t="shared" si="16"/>
        <v>0</v>
      </c>
      <c r="P15" s="67">
        <f t="shared" si="16"/>
        <v>0</v>
      </c>
      <c r="Q15" s="67">
        <f t="shared" si="16"/>
        <v>0</v>
      </c>
      <c r="R15" s="67">
        <f t="shared" si="16"/>
        <v>0</v>
      </c>
      <c r="S15" s="14">
        <f t="shared" si="16"/>
        <v>0</v>
      </c>
      <c r="T15" s="67">
        <f t="shared" si="16"/>
        <v>0</v>
      </c>
    </row>
    <row r="16" spans="1:20">
      <c r="A16" s="104">
        <v>2500</v>
      </c>
      <c r="B16" s="31" t="s">
        <v>176</v>
      </c>
      <c r="C16" s="237"/>
      <c r="D16" s="30"/>
      <c r="E16" s="81"/>
      <c r="F16" s="94"/>
      <c r="G16" s="79"/>
      <c r="H16" s="80"/>
      <c r="I16" s="78"/>
      <c r="J16" s="79"/>
      <c r="K16" s="82"/>
      <c r="L16" s="16">
        <f t="shared" ref="L16:T16" si="17">L295</f>
        <v>0</v>
      </c>
      <c r="M16" s="67">
        <f t="shared" si="17"/>
        <v>0</v>
      </c>
      <c r="N16" s="16">
        <f t="shared" si="17"/>
        <v>0</v>
      </c>
      <c r="O16" s="67">
        <f t="shared" si="17"/>
        <v>0</v>
      </c>
      <c r="P16" s="67">
        <f t="shared" si="17"/>
        <v>0</v>
      </c>
      <c r="Q16" s="67">
        <f t="shared" si="17"/>
        <v>0</v>
      </c>
      <c r="R16" s="67">
        <f t="shared" si="17"/>
        <v>0</v>
      </c>
      <c r="S16" s="14">
        <f t="shared" si="17"/>
        <v>0</v>
      </c>
      <c r="T16" s="67">
        <f t="shared" si="17"/>
        <v>0</v>
      </c>
    </row>
    <row r="17" spans="1:20">
      <c r="A17" s="104">
        <v>2600</v>
      </c>
      <c r="B17" s="31" t="s">
        <v>177</v>
      </c>
      <c r="C17" s="237"/>
      <c r="D17" s="30"/>
      <c r="E17" s="81"/>
      <c r="F17" s="94"/>
      <c r="G17" s="79"/>
      <c r="H17" s="80"/>
      <c r="I17" s="78"/>
      <c r="J17" s="79"/>
      <c r="K17" s="82"/>
      <c r="L17" s="16">
        <f t="shared" ref="L17:T17" si="18">L308</f>
        <v>0</v>
      </c>
      <c r="M17" s="67">
        <f t="shared" si="18"/>
        <v>0</v>
      </c>
      <c r="N17" s="16">
        <f t="shared" si="18"/>
        <v>0</v>
      </c>
      <c r="O17" s="67">
        <f t="shared" si="18"/>
        <v>0</v>
      </c>
      <c r="P17" s="67">
        <f t="shared" si="18"/>
        <v>0</v>
      </c>
      <c r="Q17" s="67">
        <f t="shared" si="18"/>
        <v>0</v>
      </c>
      <c r="R17" s="67">
        <f t="shared" si="18"/>
        <v>0</v>
      </c>
      <c r="S17" s="14">
        <f t="shared" si="18"/>
        <v>0</v>
      </c>
      <c r="T17" s="67">
        <f t="shared" si="18"/>
        <v>0</v>
      </c>
    </row>
    <row r="18" spans="1:20">
      <c r="A18" s="104">
        <v>2800</v>
      </c>
      <c r="B18" s="31" t="s">
        <v>178</v>
      </c>
      <c r="C18" s="237"/>
      <c r="D18" s="30"/>
      <c r="E18" s="81"/>
      <c r="F18" s="94"/>
      <c r="G18" s="79"/>
      <c r="H18" s="80"/>
      <c r="I18" s="78"/>
      <c r="J18" s="79"/>
      <c r="K18" s="82"/>
      <c r="L18" s="16">
        <f t="shared" ref="L18:T18" si="19">L326</f>
        <v>0</v>
      </c>
      <c r="M18" s="67">
        <f t="shared" si="19"/>
        <v>0</v>
      </c>
      <c r="N18" s="16">
        <f t="shared" si="19"/>
        <v>0</v>
      </c>
      <c r="O18" s="67">
        <f t="shared" si="19"/>
        <v>0</v>
      </c>
      <c r="P18" s="67">
        <f t="shared" si="19"/>
        <v>0</v>
      </c>
      <c r="Q18" s="67">
        <f t="shared" si="19"/>
        <v>0</v>
      </c>
      <c r="R18" s="67">
        <f t="shared" si="19"/>
        <v>0</v>
      </c>
      <c r="S18" s="14">
        <f t="shared" si="19"/>
        <v>0</v>
      </c>
      <c r="T18" s="67">
        <f t="shared" si="19"/>
        <v>0</v>
      </c>
    </row>
    <row r="19" spans="1:20">
      <c r="A19" s="104">
        <v>2900</v>
      </c>
      <c r="B19" s="31" t="s">
        <v>179</v>
      </c>
      <c r="C19" s="237"/>
      <c r="D19" s="30"/>
      <c r="E19" s="81"/>
      <c r="F19" s="94"/>
      <c r="G19" s="79"/>
      <c r="H19" s="80"/>
      <c r="I19" s="78"/>
      <c r="J19" s="79"/>
      <c r="K19" s="82"/>
      <c r="L19" s="16">
        <f t="shared" ref="L19:T19" si="20">L343</f>
        <v>0</v>
      </c>
      <c r="M19" s="67">
        <f t="shared" si="20"/>
        <v>0</v>
      </c>
      <c r="N19" s="16">
        <f t="shared" si="20"/>
        <v>0</v>
      </c>
      <c r="O19" s="67">
        <f t="shared" si="20"/>
        <v>0</v>
      </c>
      <c r="P19" s="67">
        <f t="shared" si="20"/>
        <v>0</v>
      </c>
      <c r="Q19" s="67">
        <f t="shared" si="20"/>
        <v>0</v>
      </c>
      <c r="R19" s="67">
        <f t="shared" si="20"/>
        <v>0</v>
      </c>
      <c r="S19" s="14">
        <f t="shared" si="20"/>
        <v>0</v>
      </c>
      <c r="T19" s="67">
        <f t="shared" si="20"/>
        <v>0</v>
      </c>
    </row>
    <row r="20" spans="1:20">
      <c r="A20" s="104">
        <v>3000</v>
      </c>
      <c r="B20" s="31" t="s">
        <v>180</v>
      </c>
      <c r="C20" s="237"/>
      <c r="D20" s="30"/>
      <c r="E20" s="81"/>
      <c r="F20" s="94"/>
      <c r="G20" s="79"/>
      <c r="H20" s="80"/>
      <c r="I20" s="78"/>
      <c r="J20" s="79"/>
      <c r="K20" s="82"/>
      <c r="L20" s="16">
        <f t="shared" ref="L20:T20" si="21">L361</f>
        <v>0</v>
      </c>
      <c r="M20" s="67">
        <f t="shared" si="21"/>
        <v>0</v>
      </c>
      <c r="N20" s="16">
        <f t="shared" si="21"/>
        <v>0</v>
      </c>
      <c r="O20" s="67">
        <f t="shared" si="21"/>
        <v>0</v>
      </c>
      <c r="P20" s="67">
        <f t="shared" si="21"/>
        <v>0</v>
      </c>
      <c r="Q20" s="67">
        <f t="shared" si="21"/>
        <v>0</v>
      </c>
      <c r="R20" s="67">
        <f t="shared" si="21"/>
        <v>0</v>
      </c>
      <c r="S20" s="14">
        <f t="shared" si="21"/>
        <v>0</v>
      </c>
      <c r="T20" s="67">
        <f t="shared" si="21"/>
        <v>0</v>
      </c>
    </row>
    <row r="21" spans="1:20">
      <c r="A21" s="104">
        <v>3200</v>
      </c>
      <c r="B21" s="31" t="s">
        <v>181</v>
      </c>
      <c r="C21" s="237"/>
      <c r="D21" s="30"/>
      <c r="E21" s="81"/>
      <c r="F21" s="94"/>
      <c r="G21" s="79"/>
      <c r="H21" s="80"/>
      <c r="I21" s="78"/>
      <c r="J21" s="79"/>
      <c r="K21" s="82"/>
      <c r="L21" s="16">
        <f t="shared" ref="L21:T21" si="22">L386</f>
        <v>0</v>
      </c>
      <c r="M21" s="67">
        <f t="shared" si="22"/>
        <v>0</v>
      </c>
      <c r="N21" s="16">
        <f t="shared" si="22"/>
        <v>0</v>
      </c>
      <c r="O21" s="67">
        <f t="shared" si="22"/>
        <v>0</v>
      </c>
      <c r="P21" s="67">
        <f t="shared" si="22"/>
        <v>0</v>
      </c>
      <c r="Q21" s="67">
        <f t="shared" si="22"/>
        <v>0</v>
      </c>
      <c r="R21" s="67">
        <f t="shared" si="22"/>
        <v>0</v>
      </c>
      <c r="S21" s="14">
        <f t="shared" si="22"/>
        <v>0</v>
      </c>
      <c r="T21" s="67">
        <f t="shared" si="22"/>
        <v>0</v>
      </c>
    </row>
    <row r="22" spans="1:20">
      <c r="A22" s="104">
        <v>3400</v>
      </c>
      <c r="B22" s="31" t="s">
        <v>182</v>
      </c>
      <c r="C22" s="237"/>
      <c r="D22" s="30"/>
      <c r="E22" s="81"/>
      <c r="F22" s="94"/>
      <c r="G22" s="79"/>
      <c r="H22" s="80"/>
      <c r="I22" s="78"/>
      <c r="J22" s="79"/>
      <c r="K22" s="82"/>
      <c r="L22" s="16">
        <f t="shared" ref="L22:T22" si="23">L407</f>
        <v>0</v>
      </c>
      <c r="M22" s="67">
        <f t="shared" si="23"/>
        <v>0</v>
      </c>
      <c r="N22" s="16">
        <f t="shared" si="23"/>
        <v>0</v>
      </c>
      <c r="O22" s="67">
        <f t="shared" si="23"/>
        <v>0</v>
      </c>
      <c r="P22" s="67">
        <f t="shared" si="23"/>
        <v>0</v>
      </c>
      <c r="Q22" s="67">
        <f t="shared" si="23"/>
        <v>0</v>
      </c>
      <c r="R22" s="67">
        <f t="shared" si="23"/>
        <v>0</v>
      </c>
      <c r="S22" s="14">
        <f t="shared" si="23"/>
        <v>0</v>
      </c>
      <c r="T22" s="67">
        <f t="shared" si="23"/>
        <v>0</v>
      </c>
    </row>
    <row r="23" spans="1:20">
      <c r="A23" s="104">
        <v>3500</v>
      </c>
      <c r="B23" s="31" t="s">
        <v>183</v>
      </c>
      <c r="C23" s="237"/>
      <c r="D23" s="30"/>
      <c r="E23" s="81"/>
      <c r="F23" s="94"/>
      <c r="G23" s="79"/>
      <c r="H23" s="80"/>
      <c r="I23" s="78"/>
      <c r="J23" s="79"/>
      <c r="K23" s="82"/>
      <c r="L23" s="16">
        <f t="shared" ref="L23:T23" si="24">L426</f>
        <v>0</v>
      </c>
      <c r="M23" s="67">
        <f t="shared" si="24"/>
        <v>0</v>
      </c>
      <c r="N23" s="16">
        <f t="shared" si="24"/>
        <v>0</v>
      </c>
      <c r="O23" s="67">
        <f t="shared" si="24"/>
        <v>0</v>
      </c>
      <c r="P23" s="67">
        <f t="shared" si="24"/>
        <v>0</v>
      </c>
      <c r="Q23" s="67">
        <f t="shared" si="24"/>
        <v>0</v>
      </c>
      <c r="R23" s="67">
        <f t="shared" si="24"/>
        <v>0</v>
      </c>
      <c r="S23" s="14">
        <f t="shared" si="24"/>
        <v>0</v>
      </c>
      <c r="T23" s="67">
        <f t="shared" si="24"/>
        <v>0</v>
      </c>
    </row>
    <row r="24" spans="1:20">
      <c r="A24" s="104">
        <v>3600</v>
      </c>
      <c r="B24" s="31" t="s">
        <v>184</v>
      </c>
      <c r="C24" s="237"/>
      <c r="D24" s="30"/>
      <c r="E24" s="81"/>
      <c r="F24" s="94"/>
      <c r="G24" s="79"/>
      <c r="H24" s="80"/>
      <c r="I24" s="78"/>
      <c r="J24" s="79"/>
      <c r="K24" s="82"/>
      <c r="L24" s="16">
        <f t="shared" ref="L24:T24" si="25">L441</f>
        <v>0</v>
      </c>
      <c r="M24" s="67">
        <f t="shared" si="25"/>
        <v>0</v>
      </c>
      <c r="N24" s="16">
        <f t="shared" si="25"/>
        <v>0</v>
      </c>
      <c r="O24" s="67">
        <f t="shared" si="25"/>
        <v>0</v>
      </c>
      <c r="P24" s="67">
        <f t="shared" si="25"/>
        <v>0</v>
      </c>
      <c r="Q24" s="67">
        <f t="shared" si="25"/>
        <v>0</v>
      </c>
      <c r="R24" s="67">
        <f t="shared" si="25"/>
        <v>0</v>
      </c>
      <c r="S24" s="14">
        <f t="shared" si="25"/>
        <v>0</v>
      </c>
      <c r="T24" s="67">
        <f t="shared" si="25"/>
        <v>0</v>
      </c>
    </row>
    <row r="25" spans="1:20">
      <c r="A25" s="104">
        <v>3700</v>
      </c>
      <c r="B25" s="31" t="s">
        <v>185</v>
      </c>
      <c r="C25" s="237"/>
      <c r="D25" s="30"/>
      <c r="E25" s="81"/>
      <c r="F25" s="94"/>
      <c r="G25" s="79"/>
      <c r="H25" s="80"/>
      <c r="I25" s="78"/>
      <c r="J25" s="79"/>
      <c r="K25" s="82"/>
      <c r="L25" s="16">
        <f t="shared" ref="L25:T25" si="26">L463</f>
        <v>0</v>
      </c>
      <c r="M25" s="67">
        <f t="shared" si="26"/>
        <v>0</v>
      </c>
      <c r="N25" s="16">
        <f t="shared" si="26"/>
        <v>0</v>
      </c>
      <c r="O25" s="67">
        <f t="shared" si="26"/>
        <v>0</v>
      </c>
      <c r="P25" s="67">
        <f t="shared" si="26"/>
        <v>0</v>
      </c>
      <c r="Q25" s="67">
        <f t="shared" si="26"/>
        <v>0</v>
      </c>
      <c r="R25" s="67">
        <f t="shared" si="26"/>
        <v>0</v>
      </c>
      <c r="S25" s="14">
        <f t="shared" si="26"/>
        <v>0</v>
      </c>
      <c r="T25" s="67">
        <f t="shared" si="26"/>
        <v>0</v>
      </c>
    </row>
    <row r="26" spans="1:20">
      <c r="A26" s="104">
        <v>3800</v>
      </c>
      <c r="B26" s="31" t="s">
        <v>186</v>
      </c>
      <c r="C26" s="237"/>
      <c r="D26" s="30"/>
      <c r="E26" s="81"/>
      <c r="F26" s="94"/>
      <c r="G26" s="79"/>
      <c r="H26" s="80"/>
      <c r="I26" s="78"/>
      <c r="J26" s="79"/>
      <c r="K26" s="82"/>
      <c r="L26" s="16">
        <f t="shared" ref="L26:T26" si="27">L481</f>
        <v>0</v>
      </c>
      <c r="M26" s="67">
        <f t="shared" si="27"/>
        <v>0</v>
      </c>
      <c r="N26" s="16">
        <f t="shared" si="27"/>
        <v>0</v>
      </c>
      <c r="O26" s="67">
        <f t="shared" si="27"/>
        <v>0</v>
      </c>
      <c r="P26" s="67">
        <f t="shared" si="27"/>
        <v>0</v>
      </c>
      <c r="Q26" s="67">
        <f t="shared" si="27"/>
        <v>0</v>
      </c>
      <c r="R26" s="67">
        <f t="shared" si="27"/>
        <v>0</v>
      </c>
      <c r="S26" s="14">
        <f t="shared" si="27"/>
        <v>0</v>
      </c>
      <c r="T26" s="67">
        <f t="shared" si="27"/>
        <v>0</v>
      </c>
    </row>
    <row r="27" spans="1:20">
      <c r="A27" s="104">
        <v>3900</v>
      </c>
      <c r="B27" s="31" t="s">
        <v>187</v>
      </c>
      <c r="C27" s="237"/>
      <c r="D27" s="1"/>
      <c r="E27" s="78"/>
      <c r="F27" s="94"/>
      <c r="G27" s="79"/>
      <c r="H27" s="78"/>
      <c r="I27" s="78"/>
      <c r="J27" s="78"/>
      <c r="K27" s="82"/>
      <c r="L27" s="16">
        <f t="shared" ref="L27:T27" si="28">L492</f>
        <v>0</v>
      </c>
      <c r="M27" s="67">
        <f t="shared" si="28"/>
        <v>0</v>
      </c>
      <c r="N27" s="16">
        <f t="shared" si="28"/>
        <v>0</v>
      </c>
      <c r="O27" s="67">
        <f t="shared" si="28"/>
        <v>0</v>
      </c>
      <c r="P27" s="67">
        <f t="shared" si="28"/>
        <v>0</v>
      </c>
      <c r="Q27" s="67">
        <f t="shared" si="28"/>
        <v>0</v>
      </c>
      <c r="R27" s="67">
        <f t="shared" si="28"/>
        <v>0</v>
      </c>
      <c r="S27" s="14">
        <f t="shared" si="28"/>
        <v>0</v>
      </c>
      <c r="T27" s="67">
        <f t="shared" si="28"/>
        <v>0</v>
      </c>
    </row>
    <row r="28" spans="1:20">
      <c r="A28" s="104">
        <v>4000</v>
      </c>
      <c r="B28" s="31" t="s">
        <v>188</v>
      </c>
      <c r="C28" s="237"/>
      <c r="D28" s="30"/>
      <c r="E28" s="81"/>
      <c r="F28" s="94"/>
      <c r="G28" s="79"/>
      <c r="H28" s="80"/>
      <c r="I28" s="78"/>
      <c r="J28" s="79"/>
      <c r="K28" s="82"/>
      <c r="L28" s="16">
        <f t="shared" ref="L28:T28" si="29">L510</f>
        <v>0</v>
      </c>
      <c r="M28" s="67">
        <f t="shared" si="29"/>
        <v>0</v>
      </c>
      <c r="N28" s="16">
        <f t="shared" si="29"/>
        <v>0</v>
      </c>
      <c r="O28" s="67">
        <f t="shared" si="29"/>
        <v>0</v>
      </c>
      <c r="P28" s="67">
        <f t="shared" si="29"/>
        <v>0</v>
      </c>
      <c r="Q28" s="67">
        <f t="shared" si="29"/>
        <v>0</v>
      </c>
      <c r="R28" s="67">
        <f t="shared" si="29"/>
        <v>0</v>
      </c>
      <c r="S28" s="14">
        <f t="shared" si="29"/>
        <v>0</v>
      </c>
      <c r="T28" s="67">
        <f t="shared" si="29"/>
        <v>0</v>
      </c>
    </row>
    <row r="29" spans="1:20">
      <c r="A29" s="104">
        <v>4100</v>
      </c>
      <c r="B29" s="31" t="s">
        <v>189</v>
      </c>
      <c r="C29" s="237"/>
      <c r="D29" s="30"/>
      <c r="E29" s="81"/>
      <c r="F29" s="94"/>
      <c r="G29" s="79"/>
      <c r="H29" s="80"/>
      <c r="I29" s="78"/>
      <c r="J29" s="79"/>
      <c r="K29" s="82"/>
      <c r="L29" s="16">
        <f t="shared" ref="L29:T29" si="30">L519</f>
        <v>0</v>
      </c>
      <c r="M29" s="67">
        <f t="shared" si="30"/>
        <v>0</v>
      </c>
      <c r="N29" s="16">
        <f t="shared" si="30"/>
        <v>0</v>
      </c>
      <c r="O29" s="67">
        <f t="shared" si="30"/>
        <v>0</v>
      </c>
      <c r="P29" s="67">
        <f t="shared" si="30"/>
        <v>0</v>
      </c>
      <c r="Q29" s="67">
        <f t="shared" si="30"/>
        <v>0</v>
      </c>
      <c r="R29" s="67">
        <f t="shared" si="30"/>
        <v>0</v>
      </c>
      <c r="S29" s="14">
        <f t="shared" si="30"/>
        <v>0</v>
      </c>
      <c r="T29" s="67">
        <f t="shared" si="30"/>
        <v>0</v>
      </c>
    </row>
    <row r="30" spans="1:20">
      <c r="A30" s="104">
        <v>4300</v>
      </c>
      <c r="B30" s="31" t="s">
        <v>190</v>
      </c>
      <c r="C30" s="237"/>
      <c r="D30" s="30"/>
      <c r="E30" s="81"/>
      <c r="F30" s="94"/>
      <c r="G30" s="79"/>
      <c r="H30" s="80"/>
      <c r="I30" s="78"/>
      <c r="J30" s="79"/>
      <c r="K30" s="82"/>
      <c r="L30" s="16">
        <f t="shared" ref="L30:T30" si="31">L524</f>
        <v>0</v>
      </c>
      <c r="M30" s="67">
        <f t="shared" si="31"/>
        <v>0</v>
      </c>
      <c r="N30" s="16">
        <f t="shared" si="31"/>
        <v>0</v>
      </c>
      <c r="O30" s="67">
        <f t="shared" si="31"/>
        <v>0</v>
      </c>
      <c r="P30" s="67">
        <f t="shared" si="31"/>
        <v>0</v>
      </c>
      <c r="Q30" s="67">
        <f t="shared" si="31"/>
        <v>0</v>
      </c>
      <c r="R30" s="67">
        <f t="shared" si="31"/>
        <v>0</v>
      </c>
      <c r="S30" s="14">
        <f t="shared" si="31"/>
        <v>0</v>
      </c>
      <c r="T30" s="67">
        <f t="shared" si="31"/>
        <v>0</v>
      </c>
    </row>
    <row r="31" spans="1:20">
      <c r="A31" s="104">
        <v>4400</v>
      </c>
      <c r="B31" s="31" t="s">
        <v>191</v>
      </c>
      <c r="C31" s="237"/>
      <c r="D31" s="30"/>
      <c r="E31" s="81"/>
      <c r="F31" s="94"/>
      <c r="G31" s="79"/>
      <c r="H31" s="80"/>
      <c r="I31" s="78"/>
      <c r="J31" s="79"/>
      <c r="K31" s="82"/>
      <c r="L31" s="16">
        <f t="shared" ref="L31:T31" si="32">L527</f>
        <v>0</v>
      </c>
      <c r="M31" s="67">
        <f t="shared" si="32"/>
        <v>0</v>
      </c>
      <c r="N31" s="16">
        <f t="shared" si="32"/>
        <v>0</v>
      </c>
      <c r="O31" s="67">
        <f t="shared" si="32"/>
        <v>0</v>
      </c>
      <c r="P31" s="67">
        <f t="shared" si="32"/>
        <v>0</v>
      </c>
      <c r="Q31" s="67">
        <f t="shared" si="32"/>
        <v>0</v>
      </c>
      <c r="R31" s="67">
        <f t="shared" si="32"/>
        <v>0</v>
      </c>
      <c r="S31" s="14">
        <f t="shared" si="32"/>
        <v>0</v>
      </c>
      <c r="T31" s="67">
        <f t="shared" si="32"/>
        <v>0</v>
      </c>
    </row>
    <row r="32" spans="1:20">
      <c r="A32" s="104">
        <v>4500</v>
      </c>
      <c r="B32" s="31" t="s">
        <v>192</v>
      </c>
      <c r="C32" s="237"/>
      <c r="D32" s="30"/>
      <c r="E32" s="81"/>
      <c r="F32" s="94"/>
      <c r="G32" s="79"/>
      <c r="H32" s="80"/>
      <c r="I32" s="78"/>
      <c r="J32" s="79"/>
      <c r="K32" s="82"/>
      <c r="L32" s="17">
        <f t="shared" ref="L32:T32" si="33">L545</f>
        <v>0</v>
      </c>
      <c r="M32" s="68">
        <f t="shared" si="33"/>
        <v>0</v>
      </c>
      <c r="N32" s="17">
        <f t="shared" si="33"/>
        <v>0</v>
      </c>
      <c r="O32" s="68">
        <f t="shared" si="33"/>
        <v>0</v>
      </c>
      <c r="P32" s="68">
        <f t="shared" si="33"/>
        <v>0</v>
      </c>
      <c r="Q32" s="68">
        <f t="shared" si="33"/>
        <v>0</v>
      </c>
      <c r="R32" s="68">
        <f t="shared" si="33"/>
        <v>0</v>
      </c>
      <c r="S32" s="20">
        <f t="shared" si="33"/>
        <v>0</v>
      </c>
      <c r="T32" s="68">
        <f t="shared" si="33"/>
        <v>0</v>
      </c>
    </row>
    <row r="33" spans="1:20">
      <c r="A33" s="41"/>
      <c r="B33" s="42" t="s">
        <v>193</v>
      </c>
      <c r="C33" s="237"/>
      <c r="D33" s="30"/>
      <c r="E33" s="81"/>
      <c r="F33" s="94"/>
      <c r="G33" s="79"/>
      <c r="H33" s="80"/>
      <c r="I33" s="78"/>
      <c r="J33" s="79"/>
      <c r="K33" s="82"/>
      <c r="L33" s="18">
        <f t="shared" ref="L33:T33" si="34">SUM(L12:L32)</f>
        <v>0</v>
      </c>
      <c r="M33" s="69">
        <f t="shared" si="34"/>
        <v>0</v>
      </c>
      <c r="N33" s="18">
        <f t="shared" si="34"/>
        <v>0</v>
      </c>
      <c r="O33" s="69">
        <f t="shared" si="34"/>
        <v>0</v>
      </c>
      <c r="P33" s="69">
        <f t="shared" si="34"/>
        <v>0</v>
      </c>
      <c r="Q33" s="69">
        <f t="shared" si="34"/>
        <v>0</v>
      </c>
      <c r="R33" s="69">
        <f t="shared" si="34"/>
        <v>0</v>
      </c>
      <c r="S33" s="14">
        <f t="shared" si="34"/>
        <v>0</v>
      </c>
      <c r="T33" s="69">
        <f t="shared" si="34"/>
        <v>0</v>
      </c>
    </row>
    <row r="34" spans="1:20" hidden="1" outlineLevel="1">
      <c r="A34" s="41"/>
      <c r="B34" s="31"/>
      <c r="C34" s="237"/>
      <c r="D34" s="30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</row>
    <row r="35" spans="1:20" hidden="1" outlineLevel="1">
      <c r="A35" s="41"/>
      <c r="B35" s="40" t="s">
        <v>194</v>
      </c>
      <c r="C35" s="237"/>
      <c r="D35" s="30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</row>
    <row r="36" spans="1:20" hidden="1" outlineLevel="1">
      <c r="A36" s="104">
        <v>4600</v>
      </c>
      <c r="B36" s="31" t="s">
        <v>195</v>
      </c>
      <c r="C36" s="237"/>
      <c r="D36" s="30"/>
      <c r="E36" s="81"/>
      <c r="F36" s="94"/>
      <c r="G36" s="79"/>
      <c r="H36" s="80"/>
      <c r="I36" s="78"/>
      <c r="J36" s="79"/>
      <c r="K36" s="82"/>
      <c r="L36" s="16">
        <f t="shared" ref="L36:T36" si="35">L596</f>
        <v>0</v>
      </c>
      <c r="M36" s="67">
        <f t="shared" si="35"/>
        <v>0</v>
      </c>
      <c r="N36" s="16">
        <f t="shared" si="35"/>
        <v>0</v>
      </c>
      <c r="O36" s="67">
        <f t="shared" si="35"/>
        <v>0</v>
      </c>
      <c r="P36" s="67">
        <f t="shared" si="35"/>
        <v>0</v>
      </c>
      <c r="Q36" s="67">
        <f t="shared" si="35"/>
        <v>0</v>
      </c>
      <c r="R36" s="67">
        <f t="shared" si="35"/>
        <v>0</v>
      </c>
      <c r="S36" s="14">
        <f t="shared" si="35"/>
        <v>0</v>
      </c>
      <c r="T36" s="67">
        <f t="shared" si="35"/>
        <v>0</v>
      </c>
    </row>
    <row r="37" spans="1:20" hidden="1" outlineLevel="1">
      <c r="A37" s="104">
        <v>4700</v>
      </c>
      <c r="B37" s="31" t="s">
        <v>196</v>
      </c>
      <c r="C37" s="237"/>
      <c r="D37" s="30"/>
      <c r="E37" s="81"/>
      <c r="F37" s="94"/>
      <c r="G37" s="79"/>
      <c r="H37" s="80"/>
      <c r="I37" s="78"/>
      <c r="J37" s="79"/>
      <c r="K37" s="82"/>
      <c r="L37" s="16">
        <f t="shared" ref="L37:T37" si="36">L613</f>
        <v>0</v>
      </c>
      <c r="M37" s="67">
        <f t="shared" si="36"/>
        <v>0</v>
      </c>
      <c r="N37" s="16">
        <f t="shared" si="36"/>
        <v>0</v>
      </c>
      <c r="O37" s="67">
        <f t="shared" si="36"/>
        <v>0</v>
      </c>
      <c r="P37" s="67">
        <f t="shared" si="36"/>
        <v>0</v>
      </c>
      <c r="Q37" s="67">
        <f t="shared" si="36"/>
        <v>0</v>
      </c>
      <c r="R37" s="67">
        <f t="shared" si="36"/>
        <v>0</v>
      </c>
      <c r="S37" s="14">
        <f t="shared" si="36"/>
        <v>0</v>
      </c>
      <c r="T37" s="67">
        <f t="shared" si="36"/>
        <v>0</v>
      </c>
    </row>
    <row r="38" spans="1:20" hidden="1" outlineLevel="1">
      <c r="A38" s="104">
        <v>4720</v>
      </c>
      <c r="B38" s="31" t="s">
        <v>197</v>
      </c>
      <c r="C38" s="237"/>
      <c r="D38" s="30"/>
      <c r="E38" s="81"/>
      <c r="F38" s="94"/>
      <c r="G38" s="79"/>
      <c r="H38" s="80"/>
      <c r="I38" s="78"/>
      <c r="J38" s="79"/>
      <c r="K38" s="82"/>
      <c r="L38" s="16">
        <f t="shared" ref="L38:T38" si="37">L660</f>
        <v>0</v>
      </c>
      <c r="M38" s="67">
        <f t="shared" si="37"/>
        <v>0</v>
      </c>
      <c r="N38" s="16">
        <f t="shared" si="37"/>
        <v>0</v>
      </c>
      <c r="O38" s="67">
        <f t="shared" si="37"/>
        <v>0</v>
      </c>
      <c r="P38" s="67">
        <f t="shared" si="37"/>
        <v>0</v>
      </c>
      <c r="Q38" s="67">
        <f t="shared" si="37"/>
        <v>0</v>
      </c>
      <c r="R38" s="67">
        <f t="shared" si="37"/>
        <v>0</v>
      </c>
      <c r="S38" s="14">
        <f t="shared" si="37"/>
        <v>0</v>
      </c>
      <c r="T38" s="67">
        <f t="shared" si="37"/>
        <v>0</v>
      </c>
    </row>
    <row r="39" spans="1:20" hidden="1" outlineLevel="1">
      <c r="A39" s="104">
        <v>4800</v>
      </c>
      <c r="B39" s="31" t="s">
        <v>198</v>
      </c>
      <c r="C39" s="237"/>
      <c r="D39" s="30"/>
      <c r="E39" s="81"/>
      <c r="F39" s="94"/>
      <c r="G39" s="79"/>
      <c r="H39" s="80"/>
      <c r="I39" s="78"/>
      <c r="J39" s="79"/>
      <c r="K39" s="82"/>
      <c r="L39" s="16">
        <f t="shared" ref="L39:T39" si="38">L692</f>
        <v>0</v>
      </c>
      <c r="M39" s="67">
        <f t="shared" si="38"/>
        <v>0</v>
      </c>
      <c r="N39" s="16">
        <f t="shared" si="38"/>
        <v>0</v>
      </c>
      <c r="O39" s="67">
        <f t="shared" si="38"/>
        <v>0</v>
      </c>
      <c r="P39" s="67">
        <f t="shared" si="38"/>
        <v>0</v>
      </c>
      <c r="Q39" s="67">
        <f t="shared" si="38"/>
        <v>0</v>
      </c>
      <c r="R39" s="67">
        <f t="shared" si="38"/>
        <v>0</v>
      </c>
      <c r="S39" s="14">
        <f t="shared" si="38"/>
        <v>0</v>
      </c>
      <c r="T39" s="67">
        <f t="shared" si="38"/>
        <v>0</v>
      </c>
    </row>
    <row r="40" spans="1:20" hidden="1" outlineLevel="1">
      <c r="A40" s="104">
        <v>4850</v>
      </c>
      <c r="B40" s="31" t="s">
        <v>199</v>
      </c>
      <c r="C40" s="237"/>
      <c r="D40" s="30"/>
      <c r="E40" s="81"/>
      <c r="F40" s="94"/>
      <c r="G40" s="79"/>
      <c r="H40" s="80"/>
      <c r="I40" s="78"/>
      <c r="J40" s="79"/>
      <c r="K40" s="82"/>
      <c r="L40" s="16">
        <f t="shared" ref="L40:T40" si="39">L738</f>
        <v>0</v>
      </c>
      <c r="M40" s="67">
        <f t="shared" si="39"/>
        <v>0</v>
      </c>
      <c r="N40" s="16">
        <f t="shared" si="39"/>
        <v>0</v>
      </c>
      <c r="O40" s="67">
        <f t="shared" si="39"/>
        <v>0</v>
      </c>
      <c r="P40" s="67">
        <f t="shared" si="39"/>
        <v>0</v>
      </c>
      <c r="Q40" s="67">
        <f t="shared" si="39"/>
        <v>0</v>
      </c>
      <c r="R40" s="67">
        <f t="shared" si="39"/>
        <v>0</v>
      </c>
      <c r="S40" s="14">
        <f t="shared" si="39"/>
        <v>0</v>
      </c>
      <c r="T40" s="67">
        <f t="shared" si="39"/>
        <v>0</v>
      </c>
    </row>
    <row r="41" spans="1:20" hidden="1" outlineLevel="1">
      <c r="A41" s="104">
        <v>4900</v>
      </c>
      <c r="B41" s="31" t="s">
        <v>200</v>
      </c>
      <c r="C41" s="237"/>
      <c r="D41" s="30"/>
      <c r="E41" s="81"/>
      <c r="F41" s="94"/>
      <c r="G41" s="79"/>
      <c r="H41" s="80"/>
      <c r="I41" s="78"/>
      <c r="J41" s="79"/>
      <c r="K41" s="82"/>
      <c r="L41" s="16">
        <f t="shared" ref="L41:T41" si="40">L751</f>
        <v>0</v>
      </c>
      <c r="M41" s="67">
        <f t="shared" si="40"/>
        <v>0</v>
      </c>
      <c r="N41" s="16">
        <f t="shared" si="40"/>
        <v>0</v>
      </c>
      <c r="O41" s="67">
        <f t="shared" si="40"/>
        <v>0</v>
      </c>
      <c r="P41" s="67">
        <f t="shared" si="40"/>
        <v>0</v>
      </c>
      <c r="Q41" s="67">
        <f t="shared" si="40"/>
        <v>0</v>
      </c>
      <c r="R41" s="67">
        <f t="shared" si="40"/>
        <v>0</v>
      </c>
      <c r="S41" s="14">
        <f t="shared" si="40"/>
        <v>0</v>
      </c>
      <c r="T41" s="67">
        <f t="shared" si="40"/>
        <v>0</v>
      </c>
    </row>
    <row r="42" spans="1:20" hidden="1" outlineLevel="1">
      <c r="A42" s="104">
        <v>4920</v>
      </c>
      <c r="B42" s="31" t="s">
        <v>201</v>
      </c>
      <c r="C42" s="237"/>
      <c r="D42" s="30"/>
      <c r="E42" s="81"/>
      <c r="F42" s="94"/>
      <c r="G42" s="79"/>
      <c r="H42" s="80"/>
      <c r="I42" s="78"/>
      <c r="J42" s="79"/>
      <c r="K42" s="82"/>
      <c r="L42" s="16">
        <f t="shared" ref="L42:T42" si="41">L791</f>
        <v>0</v>
      </c>
      <c r="M42" s="67">
        <f t="shared" si="41"/>
        <v>0</v>
      </c>
      <c r="N42" s="16">
        <f t="shared" si="41"/>
        <v>0</v>
      </c>
      <c r="O42" s="67">
        <f t="shared" si="41"/>
        <v>0</v>
      </c>
      <c r="P42" s="67">
        <f t="shared" si="41"/>
        <v>0</v>
      </c>
      <c r="Q42" s="67">
        <f t="shared" si="41"/>
        <v>0</v>
      </c>
      <c r="R42" s="67">
        <f t="shared" si="41"/>
        <v>0</v>
      </c>
      <c r="S42" s="14">
        <f t="shared" si="41"/>
        <v>0</v>
      </c>
      <c r="T42" s="67">
        <f t="shared" si="41"/>
        <v>0</v>
      </c>
    </row>
    <row r="43" spans="1:20" hidden="1" outlineLevel="1">
      <c r="A43" s="41"/>
      <c r="B43" s="42" t="s">
        <v>202</v>
      </c>
      <c r="C43" s="237"/>
      <c r="D43" s="30"/>
      <c r="E43" s="81"/>
      <c r="F43" s="94"/>
      <c r="G43" s="79"/>
      <c r="H43" s="80"/>
      <c r="I43" s="78"/>
      <c r="J43" s="79"/>
      <c r="K43" s="82"/>
      <c r="L43" s="18">
        <f t="shared" ref="L43:T43" si="42">SUM(L36:L42)</f>
        <v>0</v>
      </c>
      <c r="M43" s="69">
        <f t="shared" si="42"/>
        <v>0</v>
      </c>
      <c r="N43" s="18">
        <f t="shared" si="42"/>
        <v>0</v>
      </c>
      <c r="O43" s="69">
        <f t="shared" si="42"/>
        <v>0</v>
      </c>
      <c r="P43" s="69">
        <f t="shared" si="42"/>
        <v>0</v>
      </c>
      <c r="Q43" s="69">
        <f t="shared" si="42"/>
        <v>0</v>
      </c>
      <c r="R43" s="69">
        <f t="shared" si="42"/>
        <v>0</v>
      </c>
      <c r="S43" s="14">
        <f t="shared" si="42"/>
        <v>0</v>
      </c>
      <c r="T43" s="69">
        <f t="shared" si="42"/>
        <v>0</v>
      </c>
    </row>
    <row r="44" spans="1:20" collapsed="1">
      <c r="A44" s="41"/>
      <c r="B44" s="31"/>
      <c r="C44" s="237"/>
      <c r="D44" s="30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</row>
    <row r="45" spans="1:20">
      <c r="A45" s="41"/>
      <c r="B45" s="40" t="s">
        <v>203</v>
      </c>
      <c r="C45" s="237"/>
      <c r="D45" s="77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</row>
    <row r="46" spans="1:20">
      <c r="A46" s="104">
        <v>5000</v>
      </c>
      <c r="B46" s="31" t="s">
        <v>204</v>
      </c>
      <c r="C46" s="237"/>
      <c r="D46" s="30"/>
      <c r="E46" s="81"/>
      <c r="F46" s="94"/>
      <c r="G46" s="79"/>
      <c r="H46" s="80"/>
      <c r="I46" s="78"/>
      <c r="J46" s="79"/>
      <c r="K46" s="82"/>
      <c r="L46" s="16">
        <f t="shared" ref="L46:T46" si="43">L815</f>
        <v>0</v>
      </c>
      <c r="M46" s="67">
        <f t="shared" si="43"/>
        <v>0</v>
      </c>
      <c r="N46" s="16">
        <f t="shared" si="43"/>
        <v>0</v>
      </c>
      <c r="O46" s="67">
        <f t="shared" si="43"/>
        <v>0</v>
      </c>
      <c r="P46" s="67">
        <f t="shared" si="43"/>
        <v>0</v>
      </c>
      <c r="Q46" s="67">
        <f t="shared" si="43"/>
        <v>0</v>
      </c>
      <c r="R46" s="67">
        <f t="shared" si="43"/>
        <v>0</v>
      </c>
      <c r="S46" s="14">
        <f t="shared" si="43"/>
        <v>0</v>
      </c>
      <c r="T46" s="67">
        <f t="shared" si="43"/>
        <v>0</v>
      </c>
    </row>
    <row r="47" spans="1:20">
      <c r="A47" s="104">
        <v>5100</v>
      </c>
      <c r="B47" s="31" t="s">
        <v>205</v>
      </c>
      <c r="C47" s="237"/>
      <c r="D47" s="30"/>
      <c r="E47" s="81"/>
      <c r="F47" s="94"/>
      <c r="G47" s="79"/>
      <c r="H47" s="80"/>
      <c r="I47" s="78"/>
      <c r="J47" s="79"/>
      <c r="K47" s="82"/>
      <c r="L47" s="16">
        <f t="shared" ref="L47:T47" si="44">L829</f>
        <v>0</v>
      </c>
      <c r="M47" s="67">
        <f t="shared" si="44"/>
        <v>0</v>
      </c>
      <c r="N47" s="16">
        <f t="shared" si="44"/>
        <v>0</v>
      </c>
      <c r="O47" s="67">
        <f t="shared" si="44"/>
        <v>0</v>
      </c>
      <c r="P47" s="67">
        <f t="shared" si="44"/>
        <v>0</v>
      </c>
      <c r="Q47" s="67">
        <f t="shared" si="44"/>
        <v>0</v>
      </c>
      <c r="R47" s="67">
        <f t="shared" si="44"/>
        <v>0</v>
      </c>
      <c r="S47" s="14">
        <f t="shared" si="44"/>
        <v>0</v>
      </c>
      <c r="T47" s="67">
        <f t="shared" si="44"/>
        <v>0</v>
      </c>
    </row>
    <row r="48" spans="1:20">
      <c r="A48" s="104">
        <v>5200</v>
      </c>
      <c r="B48" s="31" t="s">
        <v>206</v>
      </c>
      <c r="C48" s="237"/>
      <c r="D48" s="30"/>
      <c r="E48" s="81"/>
      <c r="F48" s="94"/>
      <c r="G48" s="79"/>
      <c r="H48" s="80"/>
      <c r="I48" s="78"/>
      <c r="J48" s="79"/>
      <c r="K48" s="82"/>
      <c r="L48" s="16">
        <f t="shared" ref="L48:T48" si="45">L839</f>
        <v>0</v>
      </c>
      <c r="M48" s="67">
        <f t="shared" si="45"/>
        <v>0</v>
      </c>
      <c r="N48" s="16">
        <f t="shared" si="45"/>
        <v>0</v>
      </c>
      <c r="O48" s="67">
        <f t="shared" si="45"/>
        <v>0</v>
      </c>
      <c r="P48" s="67">
        <f t="shared" si="45"/>
        <v>0</v>
      </c>
      <c r="Q48" s="67">
        <f t="shared" si="45"/>
        <v>0</v>
      </c>
      <c r="R48" s="67">
        <f t="shared" si="45"/>
        <v>0</v>
      </c>
      <c r="S48" s="14">
        <f t="shared" si="45"/>
        <v>0</v>
      </c>
      <c r="T48" s="67">
        <f t="shared" si="45"/>
        <v>0</v>
      </c>
    </row>
    <row r="49" spans="1:43">
      <c r="A49" s="104">
        <v>5300</v>
      </c>
      <c r="B49" s="31" t="s">
        <v>207</v>
      </c>
      <c r="C49" s="237"/>
      <c r="D49" s="30"/>
      <c r="E49" s="81"/>
      <c r="F49" s="94"/>
      <c r="G49" s="79"/>
      <c r="H49" s="80"/>
      <c r="I49" s="78"/>
      <c r="J49" s="79"/>
      <c r="K49" s="82"/>
      <c r="L49" s="16">
        <f t="shared" ref="L49:T49" si="46">L866</f>
        <v>0</v>
      </c>
      <c r="M49" s="67">
        <f t="shared" si="46"/>
        <v>0</v>
      </c>
      <c r="N49" s="16">
        <f t="shared" si="46"/>
        <v>0</v>
      </c>
      <c r="O49" s="67">
        <f t="shared" si="46"/>
        <v>0</v>
      </c>
      <c r="P49" s="67">
        <f t="shared" si="46"/>
        <v>0</v>
      </c>
      <c r="Q49" s="67">
        <f t="shared" si="46"/>
        <v>0</v>
      </c>
      <c r="R49" s="67">
        <f t="shared" si="46"/>
        <v>0</v>
      </c>
      <c r="S49" s="14">
        <f t="shared" si="46"/>
        <v>0</v>
      </c>
      <c r="T49" s="67">
        <f t="shared" si="46"/>
        <v>0</v>
      </c>
    </row>
    <row r="50" spans="1:43">
      <c r="A50" s="104">
        <v>5400</v>
      </c>
      <c r="B50" s="31" t="s">
        <v>208</v>
      </c>
      <c r="C50" s="237"/>
      <c r="D50" s="30"/>
      <c r="E50" s="81"/>
      <c r="F50" s="94"/>
      <c r="G50" s="79"/>
      <c r="H50" s="80"/>
      <c r="I50" s="78"/>
      <c r="J50" s="79"/>
      <c r="K50" s="82"/>
      <c r="L50" s="16">
        <f t="shared" ref="L50:T50" si="47">L879</f>
        <v>0</v>
      </c>
      <c r="M50" s="67">
        <f t="shared" si="47"/>
        <v>0</v>
      </c>
      <c r="N50" s="16">
        <f t="shared" si="47"/>
        <v>0</v>
      </c>
      <c r="O50" s="67">
        <f t="shared" si="47"/>
        <v>0</v>
      </c>
      <c r="P50" s="67">
        <f t="shared" si="47"/>
        <v>0</v>
      </c>
      <c r="Q50" s="67">
        <f t="shared" si="47"/>
        <v>0</v>
      </c>
      <c r="R50" s="67">
        <f t="shared" si="47"/>
        <v>0</v>
      </c>
      <c r="S50" s="14">
        <f t="shared" si="47"/>
        <v>0</v>
      </c>
      <c r="T50" s="67">
        <f t="shared" si="47"/>
        <v>0</v>
      </c>
    </row>
    <row r="51" spans="1:43">
      <c r="A51" s="104">
        <v>5500</v>
      </c>
      <c r="B51" s="31" t="s">
        <v>209</v>
      </c>
      <c r="C51" s="237"/>
      <c r="D51" s="1"/>
      <c r="E51" s="78"/>
      <c r="F51" s="94"/>
      <c r="G51" s="79"/>
      <c r="H51" s="78"/>
      <c r="I51" s="78"/>
      <c r="J51" s="78"/>
      <c r="K51" s="82"/>
      <c r="L51" s="17">
        <f t="shared" ref="L51:T51" si="48">L885</f>
        <v>0</v>
      </c>
      <c r="M51" s="68">
        <f t="shared" si="48"/>
        <v>0</v>
      </c>
      <c r="N51" s="17">
        <f t="shared" si="48"/>
        <v>0</v>
      </c>
      <c r="O51" s="68">
        <f t="shared" si="48"/>
        <v>0</v>
      </c>
      <c r="P51" s="68">
        <f t="shared" si="48"/>
        <v>0</v>
      </c>
      <c r="Q51" s="68">
        <f t="shared" si="48"/>
        <v>0</v>
      </c>
      <c r="R51" s="68">
        <f t="shared" si="48"/>
        <v>0</v>
      </c>
      <c r="S51" s="20">
        <f t="shared" si="48"/>
        <v>0</v>
      </c>
      <c r="T51" s="68">
        <f t="shared" si="48"/>
        <v>0</v>
      </c>
    </row>
    <row r="52" spans="1:43">
      <c r="A52" s="41"/>
      <c r="B52" s="42" t="s">
        <v>210</v>
      </c>
      <c r="C52" s="237"/>
      <c r="D52" s="83"/>
      <c r="E52" s="84"/>
      <c r="F52" s="95"/>
      <c r="G52" s="86"/>
      <c r="H52" s="87"/>
      <c r="I52" s="85"/>
      <c r="J52" s="86"/>
      <c r="K52" s="82"/>
      <c r="L52" s="18">
        <f t="shared" ref="L52:T52" si="49">SUM(L46:L51)</f>
        <v>0</v>
      </c>
      <c r="M52" s="69">
        <f t="shared" si="49"/>
        <v>0</v>
      </c>
      <c r="N52" s="18">
        <f t="shared" si="49"/>
        <v>0</v>
      </c>
      <c r="O52" s="69">
        <f t="shared" si="49"/>
        <v>0</v>
      </c>
      <c r="P52" s="69">
        <f t="shared" si="49"/>
        <v>0</v>
      </c>
      <c r="Q52" s="69">
        <f t="shared" si="49"/>
        <v>0</v>
      </c>
      <c r="R52" s="69">
        <f t="shared" si="49"/>
        <v>0</v>
      </c>
      <c r="S52" s="14">
        <f t="shared" si="49"/>
        <v>0</v>
      </c>
      <c r="T52" s="69">
        <f t="shared" si="49"/>
        <v>0</v>
      </c>
    </row>
    <row r="53" spans="1:43">
      <c r="A53" s="41"/>
      <c r="B53" s="31"/>
      <c r="C53" s="237"/>
      <c r="D53" s="30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</row>
    <row r="54" spans="1:43">
      <c r="A54" s="41"/>
      <c r="B54" s="40" t="s">
        <v>211</v>
      </c>
      <c r="C54" s="237"/>
      <c r="D54" s="77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</row>
    <row r="55" spans="1:43">
      <c r="A55" s="104">
        <v>6200</v>
      </c>
      <c r="B55" s="31" t="s">
        <v>212</v>
      </c>
      <c r="C55" s="237"/>
      <c r="D55" s="30"/>
      <c r="E55" s="81"/>
      <c r="F55" s="94"/>
      <c r="G55" s="79"/>
      <c r="H55" s="80"/>
      <c r="I55" s="78"/>
      <c r="J55" s="79"/>
      <c r="K55" s="82"/>
      <c r="L55" s="16">
        <f t="shared" ref="L55:T55" si="50">L919</f>
        <v>0</v>
      </c>
      <c r="M55" s="67">
        <f t="shared" si="50"/>
        <v>0</v>
      </c>
      <c r="N55" s="16">
        <f t="shared" si="50"/>
        <v>0</v>
      </c>
      <c r="O55" s="67">
        <f t="shared" si="50"/>
        <v>0</v>
      </c>
      <c r="P55" s="67">
        <f t="shared" si="50"/>
        <v>0</v>
      </c>
      <c r="Q55" s="67">
        <f t="shared" si="50"/>
        <v>0</v>
      </c>
      <c r="R55" s="67">
        <f t="shared" si="50"/>
        <v>0</v>
      </c>
      <c r="S55" s="14">
        <f t="shared" si="50"/>
        <v>0</v>
      </c>
      <c r="T55" s="67">
        <f t="shared" si="50"/>
        <v>0</v>
      </c>
    </row>
    <row r="56" spans="1:43">
      <c r="A56" s="104">
        <v>6500</v>
      </c>
      <c r="B56" s="31" t="s">
        <v>213</v>
      </c>
      <c r="C56" s="237"/>
      <c r="D56" s="30"/>
      <c r="E56" s="81"/>
      <c r="F56" s="94"/>
      <c r="G56" s="79"/>
      <c r="H56" s="80"/>
      <c r="I56" s="78"/>
      <c r="J56" s="79"/>
      <c r="K56" s="82"/>
      <c r="L56" s="16">
        <f t="shared" ref="L56:T56" si="51">L932</f>
        <v>0</v>
      </c>
      <c r="M56" s="67">
        <f t="shared" si="51"/>
        <v>0</v>
      </c>
      <c r="N56" s="16">
        <f t="shared" si="51"/>
        <v>0</v>
      </c>
      <c r="O56" s="67">
        <f t="shared" si="51"/>
        <v>0</v>
      </c>
      <c r="P56" s="67">
        <f t="shared" si="51"/>
        <v>0</v>
      </c>
      <c r="Q56" s="67">
        <f t="shared" si="51"/>
        <v>0</v>
      </c>
      <c r="R56" s="67">
        <f t="shared" si="51"/>
        <v>0</v>
      </c>
      <c r="S56" s="14">
        <f t="shared" si="51"/>
        <v>0</v>
      </c>
      <c r="T56" s="67">
        <f t="shared" si="51"/>
        <v>0</v>
      </c>
    </row>
    <row r="57" spans="1:43">
      <c r="A57" s="104">
        <v>6600</v>
      </c>
      <c r="B57" s="31" t="s">
        <v>214</v>
      </c>
      <c r="C57" s="237"/>
      <c r="D57" s="30"/>
      <c r="E57" s="81"/>
      <c r="F57" s="94"/>
      <c r="G57" s="79"/>
      <c r="H57" s="80"/>
      <c r="I57" s="78"/>
      <c r="J57" s="79"/>
      <c r="K57" s="82"/>
      <c r="L57" s="16">
        <f t="shared" ref="L57:T57" si="52">L944</f>
        <v>0</v>
      </c>
      <c r="M57" s="67">
        <f t="shared" si="52"/>
        <v>0</v>
      </c>
      <c r="N57" s="16">
        <f t="shared" si="52"/>
        <v>0</v>
      </c>
      <c r="O57" s="67">
        <f t="shared" si="52"/>
        <v>0</v>
      </c>
      <c r="P57" s="67">
        <f t="shared" si="52"/>
        <v>0</v>
      </c>
      <c r="Q57" s="67">
        <f t="shared" si="52"/>
        <v>0</v>
      </c>
      <c r="R57" s="67">
        <f t="shared" si="52"/>
        <v>0</v>
      </c>
      <c r="S57" s="14">
        <f t="shared" si="52"/>
        <v>0</v>
      </c>
      <c r="T57" s="67">
        <f t="shared" si="52"/>
        <v>0</v>
      </c>
    </row>
    <row r="58" spans="1:43">
      <c r="A58" s="104">
        <v>6700</v>
      </c>
      <c r="B58" s="31" t="s">
        <v>215</v>
      </c>
      <c r="C58" s="237"/>
      <c r="D58" s="1"/>
      <c r="E58" s="78"/>
      <c r="F58" s="94"/>
      <c r="G58" s="79"/>
      <c r="H58" s="78"/>
      <c r="I58" s="78"/>
      <c r="J58" s="78"/>
      <c r="K58" s="82"/>
      <c r="L58" s="17">
        <f t="shared" ref="L58:T58" si="53">L950</f>
        <v>0</v>
      </c>
      <c r="M58" s="68">
        <f t="shared" si="53"/>
        <v>0</v>
      </c>
      <c r="N58" s="17">
        <f t="shared" si="53"/>
        <v>0</v>
      </c>
      <c r="O58" s="68">
        <f t="shared" si="53"/>
        <v>0</v>
      </c>
      <c r="P58" s="68">
        <f t="shared" si="53"/>
        <v>0</v>
      </c>
      <c r="Q58" s="68">
        <f t="shared" si="53"/>
        <v>0</v>
      </c>
      <c r="R58" s="68">
        <f t="shared" si="53"/>
        <v>0</v>
      </c>
      <c r="S58" s="20">
        <f t="shared" si="53"/>
        <v>0</v>
      </c>
      <c r="T58" s="68">
        <f t="shared" si="53"/>
        <v>0</v>
      </c>
    </row>
    <row r="59" spans="1:43">
      <c r="A59" s="41"/>
      <c r="B59" s="42" t="s">
        <v>216</v>
      </c>
      <c r="C59" s="237"/>
      <c r="D59" s="83"/>
      <c r="E59" s="84"/>
      <c r="F59" s="95"/>
      <c r="G59" s="86"/>
      <c r="H59" s="87"/>
      <c r="I59" s="85"/>
      <c r="J59" s="86"/>
      <c r="K59" s="82"/>
      <c r="L59" s="18">
        <f t="shared" ref="L59:T59" si="54">SUM(L55:L58)</f>
        <v>0</v>
      </c>
      <c r="M59" s="69">
        <f t="shared" si="54"/>
        <v>0</v>
      </c>
      <c r="N59" s="18">
        <f t="shared" si="54"/>
        <v>0</v>
      </c>
      <c r="O59" s="69">
        <f t="shared" si="54"/>
        <v>0</v>
      </c>
      <c r="P59" s="69">
        <f t="shared" si="54"/>
        <v>0</v>
      </c>
      <c r="Q59" s="69">
        <f t="shared" si="54"/>
        <v>0</v>
      </c>
      <c r="R59" s="69">
        <f t="shared" si="54"/>
        <v>0</v>
      </c>
      <c r="S59" s="14">
        <f t="shared" si="54"/>
        <v>0</v>
      </c>
      <c r="T59" s="69">
        <f t="shared" si="54"/>
        <v>0</v>
      </c>
    </row>
    <row r="60" spans="1:43">
      <c r="A60" s="41"/>
      <c r="B60" s="40"/>
      <c r="C60" s="237"/>
      <c r="D60" s="77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</row>
    <row r="61" spans="1:43">
      <c r="A61" s="41"/>
      <c r="B61" s="42" t="s">
        <v>217</v>
      </c>
      <c r="C61" s="237"/>
      <c r="D61" s="83"/>
      <c r="E61" s="84"/>
      <c r="F61" s="95"/>
      <c r="G61" s="86"/>
      <c r="H61" s="87"/>
      <c r="I61" s="85"/>
      <c r="J61" s="86"/>
      <c r="K61" s="82"/>
      <c r="L61" s="16">
        <f t="shared" ref="L61:N61" si="55">L33+L52+L59+L43</f>
        <v>0</v>
      </c>
      <c r="M61" s="67">
        <f t="shared" si="55"/>
        <v>0</v>
      </c>
      <c r="N61" s="16">
        <f t="shared" si="55"/>
        <v>0</v>
      </c>
      <c r="O61" s="67">
        <f>O33+O52+O59+O43</f>
        <v>0</v>
      </c>
      <c r="P61" s="67">
        <f t="shared" ref="P61:T61" si="56">P33+P52+P59+P43</f>
        <v>0</v>
      </c>
      <c r="Q61" s="67">
        <f t="shared" si="56"/>
        <v>0</v>
      </c>
      <c r="R61" s="67">
        <f t="shared" si="56"/>
        <v>0</v>
      </c>
      <c r="S61" s="14">
        <f>S33+S52+S59+S43</f>
        <v>0</v>
      </c>
      <c r="T61" s="67">
        <f t="shared" si="56"/>
        <v>0</v>
      </c>
    </row>
    <row r="62" spans="1:43">
      <c r="A62" s="41"/>
      <c r="B62" s="42"/>
      <c r="C62" s="237"/>
      <c r="D62" s="83"/>
      <c r="E62" s="84"/>
      <c r="F62" s="95"/>
      <c r="G62" s="86"/>
      <c r="H62" s="87"/>
      <c r="I62" s="85"/>
      <c r="J62" s="86"/>
      <c r="K62" s="82"/>
      <c r="L62" s="16"/>
      <c r="M62" s="67"/>
      <c r="N62" s="16"/>
      <c r="O62" s="67"/>
      <c r="P62" s="67"/>
      <c r="Q62" s="67"/>
      <c r="R62" s="67"/>
      <c r="S62" s="14"/>
      <c r="T62" s="67"/>
    </row>
    <row r="63" spans="1:43" s="3" customFormat="1" ht="10.5">
      <c r="A63" s="41"/>
      <c r="B63" s="42" t="s">
        <v>218</v>
      </c>
      <c r="C63" s="237"/>
      <c r="D63" s="355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T63" si="57">+M61+M10</f>
        <v>0</v>
      </c>
      <c r="N63" s="16">
        <f t="shared" si="57"/>
        <v>0</v>
      </c>
      <c r="O63" s="67">
        <f t="shared" si="57"/>
        <v>0</v>
      </c>
      <c r="P63" s="67">
        <f t="shared" si="57"/>
        <v>0</v>
      </c>
      <c r="Q63" s="67">
        <f t="shared" si="57"/>
        <v>0</v>
      </c>
      <c r="R63" s="67">
        <f t="shared" si="57"/>
        <v>0</v>
      </c>
      <c r="S63" s="14">
        <f>+S61+S10</f>
        <v>0</v>
      </c>
      <c r="T63" s="67">
        <f t="shared" si="57"/>
        <v>0</v>
      </c>
      <c r="AP63" s="1"/>
      <c r="AQ63" s="1"/>
    </row>
    <row r="64" spans="1:43">
      <c r="A64" s="41"/>
      <c r="B64" s="40"/>
      <c r="C64" s="237"/>
      <c r="D64" s="30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</row>
    <row r="65" spans="1:34">
      <c r="A65" s="39">
        <v>7001</v>
      </c>
      <c r="B65" s="44" t="s">
        <v>219</v>
      </c>
      <c r="C65" s="237"/>
      <c r="D65" s="30"/>
      <c r="E65" s="81"/>
      <c r="F65" s="94"/>
      <c r="G65" s="79"/>
      <c r="H65" s="80"/>
      <c r="I65" s="78"/>
      <c r="J65" s="79"/>
      <c r="K65" s="82"/>
      <c r="L65" s="14">
        <f t="shared" ref="L65:L70" si="58">SUMIF($A$78:$A$1033,A65,$L$78:$L$1033)</f>
        <v>0</v>
      </c>
      <c r="M65" s="65">
        <f t="shared" ref="M65:M70" si="59">SUMIF($A$78:$A$1033,A65,$M$78:$M$1033)</f>
        <v>0</v>
      </c>
      <c r="N65" s="14">
        <f t="shared" ref="N65:N70" si="60">SUMIF($A$78:$A$1033,A65,$N$78:$N$1033)</f>
        <v>0</v>
      </c>
      <c r="O65" s="65">
        <f t="shared" ref="O65:O70" si="61">SUMIF($A$78:$A$1033,A65,$O$78:$O$1033)</f>
        <v>0</v>
      </c>
      <c r="P65" s="65">
        <f t="shared" ref="P65:P70" si="62">SUMIF($A$78:$A$1033,A65,$P$78:$P$1033)</f>
        <v>0</v>
      </c>
      <c r="Q65" s="65">
        <f t="shared" ref="Q65:Q70" si="63">SUMIF($A$78:$A$1033,A65,$Q$78:$Q$1033)</f>
        <v>0</v>
      </c>
      <c r="R65" s="65">
        <f t="shared" ref="R65:R70" si="64">SUMIF($A$78:$A$1033,A65,$R$78:$R$1033)</f>
        <v>0</v>
      </c>
      <c r="S65" s="14">
        <f t="shared" ref="S65:S70" si="65">SUMIF($A$78:$A$1033,A65,$S$78:$S$1033)</f>
        <v>0</v>
      </c>
      <c r="T65" s="65">
        <f t="shared" ref="T65:T70" si="66">SUMIF($A$78:$A$1033,A65,$T$78:$T$1033)</f>
        <v>0</v>
      </c>
    </row>
    <row r="66" spans="1:34">
      <c r="A66" s="39">
        <v>7002</v>
      </c>
      <c r="B66" s="44" t="s">
        <v>220</v>
      </c>
      <c r="C66" s="237"/>
      <c r="D66" s="30"/>
      <c r="E66" s="81"/>
      <c r="F66" s="94"/>
      <c r="G66" s="79"/>
      <c r="H66" s="80"/>
      <c r="I66" s="78"/>
      <c r="J66" s="79"/>
      <c r="K66" s="82"/>
      <c r="L66" s="14">
        <f t="shared" si="58"/>
        <v>0</v>
      </c>
      <c r="M66" s="65">
        <f t="shared" si="59"/>
        <v>0</v>
      </c>
      <c r="N66" s="14">
        <f t="shared" si="60"/>
        <v>0</v>
      </c>
      <c r="O66" s="65">
        <f t="shared" si="61"/>
        <v>0</v>
      </c>
      <c r="P66" s="65">
        <f t="shared" si="62"/>
        <v>0</v>
      </c>
      <c r="Q66" s="65">
        <f t="shared" si="63"/>
        <v>0</v>
      </c>
      <c r="R66" s="65">
        <f t="shared" si="64"/>
        <v>0</v>
      </c>
      <c r="S66" s="14">
        <f t="shared" si="65"/>
        <v>0</v>
      </c>
      <c r="T66" s="65">
        <f t="shared" si="66"/>
        <v>0</v>
      </c>
    </row>
    <row r="67" spans="1:34">
      <c r="A67" s="39">
        <v>7003</v>
      </c>
      <c r="B67" s="44" t="s">
        <v>221</v>
      </c>
      <c r="C67" s="237"/>
      <c r="D67" s="30"/>
      <c r="E67" s="81"/>
      <c r="F67" s="94"/>
      <c r="G67" s="79"/>
      <c r="H67" s="80"/>
      <c r="I67" s="78"/>
      <c r="J67" s="79"/>
      <c r="K67" s="82"/>
      <c r="L67" s="14">
        <f t="shared" si="58"/>
        <v>0</v>
      </c>
      <c r="M67" s="65">
        <f t="shared" si="59"/>
        <v>0</v>
      </c>
      <c r="N67" s="14">
        <f t="shared" si="60"/>
        <v>0</v>
      </c>
      <c r="O67" s="65">
        <f t="shared" si="61"/>
        <v>0</v>
      </c>
      <c r="P67" s="65">
        <f t="shared" si="62"/>
        <v>0</v>
      </c>
      <c r="Q67" s="65">
        <f t="shared" si="63"/>
        <v>0</v>
      </c>
      <c r="R67" s="65">
        <f t="shared" si="64"/>
        <v>0</v>
      </c>
      <c r="S67" s="14">
        <f t="shared" si="65"/>
        <v>0</v>
      </c>
      <c r="T67" s="65">
        <f t="shared" si="66"/>
        <v>0</v>
      </c>
    </row>
    <row r="68" spans="1:34">
      <c r="A68" s="103">
        <v>7005</v>
      </c>
      <c r="B68" s="44" t="s">
        <v>222</v>
      </c>
      <c r="C68" s="237"/>
      <c r="D68" s="30"/>
      <c r="E68" s="81"/>
      <c r="F68" s="94"/>
      <c r="G68" s="79"/>
      <c r="H68" s="80"/>
      <c r="I68" s="78"/>
      <c r="J68" s="79"/>
      <c r="K68" s="82"/>
      <c r="L68" s="14">
        <f t="shared" si="58"/>
        <v>0</v>
      </c>
      <c r="M68" s="65">
        <f t="shared" si="59"/>
        <v>0</v>
      </c>
      <c r="N68" s="14">
        <f t="shared" si="60"/>
        <v>0</v>
      </c>
      <c r="O68" s="65">
        <f t="shared" si="61"/>
        <v>0</v>
      </c>
      <c r="P68" s="65">
        <f t="shared" si="62"/>
        <v>0</v>
      </c>
      <c r="Q68" s="65">
        <f t="shared" si="63"/>
        <v>0</v>
      </c>
      <c r="R68" s="65">
        <f t="shared" si="64"/>
        <v>0</v>
      </c>
      <c r="S68" s="14">
        <f t="shared" si="65"/>
        <v>0</v>
      </c>
      <c r="T68" s="65">
        <f t="shared" si="66"/>
        <v>0</v>
      </c>
    </row>
    <row r="69" spans="1:34">
      <c r="A69" s="103">
        <v>7050</v>
      </c>
      <c r="B69" s="44" t="s">
        <v>906</v>
      </c>
      <c r="C69" s="237"/>
      <c r="D69" s="30"/>
      <c r="E69" s="81"/>
      <c r="F69" s="94"/>
      <c r="G69" s="79"/>
      <c r="H69" s="80"/>
      <c r="I69" s="78"/>
      <c r="J69" s="79"/>
      <c r="K69" s="82"/>
      <c r="L69" s="14">
        <f t="shared" si="58"/>
        <v>0</v>
      </c>
      <c r="M69" s="65">
        <f t="shared" si="59"/>
        <v>0</v>
      </c>
      <c r="N69" s="14">
        <f t="shared" si="60"/>
        <v>0</v>
      </c>
      <c r="O69" s="65">
        <f t="shared" si="61"/>
        <v>0</v>
      </c>
      <c r="P69" s="65">
        <f t="shared" si="62"/>
        <v>0</v>
      </c>
      <c r="Q69" s="65">
        <f t="shared" si="63"/>
        <v>0</v>
      </c>
      <c r="R69" s="65">
        <f t="shared" si="64"/>
        <v>0</v>
      </c>
      <c r="S69" s="14">
        <f t="shared" si="65"/>
        <v>0</v>
      </c>
      <c r="T69" s="65">
        <f t="shared" si="66"/>
        <v>0</v>
      </c>
    </row>
    <row r="70" spans="1:34">
      <c r="A70" s="103">
        <v>7055</v>
      </c>
      <c r="B70" s="44" t="s">
        <v>224</v>
      </c>
      <c r="C70" s="237"/>
      <c r="D70" s="30"/>
      <c r="E70" s="81"/>
      <c r="F70" s="94"/>
      <c r="G70" s="79"/>
      <c r="H70" s="80"/>
      <c r="I70" s="78"/>
      <c r="J70" s="79"/>
      <c r="K70" s="82"/>
      <c r="L70" s="14">
        <f t="shared" si="58"/>
        <v>0</v>
      </c>
      <c r="M70" s="65">
        <f t="shared" si="59"/>
        <v>0</v>
      </c>
      <c r="N70" s="14">
        <f t="shared" si="60"/>
        <v>0</v>
      </c>
      <c r="O70" s="65">
        <f t="shared" si="61"/>
        <v>0</v>
      </c>
      <c r="P70" s="65">
        <f t="shared" si="62"/>
        <v>0</v>
      </c>
      <c r="Q70" s="65">
        <f t="shared" si="63"/>
        <v>0</v>
      </c>
      <c r="R70" s="65">
        <f t="shared" si="64"/>
        <v>0</v>
      </c>
      <c r="S70" s="14">
        <f t="shared" si="65"/>
        <v>0</v>
      </c>
      <c r="T70" s="65">
        <f t="shared" si="66"/>
        <v>0</v>
      </c>
    </row>
    <row r="71" spans="1:34">
      <c r="A71" s="407">
        <v>7000</v>
      </c>
      <c r="B71" s="408" t="s">
        <v>225</v>
      </c>
      <c r="C71" s="409"/>
      <c r="D71" s="421"/>
      <c r="E71" s="411"/>
      <c r="F71" s="412"/>
      <c r="G71" s="413"/>
      <c r="H71" s="414"/>
      <c r="I71" s="414"/>
      <c r="J71" s="413"/>
      <c r="K71" s="415"/>
      <c r="L71" s="416">
        <f>IF(SUM(L65:L70)=L962,L962,"Checken sluit niet aan")</f>
        <v>0</v>
      </c>
      <c r="M71" s="417">
        <f>IF(SUM(M65:M70)=M962,M962,"Checken sluit niet aan")</f>
        <v>0</v>
      </c>
      <c r="N71" s="416">
        <f t="shared" ref="N71:T71" si="67">N962</f>
        <v>0</v>
      </c>
      <c r="O71" s="417">
        <f t="shared" si="67"/>
        <v>0</v>
      </c>
      <c r="P71" s="417">
        <f t="shared" si="67"/>
        <v>0</v>
      </c>
      <c r="Q71" s="417">
        <f t="shared" si="67"/>
        <v>0</v>
      </c>
      <c r="R71" s="417">
        <f t="shared" si="67"/>
        <v>0</v>
      </c>
      <c r="S71" s="418">
        <f>IF(SUM(S65:S70)=S962,S962,"Checken sluit niet aan")</f>
        <v>0</v>
      </c>
      <c r="T71" s="417">
        <f t="shared" si="67"/>
        <v>0</v>
      </c>
      <c r="U71" s="428"/>
      <c r="V71" s="428"/>
      <c r="W71" s="428"/>
      <c r="X71" s="428"/>
      <c r="Y71" s="428"/>
      <c r="Z71" s="428"/>
      <c r="AA71" s="428"/>
      <c r="AB71" s="428"/>
      <c r="AC71" s="428"/>
      <c r="AD71" s="428"/>
      <c r="AE71" s="428"/>
      <c r="AF71" s="428"/>
      <c r="AG71" s="428"/>
      <c r="AH71" s="428"/>
    </row>
    <row r="72" spans="1:34">
      <c r="A72" s="41"/>
      <c r="B72" s="40"/>
      <c r="C72" s="237"/>
      <c r="D72" s="77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</row>
    <row r="73" spans="1:34">
      <c r="A73" s="41"/>
      <c r="B73" s="40" t="s">
        <v>226</v>
      </c>
      <c r="C73" s="237"/>
      <c r="D73" s="1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T73" si="68">+M63+M71</f>
        <v>0</v>
      </c>
      <c r="N73" s="16">
        <f t="shared" si="68"/>
        <v>0</v>
      </c>
      <c r="O73" s="67">
        <f t="shared" si="68"/>
        <v>0</v>
      </c>
      <c r="P73" s="67">
        <f t="shared" si="68"/>
        <v>0</v>
      </c>
      <c r="Q73" s="67">
        <f t="shared" si="68"/>
        <v>0</v>
      </c>
      <c r="R73" s="67">
        <f t="shared" si="68"/>
        <v>0</v>
      </c>
      <c r="S73" s="14">
        <f t="shared" si="68"/>
        <v>0</v>
      </c>
      <c r="T73" s="67">
        <f t="shared" si="68"/>
        <v>0</v>
      </c>
    </row>
    <row r="74" spans="1:34">
      <c r="A74" s="104">
        <v>7100</v>
      </c>
      <c r="B74" s="31" t="s">
        <v>227</v>
      </c>
      <c r="C74" s="237"/>
      <c r="D74" s="88"/>
      <c r="E74" s="89"/>
      <c r="F74" s="94"/>
      <c r="G74" s="79"/>
      <c r="H74" s="78"/>
      <c r="I74" s="90"/>
      <c r="J74" s="79"/>
      <c r="K74" s="82"/>
      <c r="L74" s="16">
        <f t="shared" ref="L74:T74" si="69">L965</f>
        <v>0</v>
      </c>
      <c r="M74" s="67">
        <f t="shared" si="69"/>
        <v>0</v>
      </c>
      <c r="N74" s="16">
        <f t="shared" si="69"/>
        <v>0</v>
      </c>
      <c r="O74" s="67">
        <f t="shared" si="69"/>
        <v>0</v>
      </c>
      <c r="P74" s="67">
        <f t="shared" si="69"/>
        <v>0</v>
      </c>
      <c r="Q74" s="67">
        <f t="shared" si="69"/>
        <v>0</v>
      </c>
      <c r="R74" s="67">
        <f t="shared" si="69"/>
        <v>0</v>
      </c>
      <c r="S74" s="14">
        <f t="shared" si="69"/>
        <v>0</v>
      </c>
      <c r="T74" s="67">
        <f t="shared" si="69"/>
        <v>0</v>
      </c>
    </row>
    <row r="75" spans="1:34">
      <c r="A75" s="41"/>
      <c r="B75" s="40"/>
      <c r="C75" s="238"/>
      <c r="D75" s="77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</row>
    <row r="76" spans="1:34">
      <c r="A76" s="41"/>
      <c r="B76" s="40" t="s">
        <v>228</v>
      </c>
      <c r="C76" s="237"/>
      <c r="D76" s="30"/>
      <c r="E76" s="81"/>
      <c r="F76" s="94" t="s">
        <v>146</v>
      </c>
      <c r="G76" s="79"/>
      <c r="H76" s="80" t="s">
        <v>146</v>
      </c>
      <c r="I76" s="91" t="s">
        <v>146</v>
      </c>
      <c r="J76" s="79"/>
      <c r="K76" s="82"/>
      <c r="L76" s="16">
        <f>SUM(L73:L74)</f>
        <v>0</v>
      </c>
      <c r="M76" s="67">
        <f t="shared" ref="M76:T76" si="70">SUM(M73:M74)</f>
        <v>0</v>
      </c>
      <c r="N76" s="16">
        <f t="shared" si="70"/>
        <v>0</v>
      </c>
      <c r="O76" s="67">
        <f t="shared" si="70"/>
        <v>0</v>
      </c>
      <c r="P76" s="67">
        <f t="shared" si="70"/>
        <v>0</v>
      </c>
      <c r="Q76" s="67">
        <f t="shared" si="70"/>
        <v>0</v>
      </c>
      <c r="R76" s="67">
        <f t="shared" si="70"/>
        <v>0</v>
      </c>
      <c r="S76" s="14">
        <f t="shared" si="70"/>
        <v>0</v>
      </c>
      <c r="T76" s="67">
        <f t="shared" si="70"/>
        <v>0</v>
      </c>
    </row>
    <row r="77" spans="1:34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</row>
    <row r="78" spans="1:34">
      <c r="A78" s="104">
        <v>1000</v>
      </c>
      <c r="B78" s="31" t="s">
        <v>165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146</v>
      </c>
      <c r="M78" s="14"/>
      <c r="N78" s="14"/>
      <c r="O78" s="73"/>
      <c r="P78" s="73"/>
      <c r="Q78" s="73"/>
      <c r="R78" s="73"/>
      <c r="S78" s="14"/>
      <c r="T78" s="73"/>
    </row>
    <row r="79" spans="1:34">
      <c r="A79" s="39">
        <v>1001</v>
      </c>
      <c r="B79" s="44" t="s">
        <v>229</v>
      </c>
      <c r="C79" s="236" t="s">
        <v>230</v>
      </c>
      <c r="D79" s="6"/>
      <c r="E79" s="4"/>
      <c r="F79" s="98">
        <v>1</v>
      </c>
      <c r="G79" s="8"/>
      <c r="H79" s="55">
        <f t="shared" ref="H79:H84" si="71">SUM(E79:G79)</f>
        <v>1</v>
      </c>
      <c r="I79" s="4">
        <v>1</v>
      </c>
      <c r="J79" s="8" t="s">
        <v>231</v>
      </c>
      <c r="K79" s="7">
        <f>SUMIF(exportMMB!D:D,budgetMMB!A79,exportMMB!F:F)</f>
        <v>0</v>
      </c>
      <c r="L79" s="14">
        <f t="shared" ref="L79:L101" si="72">H79*I79*K79</f>
        <v>0</v>
      </c>
      <c r="M79" s="25"/>
      <c r="N79" s="14">
        <f t="shared" ref="N79:N101" si="73">MAX(L79-SUM(O79:R79),0)</f>
        <v>0</v>
      </c>
      <c r="O79" s="33"/>
      <c r="P79" s="33"/>
      <c r="Q79" s="33"/>
      <c r="R79" s="33"/>
      <c r="S79" s="14">
        <f t="shared" ref="S79:S101" si="74">L79-SUM(N79:R79)</f>
        <v>0</v>
      </c>
      <c r="T79" s="36"/>
    </row>
    <row r="80" spans="1:34">
      <c r="A80" s="39">
        <v>1002</v>
      </c>
      <c r="B80" s="44" t="s">
        <v>232</v>
      </c>
      <c r="C80" s="236" t="s">
        <v>230</v>
      </c>
      <c r="D80" s="6"/>
      <c r="E80" s="4"/>
      <c r="F80" s="98">
        <v>1</v>
      </c>
      <c r="G80" s="8"/>
      <c r="H80" s="55">
        <f t="shared" si="71"/>
        <v>1</v>
      </c>
      <c r="I80" s="4">
        <v>1</v>
      </c>
      <c r="J80" s="8" t="s">
        <v>231</v>
      </c>
      <c r="K80" s="7">
        <f>SUMIF(exportMMB!D:D,budgetMMB!A80,exportMMB!F:F)</f>
        <v>0</v>
      </c>
      <c r="L80" s="14">
        <f t="shared" si="72"/>
        <v>0</v>
      </c>
      <c r="M80" s="25"/>
      <c r="N80" s="14">
        <f t="shared" si="73"/>
        <v>0</v>
      </c>
      <c r="O80" s="33"/>
      <c r="P80" s="33"/>
      <c r="Q80" s="33"/>
      <c r="R80" s="33"/>
      <c r="S80" s="14">
        <f t="shared" si="74"/>
        <v>0</v>
      </c>
      <c r="T80" s="36"/>
    </row>
    <row r="81" spans="1:20">
      <c r="A81" s="39">
        <v>1003</v>
      </c>
      <c r="B81" s="44" t="s">
        <v>233</v>
      </c>
      <c r="C81" s="236" t="s">
        <v>230</v>
      </c>
      <c r="D81" s="6"/>
      <c r="E81" s="4"/>
      <c r="F81" s="98">
        <v>1</v>
      </c>
      <c r="G81" s="8"/>
      <c r="H81" s="55">
        <f t="shared" si="71"/>
        <v>1</v>
      </c>
      <c r="I81" s="4">
        <v>1</v>
      </c>
      <c r="J81" s="8" t="s">
        <v>231</v>
      </c>
      <c r="K81" s="7">
        <f>SUMIF(exportMMB!D:D,budgetMMB!A81,exportMMB!F:F)</f>
        <v>0</v>
      </c>
      <c r="L81" s="14">
        <f t="shared" si="72"/>
        <v>0</v>
      </c>
      <c r="M81" s="25"/>
      <c r="N81" s="14">
        <f t="shared" si="73"/>
        <v>0</v>
      </c>
      <c r="O81" s="33"/>
      <c r="P81" s="33"/>
      <c r="Q81" s="33"/>
      <c r="R81" s="33"/>
      <c r="S81" s="14">
        <f t="shared" si="74"/>
        <v>0</v>
      </c>
      <c r="T81" s="36"/>
    </row>
    <row r="82" spans="1:20">
      <c r="A82" s="39">
        <v>1004</v>
      </c>
      <c r="B82" s="44" t="s">
        <v>234</v>
      </c>
      <c r="C82" s="236" t="s">
        <v>230</v>
      </c>
      <c r="D82" s="6"/>
      <c r="E82" s="7"/>
      <c r="F82" s="98">
        <v>1</v>
      </c>
      <c r="G82" s="8"/>
      <c r="H82" s="55">
        <f t="shared" si="71"/>
        <v>1</v>
      </c>
      <c r="I82" s="4">
        <v>1</v>
      </c>
      <c r="J82" s="8" t="s">
        <v>231</v>
      </c>
      <c r="K82" s="7">
        <f>SUMIF(exportMMB!D:D,budgetMMB!A82,exportMMB!F:F)</f>
        <v>0</v>
      </c>
      <c r="L82" s="14">
        <f t="shared" si="72"/>
        <v>0</v>
      </c>
      <c r="M82" s="25"/>
      <c r="N82" s="14">
        <f t="shared" si="73"/>
        <v>0</v>
      </c>
      <c r="O82" s="33"/>
      <c r="P82" s="33"/>
      <c r="Q82" s="33"/>
      <c r="R82" s="33"/>
      <c r="S82" s="14">
        <f t="shared" si="74"/>
        <v>0</v>
      </c>
      <c r="T82" s="36"/>
    </row>
    <row r="83" spans="1:20">
      <c r="A83" s="39">
        <v>1006</v>
      </c>
      <c r="B83" s="44" t="s">
        <v>235</v>
      </c>
      <c r="C83" s="236" t="s">
        <v>230</v>
      </c>
      <c r="D83" s="6"/>
      <c r="E83" s="4"/>
      <c r="F83" s="98">
        <v>1</v>
      </c>
      <c r="G83" s="8"/>
      <c r="H83" s="55">
        <f t="shared" si="71"/>
        <v>1</v>
      </c>
      <c r="I83" s="4">
        <v>1</v>
      </c>
      <c r="J83" s="8" t="s">
        <v>231</v>
      </c>
      <c r="K83" s="7">
        <f>SUMIF(exportMMB!D:D,budgetMMB!A83,exportMMB!F:F)</f>
        <v>0</v>
      </c>
      <c r="L83" s="14">
        <f t="shared" si="72"/>
        <v>0</v>
      </c>
      <c r="M83" s="25"/>
      <c r="N83" s="14">
        <f t="shared" si="73"/>
        <v>0</v>
      </c>
      <c r="O83" s="33"/>
      <c r="P83" s="33"/>
      <c r="Q83" s="33"/>
      <c r="R83" s="33"/>
      <c r="S83" s="14">
        <f t="shared" si="74"/>
        <v>0</v>
      </c>
      <c r="T83" s="36"/>
    </row>
    <row r="84" spans="1:20">
      <c r="A84" s="39">
        <v>1008</v>
      </c>
      <c r="B84" s="44" t="s">
        <v>236</v>
      </c>
      <c r="C84" s="236" t="s">
        <v>230</v>
      </c>
      <c r="D84" s="6"/>
      <c r="E84" s="4"/>
      <c r="F84" s="98">
        <v>1</v>
      </c>
      <c r="G84" s="8"/>
      <c r="H84" s="55">
        <f t="shared" si="71"/>
        <v>1</v>
      </c>
      <c r="I84" s="4">
        <v>1</v>
      </c>
      <c r="J84" s="8" t="s">
        <v>231</v>
      </c>
      <c r="K84" s="7">
        <f>SUMIF(exportMMB!D:D,budgetMMB!A84,exportMMB!F:F)</f>
        <v>0</v>
      </c>
      <c r="L84" s="14">
        <f t="shared" si="72"/>
        <v>0</v>
      </c>
      <c r="M84" s="25"/>
      <c r="N84" s="14">
        <f t="shared" si="73"/>
        <v>0</v>
      </c>
      <c r="O84" s="33"/>
      <c r="P84" s="33"/>
      <c r="Q84" s="33"/>
      <c r="R84" s="33"/>
      <c r="S84" s="14">
        <f t="shared" si="74"/>
        <v>0</v>
      </c>
      <c r="T84" s="36"/>
    </row>
    <row r="85" spans="1:20">
      <c r="A85" s="39">
        <v>1009</v>
      </c>
      <c r="B85" s="44" t="s">
        <v>237</v>
      </c>
      <c r="C85" s="236" t="s">
        <v>230</v>
      </c>
      <c r="D85" s="6"/>
      <c r="E85" s="4"/>
      <c r="F85" s="98">
        <v>1</v>
      </c>
      <c r="G85" s="8"/>
      <c r="H85" s="55">
        <f t="shared" ref="H85:H94" si="75">SUM(E85:G85)</f>
        <v>1</v>
      </c>
      <c r="I85" s="4">
        <v>1</v>
      </c>
      <c r="J85" s="8" t="s">
        <v>231</v>
      </c>
      <c r="K85" s="7">
        <f>SUMIF(exportMMB!D:D,budgetMMB!A85,exportMMB!F:F)</f>
        <v>0</v>
      </c>
      <c r="L85" s="14">
        <f t="shared" si="72"/>
        <v>0</v>
      </c>
      <c r="M85" s="25"/>
      <c r="N85" s="14">
        <f t="shared" si="73"/>
        <v>0</v>
      </c>
      <c r="O85" s="33"/>
      <c r="P85" s="33"/>
      <c r="Q85" s="33"/>
      <c r="R85" s="33"/>
      <c r="S85" s="14">
        <f t="shared" si="74"/>
        <v>0</v>
      </c>
      <c r="T85" s="36"/>
    </row>
    <row r="86" spans="1:20">
      <c r="A86" s="39">
        <v>1010</v>
      </c>
      <c r="B86" s="44" t="s">
        <v>238</v>
      </c>
      <c r="C86" s="236" t="s">
        <v>230</v>
      </c>
      <c r="D86" s="6"/>
      <c r="E86" s="4"/>
      <c r="F86" s="98">
        <v>1</v>
      </c>
      <c r="G86" s="8"/>
      <c r="H86" s="55">
        <f t="shared" si="75"/>
        <v>1</v>
      </c>
      <c r="I86" s="4">
        <v>1</v>
      </c>
      <c r="J86" s="8" t="s">
        <v>231</v>
      </c>
      <c r="K86" s="7">
        <f>SUMIF(exportMMB!D:D,budgetMMB!A86,exportMMB!F:F)</f>
        <v>0</v>
      </c>
      <c r="L86" s="14">
        <f t="shared" si="72"/>
        <v>0</v>
      </c>
      <c r="M86" s="25"/>
      <c r="N86" s="14">
        <f t="shared" si="73"/>
        <v>0</v>
      </c>
      <c r="O86" s="33"/>
      <c r="P86" s="33"/>
      <c r="Q86" s="33"/>
      <c r="R86" s="33"/>
      <c r="S86" s="14">
        <f t="shared" si="74"/>
        <v>0</v>
      </c>
      <c r="T86" s="36"/>
    </row>
    <row r="87" spans="1:20">
      <c r="A87" s="39">
        <v>1015</v>
      </c>
      <c r="B87" s="44" t="s">
        <v>239</v>
      </c>
      <c r="C87" s="236" t="s">
        <v>240</v>
      </c>
      <c r="D87" s="6"/>
      <c r="E87" s="4"/>
      <c r="F87" s="98">
        <v>1</v>
      </c>
      <c r="G87" s="8"/>
      <c r="H87" s="55">
        <f t="shared" si="75"/>
        <v>1</v>
      </c>
      <c r="I87" s="4">
        <v>1</v>
      </c>
      <c r="J87" s="8" t="s">
        <v>231</v>
      </c>
      <c r="K87" s="7">
        <f>SUMIF(exportMMB!D:D,budgetMMB!A87,exportMMB!F:F)</f>
        <v>0</v>
      </c>
      <c r="L87" s="14">
        <f t="shared" si="72"/>
        <v>0</v>
      </c>
      <c r="M87" s="25"/>
      <c r="N87" s="14">
        <f t="shared" si="73"/>
        <v>0</v>
      </c>
      <c r="O87" s="33"/>
      <c r="P87" s="33"/>
      <c r="Q87" s="33"/>
      <c r="R87" s="33"/>
      <c r="S87" s="14">
        <f t="shared" si="74"/>
        <v>0</v>
      </c>
      <c r="T87" s="36"/>
    </row>
    <row r="88" spans="1:20">
      <c r="A88" s="350">
        <v>1016</v>
      </c>
      <c r="B88" s="108" t="s">
        <v>362</v>
      </c>
      <c r="C88" s="236" t="s">
        <v>230</v>
      </c>
      <c r="D88" s="6"/>
      <c r="E88" s="4"/>
      <c r="F88" s="98">
        <v>1</v>
      </c>
      <c r="G88" s="8"/>
      <c r="H88" s="55">
        <f t="shared" ref="H88" si="76">SUM(E88:G88)</f>
        <v>1</v>
      </c>
      <c r="I88" s="4">
        <v>1</v>
      </c>
      <c r="J88" s="8" t="s">
        <v>231</v>
      </c>
      <c r="K88" s="7">
        <f>SUMIF(exportMMB!D:D,budgetMMB!A88,exportMMB!F:F)</f>
        <v>0</v>
      </c>
      <c r="L88" s="14">
        <f t="shared" ref="L88" si="77">H88*I88*K88</f>
        <v>0</v>
      </c>
      <c r="M88" s="25"/>
      <c r="N88" s="14">
        <f t="shared" ref="N88" si="78">MAX(L88-SUM(O88:R88),0)</f>
        <v>0</v>
      </c>
      <c r="O88" s="33"/>
      <c r="P88" s="33"/>
      <c r="Q88" s="33"/>
      <c r="R88" s="33"/>
      <c r="S88" s="14">
        <f t="shared" ref="S88" si="79">L88-SUM(N88:R88)</f>
        <v>0</v>
      </c>
      <c r="T88" s="36"/>
    </row>
    <row r="89" spans="1:20">
      <c r="A89" s="39">
        <v>1020</v>
      </c>
      <c r="B89" s="44" t="s">
        <v>168</v>
      </c>
      <c r="C89" s="236" t="s">
        <v>240</v>
      </c>
      <c r="D89" s="6"/>
      <c r="E89" s="4"/>
      <c r="F89" s="98">
        <v>1</v>
      </c>
      <c r="G89" s="8"/>
      <c r="H89" s="55">
        <f t="shared" si="75"/>
        <v>1</v>
      </c>
      <c r="I89" s="4">
        <v>1</v>
      </c>
      <c r="J89" s="8" t="s">
        <v>231</v>
      </c>
      <c r="K89" s="7">
        <f>SUMIF(exportMMB!D:D,budgetMMB!A89,exportMMB!F:F)</f>
        <v>0</v>
      </c>
      <c r="L89" s="14">
        <f t="shared" si="72"/>
        <v>0</v>
      </c>
      <c r="M89" s="25"/>
      <c r="N89" s="14">
        <f t="shared" si="73"/>
        <v>0</v>
      </c>
      <c r="O89" s="33"/>
      <c r="P89" s="33"/>
      <c r="Q89" s="33"/>
      <c r="R89" s="33"/>
      <c r="S89" s="14">
        <f t="shared" si="74"/>
        <v>0</v>
      </c>
      <c r="T89" s="36"/>
    </row>
    <row r="90" spans="1:20" ht="10.9" customHeight="1">
      <c r="A90" s="39">
        <v>1021</v>
      </c>
      <c r="B90" s="44" t="s">
        <v>241</v>
      </c>
      <c r="C90" s="236" t="s">
        <v>242</v>
      </c>
      <c r="D90" s="6"/>
      <c r="E90" s="4"/>
      <c r="F90" s="98">
        <v>1</v>
      </c>
      <c r="G90" s="8"/>
      <c r="H90" s="55">
        <f t="shared" si="75"/>
        <v>1</v>
      </c>
      <c r="I90" s="4">
        <v>1</v>
      </c>
      <c r="J90" s="8" t="s">
        <v>231</v>
      </c>
      <c r="K90" s="7">
        <f>SUMIF(exportMMB!D:D,budgetMMB!A90,exportMMB!F:F)</f>
        <v>0</v>
      </c>
      <c r="L90" s="14">
        <f t="shared" si="72"/>
        <v>0</v>
      </c>
      <c r="M90" s="25"/>
      <c r="N90" s="14">
        <f t="shared" si="73"/>
        <v>0</v>
      </c>
      <c r="O90" s="33"/>
      <c r="P90" s="33"/>
      <c r="Q90" s="33"/>
      <c r="R90" s="33"/>
      <c r="S90" s="14">
        <f t="shared" si="74"/>
        <v>0</v>
      </c>
      <c r="T90" s="36"/>
    </row>
    <row r="91" spans="1:20">
      <c r="A91" s="430" t="s">
        <v>1297</v>
      </c>
      <c r="B91" s="108" t="s">
        <v>1298</v>
      </c>
      <c r="C91" s="236" t="s">
        <v>242</v>
      </c>
      <c r="D91" s="6"/>
      <c r="E91" s="4"/>
      <c r="F91" s="98">
        <v>1</v>
      </c>
      <c r="G91" s="8"/>
      <c r="H91" s="55">
        <f t="shared" ref="H91" si="80">SUM(E91:G91)</f>
        <v>1</v>
      </c>
      <c r="I91" s="4">
        <v>1</v>
      </c>
      <c r="J91" s="8" t="s">
        <v>231</v>
      </c>
      <c r="K91" s="7">
        <f>SUMIF(exportMMB!D:D,budgetMMB!A91,exportMMB!F:F)</f>
        <v>0</v>
      </c>
      <c r="L91" s="14">
        <f t="shared" ref="L91" si="81">H91*I91*K91</f>
        <v>0</v>
      </c>
      <c r="M91" s="25"/>
      <c r="N91" s="14">
        <f t="shared" ref="N91" si="82">MAX(L91-SUM(O91:R91),0)</f>
        <v>0</v>
      </c>
      <c r="O91" s="33"/>
      <c r="P91" s="33"/>
      <c r="Q91" s="33"/>
      <c r="R91" s="33"/>
      <c r="S91" s="14">
        <f t="shared" ref="S91" si="83">L91-SUM(N91:R91)</f>
        <v>0</v>
      </c>
      <c r="T91" s="36"/>
    </row>
    <row r="92" spans="1:20">
      <c r="A92" s="39">
        <v>1039</v>
      </c>
      <c r="B92" s="44" t="s">
        <v>243</v>
      </c>
      <c r="C92" s="236" t="s">
        <v>244</v>
      </c>
      <c r="D92" s="6"/>
      <c r="E92" s="4"/>
      <c r="F92" s="98">
        <v>1</v>
      </c>
      <c r="G92" s="8"/>
      <c r="H92" s="55">
        <f t="shared" si="75"/>
        <v>1</v>
      </c>
      <c r="I92" s="4">
        <v>1</v>
      </c>
      <c r="J92" s="8" t="s">
        <v>231</v>
      </c>
      <c r="K92" s="7">
        <f>SUMIF(exportMMB!D:D,budgetMMB!A92,exportMMB!F:F)</f>
        <v>0</v>
      </c>
      <c r="L92" s="14">
        <f t="shared" si="72"/>
        <v>0</v>
      </c>
      <c r="M92" s="25"/>
      <c r="N92" s="14">
        <f t="shared" si="73"/>
        <v>0</v>
      </c>
      <c r="O92" s="33"/>
      <c r="P92" s="33"/>
      <c r="Q92" s="33"/>
      <c r="R92" s="33"/>
      <c r="S92" s="14">
        <f t="shared" si="74"/>
        <v>0</v>
      </c>
      <c r="T92" s="36"/>
    </row>
    <row r="93" spans="1:20">
      <c r="A93" s="39">
        <v>1040</v>
      </c>
      <c r="B93" s="44" t="s">
        <v>245</v>
      </c>
      <c r="C93" s="236" t="s">
        <v>230</v>
      </c>
      <c r="D93" s="6"/>
      <c r="E93" s="4"/>
      <c r="F93" s="98">
        <v>1</v>
      </c>
      <c r="G93" s="8"/>
      <c r="H93" s="55">
        <f t="shared" si="75"/>
        <v>1</v>
      </c>
      <c r="I93" s="4">
        <v>1</v>
      </c>
      <c r="J93" s="8" t="s">
        <v>231</v>
      </c>
      <c r="K93" s="7">
        <f>SUMIF(exportMMB!D:D,budgetMMB!A93,exportMMB!F:F)</f>
        <v>0</v>
      </c>
      <c r="L93" s="14">
        <f t="shared" si="72"/>
        <v>0</v>
      </c>
      <c r="M93" s="25"/>
      <c r="N93" s="14">
        <f t="shared" si="73"/>
        <v>0</v>
      </c>
      <c r="O93" s="33"/>
      <c r="P93" s="33"/>
      <c r="Q93" s="33"/>
      <c r="R93" s="33"/>
      <c r="S93" s="14">
        <f t="shared" si="74"/>
        <v>0</v>
      </c>
      <c r="T93" s="36"/>
    </row>
    <row r="94" spans="1:20">
      <c r="A94" s="39">
        <v>1044</v>
      </c>
      <c r="B94" s="44" t="s">
        <v>246</v>
      </c>
      <c r="C94" s="236" t="s">
        <v>230</v>
      </c>
      <c r="D94" s="6"/>
      <c r="E94" s="4"/>
      <c r="F94" s="98">
        <v>1</v>
      </c>
      <c r="G94" s="8"/>
      <c r="H94" s="55">
        <f t="shared" si="75"/>
        <v>1</v>
      </c>
      <c r="I94" s="4">
        <v>1</v>
      </c>
      <c r="J94" s="8" t="s">
        <v>231</v>
      </c>
      <c r="K94" s="7">
        <f>SUMIF(exportMMB!D:D,budgetMMB!A94,exportMMB!F:F)</f>
        <v>0</v>
      </c>
      <c r="L94" s="14">
        <f t="shared" si="72"/>
        <v>0</v>
      </c>
      <c r="M94" s="25"/>
      <c r="N94" s="14">
        <f t="shared" si="73"/>
        <v>0</v>
      </c>
      <c r="O94" s="33"/>
      <c r="P94" s="33"/>
      <c r="Q94" s="33"/>
      <c r="R94" s="33"/>
      <c r="S94" s="14">
        <f t="shared" si="74"/>
        <v>0</v>
      </c>
      <c r="T94" s="36"/>
    </row>
    <row r="95" spans="1:20">
      <c r="A95" s="430" t="s">
        <v>1299</v>
      </c>
      <c r="B95" s="108" t="s">
        <v>636</v>
      </c>
      <c r="C95" s="236" t="s">
        <v>248</v>
      </c>
      <c r="D95" s="6"/>
      <c r="E95" s="4"/>
      <c r="F95" s="98">
        <v>1</v>
      </c>
      <c r="G95" s="8"/>
      <c r="H95" s="55">
        <f t="shared" ref="H95" si="84">SUM(E95:G95)</f>
        <v>1</v>
      </c>
      <c r="I95" s="4">
        <v>1</v>
      </c>
      <c r="J95" s="8" t="s">
        <v>231</v>
      </c>
      <c r="K95" s="7">
        <f>SUMIF(exportMMB!D:D,budgetMMB!A95,exportMMB!F:F)</f>
        <v>0</v>
      </c>
      <c r="L95" s="14">
        <f t="shared" ref="L95" si="85">H95*I95*K95</f>
        <v>0</v>
      </c>
      <c r="M95" s="25"/>
      <c r="N95" s="14">
        <f t="shared" ref="N95" si="86">MAX(L95-SUM(O95:R95),0)</f>
        <v>0</v>
      </c>
      <c r="O95" s="33"/>
      <c r="P95" s="33"/>
      <c r="Q95" s="33"/>
      <c r="R95" s="33"/>
      <c r="S95" s="14">
        <f t="shared" ref="S95" si="87">L95-SUM(N95:R95)</f>
        <v>0</v>
      </c>
      <c r="T95" s="36"/>
    </row>
    <row r="96" spans="1:20">
      <c r="A96" s="39">
        <v>1046</v>
      </c>
      <c r="B96" s="44" t="s">
        <v>247</v>
      </c>
      <c r="C96" s="236" t="s">
        <v>248</v>
      </c>
      <c r="D96" s="6"/>
      <c r="E96" s="4"/>
      <c r="F96" s="98">
        <v>1</v>
      </c>
      <c r="G96" s="8"/>
      <c r="H96" s="55">
        <f t="shared" ref="H96:H100" si="88">SUM(E96:G96)</f>
        <v>1</v>
      </c>
      <c r="I96" s="4">
        <v>1</v>
      </c>
      <c r="J96" s="8" t="s">
        <v>231</v>
      </c>
      <c r="K96" s="7">
        <f>SUMIF(exportMMB!D:D,budgetMMB!A96,exportMMB!F:F)</f>
        <v>0</v>
      </c>
      <c r="L96" s="14">
        <f t="shared" si="72"/>
        <v>0</v>
      </c>
      <c r="M96" s="25"/>
      <c r="N96" s="14">
        <f t="shared" si="73"/>
        <v>0</v>
      </c>
      <c r="O96" s="33"/>
      <c r="P96" s="33"/>
      <c r="Q96" s="33"/>
      <c r="R96" s="33"/>
      <c r="S96" s="14">
        <f t="shared" si="74"/>
        <v>0</v>
      </c>
      <c r="T96" s="36"/>
    </row>
    <row r="97" spans="1:20">
      <c r="A97" s="39">
        <v>1047</v>
      </c>
      <c r="B97" s="44" t="s">
        <v>249</v>
      </c>
      <c r="C97" s="236" t="s">
        <v>248</v>
      </c>
      <c r="D97" s="6"/>
      <c r="E97" s="4"/>
      <c r="F97" s="98">
        <v>1</v>
      </c>
      <c r="G97" s="8"/>
      <c r="H97" s="55">
        <f t="shared" si="88"/>
        <v>1</v>
      </c>
      <c r="I97" s="4">
        <v>1</v>
      </c>
      <c r="J97" s="8" t="s">
        <v>231</v>
      </c>
      <c r="K97" s="7">
        <f>SUMIF(exportMMB!D:D,budgetMMB!A97,exportMMB!F:F)</f>
        <v>0</v>
      </c>
      <c r="L97" s="14">
        <f t="shared" si="72"/>
        <v>0</v>
      </c>
      <c r="M97" s="25"/>
      <c r="N97" s="14">
        <f t="shared" si="73"/>
        <v>0</v>
      </c>
      <c r="O97" s="33"/>
      <c r="P97" s="33"/>
      <c r="Q97" s="33"/>
      <c r="R97" s="33"/>
      <c r="S97" s="14">
        <f t="shared" si="74"/>
        <v>0</v>
      </c>
      <c r="T97" s="36"/>
    </row>
    <row r="98" spans="1:20">
      <c r="A98" s="39">
        <v>1048</v>
      </c>
      <c r="B98" s="44" t="s">
        <v>250</v>
      </c>
      <c r="C98" s="236" t="s">
        <v>248</v>
      </c>
      <c r="D98" s="6"/>
      <c r="E98" s="4"/>
      <c r="F98" s="98">
        <v>1</v>
      </c>
      <c r="G98" s="8"/>
      <c r="H98" s="55">
        <f t="shared" si="88"/>
        <v>1</v>
      </c>
      <c r="I98" s="4">
        <v>1</v>
      </c>
      <c r="J98" s="8" t="s">
        <v>231</v>
      </c>
      <c r="K98" s="7">
        <f>SUMIF(exportMMB!D:D,budgetMMB!A98,exportMMB!F:F)</f>
        <v>0</v>
      </c>
      <c r="L98" s="14">
        <f t="shared" si="72"/>
        <v>0</v>
      </c>
      <c r="M98" s="25"/>
      <c r="N98" s="14">
        <f t="shared" si="73"/>
        <v>0</v>
      </c>
      <c r="O98" s="33"/>
      <c r="P98" s="33"/>
      <c r="Q98" s="33"/>
      <c r="R98" s="33"/>
      <c r="S98" s="14">
        <f t="shared" si="74"/>
        <v>0</v>
      </c>
      <c r="T98" s="36"/>
    </row>
    <row r="99" spans="1:20">
      <c r="A99" s="39">
        <v>1049</v>
      </c>
      <c r="B99" s="44" t="s">
        <v>251</v>
      </c>
      <c r="C99" s="236" t="s">
        <v>248</v>
      </c>
      <c r="D99" s="6"/>
      <c r="E99" s="4"/>
      <c r="F99" s="98">
        <v>1</v>
      </c>
      <c r="G99" s="8"/>
      <c r="H99" s="55">
        <f t="shared" si="88"/>
        <v>1</v>
      </c>
      <c r="I99" s="4">
        <v>1</v>
      </c>
      <c r="J99" s="8" t="s">
        <v>231</v>
      </c>
      <c r="K99" s="7">
        <f>SUMIF(exportMMB!D:D,budgetMMB!A99,exportMMB!F:F)</f>
        <v>0</v>
      </c>
      <c r="L99" s="14">
        <f t="shared" si="72"/>
        <v>0</v>
      </c>
      <c r="M99" s="25"/>
      <c r="N99" s="14">
        <f t="shared" si="73"/>
        <v>0</v>
      </c>
      <c r="O99" s="33"/>
      <c r="P99" s="33"/>
      <c r="Q99" s="33"/>
      <c r="R99" s="33"/>
      <c r="S99" s="14">
        <f t="shared" si="74"/>
        <v>0</v>
      </c>
      <c r="T99" s="36"/>
    </row>
    <row r="100" spans="1:20">
      <c r="A100" s="39">
        <v>1050</v>
      </c>
      <c r="B100" s="44" t="s">
        <v>252</v>
      </c>
      <c r="C100" s="236" t="s">
        <v>248</v>
      </c>
      <c r="D100" s="6"/>
      <c r="E100" s="4"/>
      <c r="F100" s="98">
        <v>1</v>
      </c>
      <c r="G100" s="8"/>
      <c r="H100" s="55">
        <f t="shared" si="88"/>
        <v>1</v>
      </c>
      <c r="I100" s="4">
        <v>1</v>
      </c>
      <c r="J100" s="8" t="s">
        <v>231</v>
      </c>
      <c r="K100" s="7">
        <f>SUMIF(exportMMB!D:D,budgetMMB!A100,exportMMB!F:F)</f>
        <v>0</v>
      </c>
      <c r="L100" s="14">
        <f t="shared" si="72"/>
        <v>0</v>
      </c>
      <c r="M100" s="25"/>
      <c r="N100" s="14">
        <f t="shared" si="73"/>
        <v>0</v>
      </c>
      <c r="O100" s="33"/>
      <c r="P100" s="33"/>
      <c r="Q100" s="33"/>
      <c r="R100" s="33"/>
      <c r="S100" s="14">
        <f t="shared" si="74"/>
        <v>0</v>
      </c>
      <c r="T100" s="36"/>
    </row>
    <row r="101" spans="1:20">
      <c r="A101" s="103">
        <v>1051</v>
      </c>
      <c r="B101" s="45" t="s">
        <v>253</v>
      </c>
      <c r="C101" s="236" t="s">
        <v>254</v>
      </c>
      <c r="D101" s="6"/>
      <c r="E101" s="4"/>
      <c r="F101" s="98">
        <v>1</v>
      </c>
      <c r="G101" s="8"/>
      <c r="H101" s="55">
        <f t="shared" ref="H101" si="89">SUM(E101:G101)</f>
        <v>1</v>
      </c>
      <c r="I101" s="4">
        <v>1</v>
      </c>
      <c r="J101" s="8" t="s">
        <v>231</v>
      </c>
      <c r="K101" s="7">
        <f>SUMIF(exportMMB!D:D,budgetMMB!A101,exportMMB!F:F)</f>
        <v>0</v>
      </c>
      <c r="L101" s="14">
        <f t="shared" si="72"/>
        <v>0</v>
      </c>
      <c r="M101" s="25"/>
      <c r="N101" s="14">
        <f t="shared" si="73"/>
        <v>0</v>
      </c>
      <c r="O101" s="33"/>
      <c r="P101" s="33"/>
      <c r="Q101" s="33"/>
      <c r="R101" s="33"/>
      <c r="S101" s="14">
        <f t="shared" si="74"/>
        <v>0</v>
      </c>
      <c r="T101" s="36"/>
    </row>
    <row r="102" spans="1:20">
      <c r="A102" s="39"/>
      <c r="B102" s="46" t="s">
        <v>152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 t="shared" ref="L102:T102" si="90">SUM(L79:L101)</f>
        <v>0</v>
      </c>
      <c r="M102" s="21">
        <f t="shared" si="90"/>
        <v>0</v>
      </c>
      <c r="N102" s="16">
        <f t="shared" si="90"/>
        <v>0</v>
      </c>
      <c r="O102" s="34">
        <f t="shared" si="90"/>
        <v>0</v>
      </c>
      <c r="P102" s="34">
        <f t="shared" si="90"/>
        <v>0</v>
      </c>
      <c r="Q102" s="34">
        <f t="shared" si="90"/>
        <v>0</v>
      </c>
      <c r="R102" s="34">
        <f t="shared" si="90"/>
        <v>0</v>
      </c>
      <c r="S102" s="16">
        <f t="shared" si="90"/>
        <v>0</v>
      </c>
      <c r="T102" s="34">
        <f t="shared" si="90"/>
        <v>0</v>
      </c>
    </row>
    <row r="103" spans="1:20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</row>
    <row r="104" spans="1:20">
      <c r="A104" s="104">
        <v>1100</v>
      </c>
      <c r="B104" s="31" t="s">
        <v>166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</row>
    <row r="105" spans="1:20">
      <c r="A105" s="39">
        <v>1101</v>
      </c>
      <c r="B105" s="45" t="s">
        <v>255</v>
      </c>
      <c r="C105" s="236" t="s">
        <v>256</v>
      </c>
      <c r="D105" s="6"/>
      <c r="E105" s="4"/>
      <c r="F105" s="98">
        <v>1</v>
      </c>
      <c r="G105" s="8"/>
      <c r="H105" s="7">
        <f t="shared" ref="H105:H107" si="91">SUM(E105:G105)</f>
        <v>1</v>
      </c>
      <c r="I105" s="4">
        <v>1</v>
      </c>
      <c r="J105" s="8" t="s">
        <v>231</v>
      </c>
      <c r="K105" s="7">
        <f>SUMIF(exportMMB!D:D,budgetMMB!A105,exportMMB!F:F)</f>
        <v>0</v>
      </c>
      <c r="L105" s="14">
        <f t="shared" ref="L105:L114" si="92">H105*I105*K105</f>
        <v>0</v>
      </c>
      <c r="M105" s="25"/>
      <c r="N105" s="14">
        <f t="shared" ref="N105:N114" si="93">MAX(L105-SUM(O105:R105),0)</f>
        <v>0</v>
      </c>
      <c r="O105" s="33"/>
      <c r="P105" s="33"/>
      <c r="Q105" s="33"/>
      <c r="R105" s="33"/>
      <c r="S105" s="14">
        <f t="shared" ref="S105:S114" si="94">L105-SUM(N105:R105)</f>
        <v>0</v>
      </c>
      <c r="T105" s="36"/>
    </row>
    <row r="106" spans="1:20">
      <c r="A106" s="39">
        <v>1102</v>
      </c>
      <c r="B106" s="45" t="s">
        <v>257</v>
      </c>
      <c r="C106" s="236" t="s">
        <v>256</v>
      </c>
      <c r="D106" s="6"/>
      <c r="E106" s="4"/>
      <c r="F106" s="98">
        <v>1</v>
      </c>
      <c r="G106" s="8"/>
      <c r="H106" s="7">
        <f t="shared" si="91"/>
        <v>1</v>
      </c>
      <c r="I106" s="4">
        <v>1</v>
      </c>
      <c r="J106" s="8" t="s">
        <v>231</v>
      </c>
      <c r="K106" s="7">
        <f>SUMIF(exportMMB!D:D,budgetMMB!A106,exportMMB!F:F)</f>
        <v>0</v>
      </c>
      <c r="L106" s="14">
        <f t="shared" si="92"/>
        <v>0</v>
      </c>
      <c r="M106" s="25"/>
      <c r="N106" s="14">
        <f t="shared" si="93"/>
        <v>0</v>
      </c>
      <c r="O106" s="33"/>
      <c r="P106" s="33"/>
      <c r="Q106" s="33"/>
      <c r="R106" s="33"/>
      <c r="S106" s="14">
        <f t="shared" si="94"/>
        <v>0</v>
      </c>
      <c r="T106" s="36"/>
    </row>
    <row r="107" spans="1:20">
      <c r="A107" s="103">
        <v>1103</v>
      </c>
      <c r="B107" s="45" t="s">
        <v>258</v>
      </c>
      <c r="C107" s="236" t="s">
        <v>256</v>
      </c>
      <c r="D107" s="6"/>
      <c r="E107" s="4"/>
      <c r="F107" s="98">
        <v>1</v>
      </c>
      <c r="G107" s="8"/>
      <c r="H107" s="7">
        <f t="shared" si="91"/>
        <v>1</v>
      </c>
      <c r="I107" s="4">
        <v>1</v>
      </c>
      <c r="J107" s="8" t="s">
        <v>231</v>
      </c>
      <c r="K107" s="7">
        <f>SUMIF(exportMMB!D:D,budgetMMB!A107,exportMMB!F:F)</f>
        <v>0</v>
      </c>
      <c r="L107" s="14">
        <f t="shared" si="92"/>
        <v>0</v>
      </c>
      <c r="M107" s="25"/>
      <c r="N107" s="14">
        <f t="shared" si="93"/>
        <v>0</v>
      </c>
      <c r="O107" s="33"/>
      <c r="P107" s="33"/>
      <c r="Q107" s="33"/>
      <c r="R107" s="33"/>
      <c r="S107" s="14">
        <f t="shared" si="94"/>
        <v>0</v>
      </c>
      <c r="T107" s="33">
        <f>N107</f>
        <v>0</v>
      </c>
    </row>
    <row r="108" spans="1:20">
      <c r="A108" s="103">
        <v>1104</v>
      </c>
      <c r="B108" s="45" t="s">
        <v>259</v>
      </c>
      <c r="C108" s="236" t="s">
        <v>256</v>
      </c>
      <c r="D108" s="6"/>
      <c r="E108" s="4"/>
      <c r="F108" s="98">
        <v>1</v>
      </c>
      <c r="G108" s="8"/>
      <c r="H108" s="7">
        <f t="shared" ref="H108:H114" si="95">SUM(E108:G108)</f>
        <v>1</v>
      </c>
      <c r="I108" s="4">
        <v>1</v>
      </c>
      <c r="J108" s="8" t="s">
        <v>231</v>
      </c>
      <c r="K108" s="7">
        <f>SUMIF(exportMMB!D:D,budgetMMB!A108,exportMMB!F:F)</f>
        <v>0</v>
      </c>
      <c r="L108" s="14">
        <f t="shared" si="92"/>
        <v>0</v>
      </c>
      <c r="M108" s="25"/>
      <c r="N108" s="14">
        <f t="shared" si="93"/>
        <v>0</v>
      </c>
      <c r="O108" s="33"/>
      <c r="P108" s="33"/>
      <c r="Q108" s="33"/>
      <c r="R108" s="33"/>
      <c r="S108" s="14">
        <f t="shared" si="94"/>
        <v>0</v>
      </c>
      <c r="T108" s="36"/>
    </row>
    <row r="109" spans="1:20">
      <c r="A109" s="103">
        <v>1105</v>
      </c>
      <c r="B109" s="45" t="s">
        <v>260</v>
      </c>
      <c r="C109" s="236" t="s">
        <v>256</v>
      </c>
      <c r="D109" s="6"/>
      <c r="E109" s="4"/>
      <c r="F109" s="98">
        <v>1</v>
      </c>
      <c r="G109" s="8"/>
      <c r="H109" s="7">
        <f t="shared" si="95"/>
        <v>1</v>
      </c>
      <c r="I109" s="4">
        <v>1</v>
      </c>
      <c r="J109" s="8" t="s">
        <v>231</v>
      </c>
      <c r="K109" s="7">
        <f>SUMIF(exportMMB!D:D,budgetMMB!A109,exportMMB!F:F)</f>
        <v>0</v>
      </c>
      <c r="L109" s="14">
        <f t="shared" si="92"/>
        <v>0</v>
      </c>
      <c r="M109" s="25"/>
      <c r="N109" s="14">
        <f t="shared" si="93"/>
        <v>0</v>
      </c>
      <c r="O109" s="33"/>
      <c r="P109" s="33"/>
      <c r="Q109" s="33"/>
      <c r="R109" s="33"/>
      <c r="S109" s="14">
        <f t="shared" si="94"/>
        <v>0</v>
      </c>
      <c r="T109" s="36"/>
    </row>
    <row r="110" spans="1:20">
      <c r="A110" s="103">
        <v>1106</v>
      </c>
      <c r="B110" s="45" t="s">
        <v>261</v>
      </c>
      <c r="C110" s="236" t="s">
        <v>256</v>
      </c>
      <c r="D110" s="6"/>
      <c r="E110" s="4"/>
      <c r="F110" s="98">
        <v>1</v>
      </c>
      <c r="G110" s="8"/>
      <c r="H110" s="7">
        <f t="shared" si="95"/>
        <v>1</v>
      </c>
      <c r="I110" s="4">
        <v>1</v>
      </c>
      <c r="J110" s="8" t="s">
        <v>231</v>
      </c>
      <c r="K110" s="7">
        <f>SUMIF(exportMMB!D:D,budgetMMB!A110,exportMMB!F:F)</f>
        <v>0</v>
      </c>
      <c r="L110" s="14">
        <f t="shared" si="92"/>
        <v>0</v>
      </c>
      <c r="M110" s="25"/>
      <c r="N110" s="14">
        <f t="shared" si="93"/>
        <v>0</v>
      </c>
      <c r="O110" s="33"/>
      <c r="P110" s="33"/>
      <c r="Q110" s="33"/>
      <c r="R110" s="33"/>
      <c r="S110" s="14">
        <f t="shared" si="94"/>
        <v>0</v>
      </c>
      <c r="T110" s="36"/>
    </row>
    <row r="111" spans="1:20">
      <c r="A111" s="103">
        <v>1107</v>
      </c>
      <c r="B111" s="45" t="s">
        <v>262</v>
      </c>
      <c r="C111" s="236" t="s">
        <v>256</v>
      </c>
      <c r="D111" s="6"/>
      <c r="E111" s="4"/>
      <c r="F111" s="98">
        <v>1</v>
      </c>
      <c r="G111" s="8"/>
      <c r="H111" s="7">
        <f t="shared" si="95"/>
        <v>1</v>
      </c>
      <c r="I111" s="4">
        <v>1</v>
      </c>
      <c r="J111" s="8" t="s">
        <v>231</v>
      </c>
      <c r="K111" s="7">
        <f>SUMIF(exportMMB!D:D,budgetMMB!A111,exportMMB!F:F)</f>
        <v>0</v>
      </c>
      <c r="L111" s="14">
        <f t="shared" si="92"/>
        <v>0</v>
      </c>
      <c r="M111" s="25"/>
      <c r="N111" s="14">
        <f t="shared" si="93"/>
        <v>0</v>
      </c>
      <c r="O111" s="33"/>
      <c r="P111" s="33"/>
      <c r="Q111" s="33"/>
      <c r="R111" s="33"/>
      <c r="S111" s="14">
        <f t="shared" si="94"/>
        <v>0</v>
      </c>
      <c r="T111" s="36"/>
    </row>
    <row r="112" spans="1:20">
      <c r="A112" s="39">
        <v>1109</v>
      </c>
      <c r="B112" s="45" t="s">
        <v>263</v>
      </c>
      <c r="C112" s="236" t="s">
        <v>256</v>
      </c>
      <c r="D112" s="6"/>
      <c r="E112" s="4"/>
      <c r="F112" s="98">
        <v>1</v>
      </c>
      <c r="G112" s="8"/>
      <c r="H112" s="7">
        <f t="shared" si="95"/>
        <v>1</v>
      </c>
      <c r="I112" s="4">
        <v>1</v>
      </c>
      <c r="J112" s="8" t="s">
        <v>231</v>
      </c>
      <c r="K112" s="7">
        <f>SUMIF(exportMMB!D:D,budgetMMB!A112,exportMMB!F:F)</f>
        <v>0</v>
      </c>
      <c r="L112" s="14">
        <f t="shared" si="92"/>
        <v>0</v>
      </c>
      <c r="M112" s="25"/>
      <c r="N112" s="14">
        <f t="shared" si="93"/>
        <v>0</v>
      </c>
      <c r="O112" s="33"/>
      <c r="P112" s="33"/>
      <c r="Q112" s="33"/>
      <c r="R112" s="33"/>
      <c r="S112" s="14">
        <f t="shared" si="94"/>
        <v>0</v>
      </c>
      <c r="T112" s="36"/>
    </row>
    <row r="113" spans="1:20">
      <c r="A113" s="39">
        <v>1110</v>
      </c>
      <c r="B113" s="45" t="s">
        <v>264</v>
      </c>
      <c r="C113" s="236" t="s">
        <v>256</v>
      </c>
      <c r="D113" s="6"/>
      <c r="E113" s="4"/>
      <c r="F113" s="98">
        <v>1</v>
      </c>
      <c r="G113" s="8"/>
      <c r="H113" s="7">
        <f t="shared" si="95"/>
        <v>1</v>
      </c>
      <c r="I113" s="4">
        <v>1</v>
      </c>
      <c r="J113" s="8" t="s">
        <v>231</v>
      </c>
      <c r="K113" s="7">
        <f>SUMIF(exportMMB!D:D,budgetMMB!A113,exportMMB!F:F)</f>
        <v>0</v>
      </c>
      <c r="L113" s="14">
        <f t="shared" si="92"/>
        <v>0</v>
      </c>
      <c r="M113" s="25"/>
      <c r="N113" s="14">
        <f t="shared" si="93"/>
        <v>0</v>
      </c>
      <c r="O113" s="33"/>
      <c r="P113" s="33"/>
      <c r="Q113" s="33"/>
      <c r="R113" s="33"/>
      <c r="S113" s="14">
        <f t="shared" si="94"/>
        <v>0</v>
      </c>
      <c r="T113" s="36"/>
    </row>
    <row r="114" spans="1:20">
      <c r="A114" s="39">
        <v>1111</v>
      </c>
      <c r="B114" s="45" t="s">
        <v>265</v>
      </c>
      <c r="C114" s="236" t="s">
        <v>256</v>
      </c>
      <c r="D114" s="6"/>
      <c r="E114" s="4"/>
      <c r="F114" s="98">
        <v>1</v>
      </c>
      <c r="G114" s="8"/>
      <c r="H114" s="7">
        <f t="shared" si="95"/>
        <v>1</v>
      </c>
      <c r="I114" s="4">
        <v>1</v>
      </c>
      <c r="J114" s="8" t="s">
        <v>231</v>
      </c>
      <c r="K114" s="7">
        <f>SUMIF(exportMMB!D:D,budgetMMB!A114,exportMMB!F:F)</f>
        <v>0</v>
      </c>
      <c r="L114" s="14">
        <f t="shared" si="92"/>
        <v>0</v>
      </c>
      <c r="M114" s="25"/>
      <c r="N114" s="14">
        <f t="shared" si="93"/>
        <v>0</v>
      </c>
      <c r="O114" s="33"/>
      <c r="P114" s="33"/>
      <c r="Q114" s="33"/>
      <c r="R114" s="33"/>
      <c r="S114" s="14">
        <f t="shared" si="94"/>
        <v>0</v>
      </c>
      <c r="T114" s="36"/>
    </row>
    <row r="115" spans="1:20">
      <c r="A115" s="39"/>
      <c r="B115" s="46" t="s">
        <v>152</v>
      </c>
      <c r="C115" s="236"/>
      <c r="D115" s="6"/>
      <c r="E115" s="4"/>
      <c r="F115" s="98"/>
      <c r="G115" s="8"/>
      <c r="H115" s="7"/>
      <c r="I115" s="4"/>
      <c r="J115" s="8"/>
      <c r="K115" s="7"/>
      <c r="L115" s="16">
        <f t="shared" ref="L115:T115" si="96">SUM(L105:L114)</f>
        <v>0</v>
      </c>
      <c r="M115" s="21">
        <f t="shared" si="96"/>
        <v>0</v>
      </c>
      <c r="N115" s="16">
        <f t="shared" si="96"/>
        <v>0</v>
      </c>
      <c r="O115" s="34">
        <f t="shared" si="96"/>
        <v>0</v>
      </c>
      <c r="P115" s="34">
        <f t="shared" si="96"/>
        <v>0</v>
      </c>
      <c r="Q115" s="34">
        <f t="shared" si="96"/>
        <v>0</v>
      </c>
      <c r="R115" s="34">
        <f t="shared" si="96"/>
        <v>0</v>
      </c>
      <c r="S115" s="16">
        <f t="shared" si="96"/>
        <v>0</v>
      </c>
      <c r="T115" s="34">
        <f t="shared" si="96"/>
        <v>0</v>
      </c>
    </row>
    <row r="116" spans="1:20">
      <c r="A116" s="39"/>
      <c r="B116" s="46"/>
      <c r="C116" s="236"/>
      <c r="D116" s="6"/>
      <c r="E116" s="4"/>
      <c r="F116" s="98"/>
      <c r="G116" s="8"/>
      <c r="H116" s="7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</row>
    <row r="117" spans="1:20">
      <c r="A117" s="104">
        <v>1200</v>
      </c>
      <c r="B117" s="31" t="s">
        <v>167</v>
      </c>
      <c r="C117" s="237"/>
      <c r="D117" s="6"/>
      <c r="E117" s="4"/>
      <c r="F117" s="98"/>
      <c r="G117" s="8"/>
      <c r="H117" s="7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</row>
    <row r="118" spans="1:20">
      <c r="A118" s="39">
        <v>1202</v>
      </c>
      <c r="B118" s="44" t="s">
        <v>266</v>
      </c>
      <c r="C118" s="236" t="s">
        <v>267</v>
      </c>
      <c r="D118" s="6"/>
      <c r="E118" s="4"/>
      <c r="F118" s="98">
        <v>1</v>
      </c>
      <c r="G118" s="8"/>
      <c r="H118" s="7">
        <f t="shared" ref="H118:H120" si="97">SUM(E118:G118)</f>
        <v>1</v>
      </c>
      <c r="I118" s="4">
        <v>1</v>
      </c>
      <c r="J118" s="8" t="s">
        <v>231</v>
      </c>
      <c r="K118" s="7">
        <f>SUMIF(exportMMB!D:D,budgetMMB!A118,exportMMB!F:F)</f>
        <v>0</v>
      </c>
      <c r="L118" s="14">
        <f t="shared" ref="L118:L127" si="98">H118*I118*K118</f>
        <v>0</v>
      </c>
      <c r="M118" s="25"/>
      <c r="N118" s="14">
        <f t="shared" ref="N118:N127" si="99">MAX(L118-SUM(O118:R118),0)</f>
        <v>0</v>
      </c>
      <c r="O118" s="33"/>
      <c r="P118" s="33"/>
      <c r="Q118" s="33"/>
      <c r="R118" s="33"/>
      <c r="S118" s="14">
        <f t="shared" ref="S118:S127" si="100">L118-SUM(N118:R118)</f>
        <v>0</v>
      </c>
      <c r="T118" s="33">
        <f>N118</f>
        <v>0</v>
      </c>
    </row>
    <row r="119" spans="1:20">
      <c r="A119" s="39">
        <v>1205</v>
      </c>
      <c r="B119" s="44" t="s">
        <v>268</v>
      </c>
      <c r="C119" s="236" t="s">
        <v>267</v>
      </c>
      <c r="D119" s="6"/>
      <c r="E119" s="4"/>
      <c r="F119" s="98">
        <v>1</v>
      </c>
      <c r="G119" s="8"/>
      <c r="H119" s="7">
        <f t="shared" si="97"/>
        <v>1</v>
      </c>
      <c r="I119" s="4">
        <v>1</v>
      </c>
      <c r="J119" s="8" t="s">
        <v>231</v>
      </c>
      <c r="K119" s="7">
        <f>SUMIF(exportMMB!D:D,budgetMMB!A119,exportMMB!F:F)</f>
        <v>0</v>
      </c>
      <c r="L119" s="14">
        <f t="shared" si="98"/>
        <v>0</v>
      </c>
      <c r="M119" s="25"/>
      <c r="N119" s="14">
        <f t="shared" si="99"/>
        <v>0</v>
      </c>
      <c r="O119" s="33"/>
      <c r="P119" s="33"/>
      <c r="Q119" s="33"/>
      <c r="R119" s="33"/>
      <c r="S119" s="14">
        <f t="shared" si="100"/>
        <v>0</v>
      </c>
      <c r="T119" s="33">
        <f>N119</f>
        <v>0</v>
      </c>
    </row>
    <row r="120" spans="1:20">
      <c r="A120" s="103">
        <v>1206</v>
      </c>
      <c r="B120" s="44" t="s">
        <v>270</v>
      </c>
      <c r="C120" s="236" t="s">
        <v>267</v>
      </c>
      <c r="D120" s="6"/>
      <c r="E120" s="4"/>
      <c r="F120" s="98">
        <v>1</v>
      </c>
      <c r="G120" s="8"/>
      <c r="H120" s="7">
        <f t="shared" si="97"/>
        <v>1</v>
      </c>
      <c r="I120" s="4">
        <v>1</v>
      </c>
      <c r="J120" s="8" t="s">
        <v>231</v>
      </c>
      <c r="K120" s="7">
        <f>SUMIF(exportMMB!D:D,budgetMMB!A120,exportMMB!F:F)</f>
        <v>0</v>
      </c>
      <c r="L120" s="14">
        <f t="shared" si="98"/>
        <v>0</v>
      </c>
      <c r="M120" s="25"/>
      <c r="N120" s="14">
        <f t="shared" si="99"/>
        <v>0</v>
      </c>
      <c r="O120" s="33"/>
      <c r="P120" s="33"/>
      <c r="Q120" s="33"/>
      <c r="R120" s="33"/>
      <c r="S120" s="14">
        <f t="shared" si="100"/>
        <v>0</v>
      </c>
      <c r="T120" s="33">
        <f>N120</f>
        <v>0</v>
      </c>
    </row>
    <row r="121" spans="1:20">
      <c r="A121" s="103">
        <v>1208</v>
      </c>
      <c r="B121" s="44" t="s">
        <v>271</v>
      </c>
      <c r="C121" s="236" t="s">
        <v>267</v>
      </c>
      <c r="D121" s="6"/>
      <c r="E121" s="4"/>
      <c r="F121" s="98">
        <v>1</v>
      </c>
      <c r="G121" s="8"/>
      <c r="H121" s="7">
        <f t="shared" ref="H121" si="101">SUM(E121:G121)</f>
        <v>1</v>
      </c>
      <c r="I121" s="4">
        <v>1</v>
      </c>
      <c r="J121" s="8" t="s">
        <v>231</v>
      </c>
      <c r="K121" s="7">
        <f>SUMIF(exportMMB!D:D,budgetMMB!A121,exportMMB!F:F)</f>
        <v>0</v>
      </c>
      <c r="L121" s="14">
        <f t="shared" si="98"/>
        <v>0</v>
      </c>
      <c r="M121" s="25"/>
      <c r="N121" s="14">
        <f t="shared" si="99"/>
        <v>0</v>
      </c>
      <c r="O121" s="33"/>
      <c r="P121" s="33"/>
      <c r="Q121" s="33"/>
      <c r="R121" s="33"/>
      <c r="S121" s="14">
        <f t="shared" si="100"/>
        <v>0</v>
      </c>
      <c r="T121" s="36"/>
    </row>
    <row r="122" spans="1:20">
      <c r="A122" s="39">
        <v>1245</v>
      </c>
      <c r="B122" s="44" t="s">
        <v>272</v>
      </c>
      <c r="C122" s="236" t="s">
        <v>230</v>
      </c>
      <c r="D122" s="6"/>
      <c r="E122" s="4"/>
      <c r="F122" s="98">
        <v>1</v>
      </c>
      <c r="G122" s="8"/>
      <c r="H122" s="7">
        <f t="shared" ref="H122:H127" si="102">SUM(E122:G122)</f>
        <v>1</v>
      </c>
      <c r="I122" s="4">
        <v>1</v>
      </c>
      <c r="J122" s="8" t="s">
        <v>231</v>
      </c>
      <c r="K122" s="7">
        <f>SUMIF(exportMMB!D:D,budgetMMB!A122,exportMMB!F:F)</f>
        <v>0</v>
      </c>
      <c r="L122" s="14">
        <f t="shared" si="98"/>
        <v>0</v>
      </c>
      <c r="M122" s="25"/>
      <c r="N122" s="14">
        <f t="shared" si="99"/>
        <v>0</v>
      </c>
      <c r="O122" s="33"/>
      <c r="P122" s="33"/>
      <c r="Q122" s="33"/>
      <c r="R122" s="33"/>
      <c r="S122" s="14">
        <f t="shared" si="100"/>
        <v>0</v>
      </c>
      <c r="T122" s="36"/>
    </row>
    <row r="123" spans="1:20">
      <c r="A123" s="103">
        <v>1250</v>
      </c>
      <c r="B123" s="44" t="s">
        <v>273</v>
      </c>
      <c r="C123" s="236" t="s">
        <v>254</v>
      </c>
      <c r="D123" s="6"/>
      <c r="E123" s="4"/>
      <c r="F123" s="98">
        <v>1</v>
      </c>
      <c r="G123" s="8"/>
      <c r="H123" s="7">
        <f t="shared" si="102"/>
        <v>1</v>
      </c>
      <c r="I123" s="4">
        <v>1</v>
      </c>
      <c r="J123" s="8" t="s">
        <v>231</v>
      </c>
      <c r="K123" s="7">
        <f>SUMIF(exportMMB!D:D,budgetMMB!A123,exportMMB!F:F)</f>
        <v>0</v>
      </c>
      <c r="L123" s="14">
        <f t="shared" si="98"/>
        <v>0</v>
      </c>
      <c r="M123" s="25"/>
      <c r="N123" s="14">
        <f t="shared" si="99"/>
        <v>0</v>
      </c>
      <c r="O123" s="33"/>
      <c r="P123" s="33"/>
      <c r="Q123" s="33"/>
      <c r="R123" s="33"/>
      <c r="S123" s="14">
        <f t="shared" si="100"/>
        <v>0</v>
      </c>
      <c r="T123" s="36"/>
    </row>
    <row r="124" spans="1:20">
      <c r="A124" s="103">
        <v>1251</v>
      </c>
      <c r="B124" s="44" t="s">
        <v>274</v>
      </c>
      <c r="C124" s="236" t="s">
        <v>254</v>
      </c>
      <c r="D124" s="6"/>
      <c r="E124" s="4"/>
      <c r="F124" s="98">
        <v>1</v>
      </c>
      <c r="G124" s="8"/>
      <c r="H124" s="7">
        <f t="shared" si="102"/>
        <v>1</v>
      </c>
      <c r="I124" s="4">
        <v>1</v>
      </c>
      <c r="J124" s="8" t="s">
        <v>231</v>
      </c>
      <c r="K124" s="7">
        <f>SUMIF(exportMMB!D:D,budgetMMB!A124,exportMMB!F:F)</f>
        <v>0</v>
      </c>
      <c r="L124" s="14">
        <f t="shared" si="98"/>
        <v>0</v>
      </c>
      <c r="M124" s="25"/>
      <c r="N124" s="14">
        <f t="shared" si="99"/>
        <v>0</v>
      </c>
      <c r="O124" s="33"/>
      <c r="P124" s="33"/>
      <c r="Q124" s="33"/>
      <c r="R124" s="33"/>
      <c r="S124" s="14">
        <f t="shared" si="100"/>
        <v>0</v>
      </c>
      <c r="T124" s="36"/>
    </row>
    <row r="125" spans="1:20">
      <c r="A125" s="103">
        <v>1252</v>
      </c>
      <c r="B125" s="44" t="s">
        <v>275</v>
      </c>
      <c r="C125" s="236" t="s">
        <v>254</v>
      </c>
      <c r="D125" s="6"/>
      <c r="E125" s="4"/>
      <c r="F125" s="98">
        <v>1</v>
      </c>
      <c r="G125" s="8"/>
      <c r="H125" s="7">
        <f t="shared" si="102"/>
        <v>1</v>
      </c>
      <c r="I125" s="4">
        <v>1</v>
      </c>
      <c r="J125" s="8" t="s">
        <v>231</v>
      </c>
      <c r="K125" s="7">
        <f>SUMIF(exportMMB!D:D,budgetMMB!A125,exportMMB!F:F)</f>
        <v>0</v>
      </c>
      <c r="L125" s="14">
        <f t="shared" si="98"/>
        <v>0</v>
      </c>
      <c r="M125" s="25"/>
      <c r="N125" s="14">
        <f t="shared" si="99"/>
        <v>0</v>
      </c>
      <c r="O125" s="33"/>
      <c r="P125" s="33"/>
      <c r="Q125" s="33"/>
      <c r="R125" s="33"/>
      <c r="S125" s="14">
        <f t="shared" si="100"/>
        <v>0</v>
      </c>
      <c r="T125" s="33">
        <f>N125</f>
        <v>0</v>
      </c>
    </row>
    <row r="126" spans="1:20">
      <c r="A126" s="103">
        <v>1253</v>
      </c>
      <c r="B126" s="44" t="s">
        <v>276</v>
      </c>
      <c r="C126" s="236" t="s">
        <v>254</v>
      </c>
      <c r="D126" s="6"/>
      <c r="E126" s="4"/>
      <c r="F126" s="98">
        <v>1</v>
      </c>
      <c r="G126" s="8"/>
      <c r="H126" s="7">
        <f t="shared" si="102"/>
        <v>1</v>
      </c>
      <c r="I126" s="4">
        <v>1</v>
      </c>
      <c r="J126" s="8" t="s">
        <v>231</v>
      </c>
      <c r="K126" s="7">
        <f>SUMIF(exportMMB!D:D,budgetMMB!A126,exportMMB!F:F)</f>
        <v>0</v>
      </c>
      <c r="L126" s="14">
        <f t="shared" si="98"/>
        <v>0</v>
      </c>
      <c r="M126" s="25"/>
      <c r="N126" s="14">
        <f t="shared" si="99"/>
        <v>0</v>
      </c>
      <c r="O126" s="33"/>
      <c r="P126" s="33"/>
      <c r="Q126" s="33"/>
      <c r="R126" s="33"/>
      <c r="S126" s="14">
        <f t="shared" si="100"/>
        <v>0</v>
      </c>
      <c r="T126" s="36"/>
    </row>
    <row r="127" spans="1:20">
      <c r="A127" s="39">
        <v>1291</v>
      </c>
      <c r="B127" s="44" t="s">
        <v>277</v>
      </c>
      <c r="C127" s="236" t="s">
        <v>254</v>
      </c>
      <c r="D127" s="6"/>
      <c r="E127" s="4"/>
      <c r="F127" s="98">
        <v>1</v>
      </c>
      <c r="G127" s="8"/>
      <c r="H127" s="7">
        <f t="shared" si="102"/>
        <v>1</v>
      </c>
      <c r="I127" s="4">
        <v>1</v>
      </c>
      <c r="J127" s="8" t="s">
        <v>231</v>
      </c>
      <c r="K127" s="7">
        <f>SUMIF(exportMMB!D:D,budgetMMB!A127,exportMMB!F:F)</f>
        <v>0</v>
      </c>
      <c r="L127" s="14">
        <f t="shared" si="98"/>
        <v>0</v>
      </c>
      <c r="M127" s="25"/>
      <c r="N127" s="14">
        <f t="shared" si="99"/>
        <v>0</v>
      </c>
      <c r="O127" s="33"/>
      <c r="P127" s="33"/>
      <c r="Q127" s="33"/>
      <c r="R127" s="33"/>
      <c r="S127" s="14">
        <f t="shared" si="100"/>
        <v>0</v>
      </c>
      <c r="T127" s="36"/>
    </row>
    <row r="128" spans="1:20">
      <c r="A128" s="39"/>
      <c r="B128" s="46" t="s">
        <v>152</v>
      </c>
      <c r="C128" s="236"/>
      <c r="D128" s="6"/>
      <c r="E128" s="4"/>
      <c r="F128" s="98"/>
      <c r="G128" s="8"/>
      <c r="H128" s="7"/>
      <c r="I128" s="4"/>
      <c r="J128" s="8"/>
      <c r="K128" s="7"/>
      <c r="L128" s="16">
        <f t="shared" ref="L128:T128" si="103">SUM(L118:L127)</f>
        <v>0</v>
      </c>
      <c r="M128" s="21">
        <f t="shared" si="103"/>
        <v>0</v>
      </c>
      <c r="N128" s="16">
        <f t="shared" si="103"/>
        <v>0</v>
      </c>
      <c r="O128" s="34">
        <f t="shared" si="103"/>
        <v>0</v>
      </c>
      <c r="P128" s="34">
        <f t="shared" si="103"/>
        <v>0</v>
      </c>
      <c r="Q128" s="34">
        <f t="shared" si="103"/>
        <v>0</v>
      </c>
      <c r="R128" s="34">
        <f t="shared" si="103"/>
        <v>0</v>
      </c>
      <c r="S128" s="16">
        <f t="shared" si="103"/>
        <v>0</v>
      </c>
      <c r="T128" s="34">
        <f t="shared" si="103"/>
        <v>0</v>
      </c>
    </row>
    <row r="129" spans="1:20">
      <c r="A129" s="39"/>
      <c r="B129" s="46"/>
      <c r="C129" s="236"/>
      <c r="D129" s="6"/>
      <c r="E129" s="4"/>
      <c r="F129" s="98"/>
      <c r="G129" s="8"/>
      <c r="H129" s="7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</row>
    <row r="130" spans="1:20">
      <c r="A130" s="104">
        <v>1300</v>
      </c>
      <c r="B130" s="31" t="s">
        <v>168</v>
      </c>
      <c r="C130" s="237"/>
      <c r="D130" s="6"/>
      <c r="E130" s="4"/>
      <c r="F130" s="98"/>
      <c r="G130" s="8"/>
      <c r="H130" s="7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</row>
    <row r="131" spans="1:20">
      <c r="A131" s="39">
        <v>1301</v>
      </c>
      <c r="B131" s="44" t="s">
        <v>168</v>
      </c>
      <c r="C131" s="236" t="s">
        <v>240</v>
      </c>
      <c r="D131" s="6"/>
      <c r="E131" s="4"/>
      <c r="F131" s="98">
        <v>1</v>
      </c>
      <c r="G131" s="8"/>
      <c r="H131" s="7">
        <f t="shared" ref="H131:H136" si="104">SUM(E131:G131)</f>
        <v>1</v>
      </c>
      <c r="I131" s="4">
        <v>1</v>
      </c>
      <c r="J131" s="8" t="s">
        <v>231</v>
      </c>
      <c r="K131" s="7">
        <f>SUMIF(exportMMB!D:D,budgetMMB!A131,exportMMB!F:F)</f>
        <v>0</v>
      </c>
      <c r="L131" s="14">
        <f t="shared" ref="L131:L143" si="105">H131*I131*K131</f>
        <v>0</v>
      </c>
      <c r="M131" s="25"/>
      <c r="N131" s="14">
        <f t="shared" ref="N131:N143" si="106">MAX(L131-SUM(O131:R131),0)</f>
        <v>0</v>
      </c>
      <c r="O131" s="33"/>
      <c r="P131" s="33"/>
      <c r="Q131" s="33"/>
      <c r="R131" s="33"/>
      <c r="S131" s="14">
        <f t="shared" ref="S131:S143" si="107">L131-SUM(N131:R131)</f>
        <v>0</v>
      </c>
      <c r="T131" s="33">
        <f t="shared" ref="T131:T137" si="108">N131</f>
        <v>0</v>
      </c>
    </row>
    <row r="132" spans="1:20">
      <c r="A132" s="39">
        <v>1302</v>
      </c>
      <c r="B132" s="44" t="s">
        <v>278</v>
      </c>
      <c r="C132" s="236" t="s">
        <v>240</v>
      </c>
      <c r="D132" s="6"/>
      <c r="E132" s="4"/>
      <c r="F132" s="98">
        <v>1</v>
      </c>
      <c r="G132" s="8"/>
      <c r="H132" s="7">
        <f t="shared" si="104"/>
        <v>1</v>
      </c>
      <c r="I132" s="4">
        <v>1</v>
      </c>
      <c r="J132" s="8" t="s">
        <v>231</v>
      </c>
      <c r="K132" s="7">
        <f>SUMIF(exportMMB!D:D,budgetMMB!A132,exportMMB!F:F)</f>
        <v>0</v>
      </c>
      <c r="L132" s="14">
        <f t="shared" si="105"/>
        <v>0</v>
      </c>
      <c r="M132" s="25"/>
      <c r="N132" s="14">
        <f t="shared" si="106"/>
        <v>0</v>
      </c>
      <c r="O132" s="33"/>
      <c r="P132" s="33"/>
      <c r="Q132" s="33"/>
      <c r="R132" s="33"/>
      <c r="S132" s="14">
        <f t="shared" si="107"/>
        <v>0</v>
      </c>
      <c r="T132" s="33">
        <f>N132</f>
        <v>0</v>
      </c>
    </row>
    <row r="133" spans="1:20">
      <c r="A133" s="103">
        <v>1303</v>
      </c>
      <c r="B133" s="44" t="s">
        <v>279</v>
      </c>
      <c r="C133" s="236" t="s">
        <v>240</v>
      </c>
      <c r="D133" s="6"/>
      <c r="E133" s="4"/>
      <c r="F133" s="98">
        <v>1</v>
      </c>
      <c r="G133" s="8"/>
      <c r="H133" s="7">
        <v>1</v>
      </c>
      <c r="I133" s="4">
        <v>1</v>
      </c>
      <c r="J133" s="8" t="s">
        <v>231</v>
      </c>
      <c r="K133" s="7">
        <f>SUMIF(exportMMB!D:D,budgetMMB!A133,exportMMB!F:F)</f>
        <v>0</v>
      </c>
      <c r="L133" s="14">
        <f>H133*I133*K133</f>
        <v>0</v>
      </c>
      <c r="M133" s="25"/>
      <c r="N133" s="14">
        <f t="shared" si="106"/>
        <v>0</v>
      </c>
      <c r="O133" s="33"/>
      <c r="P133" s="33"/>
      <c r="Q133" s="33"/>
      <c r="R133" s="33"/>
      <c r="S133" s="14">
        <f t="shared" si="107"/>
        <v>0</v>
      </c>
      <c r="T133" s="33">
        <f>N133</f>
        <v>0</v>
      </c>
    </row>
    <row r="134" spans="1:20">
      <c r="A134" s="39">
        <v>1304</v>
      </c>
      <c r="B134" s="44" t="s">
        <v>280</v>
      </c>
      <c r="C134" s="236" t="s">
        <v>242</v>
      </c>
      <c r="D134" s="6"/>
      <c r="E134" s="4"/>
      <c r="F134" s="98">
        <v>1</v>
      </c>
      <c r="G134" s="8"/>
      <c r="H134" s="7">
        <f t="shared" si="104"/>
        <v>1</v>
      </c>
      <c r="I134" s="4">
        <v>1</v>
      </c>
      <c r="J134" s="8" t="s">
        <v>231</v>
      </c>
      <c r="K134" s="7">
        <f>SUMIF(exportMMB!D:D,budgetMMB!A134,exportMMB!F:F)</f>
        <v>0</v>
      </c>
      <c r="L134" s="14">
        <f t="shared" si="105"/>
        <v>0</v>
      </c>
      <c r="M134" s="25"/>
      <c r="N134" s="14">
        <f t="shared" si="106"/>
        <v>0</v>
      </c>
      <c r="O134" s="33"/>
      <c r="P134" s="33"/>
      <c r="Q134" s="33"/>
      <c r="R134" s="33"/>
      <c r="S134" s="14">
        <f t="shared" si="107"/>
        <v>0</v>
      </c>
      <c r="T134" s="33">
        <f t="shared" si="108"/>
        <v>0</v>
      </c>
    </row>
    <row r="135" spans="1:20">
      <c r="A135" s="39">
        <v>1306</v>
      </c>
      <c r="B135" s="44" t="s">
        <v>281</v>
      </c>
      <c r="C135" s="236" t="s">
        <v>240</v>
      </c>
      <c r="D135" s="6"/>
      <c r="E135" s="4"/>
      <c r="F135" s="98">
        <v>1</v>
      </c>
      <c r="G135" s="8"/>
      <c r="H135" s="7">
        <f t="shared" si="104"/>
        <v>1</v>
      </c>
      <c r="I135" s="4">
        <v>1</v>
      </c>
      <c r="J135" s="8" t="s">
        <v>231</v>
      </c>
      <c r="K135" s="7">
        <f>SUMIF(exportMMB!D:D,budgetMMB!A135,exportMMB!F:F)</f>
        <v>0</v>
      </c>
      <c r="L135" s="14">
        <f t="shared" si="105"/>
        <v>0</v>
      </c>
      <c r="M135" s="25"/>
      <c r="N135" s="14">
        <f t="shared" si="106"/>
        <v>0</v>
      </c>
      <c r="O135" s="33"/>
      <c r="P135" s="33"/>
      <c r="Q135" s="33"/>
      <c r="R135" s="33"/>
      <c r="S135" s="14">
        <f t="shared" si="107"/>
        <v>0</v>
      </c>
      <c r="T135" s="33">
        <f t="shared" si="108"/>
        <v>0</v>
      </c>
    </row>
    <row r="136" spans="1:20">
      <c r="A136" s="39">
        <v>1310</v>
      </c>
      <c r="B136" s="44" t="s">
        <v>233</v>
      </c>
      <c r="C136" s="236" t="s">
        <v>240</v>
      </c>
      <c r="D136" s="6"/>
      <c r="E136" s="4"/>
      <c r="F136" s="98">
        <v>1</v>
      </c>
      <c r="G136" s="8"/>
      <c r="H136" s="7">
        <f t="shared" si="104"/>
        <v>1</v>
      </c>
      <c r="I136" s="4">
        <v>1</v>
      </c>
      <c r="J136" s="8" t="s">
        <v>231</v>
      </c>
      <c r="K136" s="7">
        <f>SUMIF(exportMMB!D:D,budgetMMB!A136,exportMMB!F:F)</f>
        <v>0</v>
      </c>
      <c r="L136" s="14">
        <f t="shared" si="105"/>
        <v>0</v>
      </c>
      <c r="M136" s="25"/>
      <c r="N136" s="14">
        <f t="shared" si="106"/>
        <v>0</v>
      </c>
      <c r="O136" s="33"/>
      <c r="P136" s="33"/>
      <c r="Q136" s="33"/>
      <c r="R136" s="33"/>
      <c r="S136" s="14">
        <f t="shared" si="107"/>
        <v>0</v>
      </c>
      <c r="T136" s="33">
        <f t="shared" si="108"/>
        <v>0</v>
      </c>
    </row>
    <row r="137" spans="1:20">
      <c r="A137" s="39">
        <v>1311</v>
      </c>
      <c r="B137" s="44" t="s">
        <v>282</v>
      </c>
      <c r="C137" s="236" t="s">
        <v>248</v>
      </c>
      <c r="D137" s="6"/>
      <c r="E137" s="4"/>
      <c r="F137" s="98">
        <v>1</v>
      </c>
      <c r="G137" s="8"/>
      <c r="H137" s="7">
        <f t="shared" ref="H137:H141" si="109">SUM(E137:G137)</f>
        <v>1</v>
      </c>
      <c r="I137" s="4">
        <v>1</v>
      </c>
      <c r="J137" s="8" t="s">
        <v>231</v>
      </c>
      <c r="K137" s="7">
        <f>SUMIF(exportMMB!D:D,budgetMMB!A137,exportMMB!F:F)</f>
        <v>0</v>
      </c>
      <c r="L137" s="14">
        <f t="shared" si="105"/>
        <v>0</v>
      </c>
      <c r="M137" s="25"/>
      <c r="N137" s="14">
        <f t="shared" si="106"/>
        <v>0</v>
      </c>
      <c r="O137" s="33"/>
      <c r="P137" s="33"/>
      <c r="Q137" s="33"/>
      <c r="R137" s="33"/>
      <c r="S137" s="14">
        <f t="shared" si="107"/>
        <v>0</v>
      </c>
      <c r="T137" s="33">
        <f t="shared" si="108"/>
        <v>0</v>
      </c>
    </row>
    <row r="138" spans="1:20">
      <c r="A138" s="39">
        <v>1345</v>
      </c>
      <c r="B138" s="44" t="s">
        <v>272</v>
      </c>
      <c r="C138" s="236" t="s">
        <v>230</v>
      </c>
      <c r="D138" s="6"/>
      <c r="E138" s="4"/>
      <c r="F138" s="98">
        <v>1</v>
      </c>
      <c r="G138" s="8"/>
      <c r="H138" s="7">
        <f t="shared" si="109"/>
        <v>1</v>
      </c>
      <c r="I138" s="4">
        <v>1</v>
      </c>
      <c r="J138" s="8" t="s">
        <v>231</v>
      </c>
      <c r="K138" s="7">
        <f>SUMIF(exportMMB!D:D,budgetMMB!A138,exportMMB!F:F)</f>
        <v>0</v>
      </c>
      <c r="L138" s="14">
        <f t="shared" si="105"/>
        <v>0</v>
      </c>
      <c r="M138" s="25"/>
      <c r="N138" s="14">
        <f t="shared" si="106"/>
        <v>0</v>
      </c>
      <c r="O138" s="33"/>
      <c r="P138" s="33"/>
      <c r="Q138" s="33"/>
      <c r="R138" s="33"/>
      <c r="S138" s="14">
        <f t="shared" si="107"/>
        <v>0</v>
      </c>
      <c r="T138" s="36"/>
    </row>
    <row r="139" spans="1:20">
      <c r="A139" s="103">
        <v>1350</v>
      </c>
      <c r="B139" s="44" t="s">
        <v>273</v>
      </c>
      <c r="C139" s="236" t="s">
        <v>254</v>
      </c>
      <c r="D139" s="6"/>
      <c r="E139" s="4"/>
      <c r="F139" s="98">
        <v>1</v>
      </c>
      <c r="G139" s="8"/>
      <c r="H139" s="7">
        <f t="shared" si="109"/>
        <v>1</v>
      </c>
      <c r="I139" s="4">
        <v>1</v>
      </c>
      <c r="J139" s="8" t="s">
        <v>231</v>
      </c>
      <c r="K139" s="7">
        <f>SUMIF(exportMMB!D:D,budgetMMB!A139,exportMMB!F:F)</f>
        <v>0</v>
      </c>
      <c r="L139" s="14">
        <f t="shared" si="105"/>
        <v>0</v>
      </c>
      <c r="M139" s="25"/>
      <c r="N139" s="14">
        <f t="shared" si="106"/>
        <v>0</v>
      </c>
      <c r="O139" s="33"/>
      <c r="P139" s="33"/>
      <c r="Q139" s="33"/>
      <c r="R139" s="33"/>
      <c r="S139" s="14">
        <f t="shared" si="107"/>
        <v>0</v>
      </c>
      <c r="T139" s="36"/>
    </row>
    <row r="140" spans="1:20">
      <c r="A140" s="103">
        <v>1351</v>
      </c>
      <c r="B140" s="44" t="s">
        <v>274</v>
      </c>
      <c r="C140" s="236" t="s">
        <v>254</v>
      </c>
      <c r="D140" s="6"/>
      <c r="E140" s="4"/>
      <c r="F140" s="98">
        <v>1</v>
      </c>
      <c r="G140" s="8"/>
      <c r="H140" s="7">
        <f t="shared" si="109"/>
        <v>1</v>
      </c>
      <c r="I140" s="4">
        <v>1</v>
      </c>
      <c r="J140" s="8" t="s">
        <v>231</v>
      </c>
      <c r="K140" s="7">
        <f>SUMIF(exportMMB!D:D,budgetMMB!A140,exportMMB!F:F)</f>
        <v>0</v>
      </c>
      <c r="L140" s="14">
        <f t="shared" si="105"/>
        <v>0</v>
      </c>
      <c r="M140" s="25"/>
      <c r="N140" s="14">
        <f t="shared" si="106"/>
        <v>0</v>
      </c>
      <c r="O140" s="33"/>
      <c r="P140" s="33"/>
      <c r="Q140" s="33"/>
      <c r="R140" s="33"/>
      <c r="S140" s="14">
        <f t="shared" si="107"/>
        <v>0</v>
      </c>
      <c r="T140" s="36"/>
    </row>
    <row r="141" spans="1:20">
      <c r="A141" s="103">
        <v>1352</v>
      </c>
      <c r="B141" s="44" t="s">
        <v>275</v>
      </c>
      <c r="C141" s="236" t="s">
        <v>254</v>
      </c>
      <c r="D141" s="6"/>
      <c r="E141" s="4"/>
      <c r="F141" s="98">
        <v>1</v>
      </c>
      <c r="G141" s="8"/>
      <c r="H141" s="7">
        <f t="shared" si="109"/>
        <v>1</v>
      </c>
      <c r="I141" s="4">
        <v>1</v>
      </c>
      <c r="J141" s="8" t="s">
        <v>231</v>
      </c>
      <c r="K141" s="7">
        <f>SUMIF(exportMMB!D:D,budgetMMB!A141,exportMMB!F:F)</f>
        <v>0</v>
      </c>
      <c r="L141" s="14">
        <f t="shared" si="105"/>
        <v>0</v>
      </c>
      <c r="M141" s="25"/>
      <c r="N141" s="14">
        <f t="shared" si="106"/>
        <v>0</v>
      </c>
      <c r="O141" s="33"/>
      <c r="P141" s="33"/>
      <c r="Q141" s="33"/>
      <c r="R141" s="33"/>
      <c r="S141" s="14">
        <f t="shared" si="107"/>
        <v>0</v>
      </c>
      <c r="T141" s="33">
        <f>N141</f>
        <v>0</v>
      </c>
    </row>
    <row r="142" spans="1:20">
      <c r="A142" s="103">
        <v>1353</v>
      </c>
      <c r="B142" s="44" t="s">
        <v>276</v>
      </c>
      <c r="C142" s="236" t="s">
        <v>254</v>
      </c>
      <c r="D142" s="6"/>
      <c r="E142" s="4"/>
      <c r="F142" s="98">
        <v>1</v>
      </c>
      <c r="G142" s="8"/>
      <c r="H142" s="7">
        <f t="shared" ref="H142" si="110">SUM(E142:G142)</f>
        <v>1</v>
      </c>
      <c r="I142" s="4">
        <v>1</v>
      </c>
      <c r="J142" s="8" t="s">
        <v>231</v>
      </c>
      <c r="K142" s="7">
        <f>SUMIF(exportMMB!D:D,budgetMMB!A142,exportMMB!F:F)</f>
        <v>0</v>
      </c>
      <c r="L142" s="14">
        <f t="shared" si="105"/>
        <v>0</v>
      </c>
      <c r="M142" s="25"/>
      <c r="N142" s="14">
        <f t="shared" si="106"/>
        <v>0</v>
      </c>
      <c r="O142" s="33"/>
      <c r="P142" s="33"/>
      <c r="Q142" s="33"/>
      <c r="R142" s="33"/>
      <c r="S142" s="14">
        <f t="shared" si="107"/>
        <v>0</v>
      </c>
      <c r="T142" s="36"/>
    </row>
    <row r="143" spans="1:20">
      <c r="A143" s="39">
        <v>1391</v>
      </c>
      <c r="B143" s="44" t="s">
        <v>283</v>
      </c>
      <c r="C143" s="236" t="s">
        <v>254</v>
      </c>
      <c r="D143" s="6"/>
      <c r="E143" s="4"/>
      <c r="F143" s="98">
        <v>1</v>
      </c>
      <c r="G143" s="8"/>
      <c r="H143" s="7">
        <f t="shared" ref="H143:H148" si="111">SUM(E143:G143)</f>
        <v>1</v>
      </c>
      <c r="I143" s="4">
        <v>1</v>
      </c>
      <c r="J143" s="8" t="s">
        <v>231</v>
      </c>
      <c r="K143" s="7">
        <f>SUMIF(exportMMB!D:D,budgetMMB!A143,exportMMB!F:F)</f>
        <v>0</v>
      </c>
      <c r="L143" s="14">
        <f t="shared" si="105"/>
        <v>0</v>
      </c>
      <c r="M143" s="25"/>
      <c r="N143" s="14">
        <f t="shared" si="106"/>
        <v>0</v>
      </c>
      <c r="O143" s="33"/>
      <c r="P143" s="33"/>
      <c r="Q143" s="33"/>
      <c r="R143" s="33"/>
      <c r="S143" s="14">
        <f t="shared" si="107"/>
        <v>0</v>
      </c>
      <c r="T143" s="36"/>
    </row>
    <row r="144" spans="1:20">
      <c r="A144" s="39"/>
      <c r="B144" s="46" t="s">
        <v>152</v>
      </c>
      <c r="C144" s="236"/>
      <c r="D144" s="6"/>
      <c r="E144" s="4"/>
      <c r="F144" s="98"/>
      <c r="G144" s="8"/>
      <c r="H144" s="7"/>
      <c r="I144" s="4"/>
      <c r="J144" s="8"/>
      <c r="K144" s="7"/>
      <c r="L144" s="16">
        <f t="shared" ref="L144:T144" si="112">SUM(L131:L143)</f>
        <v>0</v>
      </c>
      <c r="M144" s="21">
        <f t="shared" si="112"/>
        <v>0</v>
      </c>
      <c r="N144" s="16">
        <f t="shared" si="112"/>
        <v>0</v>
      </c>
      <c r="O144" s="34">
        <f t="shared" si="112"/>
        <v>0</v>
      </c>
      <c r="P144" s="34">
        <f t="shared" si="112"/>
        <v>0</v>
      </c>
      <c r="Q144" s="34">
        <f t="shared" si="112"/>
        <v>0</v>
      </c>
      <c r="R144" s="34">
        <f t="shared" si="112"/>
        <v>0</v>
      </c>
      <c r="S144" s="16">
        <f t="shared" si="112"/>
        <v>0</v>
      </c>
      <c r="T144" s="34">
        <f t="shared" si="112"/>
        <v>0</v>
      </c>
    </row>
    <row r="145" spans="1:20">
      <c r="A145" s="39"/>
      <c r="B145" s="44"/>
      <c r="C145" s="236"/>
      <c r="D145" s="6"/>
      <c r="E145" s="4"/>
      <c r="F145" s="98"/>
      <c r="G145" s="8"/>
      <c r="H145" s="7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</row>
    <row r="146" spans="1:20">
      <c r="A146" s="104">
        <v>1400</v>
      </c>
      <c r="B146" s="31" t="s">
        <v>169</v>
      </c>
      <c r="C146" s="237"/>
      <c r="D146" s="6"/>
      <c r="E146" s="4"/>
      <c r="F146" s="98"/>
      <c r="G146" s="8"/>
      <c r="H146" s="7"/>
      <c r="I146" s="4"/>
      <c r="J146" s="8"/>
      <c r="K146" s="7"/>
      <c r="L146" s="15" t="s">
        <v>146</v>
      </c>
      <c r="M146" s="26"/>
      <c r="N146" s="15" t="s">
        <v>146</v>
      </c>
      <c r="O146" s="33"/>
      <c r="P146" s="33"/>
      <c r="Q146" s="33"/>
      <c r="R146" s="33"/>
      <c r="S146" s="14"/>
      <c r="T146" s="33"/>
    </row>
    <row r="147" spans="1:20">
      <c r="A147" s="39">
        <v>1401</v>
      </c>
      <c r="B147" s="44" t="s">
        <v>284</v>
      </c>
      <c r="C147" s="236" t="s">
        <v>242</v>
      </c>
      <c r="D147" s="6"/>
      <c r="E147" s="4"/>
      <c r="F147" s="98">
        <v>1</v>
      </c>
      <c r="G147" s="8"/>
      <c r="H147" s="7">
        <f t="shared" si="111"/>
        <v>1</v>
      </c>
      <c r="I147" s="4">
        <v>1</v>
      </c>
      <c r="J147" s="8" t="s">
        <v>231</v>
      </c>
      <c r="K147" s="7">
        <v>0</v>
      </c>
      <c r="L147" s="14">
        <f t="shared" ref="L147:L178" si="113">H147*I147*K147</f>
        <v>0</v>
      </c>
      <c r="M147" s="25"/>
      <c r="N147" s="14">
        <f t="shared" ref="N147:N178" si="114">MAX(L147-SUM(O147:R147),0)</f>
        <v>0</v>
      </c>
      <c r="O147" s="33"/>
      <c r="P147" s="33"/>
      <c r="Q147" s="33"/>
      <c r="R147" s="33"/>
      <c r="S147" s="14">
        <f t="shared" ref="S147:S178" si="115">L147-SUM(N147:R147)</f>
        <v>0</v>
      </c>
      <c r="T147" s="33">
        <f t="shared" ref="T147:T174" si="116">N147</f>
        <v>0</v>
      </c>
    </row>
    <row r="148" spans="1:20">
      <c r="A148" s="39">
        <v>1402</v>
      </c>
      <c r="B148" s="44" t="s">
        <v>286</v>
      </c>
      <c r="C148" s="236" t="s">
        <v>242</v>
      </c>
      <c r="D148" s="6"/>
      <c r="E148" s="4"/>
      <c r="F148" s="98">
        <v>1</v>
      </c>
      <c r="G148" s="8"/>
      <c r="H148" s="7">
        <f t="shared" si="111"/>
        <v>1</v>
      </c>
      <c r="I148" s="4">
        <v>1</v>
      </c>
      <c r="J148" s="8" t="s">
        <v>231</v>
      </c>
      <c r="K148" s="7">
        <f>SUMIF(exportMMB!D:D,budgetMMB!A148,exportMMB!F:F)</f>
        <v>0</v>
      </c>
      <c r="L148" s="14">
        <f t="shared" si="113"/>
        <v>0</v>
      </c>
      <c r="M148" s="25"/>
      <c r="N148" s="14">
        <f t="shared" si="114"/>
        <v>0</v>
      </c>
      <c r="O148" s="33"/>
      <c r="P148" s="33"/>
      <c r="Q148" s="33"/>
      <c r="R148" s="33"/>
      <c r="S148" s="14">
        <f t="shared" si="115"/>
        <v>0</v>
      </c>
      <c r="T148" s="33">
        <f t="shared" si="116"/>
        <v>0</v>
      </c>
    </row>
    <row r="149" spans="1:20">
      <c r="A149" s="39">
        <v>1403</v>
      </c>
      <c r="B149" s="44" t="s">
        <v>287</v>
      </c>
      <c r="C149" s="236" t="s">
        <v>242</v>
      </c>
      <c r="D149" s="6"/>
      <c r="E149" s="4"/>
      <c r="F149" s="98">
        <v>1</v>
      </c>
      <c r="G149" s="8"/>
      <c r="H149" s="7">
        <f t="shared" ref="H149:H156" si="117">SUM(E149:G149)</f>
        <v>1</v>
      </c>
      <c r="I149" s="4">
        <v>1</v>
      </c>
      <c r="J149" s="8" t="s">
        <v>231</v>
      </c>
      <c r="K149" s="7">
        <f>SUMIF(exportMMB!D:D,budgetMMB!A149,exportMMB!F:F)</f>
        <v>0</v>
      </c>
      <c r="L149" s="14">
        <f t="shared" si="113"/>
        <v>0</v>
      </c>
      <c r="M149" s="25"/>
      <c r="N149" s="14">
        <f t="shared" si="114"/>
        <v>0</v>
      </c>
      <c r="O149" s="33"/>
      <c r="P149" s="33"/>
      <c r="Q149" s="33"/>
      <c r="R149" s="33"/>
      <c r="S149" s="14">
        <f t="shared" si="115"/>
        <v>0</v>
      </c>
      <c r="T149" s="33">
        <f t="shared" si="116"/>
        <v>0</v>
      </c>
    </row>
    <row r="150" spans="1:20">
      <c r="A150" s="39">
        <v>1404</v>
      </c>
      <c r="B150" s="44" t="s">
        <v>288</v>
      </c>
      <c r="C150" s="236" t="s">
        <v>242</v>
      </c>
      <c r="D150" s="6"/>
      <c r="E150" s="4"/>
      <c r="F150" s="98">
        <v>1</v>
      </c>
      <c r="G150" s="8"/>
      <c r="H150" s="7">
        <f t="shared" si="117"/>
        <v>1</v>
      </c>
      <c r="I150" s="4">
        <v>1</v>
      </c>
      <c r="J150" s="8" t="s">
        <v>231</v>
      </c>
      <c r="K150" s="7">
        <f>SUMIF(exportMMB!D:D,budgetMMB!A150,exportMMB!F:F)</f>
        <v>0</v>
      </c>
      <c r="L150" s="14">
        <f t="shared" si="113"/>
        <v>0</v>
      </c>
      <c r="M150" s="25"/>
      <c r="N150" s="14">
        <f t="shared" si="114"/>
        <v>0</v>
      </c>
      <c r="O150" s="33"/>
      <c r="P150" s="33"/>
      <c r="Q150" s="33"/>
      <c r="R150" s="33"/>
      <c r="S150" s="14">
        <f t="shared" si="115"/>
        <v>0</v>
      </c>
      <c r="T150" s="33">
        <f t="shared" si="116"/>
        <v>0</v>
      </c>
    </row>
    <row r="151" spans="1:20">
      <c r="A151" s="39">
        <v>1405</v>
      </c>
      <c r="B151" s="44" t="s">
        <v>289</v>
      </c>
      <c r="C151" s="236" t="s">
        <v>242</v>
      </c>
      <c r="D151" s="6"/>
      <c r="E151" s="4"/>
      <c r="F151" s="98">
        <v>1</v>
      </c>
      <c r="G151" s="8"/>
      <c r="H151" s="7">
        <f t="shared" si="117"/>
        <v>1</v>
      </c>
      <c r="I151" s="4">
        <v>1</v>
      </c>
      <c r="J151" s="8" t="s">
        <v>231</v>
      </c>
      <c r="K151" s="7">
        <f>SUMIF(exportMMB!D:D,budgetMMB!A151,exportMMB!F:F)</f>
        <v>0</v>
      </c>
      <c r="L151" s="14">
        <f t="shared" si="113"/>
        <v>0</v>
      </c>
      <c r="M151" s="25"/>
      <c r="N151" s="14">
        <f t="shared" si="114"/>
        <v>0</v>
      </c>
      <c r="O151" s="33"/>
      <c r="P151" s="33"/>
      <c r="Q151" s="33"/>
      <c r="R151" s="33"/>
      <c r="S151" s="14">
        <f t="shared" si="115"/>
        <v>0</v>
      </c>
      <c r="T151" s="33">
        <f t="shared" si="116"/>
        <v>0</v>
      </c>
    </row>
    <row r="152" spans="1:20">
      <c r="A152" s="39">
        <v>1406</v>
      </c>
      <c r="B152" s="44" t="s">
        <v>290</v>
      </c>
      <c r="C152" s="236" t="s">
        <v>242</v>
      </c>
      <c r="D152" s="6"/>
      <c r="E152" s="4"/>
      <c r="F152" s="98">
        <v>1</v>
      </c>
      <c r="G152" s="8"/>
      <c r="H152" s="7">
        <f t="shared" si="117"/>
        <v>1</v>
      </c>
      <c r="I152" s="4">
        <v>1</v>
      </c>
      <c r="J152" s="8" t="s">
        <v>231</v>
      </c>
      <c r="K152" s="7">
        <f>SUMIF(exportMMB!D:D,budgetMMB!A152,exportMMB!F:F)</f>
        <v>0</v>
      </c>
      <c r="L152" s="14">
        <f t="shared" si="113"/>
        <v>0</v>
      </c>
      <c r="M152" s="25"/>
      <c r="N152" s="14">
        <f t="shared" si="114"/>
        <v>0</v>
      </c>
      <c r="O152" s="33"/>
      <c r="P152" s="33"/>
      <c r="Q152" s="33"/>
      <c r="R152" s="33"/>
      <c r="S152" s="14">
        <f t="shared" si="115"/>
        <v>0</v>
      </c>
      <c r="T152" s="33">
        <f t="shared" si="116"/>
        <v>0</v>
      </c>
    </row>
    <row r="153" spans="1:20">
      <c r="A153" s="39">
        <v>1407</v>
      </c>
      <c r="B153" s="44" t="s">
        <v>291</v>
      </c>
      <c r="C153" s="236" t="s">
        <v>242</v>
      </c>
      <c r="D153" s="6"/>
      <c r="E153" s="4"/>
      <c r="F153" s="98">
        <v>1</v>
      </c>
      <c r="G153" s="8"/>
      <c r="H153" s="7">
        <f t="shared" si="117"/>
        <v>1</v>
      </c>
      <c r="I153" s="4">
        <v>1</v>
      </c>
      <c r="J153" s="8" t="s">
        <v>231</v>
      </c>
      <c r="K153" s="7">
        <f>SUMIF(exportMMB!D:D,budgetMMB!A153,exportMMB!F:F)</f>
        <v>0</v>
      </c>
      <c r="L153" s="14">
        <f t="shared" si="113"/>
        <v>0</v>
      </c>
      <c r="M153" s="25"/>
      <c r="N153" s="14">
        <f t="shared" si="114"/>
        <v>0</v>
      </c>
      <c r="O153" s="33"/>
      <c r="P153" s="33"/>
      <c r="Q153" s="33"/>
      <c r="R153" s="33"/>
      <c r="S153" s="14">
        <f t="shared" si="115"/>
        <v>0</v>
      </c>
      <c r="T153" s="33">
        <f t="shared" si="116"/>
        <v>0</v>
      </c>
    </row>
    <row r="154" spans="1:20">
      <c r="A154" s="39">
        <v>1408</v>
      </c>
      <c r="B154" s="44" t="s">
        <v>292</v>
      </c>
      <c r="C154" s="236" t="s">
        <v>242</v>
      </c>
      <c r="D154" s="6"/>
      <c r="E154" s="4"/>
      <c r="F154" s="98">
        <v>1</v>
      </c>
      <c r="G154" s="8"/>
      <c r="H154" s="7">
        <f t="shared" si="117"/>
        <v>1</v>
      </c>
      <c r="I154" s="4">
        <v>1</v>
      </c>
      <c r="J154" s="8" t="s">
        <v>231</v>
      </c>
      <c r="K154" s="7">
        <f>SUMIF(exportMMB!D:D,budgetMMB!A154,exportMMB!F:F)</f>
        <v>0</v>
      </c>
      <c r="L154" s="14">
        <f t="shared" si="113"/>
        <v>0</v>
      </c>
      <c r="M154" s="25"/>
      <c r="N154" s="14">
        <f t="shared" si="114"/>
        <v>0</v>
      </c>
      <c r="O154" s="33"/>
      <c r="P154" s="33"/>
      <c r="Q154" s="33"/>
      <c r="R154" s="33"/>
      <c r="S154" s="14">
        <f t="shared" si="115"/>
        <v>0</v>
      </c>
      <c r="T154" s="33">
        <f t="shared" si="116"/>
        <v>0</v>
      </c>
    </row>
    <row r="155" spans="1:20">
      <c r="A155" s="39">
        <v>1409</v>
      </c>
      <c r="B155" s="44" t="s">
        <v>293</v>
      </c>
      <c r="C155" s="236" t="s">
        <v>242</v>
      </c>
      <c r="D155" s="6"/>
      <c r="E155" s="4"/>
      <c r="F155" s="98">
        <v>1</v>
      </c>
      <c r="G155" s="8"/>
      <c r="H155" s="7">
        <f t="shared" si="117"/>
        <v>1</v>
      </c>
      <c r="I155" s="4">
        <v>1</v>
      </c>
      <c r="J155" s="8" t="s">
        <v>231</v>
      </c>
      <c r="K155" s="7">
        <f>SUMIF(exportMMB!D:D,budgetMMB!A155,exportMMB!F:F)</f>
        <v>0</v>
      </c>
      <c r="L155" s="14">
        <f t="shared" si="113"/>
        <v>0</v>
      </c>
      <c r="M155" s="25"/>
      <c r="N155" s="14">
        <f t="shared" si="114"/>
        <v>0</v>
      </c>
      <c r="O155" s="33"/>
      <c r="P155" s="33"/>
      <c r="Q155" s="33"/>
      <c r="R155" s="33"/>
      <c r="S155" s="14">
        <f t="shared" si="115"/>
        <v>0</v>
      </c>
      <c r="T155" s="33">
        <f t="shared" si="116"/>
        <v>0</v>
      </c>
    </row>
    <row r="156" spans="1:20">
      <c r="A156" s="39">
        <v>1410</v>
      </c>
      <c r="B156" s="44" t="s">
        <v>294</v>
      </c>
      <c r="C156" s="236" t="s">
        <v>242</v>
      </c>
      <c r="D156" s="6"/>
      <c r="E156" s="4"/>
      <c r="F156" s="98">
        <v>1</v>
      </c>
      <c r="G156" s="8"/>
      <c r="H156" s="7">
        <f t="shared" si="117"/>
        <v>1</v>
      </c>
      <c r="I156" s="4">
        <v>1</v>
      </c>
      <c r="J156" s="8" t="s">
        <v>231</v>
      </c>
      <c r="K156" s="7">
        <f>SUMIF(exportMMB!D:D,budgetMMB!A156,exportMMB!F:F)</f>
        <v>0</v>
      </c>
      <c r="L156" s="14">
        <f t="shared" si="113"/>
        <v>0</v>
      </c>
      <c r="M156" s="25"/>
      <c r="N156" s="14">
        <f t="shared" si="114"/>
        <v>0</v>
      </c>
      <c r="O156" s="33"/>
      <c r="P156" s="33"/>
      <c r="Q156" s="33"/>
      <c r="R156" s="33"/>
      <c r="S156" s="14">
        <f t="shared" si="115"/>
        <v>0</v>
      </c>
      <c r="T156" s="33">
        <f t="shared" si="116"/>
        <v>0</v>
      </c>
    </row>
    <row r="157" spans="1:20">
      <c r="A157" s="103">
        <v>1411</v>
      </c>
      <c r="B157" s="44" t="s">
        <v>295</v>
      </c>
      <c r="C157" s="236" t="s">
        <v>242</v>
      </c>
      <c r="D157" s="6"/>
      <c r="E157" s="4"/>
      <c r="F157" s="98">
        <v>1</v>
      </c>
      <c r="G157" s="8"/>
      <c r="H157" s="7">
        <f t="shared" ref="H157:H161" si="118">SUM(E157:G157)</f>
        <v>1</v>
      </c>
      <c r="I157" s="4">
        <v>1</v>
      </c>
      <c r="J157" s="8" t="s">
        <v>231</v>
      </c>
      <c r="K157" s="7">
        <f>SUMIF(exportMMB!D:D,budgetMMB!A157,exportMMB!F:F)</f>
        <v>0</v>
      </c>
      <c r="L157" s="14">
        <f t="shared" si="113"/>
        <v>0</v>
      </c>
      <c r="M157" s="25"/>
      <c r="N157" s="14">
        <f t="shared" si="114"/>
        <v>0</v>
      </c>
      <c r="O157" s="33"/>
      <c r="P157" s="33"/>
      <c r="Q157" s="33"/>
      <c r="R157" s="33"/>
      <c r="S157" s="14">
        <f t="shared" si="115"/>
        <v>0</v>
      </c>
      <c r="T157" s="33">
        <f t="shared" si="116"/>
        <v>0</v>
      </c>
    </row>
    <row r="158" spans="1:20">
      <c r="A158" s="103">
        <v>1412</v>
      </c>
      <c r="B158" s="44" t="s">
        <v>296</v>
      </c>
      <c r="C158" s="236" t="s">
        <v>242</v>
      </c>
      <c r="D158" s="6"/>
      <c r="E158" s="4"/>
      <c r="F158" s="98">
        <v>1</v>
      </c>
      <c r="G158" s="8"/>
      <c r="H158" s="7">
        <f t="shared" si="118"/>
        <v>1</v>
      </c>
      <c r="I158" s="4">
        <v>1</v>
      </c>
      <c r="J158" s="8" t="s">
        <v>231</v>
      </c>
      <c r="K158" s="7">
        <f>SUMIF(exportMMB!D:D,budgetMMB!A158,exportMMB!F:F)</f>
        <v>0</v>
      </c>
      <c r="L158" s="14">
        <f t="shared" si="113"/>
        <v>0</v>
      </c>
      <c r="M158" s="25"/>
      <c r="N158" s="14">
        <f t="shared" si="114"/>
        <v>0</v>
      </c>
      <c r="O158" s="33"/>
      <c r="P158" s="33"/>
      <c r="Q158" s="33"/>
      <c r="R158" s="33"/>
      <c r="S158" s="14">
        <f t="shared" si="115"/>
        <v>0</v>
      </c>
      <c r="T158" s="33">
        <f t="shared" si="116"/>
        <v>0</v>
      </c>
    </row>
    <row r="159" spans="1:20">
      <c r="A159" s="103">
        <v>1413</v>
      </c>
      <c r="B159" s="44" t="s">
        <v>297</v>
      </c>
      <c r="C159" s="236" t="s">
        <v>242</v>
      </c>
      <c r="D159" s="6"/>
      <c r="E159" s="4"/>
      <c r="F159" s="98">
        <v>1</v>
      </c>
      <c r="G159" s="8"/>
      <c r="H159" s="7">
        <f t="shared" si="118"/>
        <v>1</v>
      </c>
      <c r="I159" s="4">
        <v>1</v>
      </c>
      <c r="J159" s="8" t="s">
        <v>231</v>
      </c>
      <c r="K159" s="7">
        <f>SUMIF(exportMMB!D:D,budgetMMB!A159,exportMMB!F:F)</f>
        <v>0</v>
      </c>
      <c r="L159" s="14">
        <f t="shared" si="113"/>
        <v>0</v>
      </c>
      <c r="M159" s="25"/>
      <c r="N159" s="14">
        <f t="shared" si="114"/>
        <v>0</v>
      </c>
      <c r="O159" s="33"/>
      <c r="P159" s="33"/>
      <c r="Q159" s="33"/>
      <c r="R159" s="33"/>
      <c r="S159" s="14">
        <f t="shared" si="115"/>
        <v>0</v>
      </c>
      <c r="T159" s="33">
        <f t="shared" si="116"/>
        <v>0</v>
      </c>
    </row>
    <row r="160" spans="1:20">
      <c r="A160" s="103">
        <v>1414</v>
      </c>
      <c r="B160" s="44" t="s">
        <v>298</v>
      </c>
      <c r="C160" s="236" t="s">
        <v>242</v>
      </c>
      <c r="D160" s="6"/>
      <c r="E160" s="4"/>
      <c r="F160" s="98">
        <v>1</v>
      </c>
      <c r="G160" s="8"/>
      <c r="H160" s="7">
        <f t="shared" si="118"/>
        <v>1</v>
      </c>
      <c r="I160" s="4">
        <v>1</v>
      </c>
      <c r="J160" s="8" t="s">
        <v>231</v>
      </c>
      <c r="K160" s="7">
        <f>SUMIF(exportMMB!D:D,budgetMMB!A160,exportMMB!F:F)</f>
        <v>0</v>
      </c>
      <c r="L160" s="14">
        <f t="shared" si="113"/>
        <v>0</v>
      </c>
      <c r="M160" s="25"/>
      <c r="N160" s="14">
        <f t="shared" si="114"/>
        <v>0</v>
      </c>
      <c r="O160" s="33"/>
      <c r="P160" s="33"/>
      <c r="Q160" s="33"/>
      <c r="R160" s="33"/>
      <c r="S160" s="14">
        <f t="shared" si="115"/>
        <v>0</v>
      </c>
      <c r="T160" s="33">
        <f t="shared" si="116"/>
        <v>0</v>
      </c>
    </row>
    <row r="161" spans="1:20">
      <c r="A161" s="103">
        <v>1415</v>
      </c>
      <c r="B161" s="44" t="s">
        <v>299</v>
      </c>
      <c r="C161" s="236" t="s">
        <v>242</v>
      </c>
      <c r="D161" s="6"/>
      <c r="E161" s="4"/>
      <c r="F161" s="98">
        <v>1</v>
      </c>
      <c r="G161" s="8"/>
      <c r="H161" s="7">
        <f t="shared" si="118"/>
        <v>1</v>
      </c>
      <c r="I161" s="4">
        <v>1</v>
      </c>
      <c r="J161" s="8" t="s">
        <v>231</v>
      </c>
      <c r="K161" s="7">
        <f>SUMIF(exportMMB!D:D,budgetMMB!A161,exportMMB!F:F)</f>
        <v>0</v>
      </c>
      <c r="L161" s="14">
        <f t="shared" si="113"/>
        <v>0</v>
      </c>
      <c r="M161" s="25"/>
      <c r="N161" s="14">
        <f t="shared" si="114"/>
        <v>0</v>
      </c>
      <c r="O161" s="33"/>
      <c r="P161" s="33"/>
      <c r="Q161" s="33"/>
      <c r="R161" s="33"/>
      <c r="S161" s="14">
        <f t="shared" si="115"/>
        <v>0</v>
      </c>
      <c r="T161" s="33">
        <f t="shared" si="116"/>
        <v>0</v>
      </c>
    </row>
    <row r="162" spans="1:20">
      <c r="A162" s="103">
        <v>1416</v>
      </c>
      <c r="B162" s="44" t="s">
        <v>300</v>
      </c>
      <c r="C162" s="236" t="s">
        <v>242</v>
      </c>
      <c r="D162" s="6"/>
      <c r="E162" s="4"/>
      <c r="F162" s="98">
        <v>1</v>
      </c>
      <c r="G162" s="8"/>
      <c r="H162" s="7">
        <f t="shared" ref="H162" si="119">SUM(E162:G162)</f>
        <v>1</v>
      </c>
      <c r="I162" s="4">
        <v>1</v>
      </c>
      <c r="J162" s="8" t="s">
        <v>231</v>
      </c>
      <c r="K162" s="7">
        <f>SUMIF(exportMMB!D:D,budgetMMB!A162,exportMMB!F:F)</f>
        <v>0</v>
      </c>
      <c r="L162" s="14">
        <f t="shared" si="113"/>
        <v>0</v>
      </c>
      <c r="M162" s="25"/>
      <c r="N162" s="14">
        <f t="shared" si="114"/>
        <v>0</v>
      </c>
      <c r="O162" s="33"/>
      <c r="P162" s="33"/>
      <c r="Q162" s="33"/>
      <c r="R162" s="33"/>
      <c r="S162" s="14">
        <f t="shared" si="115"/>
        <v>0</v>
      </c>
      <c r="T162" s="33">
        <f t="shared" si="116"/>
        <v>0</v>
      </c>
    </row>
    <row r="163" spans="1:20">
      <c r="A163" s="103">
        <v>1417</v>
      </c>
      <c r="B163" s="44" t="s">
        <v>301</v>
      </c>
      <c r="C163" s="236" t="s">
        <v>242</v>
      </c>
      <c r="D163" s="6"/>
      <c r="E163" s="4"/>
      <c r="F163" s="98">
        <v>1</v>
      </c>
      <c r="G163" s="8"/>
      <c r="H163" s="7">
        <f t="shared" ref="H163:H168" si="120">SUM(E163:G163)</f>
        <v>1</v>
      </c>
      <c r="I163" s="4">
        <v>1</v>
      </c>
      <c r="J163" s="8" t="s">
        <v>231</v>
      </c>
      <c r="K163" s="7">
        <f>SUMIF(exportMMB!D:D,budgetMMB!A163,exportMMB!F:F)</f>
        <v>0</v>
      </c>
      <c r="L163" s="14">
        <f t="shared" si="113"/>
        <v>0</v>
      </c>
      <c r="M163" s="25"/>
      <c r="N163" s="14">
        <f t="shared" si="114"/>
        <v>0</v>
      </c>
      <c r="O163" s="33"/>
      <c r="P163" s="33"/>
      <c r="Q163" s="33"/>
      <c r="R163" s="33"/>
      <c r="S163" s="14">
        <f t="shared" si="115"/>
        <v>0</v>
      </c>
      <c r="T163" s="33">
        <f t="shared" si="116"/>
        <v>0</v>
      </c>
    </row>
    <row r="164" spans="1:20">
      <c r="A164" s="103">
        <v>1418</v>
      </c>
      <c r="B164" s="44" t="s">
        <v>302</v>
      </c>
      <c r="C164" s="236" t="s">
        <v>242</v>
      </c>
      <c r="D164" s="6"/>
      <c r="E164" s="4"/>
      <c r="F164" s="98">
        <v>1</v>
      </c>
      <c r="G164" s="8"/>
      <c r="H164" s="7">
        <f t="shared" si="120"/>
        <v>1</v>
      </c>
      <c r="I164" s="4">
        <v>1</v>
      </c>
      <c r="J164" s="8" t="s">
        <v>231</v>
      </c>
      <c r="K164" s="7">
        <f>SUMIF(exportMMB!D:D,budgetMMB!A164,exportMMB!F:F)</f>
        <v>0</v>
      </c>
      <c r="L164" s="14">
        <f t="shared" si="113"/>
        <v>0</v>
      </c>
      <c r="M164" s="25"/>
      <c r="N164" s="14">
        <f t="shared" si="114"/>
        <v>0</v>
      </c>
      <c r="O164" s="33"/>
      <c r="P164" s="33"/>
      <c r="Q164" s="33"/>
      <c r="R164" s="33"/>
      <c r="S164" s="14">
        <f t="shared" si="115"/>
        <v>0</v>
      </c>
      <c r="T164" s="33">
        <f t="shared" si="116"/>
        <v>0</v>
      </c>
    </row>
    <row r="165" spans="1:20">
      <c r="A165" s="103">
        <v>1419</v>
      </c>
      <c r="B165" s="44" t="s">
        <v>303</v>
      </c>
      <c r="C165" s="236" t="s">
        <v>242</v>
      </c>
      <c r="D165" s="6"/>
      <c r="E165" s="4"/>
      <c r="F165" s="98">
        <v>1</v>
      </c>
      <c r="G165" s="8"/>
      <c r="H165" s="7">
        <f t="shared" si="120"/>
        <v>1</v>
      </c>
      <c r="I165" s="4">
        <v>1</v>
      </c>
      <c r="J165" s="8" t="s">
        <v>231</v>
      </c>
      <c r="K165" s="7">
        <f>SUMIF(exportMMB!D:D,budgetMMB!A165,exportMMB!F:F)</f>
        <v>0</v>
      </c>
      <c r="L165" s="14">
        <f t="shared" si="113"/>
        <v>0</v>
      </c>
      <c r="M165" s="25"/>
      <c r="N165" s="14">
        <f t="shared" si="114"/>
        <v>0</v>
      </c>
      <c r="O165" s="33"/>
      <c r="P165" s="33"/>
      <c r="Q165" s="33"/>
      <c r="R165" s="33"/>
      <c r="S165" s="14">
        <f t="shared" si="115"/>
        <v>0</v>
      </c>
      <c r="T165" s="33">
        <f t="shared" si="116"/>
        <v>0</v>
      </c>
    </row>
    <row r="166" spans="1:20">
      <c r="A166" s="39">
        <v>1420</v>
      </c>
      <c r="B166" s="44" t="s">
        <v>304</v>
      </c>
      <c r="C166" s="236" t="s">
        <v>242</v>
      </c>
      <c r="D166" s="6"/>
      <c r="E166" s="4"/>
      <c r="F166" s="98">
        <v>1</v>
      </c>
      <c r="G166" s="8"/>
      <c r="H166" s="7">
        <f t="shared" si="120"/>
        <v>1</v>
      </c>
      <c r="I166" s="4">
        <v>1</v>
      </c>
      <c r="J166" s="8" t="s">
        <v>231</v>
      </c>
      <c r="K166" s="7">
        <f>SUMIF(exportMMB!D:D,budgetMMB!A166,exportMMB!F:F)</f>
        <v>0</v>
      </c>
      <c r="L166" s="14">
        <f t="shared" si="113"/>
        <v>0</v>
      </c>
      <c r="M166" s="25"/>
      <c r="N166" s="14">
        <f t="shared" si="114"/>
        <v>0</v>
      </c>
      <c r="O166" s="33"/>
      <c r="P166" s="33"/>
      <c r="Q166" s="33"/>
      <c r="R166" s="33"/>
      <c r="S166" s="14">
        <f t="shared" si="115"/>
        <v>0</v>
      </c>
      <c r="T166" s="33">
        <f t="shared" si="116"/>
        <v>0</v>
      </c>
    </row>
    <row r="167" spans="1:20">
      <c r="A167" s="39">
        <v>1421</v>
      </c>
      <c r="B167" s="44" t="s">
        <v>306</v>
      </c>
      <c r="C167" s="236" t="s">
        <v>242</v>
      </c>
      <c r="D167" s="6"/>
      <c r="E167" s="4"/>
      <c r="F167" s="98">
        <v>1</v>
      </c>
      <c r="G167" s="8"/>
      <c r="H167" s="7">
        <f t="shared" si="120"/>
        <v>1</v>
      </c>
      <c r="I167" s="4">
        <v>1</v>
      </c>
      <c r="J167" s="8" t="s">
        <v>231</v>
      </c>
      <c r="K167" s="7">
        <f>SUMIF(exportMMB!D:D,budgetMMB!A167,exportMMB!F:F)</f>
        <v>0</v>
      </c>
      <c r="L167" s="14">
        <f t="shared" si="113"/>
        <v>0</v>
      </c>
      <c r="M167" s="25"/>
      <c r="N167" s="14">
        <f t="shared" si="114"/>
        <v>0</v>
      </c>
      <c r="O167" s="33"/>
      <c r="P167" s="33"/>
      <c r="Q167" s="33"/>
      <c r="R167" s="33"/>
      <c r="S167" s="14">
        <f t="shared" si="115"/>
        <v>0</v>
      </c>
      <c r="T167" s="33">
        <f t="shared" si="116"/>
        <v>0</v>
      </c>
    </row>
    <row r="168" spans="1:20">
      <c r="A168" s="39">
        <v>1422</v>
      </c>
      <c r="B168" s="44" t="s">
        <v>308</v>
      </c>
      <c r="C168" s="236" t="s">
        <v>230</v>
      </c>
      <c r="D168" s="6"/>
      <c r="E168" s="4"/>
      <c r="F168" s="98">
        <v>1</v>
      </c>
      <c r="G168" s="8"/>
      <c r="H168" s="7">
        <f t="shared" si="120"/>
        <v>1</v>
      </c>
      <c r="I168" s="4">
        <v>1</v>
      </c>
      <c r="J168" s="8" t="s">
        <v>231</v>
      </c>
      <c r="K168" s="7">
        <f>SUMIF(exportMMB!D:D,budgetMMB!A168,exportMMB!F:F)</f>
        <v>0</v>
      </c>
      <c r="L168" s="14">
        <f t="shared" si="113"/>
        <v>0</v>
      </c>
      <c r="M168" s="25"/>
      <c r="N168" s="14">
        <f t="shared" si="114"/>
        <v>0</v>
      </c>
      <c r="O168" s="33"/>
      <c r="P168" s="33"/>
      <c r="Q168" s="33"/>
      <c r="R168" s="33"/>
      <c r="S168" s="14">
        <f t="shared" si="115"/>
        <v>0</v>
      </c>
      <c r="T168" s="33">
        <f t="shared" si="116"/>
        <v>0</v>
      </c>
    </row>
    <row r="169" spans="1:20">
      <c r="A169" s="39">
        <v>1425</v>
      </c>
      <c r="B169" s="44" t="s">
        <v>309</v>
      </c>
      <c r="C169" s="236" t="s">
        <v>242</v>
      </c>
      <c r="D169" s="6"/>
      <c r="E169" s="4"/>
      <c r="F169" s="98">
        <v>1</v>
      </c>
      <c r="G169" s="8"/>
      <c r="H169" s="7">
        <f t="shared" ref="H169:H176" si="121">SUM(E169:G169)</f>
        <v>1</v>
      </c>
      <c r="I169" s="4">
        <v>1</v>
      </c>
      <c r="J169" s="8" t="s">
        <v>231</v>
      </c>
      <c r="K169" s="7">
        <f>SUMIF(exportMMB!D:D,budgetMMB!A169,exportMMB!F:F)</f>
        <v>0</v>
      </c>
      <c r="L169" s="14">
        <f t="shared" si="113"/>
        <v>0</v>
      </c>
      <c r="M169" s="25"/>
      <c r="N169" s="14">
        <f t="shared" si="114"/>
        <v>0</v>
      </c>
      <c r="O169" s="33"/>
      <c r="P169" s="33"/>
      <c r="Q169" s="33"/>
      <c r="R169" s="33"/>
      <c r="S169" s="14">
        <f t="shared" si="115"/>
        <v>0</v>
      </c>
      <c r="T169" s="33">
        <f t="shared" si="116"/>
        <v>0</v>
      </c>
    </row>
    <row r="170" spans="1:20">
      <c r="A170" s="39">
        <v>1426</v>
      </c>
      <c r="B170" s="44" t="s">
        <v>310</v>
      </c>
      <c r="C170" s="236" t="s">
        <v>242</v>
      </c>
      <c r="D170" s="6"/>
      <c r="E170" s="4"/>
      <c r="F170" s="98">
        <v>1</v>
      </c>
      <c r="G170" s="8"/>
      <c r="H170" s="7">
        <f t="shared" si="121"/>
        <v>1</v>
      </c>
      <c r="I170" s="4">
        <v>1</v>
      </c>
      <c r="J170" s="8" t="s">
        <v>231</v>
      </c>
      <c r="K170" s="7">
        <f>SUMIF(exportMMB!D:D,budgetMMB!A170,exportMMB!F:F)</f>
        <v>0</v>
      </c>
      <c r="L170" s="14">
        <f t="shared" si="113"/>
        <v>0</v>
      </c>
      <c r="M170" s="25"/>
      <c r="N170" s="14">
        <f t="shared" si="114"/>
        <v>0</v>
      </c>
      <c r="O170" s="33"/>
      <c r="P170" s="33"/>
      <c r="Q170" s="33"/>
      <c r="R170" s="33"/>
      <c r="S170" s="14">
        <f t="shared" si="115"/>
        <v>0</v>
      </c>
      <c r="T170" s="33">
        <f t="shared" si="116"/>
        <v>0</v>
      </c>
    </row>
    <row r="171" spans="1:20">
      <c r="A171" s="39">
        <v>1427</v>
      </c>
      <c r="B171" s="44" t="s">
        <v>311</v>
      </c>
      <c r="C171" s="236" t="s">
        <v>242</v>
      </c>
      <c r="D171" s="6"/>
      <c r="E171" s="4"/>
      <c r="F171" s="98">
        <v>1</v>
      </c>
      <c r="G171" s="8"/>
      <c r="H171" s="7">
        <f t="shared" si="121"/>
        <v>1</v>
      </c>
      <c r="I171" s="4">
        <v>1</v>
      </c>
      <c r="J171" s="8" t="s">
        <v>231</v>
      </c>
      <c r="K171" s="7">
        <f>SUMIF(exportMMB!D:D,budgetMMB!A171,exportMMB!F:F)</f>
        <v>0</v>
      </c>
      <c r="L171" s="14">
        <f t="shared" si="113"/>
        <v>0</v>
      </c>
      <c r="M171" s="25"/>
      <c r="N171" s="14">
        <f t="shared" si="114"/>
        <v>0</v>
      </c>
      <c r="O171" s="33"/>
      <c r="P171" s="33"/>
      <c r="Q171" s="33"/>
      <c r="R171" s="33"/>
      <c r="S171" s="14">
        <f t="shared" si="115"/>
        <v>0</v>
      </c>
      <c r="T171" s="33">
        <f t="shared" si="116"/>
        <v>0</v>
      </c>
    </row>
    <row r="172" spans="1:20">
      <c r="A172" s="39">
        <v>1431</v>
      </c>
      <c r="B172" s="44" t="s">
        <v>312</v>
      </c>
      <c r="C172" s="236" t="s">
        <v>242</v>
      </c>
      <c r="D172" s="6"/>
      <c r="E172" s="4"/>
      <c r="F172" s="98">
        <v>1</v>
      </c>
      <c r="G172" s="8"/>
      <c r="H172" s="7">
        <f t="shared" si="121"/>
        <v>1</v>
      </c>
      <c r="I172" s="4">
        <v>1</v>
      </c>
      <c r="J172" s="8" t="s">
        <v>231</v>
      </c>
      <c r="K172" s="7">
        <f>SUMIF(exportMMB!D:D,budgetMMB!A172,exportMMB!F:F)</f>
        <v>0</v>
      </c>
      <c r="L172" s="14">
        <f t="shared" si="113"/>
        <v>0</v>
      </c>
      <c r="M172" s="25"/>
      <c r="N172" s="14">
        <f t="shared" si="114"/>
        <v>0</v>
      </c>
      <c r="O172" s="33"/>
      <c r="P172" s="33"/>
      <c r="Q172" s="33"/>
      <c r="R172" s="33"/>
      <c r="S172" s="14">
        <f t="shared" si="115"/>
        <v>0</v>
      </c>
      <c r="T172" s="33">
        <f t="shared" si="116"/>
        <v>0</v>
      </c>
    </row>
    <row r="173" spans="1:20">
      <c r="A173" s="103">
        <v>1432</v>
      </c>
      <c r="B173" s="44" t="s">
        <v>313</v>
      </c>
      <c r="C173" s="236" t="s">
        <v>242</v>
      </c>
      <c r="D173" s="6"/>
      <c r="E173" s="4"/>
      <c r="F173" s="98">
        <v>1</v>
      </c>
      <c r="G173" s="8"/>
      <c r="H173" s="7">
        <f t="shared" si="121"/>
        <v>1</v>
      </c>
      <c r="I173" s="4">
        <v>1</v>
      </c>
      <c r="J173" s="8" t="s">
        <v>231</v>
      </c>
      <c r="K173" s="7">
        <f>SUMIF(exportMMB!D:D,budgetMMB!A173,exportMMB!F:F)</f>
        <v>0</v>
      </c>
      <c r="L173" s="14">
        <f t="shared" si="113"/>
        <v>0</v>
      </c>
      <c r="M173" s="25"/>
      <c r="N173" s="14">
        <f t="shared" si="114"/>
        <v>0</v>
      </c>
      <c r="O173" s="33"/>
      <c r="P173" s="33"/>
      <c r="Q173" s="33"/>
      <c r="R173" s="33"/>
      <c r="S173" s="14">
        <f t="shared" si="115"/>
        <v>0</v>
      </c>
      <c r="T173" s="33">
        <f t="shared" si="116"/>
        <v>0</v>
      </c>
    </row>
    <row r="174" spans="1:20">
      <c r="A174" s="103">
        <v>1440</v>
      </c>
      <c r="B174" s="44" t="s">
        <v>314</v>
      </c>
      <c r="C174" s="236" t="s">
        <v>242</v>
      </c>
      <c r="D174" s="6"/>
      <c r="E174" s="4"/>
      <c r="F174" s="98">
        <v>1</v>
      </c>
      <c r="G174" s="8"/>
      <c r="H174" s="7">
        <f t="shared" si="121"/>
        <v>1</v>
      </c>
      <c r="I174" s="4">
        <v>1</v>
      </c>
      <c r="J174" s="8" t="s">
        <v>231</v>
      </c>
      <c r="K174" s="7">
        <f>SUMIF(exportMMB!D:D,budgetMMB!A174,exportMMB!F:F)</f>
        <v>0</v>
      </c>
      <c r="L174" s="14">
        <f t="shared" si="113"/>
        <v>0</v>
      </c>
      <c r="M174" s="25"/>
      <c r="N174" s="14">
        <f t="shared" si="114"/>
        <v>0</v>
      </c>
      <c r="O174" s="33"/>
      <c r="P174" s="33"/>
      <c r="Q174" s="33"/>
      <c r="R174" s="33"/>
      <c r="S174" s="14">
        <f t="shared" si="115"/>
        <v>0</v>
      </c>
      <c r="T174" s="33">
        <f t="shared" si="116"/>
        <v>0</v>
      </c>
    </row>
    <row r="175" spans="1:20">
      <c r="A175" s="103">
        <v>1450</v>
      </c>
      <c r="B175" s="44" t="s">
        <v>273</v>
      </c>
      <c r="C175" s="236" t="s">
        <v>254</v>
      </c>
      <c r="D175" s="6"/>
      <c r="E175" s="4"/>
      <c r="F175" s="98">
        <v>1</v>
      </c>
      <c r="G175" s="8"/>
      <c r="H175" s="7">
        <f t="shared" si="121"/>
        <v>1</v>
      </c>
      <c r="I175" s="4">
        <v>1</v>
      </c>
      <c r="J175" s="8" t="s">
        <v>231</v>
      </c>
      <c r="K175" s="7">
        <f>SUMIF(exportMMB!D:D,budgetMMB!A175,exportMMB!F:F)</f>
        <v>0</v>
      </c>
      <c r="L175" s="14">
        <f t="shared" si="113"/>
        <v>0</v>
      </c>
      <c r="M175" s="25"/>
      <c r="N175" s="14">
        <f t="shared" si="114"/>
        <v>0</v>
      </c>
      <c r="O175" s="33"/>
      <c r="P175" s="33"/>
      <c r="Q175" s="33"/>
      <c r="R175" s="33"/>
      <c r="S175" s="14">
        <f t="shared" si="115"/>
        <v>0</v>
      </c>
      <c r="T175" s="36"/>
    </row>
    <row r="176" spans="1:20">
      <c r="A176" s="103">
        <v>1451</v>
      </c>
      <c r="B176" s="44" t="s">
        <v>274</v>
      </c>
      <c r="C176" s="236" t="s">
        <v>254</v>
      </c>
      <c r="D176" s="6"/>
      <c r="E176" s="4"/>
      <c r="F176" s="98">
        <v>1</v>
      </c>
      <c r="G176" s="8"/>
      <c r="H176" s="7">
        <f t="shared" si="121"/>
        <v>1</v>
      </c>
      <c r="I176" s="4">
        <v>1</v>
      </c>
      <c r="J176" s="8" t="s">
        <v>231</v>
      </c>
      <c r="K176" s="7">
        <f>SUMIF(exportMMB!D:D,budgetMMB!A176,exportMMB!F:F)</f>
        <v>0</v>
      </c>
      <c r="L176" s="14">
        <f t="shared" si="113"/>
        <v>0</v>
      </c>
      <c r="M176" s="25"/>
      <c r="N176" s="14">
        <f t="shared" si="114"/>
        <v>0</v>
      </c>
      <c r="O176" s="33"/>
      <c r="P176" s="33"/>
      <c r="Q176" s="33"/>
      <c r="R176" s="33"/>
      <c r="S176" s="14">
        <f t="shared" si="115"/>
        <v>0</v>
      </c>
      <c r="T176" s="36"/>
    </row>
    <row r="177" spans="1:20">
      <c r="A177" s="103">
        <v>1452</v>
      </c>
      <c r="B177" s="44" t="s">
        <v>275</v>
      </c>
      <c r="C177" s="236" t="s">
        <v>254</v>
      </c>
      <c r="D177" s="6"/>
      <c r="E177" s="4"/>
      <c r="F177" s="98">
        <v>1</v>
      </c>
      <c r="G177" s="8"/>
      <c r="H177" s="7">
        <f t="shared" ref="H177:H178" si="122">SUM(E177:G177)</f>
        <v>1</v>
      </c>
      <c r="I177" s="4">
        <v>1</v>
      </c>
      <c r="J177" s="8" t="s">
        <v>231</v>
      </c>
      <c r="K177" s="7">
        <f>SUMIF(exportMMB!D:D,budgetMMB!A177,exportMMB!F:F)</f>
        <v>0</v>
      </c>
      <c r="L177" s="14">
        <f t="shared" si="113"/>
        <v>0</v>
      </c>
      <c r="M177" s="25"/>
      <c r="N177" s="14">
        <f t="shared" si="114"/>
        <v>0</v>
      </c>
      <c r="O177" s="33"/>
      <c r="P177" s="33"/>
      <c r="Q177" s="33"/>
      <c r="R177" s="33"/>
      <c r="S177" s="14">
        <f t="shared" si="115"/>
        <v>0</v>
      </c>
      <c r="T177" s="33">
        <f>N177</f>
        <v>0</v>
      </c>
    </row>
    <row r="178" spans="1:20">
      <c r="A178" s="103">
        <v>1453</v>
      </c>
      <c r="B178" s="44" t="s">
        <v>276</v>
      </c>
      <c r="C178" s="236" t="s">
        <v>254</v>
      </c>
      <c r="D178" s="6"/>
      <c r="E178" s="4"/>
      <c r="F178" s="98">
        <v>1</v>
      </c>
      <c r="G178" s="8"/>
      <c r="H178" s="7">
        <f t="shared" si="122"/>
        <v>1</v>
      </c>
      <c r="I178" s="4">
        <v>1</v>
      </c>
      <c r="J178" s="8" t="s">
        <v>231</v>
      </c>
      <c r="K178" s="7">
        <f>SUMIF(exportMMB!D:D,budgetMMB!A178,exportMMB!F:F)</f>
        <v>0</v>
      </c>
      <c r="L178" s="14">
        <f t="shared" si="113"/>
        <v>0</v>
      </c>
      <c r="M178" s="25"/>
      <c r="N178" s="14">
        <f t="shared" si="114"/>
        <v>0</v>
      </c>
      <c r="O178" s="33"/>
      <c r="P178" s="33"/>
      <c r="Q178" s="33"/>
      <c r="R178" s="33"/>
      <c r="S178" s="14">
        <f t="shared" si="115"/>
        <v>0</v>
      </c>
      <c r="T178" s="36"/>
    </row>
    <row r="179" spans="1:20">
      <c r="A179" s="1"/>
      <c r="B179" s="46" t="s">
        <v>152</v>
      </c>
      <c r="C179" s="239"/>
      <c r="D179" s="6"/>
      <c r="E179" s="4"/>
      <c r="F179" s="98"/>
      <c r="G179" s="8"/>
      <c r="H179" s="7"/>
      <c r="I179" s="4"/>
      <c r="J179" s="8"/>
      <c r="K179" s="7"/>
      <c r="L179" s="16">
        <f t="shared" ref="L179:T179" si="123">SUM(L147:L178)</f>
        <v>0</v>
      </c>
      <c r="M179" s="21">
        <f t="shared" si="123"/>
        <v>0</v>
      </c>
      <c r="N179" s="16">
        <f t="shared" si="123"/>
        <v>0</v>
      </c>
      <c r="O179" s="34">
        <f t="shared" si="123"/>
        <v>0</v>
      </c>
      <c r="P179" s="34">
        <f t="shared" si="123"/>
        <v>0</v>
      </c>
      <c r="Q179" s="34">
        <f t="shared" si="123"/>
        <v>0</v>
      </c>
      <c r="R179" s="34">
        <f t="shared" si="123"/>
        <v>0</v>
      </c>
      <c r="S179" s="16">
        <f t="shared" si="123"/>
        <v>0</v>
      </c>
      <c r="T179" s="34">
        <f t="shared" si="123"/>
        <v>0</v>
      </c>
    </row>
    <row r="180" spans="1:20">
      <c r="A180" s="39"/>
      <c r="B180" s="44"/>
      <c r="C180" s="236"/>
      <c r="D180" s="6"/>
      <c r="E180" s="4"/>
      <c r="F180" s="98"/>
      <c r="G180" s="8"/>
      <c r="H180" s="7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</row>
    <row r="181" spans="1:20">
      <c r="A181" s="104">
        <v>1500</v>
      </c>
      <c r="B181" s="31" t="s">
        <v>170</v>
      </c>
      <c r="C181" s="237"/>
      <c r="D181" s="6"/>
      <c r="E181" s="4"/>
      <c r="F181" s="98"/>
      <c r="G181" s="8"/>
      <c r="H181" s="7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</row>
    <row r="182" spans="1:20">
      <c r="A182" s="39">
        <v>1501</v>
      </c>
      <c r="B182" s="44" t="s">
        <v>315</v>
      </c>
      <c r="C182" s="236" t="s">
        <v>244</v>
      </c>
      <c r="D182" s="6"/>
      <c r="E182" s="4"/>
      <c r="F182" s="98">
        <v>1</v>
      </c>
      <c r="G182" s="8"/>
      <c r="H182" s="7">
        <f t="shared" ref="H182:H188" si="124">SUM(E182:G182)</f>
        <v>1</v>
      </c>
      <c r="I182" s="4">
        <v>1</v>
      </c>
      <c r="J182" s="8" t="s">
        <v>231</v>
      </c>
      <c r="K182" s="7">
        <f>SUMIF(exportMMB!D:D,budgetMMB!A182,exportMMB!F:F)</f>
        <v>0</v>
      </c>
      <c r="L182" s="14">
        <f t="shared" ref="L182:L188" si="125">H182*I182*K182</f>
        <v>0</v>
      </c>
      <c r="M182" s="25"/>
      <c r="N182" s="14">
        <f t="shared" ref="N182:N188" si="126">MAX(L182-SUM(O182:R182),0)</f>
        <v>0</v>
      </c>
      <c r="O182" s="33"/>
      <c r="P182" s="33"/>
      <c r="Q182" s="33"/>
      <c r="R182" s="33"/>
      <c r="S182" s="14">
        <f t="shared" ref="S182:S188" si="127">L182-SUM(N182:R182)</f>
        <v>0</v>
      </c>
      <c r="T182" s="33">
        <f t="shared" ref="T182:T188" si="128">N182</f>
        <v>0</v>
      </c>
    </row>
    <row r="183" spans="1:20">
      <c r="A183" s="103">
        <v>1502</v>
      </c>
      <c r="B183" s="44" t="s">
        <v>316</v>
      </c>
      <c r="C183" s="236" t="s">
        <v>244</v>
      </c>
      <c r="D183" s="6"/>
      <c r="E183" s="4"/>
      <c r="F183" s="98">
        <v>1</v>
      </c>
      <c r="G183" s="8"/>
      <c r="H183" s="7">
        <f t="shared" si="124"/>
        <v>1</v>
      </c>
      <c r="I183" s="4">
        <v>1</v>
      </c>
      <c r="J183" s="8" t="s">
        <v>231</v>
      </c>
      <c r="K183" s="7">
        <f>SUMIF(exportMMB!D:D,budgetMMB!A183,exportMMB!F:F)</f>
        <v>0</v>
      </c>
      <c r="L183" s="14">
        <f t="shared" si="125"/>
        <v>0</v>
      </c>
      <c r="M183" s="25"/>
      <c r="N183" s="14">
        <f t="shared" si="126"/>
        <v>0</v>
      </c>
      <c r="O183" s="33"/>
      <c r="P183" s="33"/>
      <c r="Q183" s="33"/>
      <c r="R183" s="33"/>
      <c r="S183" s="14">
        <f t="shared" si="127"/>
        <v>0</v>
      </c>
      <c r="T183" s="33">
        <f t="shared" si="128"/>
        <v>0</v>
      </c>
    </row>
    <row r="184" spans="1:20">
      <c r="A184" s="103">
        <v>1503</v>
      </c>
      <c r="B184" s="44" t="s">
        <v>317</v>
      </c>
      <c r="C184" s="236" t="s">
        <v>244</v>
      </c>
      <c r="D184" s="6"/>
      <c r="E184" s="4"/>
      <c r="F184" s="98">
        <v>1</v>
      </c>
      <c r="G184" s="8"/>
      <c r="H184" s="7">
        <f t="shared" si="124"/>
        <v>1</v>
      </c>
      <c r="I184" s="4">
        <v>1</v>
      </c>
      <c r="J184" s="8" t="s">
        <v>231</v>
      </c>
      <c r="K184" s="7">
        <f>SUMIF(exportMMB!D:D,budgetMMB!A184,exportMMB!F:F)</f>
        <v>0</v>
      </c>
      <c r="L184" s="14">
        <f t="shared" si="125"/>
        <v>0</v>
      </c>
      <c r="M184" s="25"/>
      <c r="N184" s="14">
        <f t="shared" si="126"/>
        <v>0</v>
      </c>
      <c r="O184" s="33"/>
      <c r="P184" s="33"/>
      <c r="Q184" s="33"/>
      <c r="R184" s="33"/>
      <c r="S184" s="14">
        <f t="shared" si="127"/>
        <v>0</v>
      </c>
      <c r="T184" s="33">
        <f t="shared" si="128"/>
        <v>0</v>
      </c>
    </row>
    <row r="185" spans="1:20">
      <c r="A185" s="103">
        <v>1505</v>
      </c>
      <c r="B185" s="44" t="s">
        <v>318</v>
      </c>
      <c r="C185" s="236" t="s">
        <v>244</v>
      </c>
      <c r="D185" s="6"/>
      <c r="E185" s="4"/>
      <c r="F185" s="98">
        <v>1</v>
      </c>
      <c r="G185" s="8"/>
      <c r="H185" s="7">
        <f t="shared" si="124"/>
        <v>1</v>
      </c>
      <c r="I185" s="4">
        <v>1</v>
      </c>
      <c r="J185" s="8" t="s">
        <v>231</v>
      </c>
      <c r="K185" s="7">
        <f>SUMIF(exportMMB!D:D,budgetMMB!A185,exportMMB!F:F)</f>
        <v>0</v>
      </c>
      <c r="L185" s="14">
        <f t="shared" si="125"/>
        <v>0</v>
      </c>
      <c r="M185" s="25"/>
      <c r="N185" s="14">
        <f t="shared" si="126"/>
        <v>0</v>
      </c>
      <c r="O185" s="33"/>
      <c r="P185" s="33"/>
      <c r="Q185" s="33"/>
      <c r="R185" s="33"/>
      <c r="S185" s="14">
        <f t="shared" si="127"/>
        <v>0</v>
      </c>
      <c r="T185" s="33">
        <f t="shared" si="128"/>
        <v>0</v>
      </c>
    </row>
    <row r="186" spans="1:20">
      <c r="A186" s="103">
        <v>1540</v>
      </c>
      <c r="B186" s="44" t="s">
        <v>319</v>
      </c>
      <c r="C186" s="236" t="s">
        <v>244</v>
      </c>
      <c r="D186" s="6"/>
      <c r="E186" s="4"/>
      <c r="F186" s="98">
        <v>1</v>
      </c>
      <c r="G186" s="8"/>
      <c r="H186" s="7">
        <f t="shared" si="124"/>
        <v>1</v>
      </c>
      <c r="I186" s="4">
        <v>1</v>
      </c>
      <c r="J186" s="8" t="s">
        <v>231</v>
      </c>
      <c r="K186" s="7">
        <f>SUMIF(exportMMB!D:D,budgetMMB!A186,exportMMB!F:F)</f>
        <v>0</v>
      </c>
      <c r="L186" s="14">
        <f t="shared" si="125"/>
        <v>0</v>
      </c>
      <c r="M186" s="25"/>
      <c r="N186" s="14">
        <f t="shared" si="126"/>
        <v>0</v>
      </c>
      <c r="O186" s="33"/>
      <c r="P186" s="33"/>
      <c r="Q186" s="33"/>
      <c r="R186" s="33"/>
      <c r="S186" s="14">
        <f t="shared" si="127"/>
        <v>0</v>
      </c>
      <c r="T186" s="33">
        <f t="shared" si="128"/>
        <v>0</v>
      </c>
    </row>
    <row r="187" spans="1:20">
      <c r="A187" s="39">
        <v>1541</v>
      </c>
      <c r="B187" s="44" t="s">
        <v>320</v>
      </c>
      <c r="C187" s="236" t="s">
        <v>244</v>
      </c>
      <c r="D187" s="6"/>
      <c r="E187" s="4"/>
      <c r="F187" s="98">
        <v>1</v>
      </c>
      <c r="G187" s="8"/>
      <c r="H187" s="7">
        <f t="shared" si="124"/>
        <v>1</v>
      </c>
      <c r="I187" s="4">
        <v>1</v>
      </c>
      <c r="J187" s="8" t="s">
        <v>231</v>
      </c>
      <c r="K187" s="7">
        <f>SUMIF(exportMMB!D:D,budgetMMB!A187,exportMMB!F:F)</f>
        <v>0</v>
      </c>
      <c r="L187" s="14">
        <f t="shared" si="125"/>
        <v>0</v>
      </c>
      <c r="M187" s="25"/>
      <c r="N187" s="14">
        <f t="shared" si="126"/>
        <v>0</v>
      </c>
      <c r="O187" s="33"/>
      <c r="P187" s="33"/>
      <c r="Q187" s="33"/>
      <c r="R187" s="33"/>
      <c r="S187" s="14">
        <f t="shared" si="127"/>
        <v>0</v>
      </c>
      <c r="T187" s="33">
        <f t="shared" si="128"/>
        <v>0</v>
      </c>
    </row>
    <row r="188" spans="1:20">
      <c r="A188" s="39">
        <v>1542</v>
      </c>
      <c r="B188" s="44" t="s">
        <v>321</v>
      </c>
      <c r="C188" s="236" t="s">
        <v>244</v>
      </c>
      <c r="D188" s="6"/>
      <c r="E188" s="4"/>
      <c r="F188" s="98">
        <v>1</v>
      </c>
      <c r="G188" s="8"/>
      <c r="H188" s="7">
        <f t="shared" si="124"/>
        <v>1</v>
      </c>
      <c r="I188" s="4">
        <v>1</v>
      </c>
      <c r="J188" s="8" t="s">
        <v>231</v>
      </c>
      <c r="K188" s="7">
        <f>SUMIF(exportMMB!D:D,budgetMMB!A188,exportMMB!F:F)</f>
        <v>0</v>
      </c>
      <c r="L188" s="14">
        <f t="shared" si="125"/>
        <v>0</v>
      </c>
      <c r="M188" s="25"/>
      <c r="N188" s="14">
        <f t="shared" si="126"/>
        <v>0</v>
      </c>
      <c r="O188" s="33"/>
      <c r="P188" s="33"/>
      <c r="Q188" s="33"/>
      <c r="R188" s="33"/>
      <c r="S188" s="14">
        <f t="shared" si="127"/>
        <v>0</v>
      </c>
      <c r="T188" s="33">
        <f t="shared" si="128"/>
        <v>0</v>
      </c>
    </row>
    <row r="189" spans="1:20">
      <c r="A189" s="39"/>
      <c r="B189" s="46" t="s">
        <v>152</v>
      </c>
      <c r="C189" s="236"/>
      <c r="D189" s="6"/>
      <c r="E189" s="4"/>
      <c r="F189" s="98"/>
      <c r="G189" s="8"/>
      <c r="H189" s="7"/>
      <c r="I189" s="4"/>
      <c r="J189" s="4"/>
      <c r="K189" s="7"/>
      <c r="L189" s="16">
        <f t="shared" ref="L189:T189" si="129">SUM(L182:L188)</f>
        <v>0</v>
      </c>
      <c r="M189" s="21">
        <f t="shared" si="129"/>
        <v>0</v>
      </c>
      <c r="N189" s="16">
        <f t="shared" si="129"/>
        <v>0</v>
      </c>
      <c r="O189" s="34">
        <f t="shared" si="129"/>
        <v>0</v>
      </c>
      <c r="P189" s="34">
        <f t="shared" si="129"/>
        <v>0</v>
      </c>
      <c r="Q189" s="34">
        <f t="shared" si="129"/>
        <v>0</v>
      </c>
      <c r="R189" s="34">
        <f t="shared" si="129"/>
        <v>0</v>
      </c>
      <c r="S189" s="16">
        <f t="shared" si="129"/>
        <v>0</v>
      </c>
      <c r="T189" s="34">
        <f t="shared" si="129"/>
        <v>0</v>
      </c>
    </row>
    <row r="190" spans="1:20">
      <c r="A190" s="39"/>
      <c r="B190" s="44"/>
      <c r="C190" s="236"/>
      <c r="D190" s="6"/>
      <c r="E190" s="4"/>
      <c r="F190" s="98"/>
      <c r="G190" s="8"/>
      <c r="H190" s="7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</row>
    <row r="191" spans="1:20">
      <c r="A191" s="104">
        <v>2000</v>
      </c>
      <c r="B191" s="31" t="s">
        <v>172</v>
      </c>
      <c r="C191" s="237"/>
      <c r="D191" s="6"/>
      <c r="E191" s="4"/>
      <c r="F191" s="98"/>
      <c r="G191" s="8"/>
      <c r="H191" s="7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</row>
    <row r="192" spans="1:20">
      <c r="A192" s="39">
        <v>2001</v>
      </c>
      <c r="B192" s="44" t="s">
        <v>322</v>
      </c>
      <c r="C192" s="236" t="s">
        <v>267</v>
      </c>
      <c r="D192" s="6"/>
      <c r="E192" s="4"/>
      <c r="F192" s="98">
        <v>1</v>
      </c>
      <c r="G192" s="8"/>
      <c r="H192" s="7">
        <f t="shared" ref="H192:H196" si="130">SUM(E192:G192)</f>
        <v>1</v>
      </c>
      <c r="I192" s="4">
        <v>1</v>
      </c>
      <c r="J192" s="8" t="s">
        <v>231</v>
      </c>
      <c r="K192" s="7">
        <f>SUMIF(exportMMB!D:D,budgetMMB!A192,exportMMB!F:F)</f>
        <v>0</v>
      </c>
      <c r="L192" s="14">
        <f t="shared" ref="L192:L217" si="131">H192*I192*K192</f>
        <v>0</v>
      </c>
      <c r="M192" s="25"/>
      <c r="N192" s="14">
        <f t="shared" ref="N192:N217" si="132">MAX(L192-SUM(O192:R192),0)</f>
        <v>0</v>
      </c>
      <c r="O192" s="33"/>
      <c r="P192" s="33"/>
      <c r="Q192" s="33"/>
      <c r="R192" s="33"/>
      <c r="S192" s="14">
        <f t="shared" ref="S192:S217" si="133">L192-SUM(N192:R192)</f>
        <v>0</v>
      </c>
      <c r="T192" s="33">
        <f t="shared" ref="T192:T214" si="134">N192</f>
        <v>0</v>
      </c>
    </row>
    <row r="193" spans="1:20">
      <c r="A193" s="39">
        <v>2002</v>
      </c>
      <c r="B193" s="44" t="s">
        <v>324</v>
      </c>
      <c r="C193" s="236" t="s">
        <v>267</v>
      </c>
      <c r="D193" s="6"/>
      <c r="E193" s="4"/>
      <c r="F193" s="98">
        <v>1</v>
      </c>
      <c r="G193" s="8"/>
      <c r="H193" s="7">
        <f t="shared" si="130"/>
        <v>1</v>
      </c>
      <c r="I193" s="4">
        <v>1</v>
      </c>
      <c r="J193" s="8" t="s">
        <v>231</v>
      </c>
      <c r="K193" s="7">
        <f>SUMIF(exportMMB!D:D,budgetMMB!A193,exportMMB!F:F)</f>
        <v>0</v>
      </c>
      <c r="L193" s="14">
        <f t="shared" si="131"/>
        <v>0</v>
      </c>
      <c r="M193" s="25"/>
      <c r="N193" s="14">
        <f t="shared" si="132"/>
        <v>0</v>
      </c>
      <c r="O193" s="33"/>
      <c r="P193" s="33"/>
      <c r="Q193" s="33"/>
      <c r="R193" s="33"/>
      <c r="S193" s="14">
        <f t="shared" si="133"/>
        <v>0</v>
      </c>
      <c r="T193" s="33">
        <f t="shared" si="134"/>
        <v>0</v>
      </c>
    </row>
    <row r="194" spans="1:20">
      <c r="A194" s="39">
        <v>2004</v>
      </c>
      <c r="B194" s="44" t="s">
        <v>325</v>
      </c>
      <c r="C194" s="236" t="s">
        <v>267</v>
      </c>
      <c r="D194" s="6"/>
      <c r="E194" s="4"/>
      <c r="F194" s="98">
        <v>1</v>
      </c>
      <c r="G194" s="8"/>
      <c r="H194" s="7">
        <f t="shared" si="130"/>
        <v>1</v>
      </c>
      <c r="I194" s="4">
        <v>1</v>
      </c>
      <c r="J194" s="8" t="s">
        <v>231</v>
      </c>
      <c r="K194" s="7">
        <f>SUMIF(exportMMB!D:D,budgetMMB!A194,exportMMB!F:F)</f>
        <v>0</v>
      </c>
      <c r="L194" s="14">
        <f t="shared" si="131"/>
        <v>0</v>
      </c>
      <c r="M194" s="25"/>
      <c r="N194" s="14">
        <f t="shared" si="132"/>
        <v>0</v>
      </c>
      <c r="O194" s="33"/>
      <c r="P194" s="33"/>
      <c r="Q194" s="33"/>
      <c r="R194" s="33"/>
      <c r="S194" s="14">
        <f t="shared" si="133"/>
        <v>0</v>
      </c>
      <c r="T194" s="33">
        <f t="shared" si="134"/>
        <v>0</v>
      </c>
    </row>
    <row r="195" spans="1:20">
      <c r="A195" s="103">
        <v>2005</v>
      </c>
      <c r="B195" s="44" t="s">
        <v>326</v>
      </c>
      <c r="C195" s="236" t="s">
        <v>267</v>
      </c>
      <c r="D195" s="6"/>
      <c r="E195" s="4"/>
      <c r="F195" s="98">
        <v>1</v>
      </c>
      <c r="G195" s="8"/>
      <c r="H195" s="7">
        <f t="shared" si="130"/>
        <v>1</v>
      </c>
      <c r="I195" s="4">
        <v>1</v>
      </c>
      <c r="J195" s="8" t="s">
        <v>231</v>
      </c>
      <c r="K195" s="7">
        <f>SUMIF(exportMMB!D:D,budgetMMB!A195,exportMMB!F:F)</f>
        <v>0</v>
      </c>
      <c r="L195" s="14">
        <f t="shared" si="131"/>
        <v>0</v>
      </c>
      <c r="M195" s="25"/>
      <c r="N195" s="14">
        <f t="shared" si="132"/>
        <v>0</v>
      </c>
      <c r="O195" s="33"/>
      <c r="P195" s="33"/>
      <c r="Q195" s="33"/>
      <c r="R195" s="33"/>
      <c r="S195" s="14">
        <f t="shared" si="133"/>
        <v>0</v>
      </c>
      <c r="T195" s="33">
        <f t="shared" si="134"/>
        <v>0</v>
      </c>
    </row>
    <row r="196" spans="1:20">
      <c r="A196" s="103">
        <v>2006</v>
      </c>
      <c r="B196" s="44" t="s">
        <v>327</v>
      </c>
      <c r="C196" s="236" t="s">
        <v>267</v>
      </c>
      <c r="D196" s="6"/>
      <c r="E196" s="4"/>
      <c r="F196" s="98">
        <v>1</v>
      </c>
      <c r="G196" s="8"/>
      <c r="H196" s="7">
        <f t="shared" si="130"/>
        <v>1</v>
      </c>
      <c r="I196" s="4">
        <v>1</v>
      </c>
      <c r="J196" s="8" t="s">
        <v>231</v>
      </c>
      <c r="K196" s="7">
        <f>SUMIF(exportMMB!D:D,budgetMMB!A196,exportMMB!F:F)</f>
        <v>0</v>
      </c>
      <c r="L196" s="14">
        <f t="shared" si="131"/>
        <v>0</v>
      </c>
      <c r="M196" s="25"/>
      <c r="N196" s="14">
        <f t="shared" si="132"/>
        <v>0</v>
      </c>
      <c r="O196" s="33"/>
      <c r="P196" s="33"/>
      <c r="Q196" s="33"/>
      <c r="R196" s="33"/>
      <c r="S196" s="14">
        <f t="shared" si="133"/>
        <v>0</v>
      </c>
      <c r="T196" s="33">
        <f t="shared" si="134"/>
        <v>0</v>
      </c>
    </row>
    <row r="197" spans="1:20">
      <c r="A197" s="39">
        <v>2008</v>
      </c>
      <c r="B197" s="44" t="s">
        <v>328</v>
      </c>
      <c r="C197" s="236" t="s">
        <v>267</v>
      </c>
      <c r="D197" s="6"/>
      <c r="E197" s="4"/>
      <c r="F197" s="98">
        <v>1</v>
      </c>
      <c r="G197" s="8"/>
      <c r="H197" s="7">
        <f t="shared" ref="H197:H201" si="135">SUM(E197:G197)</f>
        <v>1</v>
      </c>
      <c r="I197" s="4">
        <v>1</v>
      </c>
      <c r="J197" s="8" t="s">
        <v>231</v>
      </c>
      <c r="K197" s="7">
        <f>SUMIF(exportMMB!D:D,budgetMMB!A197,exportMMB!F:F)</f>
        <v>0</v>
      </c>
      <c r="L197" s="14">
        <f t="shared" si="131"/>
        <v>0</v>
      </c>
      <c r="M197" s="25"/>
      <c r="N197" s="14">
        <f t="shared" si="132"/>
        <v>0</v>
      </c>
      <c r="O197" s="33"/>
      <c r="P197" s="33"/>
      <c r="Q197" s="33"/>
      <c r="R197" s="33"/>
      <c r="S197" s="14">
        <f t="shared" si="133"/>
        <v>0</v>
      </c>
      <c r="T197" s="33">
        <f t="shared" si="134"/>
        <v>0</v>
      </c>
    </row>
    <row r="198" spans="1:20">
      <c r="A198" s="39">
        <v>2009</v>
      </c>
      <c r="B198" s="44" t="s">
        <v>329</v>
      </c>
      <c r="C198" s="236" t="s">
        <v>267</v>
      </c>
      <c r="D198" s="6"/>
      <c r="E198" s="112"/>
      <c r="F198" s="98">
        <v>1</v>
      </c>
      <c r="G198" s="8"/>
      <c r="H198" s="7">
        <f t="shared" si="135"/>
        <v>1</v>
      </c>
      <c r="I198" s="4">
        <v>1</v>
      </c>
      <c r="J198" s="8" t="s">
        <v>231</v>
      </c>
      <c r="K198" s="7">
        <f>SUMIF(exportMMB!D:D,budgetMMB!A198,exportMMB!F:F)</f>
        <v>0</v>
      </c>
      <c r="L198" s="14">
        <f t="shared" si="131"/>
        <v>0</v>
      </c>
      <c r="M198" s="25"/>
      <c r="N198" s="14">
        <f t="shared" si="132"/>
        <v>0</v>
      </c>
      <c r="O198" s="33"/>
      <c r="P198" s="33"/>
      <c r="Q198" s="33"/>
      <c r="R198" s="33"/>
      <c r="S198" s="14">
        <f t="shared" si="133"/>
        <v>0</v>
      </c>
      <c r="T198" s="33">
        <f t="shared" si="134"/>
        <v>0</v>
      </c>
    </row>
    <row r="199" spans="1:20">
      <c r="A199" s="39">
        <v>2010</v>
      </c>
      <c r="B199" s="44" t="s">
        <v>330</v>
      </c>
      <c r="C199" s="236" t="s">
        <v>267</v>
      </c>
      <c r="D199" s="6"/>
      <c r="E199" s="4"/>
      <c r="F199" s="98">
        <v>1</v>
      </c>
      <c r="G199" s="8"/>
      <c r="H199" s="7">
        <f t="shared" si="135"/>
        <v>1</v>
      </c>
      <c r="I199" s="4">
        <v>1</v>
      </c>
      <c r="J199" s="8" t="s">
        <v>231</v>
      </c>
      <c r="K199" s="7">
        <f>SUMIF(exportMMB!D:D,budgetMMB!A199,exportMMB!F:F)</f>
        <v>0</v>
      </c>
      <c r="L199" s="14">
        <f t="shared" si="131"/>
        <v>0</v>
      </c>
      <c r="M199" s="25"/>
      <c r="N199" s="14">
        <f t="shared" si="132"/>
        <v>0</v>
      </c>
      <c r="O199" s="33"/>
      <c r="P199" s="33"/>
      <c r="Q199" s="33"/>
      <c r="R199" s="33"/>
      <c r="S199" s="14">
        <f t="shared" si="133"/>
        <v>0</v>
      </c>
      <c r="T199" s="33">
        <f t="shared" si="134"/>
        <v>0</v>
      </c>
    </row>
    <row r="200" spans="1:20">
      <c r="A200" s="39">
        <v>2011</v>
      </c>
      <c r="B200" s="44" t="s">
        <v>331</v>
      </c>
      <c r="C200" s="236" t="s">
        <v>267</v>
      </c>
      <c r="D200" s="6"/>
      <c r="E200" s="4"/>
      <c r="F200" s="98">
        <v>1</v>
      </c>
      <c r="G200" s="8"/>
      <c r="H200" s="7">
        <f t="shared" si="135"/>
        <v>1</v>
      </c>
      <c r="I200" s="4">
        <v>1</v>
      </c>
      <c r="J200" s="8" t="s">
        <v>231</v>
      </c>
      <c r="K200" s="7">
        <f>SUMIF(exportMMB!D:D,budgetMMB!A200,exportMMB!F:F)</f>
        <v>0</v>
      </c>
      <c r="L200" s="14">
        <f t="shared" si="131"/>
        <v>0</v>
      </c>
      <c r="M200" s="25"/>
      <c r="N200" s="14">
        <f t="shared" si="132"/>
        <v>0</v>
      </c>
      <c r="O200" s="33"/>
      <c r="P200" s="33"/>
      <c r="Q200" s="33"/>
      <c r="R200" s="33"/>
      <c r="S200" s="14">
        <f t="shared" si="133"/>
        <v>0</v>
      </c>
      <c r="T200" s="33">
        <f t="shared" si="134"/>
        <v>0</v>
      </c>
    </row>
    <row r="201" spans="1:20">
      <c r="A201" s="39">
        <v>2012</v>
      </c>
      <c r="B201" s="44" t="s">
        <v>332</v>
      </c>
      <c r="C201" s="236" t="s">
        <v>267</v>
      </c>
      <c r="D201" s="6"/>
      <c r="E201" s="4"/>
      <c r="F201" s="98">
        <v>1</v>
      </c>
      <c r="G201" s="8"/>
      <c r="H201" s="7">
        <f t="shared" si="135"/>
        <v>1</v>
      </c>
      <c r="I201" s="4">
        <v>1</v>
      </c>
      <c r="J201" s="8" t="s">
        <v>231</v>
      </c>
      <c r="K201" s="7">
        <f>SUMIF(exportMMB!D:D,budgetMMB!A201,exportMMB!F:F)</f>
        <v>0</v>
      </c>
      <c r="L201" s="14">
        <f t="shared" si="131"/>
        <v>0</v>
      </c>
      <c r="M201" s="25"/>
      <c r="N201" s="14">
        <f t="shared" si="132"/>
        <v>0</v>
      </c>
      <c r="O201" s="33"/>
      <c r="P201" s="33"/>
      <c r="Q201" s="33"/>
      <c r="R201" s="33"/>
      <c r="S201" s="14">
        <f t="shared" si="133"/>
        <v>0</v>
      </c>
      <c r="T201" s="33">
        <f t="shared" si="134"/>
        <v>0</v>
      </c>
    </row>
    <row r="202" spans="1:20">
      <c r="A202" s="39">
        <v>2013</v>
      </c>
      <c r="B202" s="44" t="s">
        <v>333</v>
      </c>
      <c r="C202" s="236" t="s">
        <v>267</v>
      </c>
      <c r="D202" s="6"/>
      <c r="E202" s="4"/>
      <c r="F202" s="98">
        <v>1</v>
      </c>
      <c r="G202" s="8"/>
      <c r="H202" s="7">
        <f t="shared" ref="H202" si="136">SUM(E202:G202)</f>
        <v>1</v>
      </c>
      <c r="I202" s="4">
        <v>1</v>
      </c>
      <c r="J202" s="8" t="s">
        <v>231</v>
      </c>
      <c r="K202" s="7">
        <f>SUMIF(exportMMB!D:D,budgetMMB!A202,exportMMB!F:F)</f>
        <v>0</v>
      </c>
      <c r="L202" s="14">
        <f t="shared" si="131"/>
        <v>0</v>
      </c>
      <c r="M202" s="25"/>
      <c r="N202" s="14">
        <f t="shared" si="132"/>
        <v>0</v>
      </c>
      <c r="O202" s="33"/>
      <c r="P202" s="33"/>
      <c r="Q202" s="33"/>
      <c r="R202" s="33"/>
      <c r="S202" s="14">
        <f t="shared" si="133"/>
        <v>0</v>
      </c>
      <c r="T202" s="33">
        <f t="shared" si="134"/>
        <v>0</v>
      </c>
    </row>
    <row r="203" spans="1:20">
      <c r="A203" s="39">
        <v>2014</v>
      </c>
      <c r="B203" s="44" t="s">
        <v>334</v>
      </c>
      <c r="C203" s="236" t="s">
        <v>267</v>
      </c>
      <c r="D203" s="6"/>
      <c r="E203" s="4"/>
      <c r="F203" s="98">
        <v>1</v>
      </c>
      <c r="G203" s="8"/>
      <c r="H203" s="7">
        <f t="shared" ref="H203:H210" si="137">SUM(E203:G203)</f>
        <v>1</v>
      </c>
      <c r="I203" s="4">
        <v>1</v>
      </c>
      <c r="J203" s="8" t="s">
        <v>231</v>
      </c>
      <c r="K203" s="7">
        <f>SUMIF(exportMMB!D:D,budgetMMB!A203,exportMMB!F:F)</f>
        <v>0</v>
      </c>
      <c r="L203" s="14">
        <f t="shared" si="131"/>
        <v>0</v>
      </c>
      <c r="M203" s="25"/>
      <c r="N203" s="14">
        <f t="shared" si="132"/>
        <v>0</v>
      </c>
      <c r="O203" s="33"/>
      <c r="P203" s="33"/>
      <c r="Q203" s="33"/>
      <c r="R203" s="33"/>
      <c r="S203" s="14">
        <f t="shared" si="133"/>
        <v>0</v>
      </c>
      <c r="T203" s="33">
        <f t="shared" si="134"/>
        <v>0</v>
      </c>
    </row>
    <row r="204" spans="1:20">
      <c r="A204" s="103">
        <v>2015</v>
      </c>
      <c r="B204" s="44" t="s">
        <v>335</v>
      </c>
      <c r="C204" s="236" t="s">
        <v>267</v>
      </c>
      <c r="D204" s="6"/>
      <c r="E204" s="4"/>
      <c r="F204" s="98">
        <v>1</v>
      </c>
      <c r="G204" s="8"/>
      <c r="H204" s="7">
        <f t="shared" si="137"/>
        <v>1</v>
      </c>
      <c r="I204" s="4">
        <v>1</v>
      </c>
      <c r="J204" s="8" t="s">
        <v>231</v>
      </c>
      <c r="K204" s="7">
        <f>SUMIF(exportMMB!D:D,budgetMMB!A204,exportMMB!F:F)</f>
        <v>0</v>
      </c>
      <c r="L204" s="14">
        <f t="shared" si="131"/>
        <v>0</v>
      </c>
      <c r="M204" s="25"/>
      <c r="N204" s="14">
        <f t="shared" si="132"/>
        <v>0</v>
      </c>
      <c r="O204" s="33"/>
      <c r="P204" s="33"/>
      <c r="Q204" s="33"/>
      <c r="R204" s="33"/>
      <c r="S204" s="14">
        <f t="shared" si="133"/>
        <v>0</v>
      </c>
      <c r="T204" s="33">
        <f t="shared" si="134"/>
        <v>0</v>
      </c>
    </row>
    <row r="205" spans="1:20">
      <c r="A205" s="103">
        <v>2016</v>
      </c>
      <c r="B205" s="44" t="s">
        <v>336</v>
      </c>
      <c r="C205" s="236" t="s">
        <v>267</v>
      </c>
      <c r="D205" s="6"/>
      <c r="E205" s="4"/>
      <c r="F205" s="98">
        <v>1</v>
      </c>
      <c r="G205" s="8"/>
      <c r="H205" s="7">
        <f t="shared" ref="H205:H206" si="138">SUM(E205:G205)</f>
        <v>1</v>
      </c>
      <c r="I205" s="4">
        <v>1</v>
      </c>
      <c r="J205" s="8" t="s">
        <v>231</v>
      </c>
      <c r="K205" s="7">
        <f>SUMIF(exportMMB!D:D,budgetMMB!A205,exportMMB!F:F)</f>
        <v>0</v>
      </c>
      <c r="L205" s="14">
        <f t="shared" si="131"/>
        <v>0</v>
      </c>
      <c r="M205" s="25"/>
      <c r="N205" s="14">
        <f t="shared" si="132"/>
        <v>0</v>
      </c>
      <c r="O205" s="33"/>
      <c r="P205" s="33"/>
      <c r="Q205" s="33"/>
      <c r="R205" s="33"/>
      <c r="S205" s="14">
        <f t="shared" si="133"/>
        <v>0</v>
      </c>
      <c r="T205" s="33">
        <f t="shared" si="134"/>
        <v>0</v>
      </c>
    </row>
    <row r="206" spans="1:20">
      <c r="A206" s="103">
        <v>2017</v>
      </c>
      <c r="B206" s="44" t="s">
        <v>337</v>
      </c>
      <c r="C206" s="236" t="s">
        <v>267</v>
      </c>
      <c r="D206" s="6"/>
      <c r="E206" s="4"/>
      <c r="F206" s="98">
        <v>1</v>
      </c>
      <c r="G206" s="8"/>
      <c r="H206" s="7">
        <f t="shared" si="138"/>
        <v>1</v>
      </c>
      <c r="I206" s="4">
        <v>1</v>
      </c>
      <c r="J206" s="8" t="s">
        <v>231</v>
      </c>
      <c r="K206" s="7">
        <f>SUMIF(exportMMB!D:D,budgetMMB!A206,exportMMB!F:F)</f>
        <v>0</v>
      </c>
      <c r="L206" s="14">
        <f t="shared" si="131"/>
        <v>0</v>
      </c>
      <c r="M206" s="25"/>
      <c r="N206" s="14">
        <f t="shared" si="132"/>
        <v>0</v>
      </c>
      <c r="O206" s="33"/>
      <c r="P206" s="33"/>
      <c r="Q206" s="33"/>
      <c r="R206" s="33"/>
      <c r="S206" s="14">
        <f t="shared" si="133"/>
        <v>0</v>
      </c>
      <c r="T206" s="33">
        <f t="shared" si="134"/>
        <v>0</v>
      </c>
    </row>
    <row r="207" spans="1:20">
      <c r="A207" s="39">
        <v>2020</v>
      </c>
      <c r="B207" s="44" t="s">
        <v>338</v>
      </c>
      <c r="C207" s="236" t="s">
        <v>339</v>
      </c>
      <c r="D207" s="6"/>
      <c r="E207" s="4"/>
      <c r="F207" s="98">
        <v>1</v>
      </c>
      <c r="G207" s="8"/>
      <c r="H207" s="7">
        <f t="shared" si="137"/>
        <v>1</v>
      </c>
      <c r="I207" s="4">
        <v>1</v>
      </c>
      <c r="J207" s="8" t="s">
        <v>231</v>
      </c>
      <c r="K207" s="7">
        <f>SUMIF(exportMMB!D:D,budgetMMB!A207,exportMMB!F:F)</f>
        <v>0</v>
      </c>
      <c r="L207" s="14">
        <f t="shared" si="131"/>
        <v>0</v>
      </c>
      <c r="M207" s="25"/>
      <c r="N207" s="14">
        <f t="shared" si="132"/>
        <v>0</v>
      </c>
      <c r="O207" s="33"/>
      <c r="P207" s="33"/>
      <c r="Q207" s="33"/>
      <c r="R207" s="33"/>
      <c r="S207" s="14">
        <f t="shared" si="133"/>
        <v>0</v>
      </c>
      <c r="T207" s="33">
        <f t="shared" si="134"/>
        <v>0</v>
      </c>
    </row>
    <row r="208" spans="1:20">
      <c r="A208" s="39">
        <v>2021</v>
      </c>
      <c r="B208" s="44" t="s">
        <v>340</v>
      </c>
      <c r="C208" s="236" t="s">
        <v>339</v>
      </c>
      <c r="D208" s="6"/>
      <c r="E208" s="4"/>
      <c r="F208" s="98">
        <v>1</v>
      </c>
      <c r="G208" s="8"/>
      <c r="H208" s="7">
        <f t="shared" si="137"/>
        <v>1</v>
      </c>
      <c r="I208" s="4">
        <v>1</v>
      </c>
      <c r="J208" s="8" t="s">
        <v>231</v>
      </c>
      <c r="K208" s="7">
        <f>SUMIF(exportMMB!D:D,budgetMMB!A208,exportMMB!F:F)</f>
        <v>0</v>
      </c>
      <c r="L208" s="14">
        <f t="shared" si="131"/>
        <v>0</v>
      </c>
      <c r="M208" s="25"/>
      <c r="N208" s="14">
        <f t="shared" si="132"/>
        <v>0</v>
      </c>
      <c r="O208" s="33"/>
      <c r="P208" s="33"/>
      <c r="Q208" s="33"/>
      <c r="R208" s="33"/>
      <c r="S208" s="14">
        <f t="shared" si="133"/>
        <v>0</v>
      </c>
      <c r="T208" s="33">
        <f t="shared" si="134"/>
        <v>0</v>
      </c>
    </row>
    <row r="209" spans="1:20">
      <c r="A209" s="39">
        <v>2023</v>
      </c>
      <c r="B209" s="44" t="s">
        <v>341</v>
      </c>
      <c r="C209" s="236" t="s">
        <v>339</v>
      </c>
      <c r="D209" s="6"/>
      <c r="E209" s="4"/>
      <c r="F209" s="98">
        <v>1</v>
      </c>
      <c r="G209" s="8"/>
      <c r="H209" s="7">
        <f t="shared" si="137"/>
        <v>1</v>
      </c>
      <c r="I209" s="4">
        <v>1</v>
      </c>
      <c r="J209" s="8" t="s">
        <v>231</v>
      </c>
      <c r="K209" s="7">
        <f>SUMIF(exportMMB!D:D,budgetMMB!A209,exportMMB!F:F)</f>
        <v>0</v>
      </c>
      <c r="L209" s="14">
        <f t="shared" si="131"/>
        <v>0</v>
      </c>
      <c r="M209" s="25"/>
      <c r="N209" s="14">
        <f t="shared" si="132"/>
        <v>0</v>
      </c>
      <c r="O209" s="33"/>
      <c r="P209" s="33"/>
      <c r="Q209" s="33"/>
      <c r="R209" s="33"/>
      <c r="S209" s="14">
        <f t="shared" si="133"/>
        <v>0</v>
      </c>
      <c r="T209" s="33">
        <f t="shared" si="134"/>
        <v>0</v>
      </c>
    </row>
    <row r="210" spans="1:20">
      <c r="A210" s="39">
        <v>2024</v>
      </c>
      <c r="B210" s="44" t="s">
        <v>342</v>
      </c>
      <c r="C210" s="236" t="s">
        <v>339</v>
      </c>
      <c r="D210" s="6"/>
      <c r="E210" s="4"/>
      <c r="F210" s="98">
        <v>1</v>
      </c>
      <c r="G210" s="8"/>
      <c r="H210" s="7">
        <f t="shared" si="137"/>
        <v>1</v>
      </c>
      <c r="I210" s="4">
        <v>1</v>
      </c>
      <c r="J210" s="8" t="s">
        <v>231</v>
      </c>
      <c r="K210" s="7">
        <f>SUMIF(exportMMB!D:D,budgetMMB!A210,exportMMB!F:F)</f>
        <v>0</v>
      </c>
      <c r="L210" s="14">
        <f t="shared" si="131"/>
        <v>0</v>
      </c>
      <c r="M210" s="25"/>
      <c r="N210" s="14">
        <f t="shared" si="132"/>
        <v>0</v>
      </c>
      <c r="O210" s="33"/>
      <c r="P210" s="33"/>
      <c r="Q210" s="33"/>
      <c r="R210" s="33"/>
      <c r="S210" s="14">
        <f t="shared" si="133"/>
        <v>0</v>
      </c>
      <c r="T210" s="33">
        <f t="shared" si="134"/>
        <v>0</v>
      </c>
    </row>
    <row r="211" spans="1:20">
      <c r="A211" s="39">
        <v>2025</v>
      </c>
      <c r="B211" s="44" t="s">
        <v>343</v>
      </c>
      <c r="C211" s="236" t="s">
        <v>339</v>
      </c>
      <c r="D211" s="6"/>
      <c r="E211" s="4"/>
      <c r="F211" s="98">
        <v>1</v>
      </c>
      <c r="G211" s="8"/>
      <c r="H211" s="7">
        <f t="shared" ref="H211:H218" si="139">SUM(E211:G211)</f>
        <v>1</v>
      </c>
      <c r="I211" s="4">
        <v>1</v>
      </c>
      <c r="J211" s="8" t="s">
        <v>231</v>
      </c>
      <c r="K211" s="7">
        <f>SUMIF(exportMMB!D:D,budgetMMB!A211,exportMMB!F:F)</f>
        <v>0</v>
      </c>
      <c r="L211" s="14">
        <f t="shared" si="131"/>
        <v>0</v>
      </c>
      <c r="M211" s="25"/>
      <c r="N211" s="14">
        <f t="shared" si="132"/>
        <v>0</v>
      </c>
      <c r="O211" s="33"/>
      <c r="P211" s="33"/>
      <c r="Q211" s="33"/>
      <c r="R211" s="33"/>
      <c r="S211" s="14">
        <f t="shared" si="133"/>
        <v>0</v>
      </c>
      <c r="T211" s="33">
        <f t="shared" si="134"/>
        <v>0</v>
      </c>
    </row>
    <row r="212" spans="1:20">
      <c r="A212" s="39">
        <v>2026</v>
      </c>
      <c r="B212" s="44" t="s">
        <v>344</v>
      </c>
      <c r="C212" s="236" t="s">
        <v>339</v>
      </c>
      <c r="D212" s="6"/>
      <c r="E212" s="4"/>
      <c r="F212" s="98">
        <v>1</v>
      </c>
      <c r="G212" s="8"/>
      <c r="H212" s="7">
        <f t="shared" si="139"/>
        <v>1</v>
      </c>
      <c r="I212" s="4">
        <v>1</v>
      </c>
      <c r="J212" s="8" t="s">
        <v>231</v>
      </c>
      <c r="K212" s="7">
        <f>SUMIF(exportMMB!D:D,budgetMMB!A212,exportMMB!F:F)</f>
        <v>0</v>
      </c>
      <c r="L212" s="14">
        <f t="shared" si="131"/>
        <v>0</v>
      </c>
      <c r="M212" s="25"/>
      <c r="N212" s="14">
        <f t="shared" si="132"/>
        <v>0</v>
      </c>
      <c r="O212" s="33"/>
      <c r="P212" s="33"/>
      <c r="Q212" s="33"/>
      <c r="R212" s="33"/>
      <c r="S212" s="14">
        <f t="shared" si="133"/>
        <v>0</v>
      </c>
      <c r="T212" s="33">
        <f t="shared" si="134"/>
        <v>0</v>
      </c>
    </row>
    <row r="213" spans="1:20">
      <c r="A213" s="103">
        <v>2027</v>
      </c>
      <c r="B213" s="44" t="s">
        <v>345</v>
      </c>
      <c r="C213" s="236" t="s">
        <v>339</v>
      </c>
      <c r="D213" s="6"/>
      <c r="E213" s="4"/>
      <c r="F213" s="98">
        <v>1</v>
      </c>
      <c r="G213" s="8"/>
      <c r="H213" s="7">
        <f t="shared" si="139"/>
        <v>1</v>
      </c>
      <c r="I213" s="4">
        <v>1</v>
      </c>
      <c r="J213" s="8" t="s">
        <v>231</v>
      </c>
      <c r="K213" s="7">
        <f>SUMIF(exportMMB!D:D,budgetMMB!A213,exportMMB!F:F)</f>
        <v>0</v>
      </c>
      <c r="L213" s="14">
        <f t="shared" si="131"/>
        <v>0</v>
      </c>
      <c r="M213" s="25"/>
      <c r="N213" s="14">
        <f t="shared" si="132"/>
        <v>0</v>
      </c>
      <c r="O213" s="33"/>
      <c r="P213" s="33"/>
      <c r="Q213" s="33"/>
      <c r="R213" s="33"/>
      <c r="S213" s="14">
        <f t="shared" si="133"/>
        <v>0</v>
      </c>
      <c r="T213" s="33">
        <f t="shared" si="134"/>
        <v>0</v>
      </c>
    </row>
    <row r="214" spans="1:20">
      <c r="A214" s="39">
        <v>2035</v>
      </c>
      <c r="B214" s="44" t="s">
        <v>346</v>
      </c>
      <c r="C214" s="236" t="s">
        <v>267</v>
      </c>
      <c r="D214" s="6"/>
      <c r="E214" s="4"/>
      <c r="F214" s="98">
        <v>1</v>
      </c>
      <c r="G214" s="8"/>
      <c r="H214" s="7">
        <f t="shared" si="139"/>
        <v>1</v>
      </c>
      <c r="I214" s="4">
        <v>1</v>
      </c>
      <c r="J214" s="8" t="s">
        <v>231</v>
      </c>
      <c r="K214" s="7">
        <f>SUMIF(exportMMB!D:D,budgetMMB!A214,exportMMB!F:F)</f>
        <v>0</v>
      </c>
      <c r="L214" s="14">
        <f t="shared" si="131"/>
        <v>0</v>
      </c>
      <c r="M214" s="25"/>
      <c r="N214" s="14">
        <f t="shared" si="132"/>
        <v>0</v>
      </c>
      <c r="O214" s="33"/>
      <c r="P214" s="33"/>
      <c r="Q214" s="33"/>
      <c r="R214" s="33"/>
      <c r="S214" s="14">
        <f t="shared" si="133"/>
        <v>0</v>
      </c>
      <c r="T214" s="33">
        <f t="shared" si="134"/>
        <v>0</v>
      </c>
    </row>
    <row r="215" spans="1:20">
      <c r="A215" s="39">
        <v>2036</v>
      </c>
      <c r="B215" s="44" t="s">
        <v>347</v>
      </c>
      <c r="C215" s="236" t="s">
        <v>267</v>
      </c>
      <c r="D215" s="6"/>
      <c r="E215" s="4"/>
      <c r="F215" s="98">
        <v>1</v>
      </c>
      <c r="G215" s="8"/>
      <c r="H215" s="7">
        <f t="shared" si="139"/>
        <v>1</v>
      </c>
      <c r="I215" s="4">
        <v>1</v>
      </c>
      <c r="J215" s="8" t="s">
        <v>231</v>
      </c>
      <c r="K215" s="7">
        <f>SUMIF(exportMMB!D:D,budgetMMB!A215,exportMMB!F:F)</f>
        <v>0</v>
      </c>
      <c r="L215" s="14">
        <f t="shared" si="131"/>
        <v>0</v>
      </c>
      <c r="M215" s="25"/>
      <c r="N215" s="14">
        <f t="shared" si="132"/>
        <v>0</v>
      </c>
      <c r="O215" s="33"/>
      <c r="P215" s="33"/>
      <c r="Q215" s="33"/>
      <c r="R215" s="33"/>
      <c r="S215" s="14">
        <f t="shared" si="133"/>
        <v>0</v>
      </c>
      <c r="T215" s="33">
        <f>N215</f>
        <v>0</v>
      </c>
    </row>
    <row r="216" spans="1:20">
      <c r="A216" s="103">
        <v>2037</v>
      </c>
      <c r="B216" s="44" t="s">
        <v>348</v>
      </c>
      <c r="C216" s="236" t="s">
        <v>267</v>
      </c>
      <c r="D216" s="6"/>
      <c r="E216" s="4"/>
      <c r="F216" s="98">
        <v>1</v>
      </c>
      <c r="G216" s="8"/>
      <c r="H216" s="7">
        <f t="shared" si="139"/>
        <v>1</v>
      </c>
      <c r="I216" s="4">
        <v>1</v>
      </c>
      <c r="J216" s="8" t="s">
        <v>231</v>
      </c>
      <c r="K216" s="7">
        <f>SUMIF(exportMMB!D:D,budgetMMB!A216,exportMMB!F:F)</f>
        <v>0</v>
      </c>
      <c r="L216" s="14">
        <f t="shared" si="131"/>
        <v>0</v>
      </c>
      <c r="M216" s="25"/>
      <c r="N216" s="14">
        <f t="shared" si="132"/>
        <v>0</v>
      </c>
      <c r="O216" s="33"/>
      <c r="P216" s="33"/>
      <c r="Q216" s="33"/>
      <c r="R216" s="33"/>
      <c r="S216" s="14">
        <f t="shared" si="133"/>
        <v>0</v>
      </c>
      <c r="T216" s="36"/>
    </row>
    <row r="217" spans="1:20">
      <c r="A217" s="39">
        <v>2038</v>
      </c>
      <c r="B217" s="44" t="s">
        <v>349</v>
      </c>
      <c r="C217" s="236" t="s">
        <v>267</v>
      </c>
      <c r="D217" s="6"/>
      <c r="E217" s="4"/>
      <c r="F217" s="98">
        <v>1</v>
      </c>
      <c r="G217" s="8"/>
      <c r="H217" s="7">
        <f t="shared" si="139"/>
        <v>1</v>
      </c>
      <c r="I217" s="4">
        <v>1</v>
      </c>
      <c r="J217" s="8" t="s">
        <v>231</v>
      </c>
      <c r="K217" s="7">
        <f>SUMIF(exportMMB!D:D,budgetMMB!A217,exportMMB!F:F)</f>
        <v>0</v>
      </c>
      <c r="L217" s="14">
        <f t="shared" si="131"/>
        <v>0</v>
      </c>
      <c r="M217" s="25"/>
      <c r="N217" s="14">
        <f t="shared" si="132"/>
        <v>0</v>
      </c>
      <c r="O217" s="33"/>
      <c r="P217" s="33"/>
      <c r="Q217" s="33"/>
      <c r="R217" s="33"/>
      <c r="S217" s="14">
        <f t="shared" si="133"/>
        <v>0</v>
      </c>
      <c r="T217" s="36"/>
    </row>
    <row r="218" spans="1:20">
      <c r="A218" s="103">
        <v>2040</v>
      </c>
      <c r="B218" s="44" t="s">
        <v>350</v>
      </c>
      <c r="C218" s="236" t="s">
        <v>267</v>
      </c>
      <c r="D218" s="6"/>
      <c r="E218" s="4"/>
      <c r="F218" s="98">
        <v>1</v>
      </c>
      <c r="G218" s="8"/>
      <c r="H218" s="7">
        <f t="shared" si="139"/>
        <v>1</v>
      </c>
      <c r="I218" s="4">
        <v>1</v>
      </c>
      <c r="J218" s="8" t="s">
        <v>285</v>
      </c>
      <c r="K218" s="7">
        <f>SUMIF(exportMMB!D:D,budgetMMB!A218,exportMMB!F:F)</f>
        <v>0</v>
      </c>
      <c r="L218" s="14">
        <f t="shared" ref="L218" si="140">H218*I218*K218</f>
        <v>0</v>
      </c>
      <c r="M218" s="25"/>
      <c r="N218" s="14">
        <f t="shared" ref="N218" si="141">MAX(L218-SUM(O218:R218),0)</f>
        <v>0</v>
      </c>
      <c r="O218" s="33"/>
      <c r="P218" s="33"/>
      <c r="Q218" s="33"/>
      <c r="R218" s="33"/>
      <c r="S218" s="14">
        <f t="shared" ref="S218" si="142">L218-SUM(N218:R218)</f>
        <v>0</v>
      </c>
      <c r="T218" s="33">
        <f t="shared" ref="T218" si="143">N218</f>
        <v>0</v>
      </c>
    </row>
    <row r="219" spans="1:20">
      <c r="A219" s="1"/>
      <c r="B219" s="46" t="s">
        <v>152</v>
      </c>
      <c r="C219" s="239"/>
      <c r="D219" s="6"/>
      <c r="E219" s="4"/>
      <c r="F219" s="98"/>
      <c r="G219" s="8"/>
      <c r="H219" s="7"/>
      <c r="I219" s="4"/>
      <c r="J219" s="8"/>
      <c r="K219" s="7"/>
      <c r="L219" s="16">
        <f t="shared" ref="L219:T219" si="144">SUM(L192:L218)</f>
        <v>0</v>
      </c>
      <c r="M219" s="21">
        <f t="shared" si="144"/>
        <v>0</v>
      </c>
      <c r="N219" s="16">
        <f t="shared" si="144"/>
        <v>0</v>
      </c>
      <c r="O219" s="34">
        <f t="shared" si="144"/>
        <v>0</v>
      </c>
      <c r="P219" s="34">
        <f t="shared" si="144"/>
        <v>0</v>
      </c>
      <c r="Q219" s="34">
        <f t="shared" si="144"/>
        <v>0</v>
      </c>
      <c r="R219" s="34">
        <f t="shared" si="144"/>
        <v>0</v>
      </c>
      <c r="S219" s="16">
        <f t="shared" si="144"/>
        <v>0</v>
      </c>
      <c r="T219" s="34">
        <f t="shared" si="144"/>
        <v>0</v>
      </c>
    </row>
    <row r="220" spans="1:20">
      <c r="A220" s="39"/>
      <c r="B220" s="44"/>
      <c r="C220" s="236"/>
      <c r="D220" s="6"/>
      <c r="E220" s="4"/>
      <c r="F220" s="98"/>
      <c r="G220" s="8"/>
      <c r="H220" s="7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</row>
    <row r="221" spans="1:20">
      <c r="A221" s="104">
        <v>2200</v>
      </c>
      <c r="B221" s="31" t="s">
        <v>173</v>
      </c>
      <c r="C221" s="237"/>
      <c r="D221" s="6"/>
      <c r="E221" s="4"/>
      <c r="F221" s="98"/>
      <c r="G221" s="8"/>
      <c r="H221" s="7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</row>
    <row r="222" spans="1:20">
      <c r="A222" s="39">
        <v>2201</v>
      </c>
      <c r="B222" s="44" t="s">
        <v>351</v>
      </c>
      <c r="C222" s="236" t="s">
        <v>242</v>
      </c>
      <c r="D222" s="6"/>
      <c r="E222" s="4"/>
      <c r="F222" s="98">
        <v>1</v>
      </c>
      <c r="G222" s="8"/>
      <c r="H222" s="7">
        <f t="shared" ref="H222:H224" si="145">SUM(E222:G222)</f>
        <v>1</v>
      </c>
      <c r="I222" s="4">
        <v>1</v>
      </c>
      <c r="J222" s="8" t="s">
        <v>231</v>
      </c>
      <c r="K222" s="7">
        <f>SUMIF(exportMMB!D:D,budgetMMB!A222,exportMMB!F:F)</f>
        <v>0</v>
      </c>
      <c r="L222" s="14">
        <f t="shared" ref="L222:L231" si="146">H222*I222*K222</f>
        <v>0</v>
      </c>
      <c r="M222" s="25"/>
      <c r="N222" s="14">
        <f t="shared" ref="N222:N231" si="147">MAX(L222-SUM(O222:R222),0)</f>
        <v>0</v>
      </c>
      <c r="O222" s="33"/>
      <c r="P222" s="33"/>
      <c r="Q222" s="33"/>
      <c r="R222" s="33"/>
      <c r="S222" s="14">
        <f t="shared" ref="S222:S231" si="148">L222-SUM(N222:R222)</f>
        <v>0</v>
      </c>
      <c r="T222" s="33">
        <f t="shared" ref="T222:T231" si="149">N222</f>
        <v>0</v>
      </c>
    </row>
    <row r="223" spans="1:20">
      <c r="A223" s="39">
        <v>2202</v>
      </c>
      <c r="B223" s="44" t="s">
        <v>352</v>
      </c>
      <c r="C223" s="236" t="s">
        <v>242</v>
      </c>
      <c r="D223" s="6"/>
      <c r="E223" s="4"/>
      <c r="F223" s="98">
        <v>1</v>
      </c>
      <c r="G223" s="8"/>
      <c r="H223" s="7">
        <f t="shared" si="145"/>
        <v>1</v>
      </c>
      <c r="I223" s="4">
        <v>1</v>
      </c>
      <c r="J223" s="8" t="s">
        <v>231</v>
      </c>
      <c r="K223" s="7">
        <f>SUMIF(exportMMB!D:D,budgetMMB!A223,exportMMB!F:F)</f>
        <v>0</v>
      </c>
      <c r="L223" s="14">
        <f t="shared" si="146"/>
        <v>0</v>
      </c>
      <c r="M223" s="25"/>
      <c r="N223" s="14">
        <f t="shared" si="147"/>
        <v>0</v>
      </c>
      <c r="O223" s="33"/>
      <c r="P223" s="33"/>
      <c r="Q223" s="33"/>
      <c r="R223" s="33"/>
      <c r="S223" s="14">
        <f t="shared" si="148"/>
        <v>0</v>
      </c>
      <c r="T223" s="33">
        <f t="shared" si="149"/>
        <v>0</v>
      </c>
    </row>
    <row r="224" spans="1:20">
      <c r="A224" s="39">
        <v>2203</v>
      </c>
      <c r="B224" s="44" t="s">
        <v>353</v>
      </c>
      <c r="C224" s="236" t="s">
        <v>242</v>
      </c>
      <c r="D224" s="6"/>
      <c r="E224" s="4"/>
      <c r="F224" s="98">
        <v>1</v>
      </c>
      <c r="G224" s="8"/>
      <c r="H224" s="7">
        <f t="shared" si="145"/>
        <v>1</v>
      </c>
      <c r="I224" s="4">
        <v>1</v>
      </c>
      <c r="J224" s="8" t="s">
        <v>231</v>
      </c>
      <c r="K224" s="7">
        <f>SUMIF(exportMMB!D:D,budgetMMB!A224,exportMMB!F:F)</f>
        <v>0</v>
      </c>
      <c r="L224" s="14">
        <f t="shared" si="146"/>
        <v>0</v>
      </c>
      <c r="M224" s="25"/>
      <c r="N224" s="14">
        <f t="shared" si="147"/>
        <v>0</v>
      </c>
      <c r="O224" s="33"/>
      <c r="P224" s="33"/>
      <c r="Q224" s="33"/>
      <c r="R224" s="33"/>
      <c r="S224" s="14">
        <f t="shared" si="148"/>
        <v>0</v>
      </c>
      <c r="T224" s="33">
        <f t="shared" si="149"/>
        <v>0</v>
      </c>
    </row>
    <row r="225" spans="1:20">
      <c r="A225" s="103">
        <v>2204</v>
      </c>
      <c r="B225" s="44" t="s">
        <v>354</v>
      </c>
      <c r="C225" s="236" t="s">
        <v>242</v>
      </c>
      <c r="D225" s="6"/>
      <c r="E225" s="4"/>
      <c r="F225" s="98">
        <v>1</v>
      </c>
      <c r="G225" s="8"/>
      <c r="H225" s="7">
        <f t="shared" ref="H225" si="150">SUM(E225:G225)</f>
        <v>1</v>
      </c>
      <c r="I225" s="4">
        <v>1</v>
      </c>
      <c r="J225" s="8" t="s">
        <v>231</v>
      </c>
      <c r="K225" s="7">
        <f>SUMIF(exportMMB!D:D,budgetMMB!A225,exportMMB!F:F)</f>
        <v>0</v>
      </c>
      <c r="L225" s="14">
        <f t="shared" si="146"/>
        <v>0</v>
      </c>
      <c r="M225" s="25"/>
      <c r="N225" s="14">
        <f t="shared" si="147"/>
        <v>0</v>
      </c>
      <c r="O225" s="33"/>
      <c r="P225" s="33"/>
      <c r="Q225" s="33"/>
      <c r="R225" s="33"/>
      <c r="S225" s="14">
        <f t="shared" si="148"/>
        <v>0</v>
      </c>
      <c r="T225" s="33">
        <f t="shared" si="149"/>
        <v>0</v>
      </c>
    </row>
    <row r="226" spans="1:20">
      <c r="A226" s="39">
        <v>2205</v>
      </c>
      <c r="B226" s="44" t="s">
        <v>355</v>
      </c>
      <c r="C226" s="236" t="s">
        <v>242</v>
      </c>
      <c r="D226" s="6"/>
      <c r="E226" s="4"/>
      <c r="F226" s="98">
        <v>1</v>
      </c>
      <c r="G226" s="8"/>
      <c r="H226" s="7">
        <f t="shared" ref="H226:H231" si="151">SUM(E226:G226)</f>
        <v>1</v>
      </c>
      <c r="I226" s="4">
        <v>1</v>
      </c>
      <c r="J226" s="8" t="s">
        <v>231</v>
      </c>
      <c r="K226" s="7">
        <f>SUMIF(exportMMB!D:D,budgetMMB!A226,exportMMB!F:F)</f>
        <v>0</v>
      </c>
      <c r="L226" s="14">
        <f t="shared" si="146"/>
        <v>0</v>
      </c>
      <c r="M226" s="25"/>
      <c r="N226" s="14">
        <f t="shared" si="147"/>
        <v>0</v>
      </c>
      <c r="O226" s="33"/>
      <c r="P226" s="33"/>
      <c r="Q226" s="33"/>
      <c r="R226" s="33"/>
      <c r="S226" s="14">
        <f t="shared" si="148"/>
        <v>0</v>
      </c>
      <c r="T226" s="33">
        <f t="shared" si="149"/>
        <v>0</v>
      </c>
    </row>
    <row r="227" spans="1:20">
      <c r="A227" s="39">
        <v>2206</v>
      </c>
      <c r="B227" s="44" t="s">
        <v>356</v>
      </c>
      <c r="C227" s="236" t="s">
        <v>242</v>
      </c>
      <c r="D227" s="6"/>
      <c r="E227" s="4"/>
      <c r="F227" s="98">
        <v>1</v>
      </c>
      <c r="G227" s="8"/>
      <c r="H227" s="7">
        <f t="shared" si="151"/>
        <v>1</v>
      </c>
      <c r="I227" s="4">
        <v>1</v>
      </c>
      <c r="J227" s="8" t="s">
        <v>231</v>
      </c>
      <c r="K227" s="7">
        <f>SUMIF(exportMMB!D:D,budgetMMB!A227,exportMMB!F:F)</f>
        <v>0</v>
      </c>
      <c r="L227" s="14">
        <f t="shared" si="146"/>
        <v>0</v>
      </c>
      <c r="M227" s="25"/>
      <c r="N227" s="14">
        <f t="shared" si="147"/>
        <v>0</v>
      </c>
      <c r="O227" s="33"/>
      <c r="P227" s="33"/>
      <c r="Q227" s="33"/>
      <c r="R227" s="33"/>
      <c r="S227" s="14">
        <f t="shared" si="148"/>
        <v>0</v>
      </c>
      <c r="T227" s="33">
        <f t="shared" si="149"/>
        <v>0</v>
      </c>
    </row>
    <row r="228" spans="1:20">
      <c r="A228" s="39">
        <v>2212</v>
      </c>
      <c r="B228" s="44" t="s">
        <v>357</v>
      </c>
      <c r="C228" s="236" t="s">
        <v>242</v>
      </c>
      <c r="D228" s="6"/>
      <c r="E228" s="4"/>
      <c r="F228" s="98">
        <v>1</v>
      </c>
      <c r="G228" s="8"/>
      <c r="H228" s="7">
        <f t="shared" si="151"/>
        <v>1</v>
      </c>
      <c r="I228" s="4">
        <v>1</v>
      </c>
      <c r="J228" s="8" t="s">
        <v>231</v>
      </c>
      <c r="K228" s="7">
        <f>SUMIF(exportMMB!D:D,budgetMMB!A228,exportMMB!F:F)</f>
        <v>0</v>
      </c>
      <c r="L228" s="14">
        <f t="shared" si="146"/>
        <v>0</v>
      </c>
      <c r="M228" s="25"/>
      <c r="N228" s="14">
        <f t="shared" si="147"/>
        <v>0</v>
      </c>
      <c r="O228" s="33"/>
      <c r="P228" s="33"/>
      <c r="Q228" s="33"/>
      <c r="R228" s="33"/>
      <c r="S228" s="14">
        <f t="shared" si="148"/>
        <v>0</v>
      </c>
      <c r="T228" s="33">
        <f t="shared" si="149"/>
        <v>0</v>
      </c>
    </row>
    <row r="229" spans="1:20">
      <c r="A229" s="39">
        <v>2220</v>
      </c>
      <c r="B229" s="44" t="s">
        <v>358</v>
      </c>
      <c r="C229" s="236" t="s">
        <v>242</v>
      </c>
      <c r="D229" s="6"/>
      <c r="E229" s="4"/>
      <c r="F229" s="98">
        <v>1</v>
      </c>
      <c r="G229" s="8"/>
      <c r="H229" s="7">
        <f t="shared" si="151"/>
        <v>1</v>
      </c>
      <c r="I229" s="4">
        <v>1</v>
      </c>
      <c r="J229" s="8" t="s">
        <v>231</v>
      </c>
      <c r="K229" s="7">
        <f>SUMIF(exportMMB!D:D,budgetMMB!A229,exportMMB!F:F)</f>
        <v>0</v>
      </c>
      <c r="L229" s="14">
        <f t="shared" si="146"/>
        <v>0</v>
      </c>
      <c r="M229" s="25"/>
      <c r="N229" s="14">
        <f t="shared" si="147"/>
        <v>0</v>
      </c>
      <c r="O229" s="33"/>
      <c r="P229" s="33"/>
      <c r="Q229" s="33"/>
      <c r="R229" s="33"/>
      <c r="S229" s="14">
        <f t="shared" si="148"/>
        <v>0</v>
      </c>
      <c r="T229" s="33">
        <f t="shared" si="149"/>
        <v>0</v>
      </c>
    </row>
    <row r="230" spans="1:20">
      <c r="A230" s="39">
        <v>2222</v>
      </c>
      <c r="B230" s="44" t="s">
        <v>359</v>
      </c>
      <c r="C230" s="236" t="s">
        <v>242</v>
      </c>
      <c r="D230" s="6"/>
      <c r="E230" s="4"/>
      <c r="F230" s="98">
        <v>1</v>
      </c>
      <c r="G230" s="8"/>
      <c r="H230" s="7">
        <f t="shared" si="151"/>
        <v>1</v>
      </c>
      <c r="I230" s="4">
        <v>1</v>
      </c>
      <c r="J230" s="8" t="s">
        <v>231</v>
      </c>
      <c r="K230" s="7">
        <f>SUMIF(exportMMB!D:D,budgetMMB!A230,exportMMB!F:F)</f>
        <v>0</v>
      </c>
      <c r="L230" s="14">
        <f t="shared" si="146"/>
        <v>0</v>
      </c>
      <c r="M230" s="25"/>
      <c r="N230" s="14">
        <f t="shared" si="147"/>
        <v>0</v>
      </c>
      <c r="O230" s="33"/>
      <c r="P230" s="33"/>
      <c r="Q230" s="33"/>
      <c r="R230" s="33"/>
      <c r="S230" s="14">
        <f t="shared" si="148"/>
        <v>0</v>
      </c>
      <c r="T230" s="33">
        <f t="shared" si="149"/>
        <v>0</v>
      </c>
    </row>
    <row r="231" spans="1:20">
      <c r="A231" s="39">
        <v>2223</v>
      </c>
      <c r="B231" s="44" t="s">
        <v>360</v>
      </c>
      <c r="C231" s="236" t="s">
        <v>242</v>
      </c>
      <c r="D231" s="6"/>
      <c r="E231" s="4"/>
      <c r="F231" s="98">
        <v>1</v>
      </c>
      <c r="G231" s="8"/>
      <c r="H231" s="7">
        <f t="shared" si="151"/>
        <v>1</v>
      </c>
      <c r="I231" s="4">
        <v>1</v>
      </c>
      <c r="J231" s="8" t="s">
        <v>231</v>
      </c>
      <c r="K231" s="7">
        <f>SUMIF(exportMMB!D:D,budgetMMB!A231,exportMMB!F:F)</f>
        <v>0</v>
      </c>
      <c r="L231" s="14">
        <f t="shared" si="146"/>
        <v>0</v>
      </c>
      <c r="M231" s="25"/>
      <c r="N231" s="14">
        <f t="shared" si="147"/>
        <v>0</v>
      </c>
      <c r="O231" s="33"/>
      <c r="P231" s="33"/>
      <c r="Q231" s="33"/>
      <c r="R231" s="33"/>
      <c r="S231" s="14">
        <f t="shared" si="148"/>
        <v>0</v>
      </c>
      <c r="T231" s="33">
        <f t="shared" si="149"/>
        <v>0</v>
      </c>
    </row>
    <row r="232" spans="1:20">
      <c r="A232" s="1"/>
      <c r="B232" s="46" t="s">
        <v>152</v>
      </c>
      <c r="C232" s="239"/>
      <c r="D232" s="6"/>
      <c r="E232" s="4"/>
      <c r="F232" s="98"/>
      <c r="G232" s="8"/>
      <c r="H232" s="7"/>
      <c r="I232" s="4"/>
      <c r="J232" s="8"/>
      <c r="K232" s="7"/>
      <c r="L232" s="16">
        <f t="shared" ref="L232:T232" si="152">SUM(L222:L231)</f>
        <v>0</v>
      </c>
      <c r="M232" s="21">
        <f t="shared" si="152"/>
        <v>0</v>
      </c>
      <c r="N232" s="16">
        <f t="shared" si="152"/>
        <v>0</v>
      </c>
      <c r="O232" s="34">
        <f t="shared" si="152"/>
        <v>0</v>
      </c>
      <c r="P232" s="34">
        <f t="shared" si="152"/>
        <v>0</v>
      </c>
      <c r="Q232" s="34">
        <f t="shared" si="152"/>
        <v>0</v>
      </c>
      <c r="R232" s="34">
        <f t="shared" si="152"/>
        <v>0</v>
      </c>
      <c r="S232" s="16">
        <f t="shared" si="152"/>
        <v>0</v>
      </c>
      <c r="T232" s="34">
        <f t="shared" si="152"/>
        <v>0</v>
      </c>
    </row>
    <row r="233" spans="1:20">
      <c r="A233" s="39"/>
      <c r="B233" s="44"/>
      <c r="C233" s="236"/>
      <c r="D233" s="6"/>
      <c r="E233" s="4"/>
      <c r="F233" s="98"/>
      <c r="G233" s="8"/>
      <c r="H233" s="7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</row>
    <row r="234" spans="1:20">
      <c r="A234" s="104">
        <v>2300</v>
      </c>
      <c r="B234" s="31" t="s">
        <v>174</v>
      </c>
      <c r="C234" s="237"/>
      <c r="D234" s="6"/>
      <c r="E234" s="4"/>
      <c r="F234" s="98"/>
      <c r="G234" s="8"/>
      <c r="H234" s="7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</row>
    <row r="235" spans="1:20">
      <c r="A235" s="103">
        <v>2301</v>
      </c>
      <c r="B235" s="44" t="s">
        <v>361</v>
      </c>
      <c r="C235" s="236" t="s">
        <v>248</v>
      </c>
      <c r="D235" s="6"/>
      <c r="E235" s="4"/>
      <c r="F235" s="98">
        <v>1</v>
      </c>
      <c r="G235" s="8"/>
      <c r="H235" s="7">
        <f t="shared" ref="H235:H239" si="153">SUM(E235:G235)</f>
        <v>1</v>
      </c>
      <c r="I235" s="4">
        <v>1</v>
      </c>
      <c r="J235" s="8" t="s">
        <v>231</v>
      </c>
      <c r="K235" s="7">
        <f>SUMIF(exportMMB!D:D,budgetMMB!A235,exportMMB!F:F)</f>
        <v>0</v>
      </c>
      <c r="L235" s="14">
        <f t="shared" ref="L235:L247" si="154">H235*I235*K235</f>
        <v>0</v>
      </c>
      <c r="M235" s="25"/>
      <c r="N235" s="14">
        <f t="shared" ref="N235:N247" si="155">MAX(L235-SUM(O235:R235),0)</f>
        <v>0</v>
      </c>
      <c r="O235" s="33"/>
      <c r="P235" s="33"/>
      <c r="Q235" s="33"/>
      <c r="R235" s="33"/>
      <c r="S235" s="14">
        <f t="shared" ref="S235:S247" si="156">L235-SUM(N235:R235)</f>
        <v>0</v>
      </c>
      <c r="T235" s="33">
        <f t="shared" ref="T235:T245" si="157">N235</f>
        <v>0</v>
      </c>
    </row>
    <row r="236" spans="1:20">
      <c r="A236" s="103">
        <v>2302</v>
      </c>
      <c r="B236" s="44" t="s">
        <v>362</v>
      </c>
      <c r="C236" s="236" t="s">
        <v>248</v>
      </c>
      <c r="D236" s="6"/>
      <c r="E236" s="4"/>
      <c r="F236" s="98">
        <v>1</v>
      </c>
      <c r="G236" s="8"/>
      <c r="H236" s="7">
        <f t="shared" si="153"/>
        <v>1</v>
      </c>
      <c r="I236" s="4">
        <v>1</v>
      </c>
      <c r="J236" s="8" t="s">
        <v>231</v>
      </c>
      <c r="K236" s="7">
        <f>SUMIF(exportMMB!D:D,budgetMMB!A236,exportMMB!F:F)</f>
        <v>0</v>
      </c>
      <c r="L236" s="14">
        <f t="shared" si="154"/>
        <v>0</v>
      </c>
      <c r="M236" s="25"/>
      <c r="N236" s="14">
        <f t="shared" si="155"/>
        <v>0</v>
      </c>
      <c r="O236" s="33"/>
      <c r="P236" s="33"/>
      <c r="Q236" s="33"/>
      <c r="R236" s="33"/>
      <c r="S236" s="14">
        <f t="shared" si="156"/>
        <v>0</v>
      </c>
      <c r="T236" s="33">
        <f t="shared" si="157"/>
        <v>0</v>
      </c>
    </row>
    <row r="237" spans="1:20">
      <c r="A237" s="103">
        <v>2303</v>
      </c>
      <c r="B237" s="44" t="s">
        <v>363</v>
      </c>
      <c r="C237" s="236" t="s">
        <v>248</v>
      </c>
      <c r="D237" s="6"/>
      <c r="E237" s="4"/>
      <c r="F237" s="98">
        <v>1</v>
      </c>
      <c r="G237" s="8"/>
      <c r="H237" s="7">
        <f t="shared" si="153"/>
        <v>1</v>
      </c>
      <c r="I237" s="4">
        <v>1</v>
      </c>
      <c r="J237" s="8" t="s">
        <v>231</v>
      </c>
      <c r="K237" s="7">
        <f>SUMIF(exportMMB!D:D,budgetMMB!A237,exportMMB!F:F)</f>
        <v>0</v>
      </c>
      <c r="L237" s="14">
        <f t="shared" si="154"/>
        <v>0</v>
      </c>
      <c r="M237" s="25"/>
      <c r="N237" s="14">
        <f t="shared" si="155"/>
        <v>0</v>
      </c>
      <c r="O237" s="33"/>
      <c r="P237" s="33"/>
      <c r="Q237" s="33"/>
      <c r="R237" s="33"/>
      <c r="S237" s="14">
        <f t="shared" si="156"/>
        <v>0</v>
      </c>
      <c r="T237" s="33">
        <f t="shared" si="157"/>
        <v>0</v>
      </c>
    </row>
    <row r="238" spans="1:20">
      <c r="A238" s="39">
        <v>2305</v>
      </c>
      <c r="B238" s="44" t="s">
        <v>364</v>
      </c>
      <c r="C238" s="236" t="s">
        <v>248</v>
      </c>
      <c r="D238" s="6"/>
      <c r="E238" s="4"/>
      <c r="F238" s="98">
        <v>1</v>
      </c>
      <c r="G238" s="8"/>
      <c r="H238" s="7">
        <f t="shared" si="153"/>
        <v>1</v>
      </c>
      <c r="I238" s="4">
        <v>1</v>
      </c>
      <c r="J238" s="8" t="s">
        <v>231</v>
      </c>
      <c r="K238" s="7">
        <f>SUMIF(exportMMB!D:D,budgetMMB!A238,exportMMB!F:F)</f>
        <v>0</v>
      </c>
      <c r="L238" s="14">
        <f t="shared" si="154"/>
        <v>0</v>
      </c>
      <c r="M238" s="25"/>
      <c r="N238" s="14">
        <f t="shared" si="155"/>
        <v>0</v>
      </c>
      <c r="O238" s="33"/>
      <c r="P238" s="33"/>
      <c r="Q238" s="33"/>
      <c r="R238" s="33"/>
      <c r="S238" s="14">
        <f t="shared" si="156"/>
        <v>0</v>
      </c>
      <c r="T238" s="33">
        <f t="shared" si="157"/>
        <v>0</v>
      </c>
    </row>
    <row r="239" spans="1:20">
      <c r="A239" s="39">
        <v>2307</v>
      </c>
      <c r="B239" s="44" t="s">
        <v>365</v>
      </c>
      <c r="C239" s="236" t="s">
        <v>248</v>
      </c>
      <c r="D239" s="6"/>
      <c r="E239" s="4"/>
      <c r="F239" s="98">
        <v>1</v>
      </c>
      <c r="G239" s="8"/>
      <c r="H239" s="7">
        <f t="shared" si="153"/>
        <v>1</v>
      </c>
      <c r="I239" s="4">
        <v>1</v>
      </c>
      <c r="J239" s="8" t="s">
        <v>231</v>
      </c>
      <c r="K239" s="7">
        <f>SUMIF(exportMMB!D:D,budgetMMB!A239,exportMMB!F:F)</f>
        <v>0</v>
      </c>
      <c r="L239" s="14">
        <f t="shared" si="154"/>
        <v>0</v>
      </c>
      <c r="M239" s="25"/>
      <c r="N239" s="14">
        <f t="shared" si="155"/>
        <v>0</v>
      </c>
      <c r="O239" s="33"/>
      <c r="P239" s="33"/>
      <c r="Q239" s="33"/>
      <c r="R239" s="33"/>
      <c r="S239" s="14">
        <f t="shared" si="156"/>
        <v>0</v>
      </c>
      <c r="T239" s="33">
        <f t="shared" si="157"/>
        <v>0</v>
      </c>
    </row>
    <row r="240" spans="1:20">
      <c r="A240" s="39">
        <v>2308</v>
      </c>
      <c r="B240" s="44" t="s">
        <v>366</v>
      </c>
      <c r="C240" s="236" t="s">
        <v>248</v>
      </c>
      <c r="D240" s="6"/>
      <c r="E240" s="4"/>
      <c r="F240" s="98">
        <v>1</v>
      </c>
      <c r="G240" s="8"/>
      <c r="H240" s="7">
        <f t="shared" ref="H240:H244" si="158">SUM(E240:G240)</f>
        <v>1</v>
      </c>
      <c r="I240" s="4">
        <v>1</v>
      </c>
      <c r="J240" s="8" t="s">
        <v>231</v>
      </c>
      <c r="K240" s="7">
        <f>SUMIF(exportMMB!D:D,budgetMMB!A240,exportMMB!F:F)</f>
        <v>0</v>
      </c>
      <c r="L240" s="14">
        <f t="shared" si="154"/>
        <v>0</v>
      </c>
      <c r="M240" s="25"/>
      <c r="N240" s="14">
        <f t="shared" si="155"/>
        <v>0</v>
      </c>
      <c r="O240" s="33"/>
      <c r="P240" s="33"/>
      <c r="Q240" s="33"/>
      <c r="R240" s="33"/>
      <c r="S240" s="14">
        <f t="shared" si="156"/>
        <v>0</v>
      </c>
      <c r="T240" s="33">
        <f t="shared" si="157"/>
        <v>0</v>
      </c>
    </row>
    <row r="241" spans="1:20">
      <c r="A241" s="39">
        <v>2309</v>
      </c>
      <c r="B241" s="44" t="s">
        <v>367</v>
      </c>
      <c r="C241" s="236" t="s">
        <v>248</v>
      </c>
      <c r="D241" s="6"/>
      <c r="E241" s="4"/>
      <c r="F241" s="98">
        <v>1</v>
      </c>
      <c r="G241" s="8"/>
      <c r="H241" s="7">
        <f t="shared" si="158"/>
        <v>1</v>
      </c>
      <c r="I241" s="4">
        <v>1</v>
      </c>
      <c r="J241" s="8" t="s">
        <v>231</v>
      </c>
      <c r="K241" s="7">
        <f>SUMIF(exportMMB!D:D,budgetMMB!A241,exportMMB!F:F)</f>
        <v>0</v>
      </c>
      <c r="L241" s="14">
        <f t="shared" si="154"/>
        <v>0</v>
      </c>
      <c r="M241" s="25"/>
      <c r="N241" s="14">
        <f t="shared" si="155"/>
        <v>0</v>
      </c>
      <c r="O241" s="33"/>
      <c r="P241" s="33"/>
      <c r="Q241" s="33"/>
      <c r="R241" s="33"/>
      <c r="S241" s="14">
        <f t="shared" si="156"/>
        <v>0</v>
      </c>
      <c r="T241" s="33">
        <f t="shared" si="157"/>
        <v>0</v>
      </c>
    </row>
    <row r="242" spans="1:20">
      <c r="A242" s="39">
        <v>2310</v>
      </c>
      <c r="B242" s="44" t="s">
        <v>368</v>
      </c>
      <c r="C242" s="236" t="s">
        <v>248</v>
      </c>
      <c r="D242" s="6"/>
      <c r="E242" s="4"/>
      <c r="F242" s="98">
        <v>1</v>
      </c>
      <c r="G242" s="8"/>
      <c r="H242" s="7">
        <f t="shared" si="158"/>
        <v>1</v>
      </c>
      <c r="I242" s="4">
        <v>1</v>
      </c>
      <c r="J242" s="8" t="s">
        <v>231</v>
      </c>
      <c r="K242" s="7">
        <f>SUMIF(exportMMB!D:D,budgetMMB!A242,exportMMB!F:F)</f>
        <v>0</v>
      </c>
      <c r="L242" s="14">
        <f t="shared" si="154"/>
        <v>0</v>
      </c>
      <c r="M242" s="25"/>
      <c r="N242" s="14">
        <f t="shared" si="155"/>
        <v>0</v>
      </c>
      <c r="O242" s="33"/>
      <c r="P242" s="33"/>
      <c r="Q242" s="33"/>
      <c r="R242" s="33"/>
      <c r="S242" s="14">
        <f t="shared" si="156"/>
        <v>0</v>
      </c>
      <c r="T242" s="33">
        <f t="shared" si="157"/>
        <v>0</v>
      </c>
    </row>
    <row r="243" spans="1:20">
      <c r="A243" s="103">
        <v>2312</v>
      </c>
      <c r="B243" s="44" t="s">
        <v>369</v>
      </c>
      <c r="C243" s="236" t="s">
        <v>248</v>
      </c>
      <c r="D243" s="6"/>
      <c r="E243" s="4"/>
      <c r="F243" s="98">
        <v>1</v>
      </c>
      <c r="G243" s="8"/>
      <c r="H243" s="7">
        <f t="shared" si="158"/>
        <v>1</v>
      </c>
      <c r="I243" s="4">
        <v>1</v>
      </c>
      <c r="J243" s="8" t="s">
        <v>231</v>
      </c>
      <c r="K243" s="7">
        <f>SUMIF(exportMMB!D:D,budgetMMB!A243,exportMMB!F:F)</f>
        <v>0</v>
      </c>
      <c r="L243" s="14">
        <f t="shared" si="154"/>
        <v>0</v>
      </c>
      <c r="M243" s="25"/>
      <c r="N243" s="14">
        <f t="shared" si="155"/>
        <v>0</v>
      </c>
      <c r="O243" s="33"/>
      <c r="P243" s="33"/>
      <c r="Q243" s="33"/>
      <c r="R243" s="33"/>
      <c r="S243" s="14">
        <f t="shared" si="156"/>
        <v>0</v>
      </c>
      <c r="T243" s="33">
        <f t="shared" si="157"/>
        <v>0</v>
      </c>
    </row>
    <row r="244" spans="1:20">
      <c r="A244" s="39">
        <v>2313</v>
      </c>
      <c r="B244" s="44" t="s">
        <v>370</v>
      </c>
      <c r="C244" s="236" t="s">
        <v>248</v>
      </c>
      <c r="D244" s="6"/>
      <c r="E244" s="4"/>
      <c r="F244" s="98">
        <v>1</v>
      </c>
      <c r="G244" s="8"/>
      <c r="H244" s="7">
        <f t="shared" si="158"/>
        <v>1</v>
      </c>
      <c r="I244" s="4">
        <v>1</v>
      </c>
      <c r="J244" s="8" t="s">
        <v>231</v>
      </c>
      <c r="K244" s="7">
        <f>SUMIF(exportMMB!D:D,budgetMMB!A244,exportMMB!F:F)</f>
        <v>0</v>
      </c>
      <c r="L244" s="14">
        <f t="shared" si="154"/>
        <v>0</v>
      </c>
      <c r="M244" s="25"/>
      <c r="N244" s="14">
        <f t="shared" si="155"/>
        <v>0</v>
      </c>
      <c r="O244" s="33"/>
      <c r="P244" s="33"/>
      <c r="Q244" s="33"/>
      <c r="R244" s="33"/>
      <c r="S244" s="14">
        <f t="shared" si="156"/>
        <v>0</v>
      </c>
      <c r="T244" s="33">
        <f t="shared" si="157"/>
        <v>0</v>
      </c>
    </row>
    <row r="245" spans="1:20">
      <c r="A245" s="103">
        <v>2343</v>
      </c>
      <c r="B245" s="44" t="s">
        <v>371</v>
      </c>
      <c r="C245" s="236" t="s">
        <v>230</v>
      </c>
      <c r="D245" s="6"/>
      <c r="E245" s="4"/>
      <c r="F245" s="98">
        <v>1</v>
      </c>
      <c r="G245" s="8"/>
      <c r="H245" s="7">
        <f t="shared" ref="H245" si="159">SUM(E245:G245)</f>
        <v>1</v>
      </c>
      <c r="I245" s="4">
        <v>1</v>
      </c>
      <c r="J245" s="8" t="s">
        <v>231</v>
      </c>
      <c r="K245" s="7">
        <f>SUMIF(exportMMB!D:D,budgetMMB!A245,exportMMB!F:F)</f>
        <v>0</v>
      </c>
      <c r="L245" s="14">
        <f t="shared" si="154"/>
        <v>0</v>
      </c>
      <c r="M245" s="25"/>
      <c r="N245" s="14">
        <f t="shared" si="155"/>
        <v>0</v>
      </c>
      <c r="O245" s="33"/>
      <c r="P245" s="33"/>
      <c r="Q245" s="33"/>
      <c r="R245" s="33"/>
      <c r="S245" s="14">
        <f t="shared" si="156"/>
        <v>0</v>
      </c>
      <c r="T245" s="33">
        <f t="shared" si="157"/>
        <v>0</v>
      </c>
    </row>
    <row r="246" spans="1:20">
      <c r="A246" s="39">
        <v>2345</v>
      </c>
      <c r="B246" s="44" t="s">
        <v>372</v>
      </c>
      <c r="C246" s="236" t="s">
        <v>230</v>
      </c>
      <c r="D246" s="6"/>
      <c r="E246" s="4"/>
      <c r="F246" s="98">
        <v>1</v>
      </c>
      <c r="G246" s="8"/>
      <c r="H246" s="7">
        <f t="shared" ref="H246:H251" si="160">SUM(E246:G246)</f>
        <v>1</v>
      </c>
      <c r="I246" s="4">
        <v>1</v>
      </c>
      <c r="J246" s="8" t="s">
        <v>231</v>
      </c>
      <c r="K246" s="7">
        <f>SUMIF(exportMMB!D:D,budgetMMB!A246,exportMMB!F:F)</f>
        <v>0</v>
      </c>
      <c r="L246" s="14">
        <f t="shared" si="154"/>
        <v>0</v>
      </c>
      <c r="M246" s="25"/>
      <c r="N246" s="14">
        <f t="shared" si="155"/>
        <v>0</v>
      </c>
      <c r="O246" s="33"/>
      <c r="P246" s="33"/>
      <c r="Q246" s="33"/>
      <c r="R246" s="33"/>
      <c r="S246" s="14">
        <f t="shared" si="156"/>
        <v>0</v>
      </c>
      <c r="T246" s="36"/>
    </row>
    <row r="247" spans="1:20">
      <c r="A247" s="39">
        <v>2392</v>
      </c>
      <c r="B247" s="44" t="s">
        <v>373</v>
      </c>
      <c r="C247" s="236" t="s">
        <v>230</v>
      </c>
      <c r="D247" s="6"/>
      <c r="E247" s="4"/>
      <c r="F247" s="98">
        <v>1</v>
      </c>
      <c r="G247" s="8"/>
      <c r="H247" s="7">
        <f t="shared" si="160"/>
        <v>1</v>
      </c>
      <c r="I247" s="4">
        <v>1</v>
      </c>
      <c r="J247" s="8" t="s">
        <v>231</v>
      </c>
      <c r="K247" s="7">
        <f>SUMIF(exportMMB!D:D,budgetMMB!A247,exportMMB!F:F)</f>
        <v>0</v>
      </c>
      <c r="L247" s="14">
        <f t="shared" si="154"/>
        <v>0</v>
      </c>
      <c r="M247" s="25"/>
      <c r="N247" s="14">
        <f t="shared" si="155"/>
        <v>0</v>
      </c>
      <c r="O247" s="33"/>
      <c r="P247" s="33"/>
      <c r="Q247" s="33"/>
      <c r="R247" s="33"/>
      <c r="S247" s="14">
        <f t="shared" si="156"/>
        <v>0</v>
      </c>
      <c r="T247" s="33">
        <f>N247</f>
        <v>0</v>
      </c>
    </row>
    <row r="248" spans="1:20">
      <c r="A248" s="1"/>
      <c r="B248" s="46" t="s">
        <v>152</v>
      </c>
      <c r="C248" s="239"/>
      <c r="D248" s="6"/>
      <c r="E248" s="4"/>
      <c r="F248" s="98"/>
      <c r="G248" s="8"/>
      <c r="H248" s="7"/>
      <c r="I248" s="4"/>
      <c r="J248" s="8"/>
      <c r="K248" s="7"/>
      <c r="L248" s="16">
        <f t="shared" ref="L248:T248" si="161">SUM(L235:L247)</f>
        <v>0</v>
      </c>
      <c r="M248" s="21">
        <f t="shared" si="161"/>
        <v>0</v>
      </c>
      <c r="N248" s="16">
        <f t="shared" si="161"/>
        <v>0</v>
      </c>
      <c r="O248" s="34">
        <f t="shared" si="161"/>
        <v>0</v>
      </c>
      <c r="P248" s="34">
        <f t="shared" si="161"/>
        <v>0</v>
      </c>
      <c r="Q248" s="34">
        <f t="shared" si="161"/>
        <v>0</v>
      </c>
      <c r="R248" s="34">
        <f t="shared" si="161"/>
        <v>0</v>
      </c>
      <c r="S248" s="16">
        <f t="shared" si="161"/>
        <v>0</v>
      </c>
      <c r="T248" s="34">
        <f t="shared" si="161"/>
        <v>0</v>
      </c>
    </row>
    <row r="249" spans="1:20">
      <c r="A249" s="39"/>
      <c r="B249" s="46"/>
      <c r="C249" s="236"/>
      <c r="D249" s="6"/>
      <c r="E249" s="4"/>
      <c r="F249" s="98"/>
      <c r="G249" s="8"/>
      <c r="H249" s="7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</row>
    <row r="250" spans="1:20">
      <c r="A250" s="104">
        <v>2400</v>
      </c>
      <c r="B250" s="31" t="s">
        <v>175</v>
      </c>
      <c r="C250" s="237"/>
      <c r="D250" s="6"/>
      <c r="E250" s="4"/>
      <c r="F250" s="98"/>
      <c r="G250" s="8"/>
      <c r="H250" s="7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</row>
    <row r="251" spans="1:20">
      <c r="A251" s="39">
        <v>2401</v>
      </c>
      <c r="B251" s="44" t="s">
        <v>374</v>
      </c>
      <c r="C251" s="236" t="s">
        <v>339</v>
      </c>
      <c r="D251" s="6"/>
      <c r="E251" s="4"/>
      <c r="F251" s="98">
        <v>1</v>
      </c>
      <c r="G251" s="8"/>
      <c r="H251" s="7">
        <f t="shared" si="160"/>
        <v>1</v>
      </c>
      <c r="I251" s="4">
        <v>1</v>
      </c>
      <c r="J251" s="8" t="s">
        <v>231</v>
      </c>
      <c r="K251" s="7">
        <f>SUMIF(exportMMB!D:D,budgetMMB!A251,exportMMB!F:F)</f>
        <v>0</v>
      </c>
      <c r="L251" s="14">
        <f t="shared" ref="L251:L267" si="162">H251*I251*K251</f>
        <v>0</v>
      </c>
      <c r="M251" s="25"/>
      <c r="N251" s="14">
        <f t="shared" ref="N251:N267" si="163">MAX(L251-SUM(O251:R251),0)</f>
        <v>0</v>
      </c>
      <c r="O251" s="33"/>
      <c r="P251" s="33"/>
      <c r="Q251" s="33"/>
      <c r="R251" s="33"/>
      <c r="S251" s="14">
        <f t="shared" ref="S251:S267" si="164">L251-SUM(N251:R251)</f>
        <v>0</v>
      </c>
      <c r="T251" s="33">
        <f t="shared" ref="T251:T264" si="165">N251</f>
        <v>0</v>
      </c>
    </row>
    <row r="252" spans="1:20">
      <c r="A252" s="103">
        <v>2402</v>
      </c>
      <c r="B252" s="44" t="s">
        <v>375</v>
      </c>
      <c r="C252" s="236" t="s">
        <v>339</v>
      </c>
      <c r="D252" s="6"/>
      <c r="E252" s="4"/>
      <c r="F252" s="98">
        <v>1</v>
      </c>
      <c r="G252" s="8"/>
      <c r="H252" s="7">
        <f t="shared" ref="H252:H259" si="166">SUM(E252:G252)</f>
        <v>1</v>
      </c>
      <c r="I252" s="4">
        <v>1</v>
      </c>
      <c r="J252" s="8" t="s">
        <v>231</v>
      </c>
      <c r="K252" s="7">
        <f>SUMIF(exportMMB!D:D,budgetMMB!A252,exportMMB!F:F)</f>
        <v>0</v>
      </c>
      <c r="L252" s="14">
        <f t="shared" si="162"/>
        <v>0</v>
      </c>
      <c r="M252" s="25"/>
      <c r="N252" s="14">
        <f t="shared" si="163"/>
        <v>0</v>
      </c>
      <c r="O252" s="33"/>
      <c r="P252" s="33"/>
      <c r="Q252" s="33"/>
      <c r="R252" s="33"/>
      <c r="S252" s="14">
        <f t="shared" si="164"/>
        <v>0</v>
      </c>
      <c r="T252" s="33">
        <f t="shared" si="165"/>
        <v>0</v>
      </c>
    </row>
    <row r="253" spans="1:20">
      <c r="A253" s="39">
        <v>2403</v>
      </c>
      <c r="B253" s="44" t="s">
        <v>376</v>
      </c>
      <c r="C253" s="236" t="s">
        <v>339</v>
      </c>
      <c r="D253" s="6"/>
      <c r="E253" s="4"/>
      <c r="F253" s="98">
        <v>1</v>
      </c>
      <c r="G253" s="8"/>
      <c r="H253" s="7">
        <f t="shared" si="166"/>
        <v>1</v>
      </c>
      <c r="I253" s="4">
        <v>1</v>
      </c>
      <c r="J253" s="8" t="s">
        <v>231</v>
      </c>
      <c r="K253" s="7">
        <f>SUMIF(exportMMB!D:D,budgetMMB!A253,exportMMB!F:F)</f>
        <v>0</v>
      </c>
      <c r="L253" s="14">
        <f t="shared" si="162"/>
        <v>0</v>
      </c>
      <c r="M253" s="25"/>
      <c r="N253" s="14">
        <f t="shared" si="163"/>
        <v>0</v>
      </c>
      <c r="O253" s="33"/>
      <c r="P253" s="33"/>
      <c r="Q253" s="33"/>
      <c r="R253" s="33"/>
      <c r="S253" s="14">
        <f t="shared" si="164"/>
        <v>0</v>
      </c>
      <c r="T253" s="33">
        <f t="shared" si="165"/>
        <v>0</v>
      </c>
    </row>
    <row r="254" spans="1:20">
      <c r="A254" s="39">
        <v>2406</v>
      </c>
      <c r="B254" s="44" t="s">
        <v>377</v>
      </c>
      <c r="C254" s="236" t="s">
        <v>339</v>
      </c>
      <c r="D254" s="6"/>
      <c r="E254" s="4"/>
      <c r="F254" s="98">
        <v>1</v>
      </c>
      <c r="G254" s="8"/>
      <c r="H254" s="7">
        <f t="shared" si="166"/>
        <v>1</v>
      </c>
      <c r="I254" s="4">
        <v>1</v>
      </c>
      <c r="J254" s="8" t="s">
        <v>231</v>
      </c>
      <c r="K254" s="7">
        <f>SUMIF(exportMMB!D:D,budgetMMB!A254,exportMMB!F:F)</f>
        <v>0</v>
      </c>
      <c r="L254" s="14">
        <f t="shared" si="162"/>
        <v>0</v>
      </c>
      <c r="M254" s="25"/>
      <c r="N254" s="14">
        <f t="shared" si="163"/>
        <v>0</v>
      </c>
      <c r="O254" s="33"/>
      <c r="P254" s="33"/>
      <c r="Q254" s="33"/>
      <c r="R254" s="33"/>
      <c r="S254" s="14">
        <f t="shared" si="164"/>
        <v>0</v>
      </c>
      <c r="T254" s="33">
        <f t="shared" si="165"/>
        <v>0</v>
      </c>
    </row>
    <row r="255" spans="1:20">
      <c r="A255" s="39">
        <v>2407</v>
      </c>
      <c r="B255" s="44" t="s">
        <v>378</v>
      </c>
      <c r="C255" s="236" t="s">
        <v>339</v>
      </c>
      <c r="D255" s="6"/>
      <c r="E255" s="4"/>
      <c r="F255" s="98">
        <v>1</v>
      </c>
      <c r="G255" s="8"/>
      <c r="H255" s="7">
        <f t="shared" si="166"/>
        <v>1</v>
      </c>
      <c r="I255" s="4">
        <v>1</v>
      </c>
      <c r="J255" s="8" t="s">
        <v>231</v>
      </c>
      <c r="K255" s="7">
        <f>SUMIF(exportMMB!D:D,budgetMMB!A255,exportMMB!F:F)</f>
        <v>0</v>
      </c>
      <c r="L255" s="14">
        <f t="shared" si="162"/>
        <v>0</v>
      </c>
      <c r="M255" s="25"/>
      <c r="N255" s="14">
        <f t="shared" si="163"/>
        <v>0</v>
      </c>
      <c r="O255" s="33"/>
      <c r="P255" s="33"/>
      <c r="Q255" s="33"/>
      <c r="R255" s="33"/>
      <c r="S255" s="14">
        <f t="shared" si="164"/>
        <v>0</v>
      </c>
      <c r="T255" s="33">
        <f t="shared" si="165"/>
        <v>0</v>
      </c>
    </row>
    <row r="256" spans="1:20">
      <c r="A256" s="39">
        <v>2408</v>
      </c>
      <c r="B256" s="44" t="s">
        <v>379</v>
      </c>
      <c r="C256" s="236" t="s">
        <v>339</v>
      </c>
      <c r="D256" s="6"/>
      <c r="E256" s="4"/>
      <c r="F256" s="98">
        <v>1</v>
      </c>
      <c r="G256" s="8"/>
      <c r="H256" s="7">
        <f t="shared" si="166"/>
        <v>1</v>
      </c>
      <c r="I256" s="4">
        <v>1</v>
      </c>
      <c r="J256" s="8" t="s">
        <v>231</v>
      </c>
      <c r="K256" s="7">
        <f>SUMIF(exportMMB!D:D,budgetMMB!A256,exportMMB!F:F)</f>
        <v>0</v>
      </c>
      <c r="L256" s="14">
        <f t="shared" si="162"/>
        <v>0</v>
      </c>
      <c r="M256" s="25"/>
      <c r="N256" s="14">
        <f t="shared" si="163"/>
        <v>0</v>
      </c>
      <c r="O256" s="33"/>
      <c r="P256" s="33"/>
      <c r="Q256" s="33"/>
      <c r="R256" s="33"/>
      <c r="S256" s="14">
        <f t="shared" si="164"/>
        <v>0</v>
      </c>
      <c r="T256" s="33">
        <f t="shared" si="165"/>
        <v>0</v>
      </c>
    </row>
    <row r="257" spans="1:20">
      <c r="A257" s="103">
        <v>2409</v>
      </c>
      <c r="B257" s="44" t="s">
        <v>380</v>
      </c>
      <c r="C257" s="236" t="s">
        <v>339</v>
      </c>
      <c r="D257" s="6"/>
      <c r="E257" s="4"/>
      <c r="F257" s="98">
        <v>1</v>
      </c>
      <c r="G257" s="8"/>
      <c r="H257" s="7">
        <f t="shared" si="166"/>
        <v>1</v>
      </c>
      <c r="I257" s="4">
        <v>1</v>
      </c>
      <c r="J257" s="8" t="s">
        <v>231</v>
      </c>
      <c r="K257" s="7">
        <f>SUMIF(exportMMB!D:D,budgetMMB!A257,exportMMB!F:F)</f>
        <v>0</v>
      </c>
      <c r="L257" s="14">
        <f t="shared" si="162"/>
        <v>0</v>
      </c>
      <c r="M257" s="25"/>
      <c r="N257" s="14">
        <f t="shared" si="163"/>
        <v>0</v>
      </c>
      <c r="O257" s="33"/>
      <c r="P257" s="33"/>
      <c r="Q257" s="33"/>
      <c r="R257" s="33"/>
      <c r="S257" s="14">
        <f t="shared" si="164"/>
        <v>0</v>
      </c>
      <c r="T257" s="33">
        <f t="shared" si="165"/>
        <v>0</v>
      </c>
    </row>
    <row r="258" spans="1:20">
      <c r="A258" s="39">
        <v>2440</v>
      </c>
      <c r="B258" s="44" t="s">
        <v>381</v>
      </c>
      <c r="C258" s="236" t="s">
        <v>339</v>
      </c>
      <c r="D258" s="6"/>
      <c r="E258" s="4"/>
      <c r="F258" s="98">
        <v>1</v>
      </c>
      <c r="G258" s="8"/>
      <c r="H258" s="7">
        <f t="shared" si="166"/>
        <v>1</v>
      </c>
      <c r="I258" s="4">
        <v>1</v>
      </c>
      <c r="J258" s="8" t="s">
        <v>231</v>
      </c>
      <c r="K258" s="7">
        <f>SUMIF(exportMMB!D:D,budgetMMB!A258,exportMMB!F:F)</f>
        <v>0</v>
      </c>
      <c r="L258" s="14">
        <f t="shared" si="162"/>
        <v>0</v>
      </c>
      <c r="M258" s="25"/>
      <c r="N258" s="14">
        <f t="shared" si="163"/>
        <v>0</v>
      </c>
      <c r="O258" s="33"/>
      <c r="P258" s="33"/>
      <c r="Q258" s="33"/>
      <c r="R258" s="33"/>
      <c r="S258" s="14">
        <f t="shared" si="164"/>
        <v>0</v>
      </c>
      <c r="T258" s="33">
        <f t="shared" si="165"/>
        <v>0</v>
      </c>
    </row>
    <row r="259" spans="1:20">
      <c r="A259" s="39">
        <v>2441</v>
      </c>
      <c r="B259" s="44" t="s">
        <v>320</v>
      </c>
      <c r="C259" s="236" t="s">
        <v>339</v>
      </c>
      <c r="D259" s="6"/>
      <c r="E259" s="4"/>
      <c r="F259" s="98">
        <v>1</v>
      </c>
      <c r="G259" s="8"/>
      <c r="H259" s="7">
        <f t="shared" si="166"/>
        <v>1</v>
      </c>
      <c r="I259" s="4">
        <v>1</v>
      </c>
      <c r="J259" s="8" t="s">
        <v>231</v>
      </c>
      <c r="K259" s="7">
        <f>SUMIF(exportMMB!D:D,budgetMMB!A259,exportMMB!F:F)</f>
        <v>0</v>
      </c>
      <c r="L259" s="14">
        <f t="shared" si="162"/>
        <v>0</v>
      </c>
      <c r="M259" s="25"/>
      <c r="N259" s="14">
        <f t="shared" si="163"/>
        <v>0</v>
      </c>
      <c r="O259" s="33"/>
      <c r="P259" s="33"/>
      <c r="Q259" s="33"/>
      <c r="R259" s="33"/>
      <c r="S259" s="14">
        <f t="shared" si="164"/>
        <v>0</v>
      </c>
      <c r="T259" s="33">
        <f t="shared" si="165"/>
        <v>0</v>
      </c>
    </row>
    <row r="260" spans="1:20">
      <c r="A260" s="39">
        <v>2442</v>
      </c>
      <c r="B260" s="44" t="s">
        <v>321</v>
      </c>
      <c r="C260" s="236" t="s">
        <v>339</v>
      </c>
      <c r="D260" s="6"/>
      <c r="E260" s="4"/>
      <c r="F260" s="98">
        <v>1</v>
      </c>
      <c r="G260" s="8"/>
      <c r="H260" s="7">
        <f t="shared" ref="H260:H264" si="167">SUM(E260:G260)</f>
        <v>1</v>
      </c>
      <c r="I260" s="4">
        <v>1</v>
      </c>
      <c r="J260" s="8" t="s">
        <v>231</v>
      </c>
      <c r="K260" s="7">
        <f>SUMIF(exportMMB!D:D,budgetMMB!A260,exportMMB!F:F)</f>
        <v>0</v>
      </c>
      <c r="L260" s="14">
        <f t="shared" si="162"/>
        <v>0</v>
      </c>
      <c r="M260" s="25"/>
      <c r="N260" s="14">
        <f t="shared" si="163"/>
        <v>0</v>
      </c>
      <c r="O260" s="33"/>
      <c r="P260" s="33"/>
      <c r="Q260" s="33"/>
      <c r="R260" s="33"/>
      <c r="S260" s="14">
        <f t="shared" si="164"/>
        <v>0</v>
      </c>
      <c r="T260" s="33">
        <f t="shared" si="165"/>
        <v>0</v>
      </c>
    </row>
    <row r="261" spans="1:20">
      <c r="A261" s="103">
        <v>2443</v>
      </c>
      <c r="B261" s="44" t="s">
        <v>382</v>
      </c>
      <c r="C261" s="236" t="s">
        <v>339</v>
      </c>
      <c r="D261" s="6"/>
      <c r="E261" s="4"/>
      <c r="F261" s="98">
        <v>1</v>
      </c>
      <c r="G261" s="8"/>
      <c r="H261" s="7">
        <f t="shared" si="167"/>
        <v>1</v>
      </c>
      <c r="I261" s="4">
        <v>1</v>
      </c>
      <c r="J261" s="8" t="s">
        <v>231</v>
      </c>
      <c r="K261" s="7">
        <f>SUMIF(exportMMB!D:D,budgetMMB!A261,exportMMB!F:F)</f>
        <v>0</v>
      </c>
      <c r="L261" s="14">
        <f t="shared" si="162"/>
        <v>0</v>
      </c>
      <c r="M261" s="25"/>
      <c r="N261" s="14">
        <f t="shared" si="163"/>
        <v>0</v>
      </c>
      <c r="O261" s="33"/>
      <c r="P261" s="33"/>
      <c r="Q261" s="33"/>
      <c r="R261" s="33"/>
      <c r="S261" s="14">
        <f t="shared" si="164"/>
        <v>0</v>
      </c>
      <c r="T261" s="33">
        <f t="shared" si="165"/>
        <v>0</v>
      </c>
    </row>
    <row r="262" spans="1:20">
      <c r="A262" s="103">
        <v>2445</v>
      </c>
      <c r="B262" s="44" t="s">
        <v>383</v>
      </c>
      <c r="C262" s="236" t="s">
        <v>339</v>
      </c>
      <c r="D262" s="6"/>
      <c r="E262" s="4"/>
      <c r="F262" s="98">
        <v>1</v>
      </c>
      <c r="G262" s="8"/>
      <c r="H262" s="7">
        <f t="shared" si="167"/>
        <v>1</v>
      </c>
      <c r="I262" s="4">
        <v>1</v>
      </c>
      <c r="J262" s="8" t="s">
        <v>231</v>
      </c>
      <c r="K262" s="7">
        <f>SUMIF(exportMMB!D:D,budgetMMB!A262,exportMMB!F:F)</f>
        <v>0</v>
      </c>
      <c r="L262" s="14">
        <f t="shared" si="162"/>
        <v>0</v>
      </c>
      <c r="M262" s="25"/>
      <c r="N262" s="14">
        <f t="shared" si="163"/>
        <v>0</v>
      </c>
      <c r="O262" s="33"/>
      <c r="P262" s="33"/>
      <c r="Q262" s="33"/>
      <c r="R262" s="33"/>
      <c r="S262" s="14">
        <f t="shared" si="164"/>
        <v>0</v>
      </c>
      <c r="T262" s="33">
        <f t="shared" si="165"/>
        <v>0</v>
      </c>
    </row>
    <row r="263" spans="1:20">
      <c r="A263" s="39">
        <v>2446</v>
      </c>
      <c r="B263" s="44" t="s">
        <v>384</v>
      </c>
      <c r="C263" s="236" t="s">
        <v>339</v>
      </c>
      <c r="D263" s="6"/>
      <c r="E263" s="4"/>
      <c r="F263" s="98">
        <v>1</v>
      </c>
      <c r="G263" s="8"/>
      <c r="H263" s="7">
        <f t="shared" si="167"/>
        <v>1</v>
      </c>
      <c r="I263" s="4">
        <v>1</v>
      </c>
      <c r="J263" s="8" t="s">
        <v>231</v>
      </c>
      <c r="K263" s="7">
        <f>SUMIF(exportMMB!D:D,budgetMMB!A263,exportMMB!F:F)</f>
        <v>0</v>
      </c>
      <c r="L263" s="14">
        <f t="shared" si="162"/>
        <v>0</v>
      </c>
      <c r="M263" s="25"/>
      <c r="N263" s="14">
        <f t="shared" si="163"/>
        <v>0</v>
      </c>
      <c r="O263" s="33"/>
      <c r="P263" s="33"/>
      <c r="Q263" s="33"/>
      <c r="R263" s="33"/>
      <c r="S263" s="14">
        <f t="shared" si="164"/>
        <v>0</v>
      </c>
      <c r="T263" s="33">
        <f t="shared" si="165"/>
        <v>0</v>
      </c>
    </row>
    <row r="264" spans="1:20">
      <c r="A264" s="39">
        <v>2447</v>
      </c>
      <c r="B264" s="44" t="s">
        <v>385</v>
      </c>
      <c r="C264" s="236" t="s">
        <v>339</v>
      </c>
      <c r="D264" s="6"/>
      <c r="E264" s="4"/>
      <c r="F264" s="98">
        <v>1</v>
      </c>
      <c r="G264" s="8"/>
      <c r="H264" s="7">
        <f t="shared" si="167"/>
        <v>1</v>
      </c>
      <c r="I264" s="4">
        <v>1</v>
      </c>
      <c r="J264" s="8" t="s">
        <v>231</v>
      </c>
      <c r="K264" s="7">
        <f>SUMIF(exportMMB!D:D,budgetMMB!A264,exportMMB!F:F)</f>
        <v>0</v>
      </c>
      <c r="L264" s="14">
        <f t="shared" si="162"/>
        <v>0</v>
      </c>
      <c r="M264" s="25"/>
      <c r="N264" s="14">
        <f t="shared" si="163"/>
        <v>0</v>
      </c>
      <c r="O264" s="33"/>
      <c r="P264" s="33"/>
      <c r="Q264" s="33"/>
      <c r="R264" s="33"/>
      <c r="S264" s="14">
        <f t="shared" si="164"/>
        <v>0</v>
      </c>
      <c r="T264" s="33">
        <f t="shared" si="165"/>
        <v>0</v>
      </c>
    </row>
    <row r="265" spans="1:20">
      <c r="A265" s="39">
        <v>2460</v>
      </c>
      <c r="B265" s="44" t="s">
        <v>386</v>
      </c>
      <c r="C265" s="236" t="s">
        <v>339</v>
      </c>
      <c r="D265" s="6"/>
      <c r="E265" s="4"/>
      <c r="F265" s="98">
        <v>1</v>
      </c>
      <c r="G265" s="8"/>
      <c r="H265" s="7">
        <f t="shared" ref="H265" si="168">SUM(E265:G265)</f>
        <v>1</v>
      </c>
      <c r="I265" s="4">
        <v>1</v>
      </c>
      <c r="J265" s="8" t="s">
        <v>231</v>
      </c>
      <c r="K265" s="7">
        <f>SUMIF(exportMMB!D:D,budgetMMB!A265,exportMMB!F:F)</f>
        <v>0</v>
      </c>
      <c r="L265" s="14">
        <f t="shared" si="162"/>
        <v>0</v>
      </c>
      <c r="M265" s="25"/>
      <c r="N265" s="14">
        <f t="shared" si="163"/>
        <v>0</v>
      </c>
      <c r="O265" s="33"/>
      <c r="P265" s="33"/>
      <c r="Q265" s="33"/>
      <c r="R265" s="33"/>
      <c r="S265" s="14">
        <f t="shared" si="164"/>
        <v>0</v>
      </c>
      <c r="T265" s="36"/>
    </row>
    <row r="266" spans="1:20">
      <c r="A266" s="39">
        <v>2483</v>
      </c>
      <c r="B266" s="44" t="s">
        <v>387</v>
      </c>
      <c r="C266" s="236" t="s">
        <v>339</v>
      </c>
      <c r="D266" s="6"/>
      <c r="E266" s="4"/>
      <c r="F266" s="98">
        <v>1</v>
      </c>
      <c r="G266" s="8"/>
      <c r="H266" s="7">
        <f t="shared" ref="H266:H271" si="169">SUM(E266:G266)</f>
        <v>1</v>
      </c>
      <c r="I266" s="4">
        <v>1</v>
      </c>
      <c r="J266" s="8" t="s">
        <v>231</v>
      </c>
      <c r="K266" s="7">
        <f>SUMIF(exportMMB!D:D,budgetMMB!A266,exportMMB!F:F)</f>
        <v>0</v>
      </c>
      <c r="L266" s="14">
        <f t="shared" si="162"/>
        <v>0</v>
      </c>
      <c r="M266" s="25"/>
      <c r="N266" s="14">
        <f t="shared" si="163"/>
        <v>0</v>
      </c>
      <c r="O266" s="33"/>
      <c r="P266" s="33"/>
      <c r="Q266" s="33"/>
      <c r="R266" s="33"/>
      <c r="S266" s="14">
        <f t="shared" si="164"/>
        <v>0</v>
      </c>
      <c r="T266" s="33">
        <f>N266</f>
        <v>0</v>
      </c>
    </row>
    <row r="267" spans="1:20">
      <c r="A267" s="39">
        <v>2497</v>
      </c>
      <c r="B267" s="44" t="s">
        <v>388</v>
      </c>
      <c r="C267" s="236" t="s">
        <v>339</v>
      </c>
      <c r="D267" s="6"/>
      <c r="E267" s="4"/>
      <c r="F267" s="98">
        <v>1</v>
      </c>
      <c r="G267" s="8"/>
      <c r="H267" s="7">
        <f t="shared" si="169"/>
        <v>1</v>
      </c>
      <c r="I267" s="4">
        <v>1</v>
      </c>
      <c r="J267" s="8" t="s">
        <v>231</v>
      </c>
      <c r="K267" s="7">
        <f>SUMIF(exportMMB!D:D,budgetMMB!A267,exportMMB!F:F)</f>
        <v>0</v>
      </c>
      <c r="L267" s="14">
        <f t="shared" si="162"/>
        <v>0</v>
      </c>
      <c r="M267" s="25"/>
      <c r="N267" s="14">
        <f t="shared" si="163"/>
        <v>0</v>
      </c>
      <c r="O267" s="33"/>
      <c r="P267" s="33"/>
      <c r="Q267" s="33"/>
      <c r="R267" s="33"/>
      <c r="S267" s="14">
        <f t="shared" si="164"/>
        <v>0</v>
      </c>
      <c r="T267" s="36"/>
    </row>
    <row r="268" spans="1:20">
      <c r="A268" s="39"/>
      <c r="B268" s="46" t="s">
        <v>152</v>
      </c>
      <c r="C268" s="236"/>
      <c r="D268" s="6"/>
      <c r="E268" s="4"/>
      <c r="F268" s="98"/>
      <c r="G268" s="8"/>
      <c r="H268" s="7"/>
      <c r="I268" s="4"/>
      <c r="J268" s="8"/>
      <c r="K268" s="7"/>
      <c r="L268" s="16">
        <f t="shared" ref="L268:T268" si="170">SUM(L251:L267)</f>
        <v>0</v>
      </c>
      <c r="M268" s="21">
        <f t="shared" si="170"/>
        <v>0</v>
      </c>
      <c r="N268" s="16">
        <f t="shared" si="170"/>
        <v>0</v>
      </c>
      <c r="O268" s="34">
        <f t="shared" si="170"/>
        <v>0</v>
      </c>
      <c r="P268" s="34">
        <f t="shared" si="170"/>
        <v>0</v>
      </c>
      <c r="Q268" s="34">
        <f t="shared" si="170"/>
        <v>0</v>
      </c>
      <c r="R268" s="34">
        <f t="shared" si="170"/>
        <v>0</v>
      </c>
      <c r="S268" s="16">
        <f t="shared" si="170"/>
        <v>0</v>
      </c>
      <c r="T268" s="34">
        <f t="shared" si="170"/>
        <v>0</v>
      </c>
    </row>
    <row r="269" spans="1:20">
      <c r="A269" s="39"/>
      <c r="B269" s="44"/>
      <c r="C269" s="236"/>
      <c r="D269" s="6"/>
      <c r="E269" s="4"/>
      <c r="F269" s="98"/>
      <c r="G269" s="8"/>
      <c r="H269" s="7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171">L269-SUM(N269:R269)</f>
        <v>0</v>
      </c>
      <c r="T269" s="33"/>
    </row>
    <row r="270" spans="1:20">
      <c r="A270" s="104">
        <v>2500</v>
      </c>
      <c r="B270" s="31" t="s">
        <v>176</v>
      </c>
      <c r="C270" s="237"/>
      <c r="D270" s="6"/>
      <c r="E270" s="4"/>
      <c r="F270" s="98"/>
      <c r="G270" s="8"/>
      <c r="H270" s="7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171"/>
        <v>0</v>
      </c>
      <c r="T270" s="33"/>
    </row>
    <row r="271" spans="1:20">
      <c r="A271" s="39">
        <v>2501</v>
      </c>
      <c r="B271" s="44" t="s">
        <v>389</v>
      </c>
      <c r="C271" s="236" t="s">
        <v>339</v>
      </c>
      <c r="D271" s="6"/>
      <c r="E271" s="4"/>
      <c r="F271" s="98">
        <v>1</v>
      </c>
      <c r="G271" s="8"/>
      <c r="H271" s="7">
        <f t="shared" si="169"/>
        <v>1</v>
      </c>
      <c r="I271" s="4">
        <v>1</v>
      </c>
      <c r="J271" s="8" t="s">
        <v>231</v>
      </c>
      <c r="K271" s="7">
        <f>SUMIF(exportMMB!D:D,budgetMMB!A271,exportMMB!F:F)</f>
        <v>0</v>
      </c>
      <c r="L271" s="14">
        <f t="shared" ref="L271:L294" si="172">H271*I271*K271</f>
        <v>0</v>
      </c>
      <c r="M271" s="25"/>
      <c r="N271" s="14">
        <f t="shared" ref="N271:N294" si="173">MAX(L271-SUM(O271:R271),0)</f>
        <v>0</v>
      </c>
      <c r="O271" s="33"/>
      <c r="P271" s="33"/>
      <c r="Q271" s="33"/>
      <c r="R271" s="33"/>
      <c r="S271" s="14">
        <f t="shared" si="171"/>
        <v>0</v>
      </c>
      <c r="T271" s="33">
        <f t="shared" ref="T271:T293" si="174">N271</f>
        <v>0</v>
      </c>
    </row>
    <row r="272" spans="1:20">
      <c r="A272" s="39">
        <v>2503</v>
      </c>
      <c r="B272" s="44" t="s">
        <v>390</v>
      </c>
      <c r="C272" s="236" t="s">
        <v>339</v>
      </c>
      <c r="D272" s="6"/>
      <c r="E272" s="4"/>
      <c r="F272" s="98">
        <v>1</v>
      </c>
      <c r="G272" s="8"/>
      <c r="H272" s="7">
        <f t="shared" ref="H272:H279" si="175">SUM(E272:G272)</f>
        <v>1</v>
      </c>
      <c r="I272" s="4">
        <v>1</v>
      </c>
      <c r="J272" s="8" t="s">
        <v>231</v>
      </c>
      <c r="K272" s="7">
        <f>SUMIF(exportMMB!D:D,budgetMMB!A272,exportMMB!F:F)</f>
        <v>0</v>
      </c>
      <c r="L272" s="14">
        <f t="shared" si="172"/>
        <v>0</v>
      </c>
      <c r="M272" s="25"/>
      <c r="N272" s="14">
        <f t="shared" si="173"/>
        <v>0</v>
      </c>
      <c r="O272" s="33"/>
      <c r="P272" s="33"/>
      <c r="Q272" s="33"/>
      <c r="R272" s="33"/>
      <c r="S272" s="14">
        <f t="shared" si="171"/>
        <v>0</v>
      </c>
      <c r="T272" s="33">
        <f t="shared" si="174"/>
        <v>0</v>
      </c>
    </row>
    <row r="273" spans="1:20">
      <c r="A273" s="39">
        <v>2504</v>
      </c>
      <c r="B273" s="44" t="s">
        <v>391</v>
      </c>
      <c r="C273" s="236" t="s">
        <v>339</v>
      </c>
      <c r="D273" s="6"/>
      <c r="E273" s="4"/>
      <c r="F273" s="98">
        <v>1</v>
      </c>
      <c r="G273" s="8"/>
      <c r="H273" s="7">
        <f t="shared" si="175"/>
        <v>1</v>
      </c>
      <c r="I273" s="4">
        <v>1</v>
      </c>
      <c r="J273" s="8" t="s">
        <v>231</v>
      </c>
      <c r="K273" s="7">
        <f>SUMIF(exportMMB!D:D,budgetMMB!A273,exportMMB!F:F)</f>
        <v>0</v>
      </c>
      <c r="L273" s="14">
        <f t="shared" si="172"/>
        <v>0</v>
      </c>
      <c r="M273" s="25"/>
      <c r="N273" s="14">
        <f t="shared" si="173"/>
        <v>0</v>
      </c>
      <c r="O273" s="33"/>
      <c r="P273" s="33"/>
      <c r="Q273" s="33"/>
      <c r="R273" s="33"/>
      <c r="S273" s="14">
        <f t="shared" si="171"/>
        <v>0</v>
      </c>
      <c r="T273" s="33">
        <f t="shared" si="174"/>
        <v>0</v>
      </c>
    </row>
    <row r="274" spans="1:20">
      <c r="A274" s="39">
        <v>2505</v>
      </c>
      <c r="B274" s="44" t="s">
        <v>392</v>
      </c>
      <c r="C274" s="236" t="s">
        <v>339</v>
      </c>
      <c r="D274" s="6"/>
      <c r="E274" s="4"/>
      <c r="F274" s="98">
        <v>1</v>
      </c>
      <c r="G274" s="8"/>
      <c r="H274" s="7">
        <f t="shared" si="175"/>
        <v>1</v>
      </c>
      <c r="I274" s="4">
        <v>1</v>
      </c>
      <c r="J274" s="8" t="s">
        <v>231</v>
      </c>
      <c r="K274" s="7">
        <f>SUMIF(exportMMB!D:D,budgetMMB!A274,exportMMB!F:F)</f>
        <v>0</v>
      </c>
      <c r="L274" s="14">
        <f t="shared" si="172"/>
        <v>0</v>
      </c>
      <c r="M274" s="25"/>
      <c r="N274" s="14">
        <f t="shared" si="173"/>
        <v>0</v>
      </c>
      <c r="O274" s="33"/>
      <c r="P274" s="33"/>
      <c r="Q274" s="33"/>
      <c r="R274" s="33"/>
      <c r="S274" s="14">
        <f t="shared" si="171"/>
        <v>0</v>
      </c>
      <c r="T274" s="33">
        <f t="shared" si="174"/>
        <v>0</v>
      </c>
    </row>
    <row r="275" spans="1:20">
      <c r="A275" s="39">
        <v>2506</v>
      </c>
      <c r="B275" s="44" t="s">
        <v>393</v>
      </c>
      <c r="C275" s="236" t="s">
        <v>339</v>
      </c>
      <c r="D275" s="6"/>
      <c r="E275" s="4"/>
      <c r="F275" s="98">
        <v>1</v>
      </c>
      <c r="G275" s="8"/>
      <c r="H275" s="7">
        <f t="shared" si="175"/>
        <v>1</v>
      </c>
      <c r="I275" s="4">
        <v>1</v>
      </c>
      <c r="J275" s="8" t="s">
        <v>231</v>
      </c>
      <c r="K275" s="7">
        <f>SUMIF(exportMMB!D:D,budgetMMB!A275,exportMMB!F:F)</f>
        <v>0</v>
      </c>
      <c r="L275" s="14">
        <f>H275*I275*K275</f>
        <v>0</v>
      </c>
      <c r="M275" s="25"/>
      <c r="N275" s="14">
        <f t="shared" si="173"/>
        <v>0</v>
      </c>
      <c r="O275" s="33"/>
      <c r="P275" s="33"/>
      <c r="Q275" s="33"/>
      <c r="R275" s="33"/>
      <c r="S275" s="14">
        <f t="shared" si="171"/>
        <v>0</v>
      </c>
      <c r="T275" s="33">
        <f t="shared" si="174"/>
        <v>0</v>
      </c>
    </row>
    <row r="276" spans="1:20">
      <c r="A276" s="103">
        <v>2507</v>
      </c>
      <c r="B276" s="44" t="s">
        <v>394</v>
      </c>
      <c r="C276" s="236" t="s">
        <v>339</v>
      </c>
      <c r="D276" s="6"/>
      <c r="E276" s="4"/>
      <c r="F276" s="98">
        <v>1</v>
      </c>
      <c r="G276" s="8"/>
      <c r="H276" s="7">
        <f t="shared" si="175"/>
        <v>1</v>
      </c>
      <c r="I276" s="4">
        <v>1</v>
      </c>
      <c r="J276" s="8" t="s">
        <v>231</v>
      </c>
      <c r="K276" s="7">
        <f>SUMIF(exportMMB!D:D,budgetMMB!A276,exportMMB!F:F)</f>
        <v>0</v>
      </c>
      <c r="L276" s="14">
        <f t="shared" si="172"/>
        <v>0</v>
      </c>
      <c r="M276" s="25"/>
      <c r="N276" s="14">
        <f t="shared" si="173"/>
        <v>0</v>
      </c>
      <c r="O276" s="33"/>
      <c r="P276" s="33"/>
      <c r="Q276" s="33"/>
      <c r="R276" s="33"/>
      <c r="S276" s="14">
        <f t="shared" si="171"/>
        <v>0</v>
      </c>
      <c r="T276" s="33">
        <f t="shared" si="174"/>
        <v>0</v>
      </c>
    </row>
    <row r="277" spans="1:20">
      <c r="A277" s="103">
        <v>2508</v>
      </c>
      <c r="B277" s="44" t="s">
        <v>395</v>
      </c>
      <c r="C277" s="236" t="s">
        <v>339</v>
      </c>
      <c r="D277" s="6"/>
      <c r="E277" s="4"/>
      <c r="F277" s="98">
        <v>1</v>
      </c>
      <c r="G277" s="8"/>
      <c r="H277" s="7">
        <f t="shared" si="175"/>
        <v>1</v>
      </c>
      <c r="I277" s="4">
        <v>1</v>
      </c>
      <c r="J277" s="8" t="s">
        <v>231</v>
      </c>
      <c r="K277" s="7">
        <f>SUMIF(exportMMB!D:D,budgetMMB!A277,exportMMB!F:F)</f>
        <v>0</v>
      </c>
      <c r="L277" s="14">
        <f>H277*I277*K277</f>
        <v>0</v>
      </c>
      <c r="M277" s="25"/>
      <c r="N277" s="14">
        <f t="shared" si="173"/>
        <v>0</v>
      </c>
      <c r="O277" s="33"/>
      <c r="P277" s="33"/>
      <c r="Q277" s="33"/>
      <c r="R277" s="33"/>
      <c r="S277" s="14">
        <f t="shared" si="171"/>
        <v>0</v>
      </c>
      <c r="T277" s="33">
        <f t="shared" si="174"/>
        <v>0</v>
      </c>
    </row>
    <row r="278" spans="1:20">
      <c r="A278" s="103">
        <v>2509</v>
      </c>
      <c r="B278" s="44" t="s">
        <v>396</v>
      </c>
      <c r="C278" s="236" t="s">
        <v>339</v>
      </c>
      <c r="D278" s="6"/>
      <c r="E278" s="4"/>
      <c r="F278" s="98">
        <v>1</v>
      </c>
      <c r="G278" s="8"/>
      <c r="H278" s="7">
        <f t="shared" si="175"/>
        <v>1</v>
      </c>
      <c r="I278" s="4">
        <v>1</v>
      </c>
      <c r="J278" s="8" t="s">
        <v>231</v>
      </c>
      <c r="K278" s="7">
        <f>SUMIF(exportMMB!D:D,budgetMMB!A278,exportMMB!F:F)</f>
        <v>0</v>
      </c>
      <c r="L278" s="14">
        <f t="shared" si="172"/>
        <v>0</v>
      </c>
      <c r="M278" s="25"/>
      <c r="N278" s="14">
        <f t="shared" si="173"/>
        <v>0</v>
      </c>
      <c r="O278" s="33"/>
      <c r="P278" s="33"/>
      <c r="Q278" s="33"/>
      <c r="R278" s="33"/>
      <c r="S278" s="14">
        <f t="shared" si="171"/>
        <v>0</v>
      </c>
      <c r="T278" s="33">
        <f t="shared" si="174"/>
        <v>0</v>
      </c>
    </row>
    <row r="279" spans="1:20">
      <c r="A279" s="103">
        <v>2510</v>
      </c>
      <c r="B279" s="44" t="s">
        <v>397</v>
      </c>
      <c r="C279" s="236" t="s">
        <v>339</v>
      </c>
      <c r="D279" s="6"/>
      <c r="E279" s="4"/>
      <c r="F279" s="98">
        <v>1</v>
      </c>
      <c r="G279" s="8"/>
      <c r="H279" s="7">
        <f t="shared" si="175"/>
        <v>1</v>
      </c>
      <c r="I279" s="4">
        <v>1</v>
      </c>
      <c r="J279" s="8" t="s">
        <v>231</v>
      </c>
      <c r="K279" s="7">
        <f>SUMIF(exportMMB!D:D,budgetMMB!A279,exportMMB!F:F)</f>
        <v>0</v>
      </c>
      <c r="L279" s="14">
        <f t="shared" si="172"/>
        <v>0</v>
      </c>
      <c r="M279" s="25"/>
      <c r="N279" s="14">
        <f t="shared" si="173"/>
        <v>0</v>
      </c>
      <c r="O279" s="33"/>
      <c r="P279" s="33"/>
      <c r="Q279" s="33"/>
      <c r="R279" s="33"/>
      <c r="S279" s="14">
        <f t="shared" si="171"/>
        <v>0</v>
      </c>
      <c r="T279" s="33">
        <f t="shared" si="174"/>
        <v>0</v>
      </c>
    </row>
    <row r="280" spans="1:20">
      <c r="A280" s="103">
        <v>2511</v>
      </c>
      <c r="B280" s="44" t="s">
        <v>398</v>
      </c>
      <c r="C280" s="236" t="s">
        <v>339</v>
      </c>
      <c r="D280" s="6"/>
      <c r="E280" s="4"/>
      <c r="F280" s="98">
        <v>1</v>
      </c>
      <c r="G280" s="8"/>
      <c r="H280" s="7">
        <f t="shared" ref="H280:H284" si="176">SUM(E280:G280)</f>
        <v>1</v>
      </c>
      <c r="I280" s="4">
        <v>1</v>
      </c>
      <c r="J280" s="8" t="s">
        <v>231</v>
      </c>
      <c r="K280" s="7">
        <f>SUMIF(exportMMB!D:D,budgetMMB!A280,exportMMB!F:F)</f>
        <v>0</v>
      </c>
      <c r="L280" s="14">
        <f t="shared" si="172"/>
        <v>0</v>
      </c>
      <c r="M280" s="25"/>
      <c r="N280" s="14">
        <f t="shared" si="173"/>
        <v>0</v>
      </c>
      <c r="O280" s="33"/>
      <c r="P280" s="33"/>
      <c r="Q280" s="33"/>
      <c r="R280" s="33"/>
      <c r="S280" s="14">
        <f t="shared" si="171"/>
        <v>0</v>
      </c>
      <c r="T280" s="33">
        <f t="shared" si="174"/>
        <v>0</v>
      </c>
    </row>
    <row r="281" spans="1:20">
      <c r="A281" s="39">
        <v>2512</v>
      </c>
      <c r="B281" s="44" t="s">
        <v>399</v>
      </c>
      <c r="C281" s="236" t="s">
        <v>339</v>
      </c>
      <c r="D281" s="6"/>
      <c r="E281" s="4"/>
      <c r="F281" s="98">
        <v>1</v>
      </c>
      <c r="G281" s="8"/>
      <c r="H281" s="7">
        <f t="shared" si="176"/>
        <v>1</v>
      </c>
      <c r="I281" s="4">
        <v>1</v>
      </c>
      <c r="J281" s="8" t="s">
        <v>231</v>
      </c>
      <c r="K281" s="7">
        <f>SUMIF(exportMMB!D:D,budgetMMB!A281,exportMMB!F:F)</f>
        <v>0</v>
      </c>
      <c r="L281" s="14">
        <f t="shared" si="172"/>
        <v>0</v>
      </c>
      <c r="M281" s="25"/>
      <c r="N281" s="14">
        <f t="shared" si="173"/>
        <v>0</v>
      </c>
      <c r="O281" s="33"/>
      <c r="P281" s="33"/>
      <c r="Q281" s="33"/>
      <c r="R281" s="33"/>
      <c r="S281" s="14">
        <f t="shared" si="171"/>
        <v>0</v>
      </c>
      <c r="T281" s="33">
        <f t="shared" si="174"/>
        <v>0</v>
      </c>
    </row>
    <row r="282" spans="1:20">
      <c r="A282" s="103">
        <v>2514</v>
      </c>
      <c r="B282" s="44" t="s">
        <v>400</v>
      </c>
      <c r="C282" s="236" t="s">
        <v>339</v>
      </c>
      <c r="D282" s="6"/>
      <c r="E282" s="4"/>
      <c r="F282" s="98">
        <v>1</v>
      </c>
      <c r="G282" s="8"/>
      <c r="H282" s="7">
        <f t="shared" si="176"/>
        <v>1</v>
      </c>
      <c r="I282" s="4">
        <v>1</v>
      </c>
      <c r="J282" s="8" t="s">
        <v>231</v>
      </c>
      <c r="K282" s="7">
        <f>SUMIF(exportMMB!D:D,budgetMMB!A282,exportMMB!F:F)</f>
        <v>0</v>
      </c>
      <c r="L282" s="14">
        <f t="shared" si="172"/>
        <v>0</v>
      </c>
      <c r="M282" s="25"/>
      <c r="N282" s="14">
        <f t="shared" si="173"/>
        <v>0</v>
      </c>
      <c r="O282" s="33"/>
      <c r="P282" s="33"/>
      <c r="Q282" s="33"/>
      <c r="R282" s="33"/>
      <c r="S282" s="14">
        <f t="shared" si="171"/>
        <v>0</v>
      </c>
      <c r="T282" s="33">
        <f t="shared" si="174"/>
        <v>0</v>
      </c>
    </row>
    <row r="283" spans="1:20">
      <c r="A283" s="39">
        <v>2518</v>
      </c>
      <c r="B283" s="44" t="s">
        <v>401</v>
      </c>
      <c r="C283" s="236" t="s">
        <v>339</v>
      </c>
      <c r="D283" s="6"/>
      <c r="E283" s="4"/>
      <c r="F283" s="98">
        <v>1</v>
      </c>
      <c r="G283" s="8"/>
      <c r="H283" s="7">
        <f t="shared" si="176"/>
        <v>1</v>
      </c>
      <c r="I283" s="4">
        <v>1</v>
      </c>
      <c r="J283" s="8" t="s">
        <v>231</v>
      </c>
      <c r="K283" s="7">
        <f>SUMIF(exportMMB!D:D,budgetMMB!A283,exportMMB!F:F)</f>
        <v>0</v>
      </c>
      <c r="L283" s="14">
        <f t="shared" si="172"/>
        <v>0</v>
      </c>
      <c r="M283" s="25"/>
      <c r="N283" s="14">
        <f t="shared" si="173"/>
        <v>0</v>
      </c>
      <c r="O283" s="33"/>
      <c r="P283" s="33"/>
      <c r="Q283" s="33"/>
      <c r="R283" s="33"/>
      <c r="S283" s="14">
        <f t="shared" si="171"/>
        <v>0</v>
      </c>
      <c r="T283" s="33">
        <f t="shared" si="174"/>
        <v>0</v>
      </c>
    </row>
    <row r="284" spans="1:20">
      <c r="A284" s="39">
        <v>2519</v>
      </c>
      <c r="B284" s="44" t="s">
        <v>402</v>
      </c>
      <c r="C284" s="236" t="s">
        <v>339</v>
      </c>
      <c r="D284" s="6"/>
      <c r="E284" s="4"/>
      <c r="F284" s="98">
        <v>1</v>
      </c>
      <c r="G284" s="8"/>
      <c r="H284" s="7">
        <f t="shared" si="176"/>
        <v>1</v>
      </c>
      <c r="I284" s="4">
        <v>1</v>
      </c>
      <c r="J284" s="8" t="s">
        <v>231</v>
      </c>
      <c r="K284" s="7">
        <f>SUMIF(exportMMB!D:D,budgetMMB!A284,exportMMB!F:F)</f>
        <v>0</v>
      </c>
      <c r="L284" s="14">
        <f t="shared" si="172"/>
        <v>0</v>
      </c>
      <c r="M284" s="25"/>
      <c r="N284" s="14">
        <f t="shared" si="173"/>
        <v>0</v>
      </c>
      <c r="O284" s="33"/>
      <c r="P284" s="33"/>
      <c r="Q284" s="33"/>
      <c r="R284" s="33"/>
      <c r="S284" s="14">
        <f t="shared" si="171"/>
        <v>0</v>
      </c>
      <c r="T284" s="33">
        <f t="shared" si="174"/>
        <v>0</v>
      </c>
    </row>
    <row r="285" spans="1:20">
      <c r="A285" s="39">
        <v>2520</v>
      </c>
      <c r="B285" s="44" t="s">
        <v>403</v>
      </c>
      <c r="C285" s="236" t="s">
        <v>339</v>
      </c>
      <c r="D285" s="6"/>
      <c r="E285" s="4"/>
      <c r="F285" s="98">
        <v>1</v>
      </c>
      <c r="G285" s="8"/>
      <c r="H285" s="7">
        <f t="shared" ref="H285" si="177">SUM(E285:G285)</f>
        <v>1</v>
      </c>
      <c r="I285" s="4">
        <v>1</v>
      </c>
      <c r="J285" s="8" t="s">
        <v>231</v>
      </c>
      <c r="K285" s="7">
        <f>SUMIF(exportMMB!D:D,budgetMMB!A285,exportMMB!F:F)</f>
        <v>0</v>
      </c>
      <c r="L285" s="14">
        <f t="shared" si="172"/>
        <v>0</v>
      </c>
      <c r="M285" s="25"/>
      <c r="N285" s="14">
        <f t="shared" si="173"/>
        <v>0</v>
      </c>
      <c r="O285" s="33"/>
      <c r="P285" s="33"/>
      <c r="Q285" s="33"/>
      <c r="R285" s="33"/>
      <c r="S285" s="14">
        <f t="shared" si="171"/>
        <v>0</v>
      </c>
      <c r="T285" s="33">
        <f t="shared" si="174"/>
        <v>0</v>
      </c>
    </row>
    <row r="286" spans="1:20">
      <c r="A286" s="39">
        <v>2539</v>
      </c>
      <c r="B286" s="44" t="s">
        <v>404</v>
      </c>
      <c r="C286" s="236" t="s">
        <v>339</v>
      </c>
      <c r="D286" s="6"/>
      <c r="E286" s="4"/>
      <c r="F286" s="98">
        <v>1</v>
      </c>
      <c r="G286" s="8"/>
      <c r="H286" s="7">
        <f t="shared" ref="H286:H291" si="178">SUM(E286:G286)</f>
        <v>1</v>
      </c>
      <c r="I286" s="4">
        <v>1</v>
      </c>
      <c r="J286" s="8" t="s">
        <v>231</v>
      </c>
      <c r="K286" s="7">
        <f>SUMIF(exportMMB!D:D,budgetMMB!A286,exportMMB!F:F)</f>
        <v>0</v>
      </c>
      <c r="L286" s="14">
        <f t="shared" si="172"/>
        <v>0</v>
      </c>
      <c r="M286" s="25"/>
      <c r="N286" s="14">
        <f t="shared" si="173"/>
        <v>0</v>
      </c>
      <c r="O286" s="33"/>
      <c r="P286" s="33"/>
      <c r="Q286" s="33"/>
      <c r="R286" s="33"/>
      <c r="S286" s="14">
        <f t="shared" si="171"/>
        <v>0</v>
      </c>
      <c r="T286" s="33">
        <f t="shared" si="174"/>
        <v>0</v>
      </c>
    </row>
    <row r="287" spans="1:20">
      <c r="A287" s="39">
        <v>2540</v>
      </c>
      <c r="B287" s="44" t="s">
        <v>405</v>
      </c>
      <c r="C287" s="236" t="s">
        <v>339</v>
      </c>
      <c r="D287" s="6"/>
      <c r="E287" s="4"/>
      <c r="F287" s="98">
        <v>1</v>
      </c>
      <c r="G287" s="8"/>
      <c r="H287" s="7">
        <f t="shared" si="178"/>
        <v>1</v>
      </c>
      <c r="I287" s="4">
        <v>1</v>
      </c>
      <c r="J287" s="8" t="s">
        <v>231</v>
      </c>
      <c r="K287" s="7">
        <f>SUMIF(exportMMB!D:D,budgetMMB!A287,exportMMB!F:F)</f>
        <v>0</v>
      </c>
      <c r="L287" s="14">
        <f t="shared" si="172"/>
        <v>0</v>
      </c>
      <c r="M287" s="25"/>
      <c r="N287" s="14">
        <f t="shared" si="173"/>
        <v>0</v>
      </c>
      <c r="O287" s="33"/>
      <c r="P287" s="33"/>
      <c r="Q287" s="33"/>
      <c r="R287" s="33"/>
      <c r="S287" s="14">
        <f t="shared" si="171"/>
        <v>0</v>
      </c>
      <c r="T287" s="33">
        <f t="shared" si="174"/>
        <v>0</v>
      </c>
    </row>
    <row r="288" spans="1:20">
      <c r="A288" s="39">
        <v>2541</v>
      </c>
      <c r="B288" s="44" t="s">
        <v>406</v>
      </c>
      <c r="C288" s="236" t="s">
        <v>339</v>
      </c>
      <c r="D288" s="6"/>
      <c r="E288" s="4"/>
      <c r="F288" s="98">
        <v>1</v>
      </c>
      <c r="G288" s="8"/>
      <c r="H288" s="7">
        <f t="shared" si="178"/>
        <v>1</v>
      </c>
      <c r="I288" s="4">
        <v>1</v>
      </c>
      <c r="J288" s="8" t="s">
        <v>231</v>
      </c>
      <c r="K288" s="7">
        <f>SUMIF(exportMMB!D:D,budgetMMB!A288,exportMMB!F:F)</f>
        <v>0</v>
      </c>
      <c r="L288" s="14">
        <f t="shared" si="172"/>
        <v>0</v>
      </c>
      <c r="M288" s="25"/>
      <c r="N288" s="14">
        <f t="shared" si="173"/>
        <v>0</v>
      </c>
      <c r="O288" s="33"/>
      <c r="P288" s="33"/>
      <c r="Q288" s="33"/>
      <c r="R288" s="33"/>
      <c r="S288" s="14">
        <f t="shared" si="171"/>
        <v>0</v>
      </c>
      <c r="T288" s="33">
        <f t="shared" si="174"/>
        <v>0</v>
      </c>
    </row>
    <row r="289" spans="1:20">
      <c r="A289" s="39">
        <v>2542</v>
      </c>
      <c r="B289" s="44" t="s">
        <v>321</v>
      </c>
      <c r="C289" s="236" t="s">
        <v>339</v>
      </c>
      <c r="D289" s="6"/>
      <c r="E289" s="4"/>
      <c r="F289" s="98">
        <v>1</v>
      </c>
      <c r="G289" s="8"/>
      <c r="H289" s="7">
        <f t="shared" si="178"/>
        <v>1</v>
      </c>
      <c r="I289" s="4">
        <v>1</v>
      </c>
      <c r="J289" s="8" t="s">
        <v>231</v>
      </c>
      <c r="K289" s="7">
        <f>SUMIF(exportMMB!D:D,budgetMMB!A289,exportMMB!F:F)</f>
        <v>0</v>
      </c>
      <c r="L289" s="14">
        <f t="shared" si="172"/>
        <v>0</v>
      </c>
      <c r="M289" s="25"/>
      <c r="N289" s="14">
        <f t="shared" si="173"/>
        <v>0</v>
      </c>
      <c r="O289" s="33"/>
      <c r="P289" s="33"/>
      <c r="Q289" s="33"/>
      <c r="R289" s="33"/>
      <c r="S289" s="14">
        <f t="shared" si="171"/>
        <v>0</v>
      </c>
      <c r="T289" s="33">
        <f t="shared" si="174"/>
        <v>0</v>
      </c>
    </row>
    <row r="290" spans="1:20">
      <c r="A290" s="103">
        <v>2543</v>
      </c>
      <c r="B290" s="44" t="s">
        <v>407</v>
      </c>
      <c r="C290" s="236" t="s">
        <v>339</v>
      </c>
      <c r="D290" s="6"/>
      <c r="E290" s="4"/>
      <c r="F290" s="98">
        <v>1</v>
      </c>
      <c r="G290" s="8"/>
      <c r="H290" s="7">
        <f t="shared" si="178"/>
        <v>1</v>
      </c>
      <c r="I290" s="4">
        <v>1</v>
      </c>
      <c r="J290" s="8" t="s">
        <v>231</v>
      </c>
      <c r="K290" s="7">
        <f>SUMIF(exportMMB!D:D,budgetMMB!A290,exportMMB!F:F)</f>
        <v>0</v>
      </c>
      <c r="L290" s="14">
        <f t="shared" si="172"/>
        <v>0</v>
      </c>
      <c r="M290" s="25"/>
      <c r="N290" s="14">
        <f t="shared" si="173"/>
        <v>0</v>
      </c>
      <c r="O290" s="33"/>
      <c r="P290" s="33"/>
      <c r="Q290" s="33"/>
      <c r="R290" s="33"/>
      <c r="S290" s="14">
        <f t="shared" si="171"/>
        <v>0</v>
      </c>
      <c r="T290" s="33">
        <f t="shared" si="174"/>
        <v>0</v>
      </c>
    </row>
    <row r="291" spans="1:20">
      <c r="A291" s="39">
        <v>2544</v>
      </c>
      <c r="B291" s="44" t="s">
        <v>408</v>
      </c>
      <c r="C291" s="236" t="s">
        <v>339</v>
      </c>
      <c r="D291" s="6"/>
      <c r="E291" s="4"/>
      <c r="F291" s="98">
        <v>1</v>
      </c>
      <c r="G291" s="8"/>
      <c r="H291" s="7">
        <f t="shared" si="178"/>
        <v>1</v>
      </c>
      <c r="I291" s="4">
        <v>1</v>
      </c>
      <c r="J291" s="8" t="s">
        <v>231</v>
      </c>
      <c r="K291" s="7">
        <f>SUMIF(exportMMB!D:D,budgetMMB!A291,exportMMB!F:F)</f>
        <v>0</v>
      </c>
      <c r="L291" s="14">
        <f t="shared" si="172"/>
        <v>0</v>
      </c>
      <c r="M291" s="25"/>
      <c r="N291" s="14">
        <f t="shared" si="173"/>
        <v>0</v>
      </c>
      <c r="O291" s="33"/>
      <c r="P291" s="33"/>
      <c r="Q291" s="33"/>
      <c r="R291" s="33"/>
      <c r="S291" s="14">
        <f t="shared" si="171"/>
        <v>0</v>
      </c>
      <c r="T291" s="33">
        <f t="shared" si="174"/>
        <v>0</v>
      </c>
    </row>
    <row r="292" spans="1:20">
      <c r="A292" s="39">
        <v>2575</v>
      </c>
      <c r="B292" s="44" t="s">
        <v>409</v>
      </c>
      <c r="C292" s="236" t="s">
        <v>339</v>
      </c>
      <c r="D292" s="6"/>
      <c r="E292" s="4"/>
      <c r="F292" s="98">
        <v>1</v>
      </c>
      <c r="G292" s="8"/>
      <c r="H292" s="7">
        <f t="shared" ref="H292:H299" si="179">SUM(E292:G292)</f>
        <v>1</v>
      </c>
      <c r="I292" s="4">
        <v>1</v>
      </c>
      <c r="J292" s="8" t="s">
        <v>231</v>
      </c>
      <c r="K292" s="7">
        <f>SUMIF(exportMMB!D:D,budgetMMB!A292,exportMMB!F:F)</f>
        <v>0</v>
      </c>
      <c r="L292" s="14">
        <f t="shared" si="172"/>
        <v>0</v>
      </c>
      <c r="M292" s="25"/>
      <c r="N292" s="14">
        <f t="shared" si="173"/>
        <v>0</v>
      </c>
      <c r="O292" s="33"/>
      <c r="P292" s="33"/>
      <c r="Q292" s="33"/>
      <c r="R292" s="33"/>
      <c r="S292" s="14">
        <f t="shared" si="171"/>
        <v>0</v>
      </c>
      <c r="T292" s="33">
        <f t="shared" si="174"/>
        <v>0</v>
      </c>
    </row>
    <row r="293" spans="1:20">
      <c r="A293" s="39">
        <v>2583</v>
      </c>
      <c r="B293" s="44" t="s">
        <v>410</v>
      </c>
      <c r="C293" s="236" t="s">
        <v>339</v>
      </c>
      <c r="D293" s="6"/>
      <c r="E293" s="4"/>
      <c r="F293" s="98">
        <v>1</v>
      </c>
      <c r="G293" s="8"/>
      <c r="H293" s="7">
        <f t="shared" si="179"/>
        <v>1</v>
      </c>
      <c r="I293" s="4">
        <v>1</v>
      </c>
      <c r="J293" s="8" t="s">
        <v>231</v>
      </c>
      <c r="K293" s="7">
        <f>SUMIF(exportMMB!D:D,budgetMMB!A293,exportMMB!F:F)</f>
        <v>0</v>
      </c>
      <c r="L293" s="14">
        <f t="shared" si="172"/>
        <v>0</v>
      </c>
      <c r="M293" s="25"/>
      <c r="N293" s="14">
        <f t="shared" si="173"/>
        <v>0</v>
      </c>
      <c r="O293" s="33"/>
      <c r="P293" s="33"/>
      <c r="Q293" s="33"/>
      <c r="R293" s="33"/>
      <c r="S293" s="14">
        <f t="shared" si="171"/>
        <v>0</v>
      </c>
      <c r="T293" s="33">
        <f t="shared" si="174"/>
        <v>0</v>
      </c>
    </row>
    <row r="294" spans="1:20">
      <c r="A294" s="103">
        <v>2597</v>
      </c>
      <c r="B294" s="44" t="s">
        <v>388</v>
      </c>
      <c r="C294" s="236" t="s">
        <v>339</v>
      </c>
      <c r="D294" s="6"/>
      <c r="E294" s="4"/>
      <c r="F294" s="98">
        <v>1</v>
      </c>
      <c r="G294" s="8"/>
      <c r="H294" s="7">
        <f t="shared" si="179"/>
        <v>1</v>
      </c>
      <c r="I294" s="4">
        <v>1</v>
      </c>
      <c r="J294" s="8" t="s">
        <v>231</v>
      </c>
      <c r="K294" s="7">
        <f>SUMIF(exportMMB!D:D,budgetMMB!A294,exportMMB!F:F)</f>
        <v>0</v>
      </c>
      <c r="L294" s="14">
        <f t="shared" si="172"/>
        <v>0</v>
      </c>
      <c r="M294" s="25"/>
      <c r="N294" s="14">
        <f t="shared" si="173"/>
        <v>0</v>
      </c>
      <c r="O294" s="33"/>
      <c r="P294" s="33"/>
      <c r="Q294" s="33"/>
      <c r="R294" s="33"/>
      <c r="S294" s="14">
        <f t="shared" si="171"/>
        <v>0</v>
      </c>
      <c r="T294" s="36"/>
    </row>
    <row r="295" spans="1:20">
      <c r="A295" s="39"/>
      <c r="B295" s="46" t="s">
        <v>152</v>
      </c>
      <c r="C295" s="236"/>
      <c r="D295" s="6"/>
      <c r="E295" s="4"/>
      <c r="F295" s="98"/>
      <c r="G295" s="8"/>
      <c r="H295" s="7"/>
      <c r="I295" s="4"/>
      <c r="J295" s="8"/>
      <c r="K295" s="7"/>
      <c r="L295" s="16">
        <f t="shared" ref="L295:T295" si="180">SUM(L271:L294)</f>
        <v>0</v>
      </c>
      <c r="M295" s="21">
        <f t="shared" si="180"/>
        <v>0</v>
      </c>
      <c r="N295" s="16">
        <f t="shared" si="180"/>
        <v>0</v>
      </c>
      <c r="O295" s="34">
        <f t="shared" si="180"/>
        <v>0</v>
      </c>
      <c r="P295" s="34">
        <f t="shared" si="180"/>
        <v>0</v>
      </c>
      <c r="Q295" s="34">
        <f t="shared" si="180"/>
        <v>0</v>
      </c>
      <c r="R295" s="34">
        <f t="shared" si="180"/>
        <v>0</v>
      </c>
      <c r="S295" s="16">
        <f t="shared" si="180"/>
        <v>0</v>
      </c>
      <c r="T295" s="34">
        <f t="shared" si="180"/>
        <v>0</v>
      </c>
    </row>
    <row r="296" spans="1:20">
      <c r="A296" s="39"/>
      <c r="B296" s="44"/>
      <c r="C296" s="236"/>
      <c r="D296" s="6"/>
      <c r="E296" s="4"/>
      <c r="F296" s="98"/>
      <c r="G296" s="8"/>
      <c r="H296" s="7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</row>
    <row r="297" spans="1:20">
      <c r="A297" s="104">
        <v>2600</v>
      </c>
      <c r="B297" s="31" t="s">
        <v>177</v>
      </c>
      <c r="C297" s="237"/>
      <c r="D297" s="6"/>
      <c r="E297" s="4"/>
      <c r="F297" s="98"/>
      <c r="G297" s="8"/>
      <c r="H297" s="7"/>
      <c r="I297" s="4"/>
      <c r="J297" s="8"/>
      <c r="K297" s="7"/>
      <c r="L297" s="14" t="s">
        <v>146</v>
      </c>
      <c r="M297" s="25"/>
      <c r="N297" s="14" t="s">
        <v>146</v>
      </c>
      <c r="O297" s="33"/>
      <c r="P297" s="33"/>
      <c r="Q297" s="33"/>
      <c r="R297" s="33"/>
      <c r="S297" s="14"/>
      <c r="T297" s="33"/>
    </row>
    <row r="298" spans="1:20">
      <c r="A298" s="39">
        <v>2601</v>
      </c>
      <c r="B298" s="44" t="s">
        <v>411</v>
      </c>
      <c r="C298" s="236" t="s">
        <v>339</v>
      </c>
      <c r="D298" s="6"/>
      <c r="E298" s="4"/>
      <c r="F298" s="98">
        <v>1</v>
      </c>
      <c r="G298" s="8"/>
      <c r="H298" s="7">
        <f t="shared" si="179"/>
        <v>1</v>
      </c>
      <c r="I298" s="4">
        <v>1</v>
      </c>
      <c r="J298" s="8" t="s">
        <v>231</v>
      </c>
      <c r="K298" s="7">
        <f>SUMIF(exportMMB!D:D,budgetMMB!A298,exportMMB!F:F)</f>
        <v>0</v>
      </c>
      <c r="L298" s="14">
        <f t="shared" ref="L298:L307" si="181">H298*I298*K298</f>
        <v>0</v>
      </c>
      <c r="M298" s="25"/>
      <c r="N298" s="14">
        <f t="shared" ref="N298:N307" si="182">MAX(L298-SUM(O298:R298),0)</f>
        <v>0</v>
      </c>
      <c r="O298" s="33"/>
      <c r="P298" s="33"/>
      <c r="Q298" s="33"/>
      <c r="R298" s="33"/>
      <c r="S298" s="14">
        <f t="shared" ref="S298:S307" si="183">L298-SUM(N298:R298)</f>
        <v>0</v>
      </c>
      <c r="T298" s="33">
        <f t="shared" ref="T298:T307" si="184">N298</f>
        <v>0</v>
      </c>
    </row>
    <row r="299" spans="1:20">
      <c r="A299" s="39">
        <v>2602</v>
      </c>
      <c r="B299" s="44" t="s">
        <v>412</v>
      </c>
      <c r="C299" s="236" t="s">
        <v>339</v>
      </c>
      <c r="D299" s="6"/>
      <c r="E299" s="4"/>
      <c r="F299" s="98">
        <v>1</v>
      </c>
      <c r="G299" s="8"/>
      <c r="H299" s="7">
        <f t="shared" si="179"/>
        <v>1</v>
      </c>
      <c r="I299" s="4">
        <v>1</v>
      </c>
      <c r="J299" s="8" t="s">
        <v>231</v>
      </c>
      <c r="K299" s="7">
        <f>SUMIF(exportMMB!D:D,budgetMMB!A299,exportMMB!F:F)</f>
        <v>0</v>
      </c>
      <c r="L299" s="14">
        <f t="shared" si="181"/>
        <v>0</v>
      </c>
      <c r="M299" s="25"/>
      <c r="N299" s="14">
        <f t="shared" si="182"/>
        <v>0</v>
      </c>
      <c r="O299" s="33"/>
      <c r="P299" s="33"/>
      <c r="Q299" s="33"/>
      <c r="R299" s="33"/>
      <c r="S299" s="14">
        <f t="shared" si="183"/>
        <v>0</v>
      </c>
      <c r="T299" s="33">
        <f t="shared" si="184"/>
        <v>0</v>
      </c>
    </row>
    <row r="300" spans="1:20">
      <c r="A300" s="103">
        <v>2609</v>
      </c>
      <c r="B300" s="44" t="s">
        <v>413</v>
      </c>
      <c r="C300" s="236" t="s">
        <v>339</v>
      </c>
      <c r="D300" s="6"/>
      <c r="E300" s="4"/>
      <c r="F300" s="98">
        <v>1</v>
      </c>
      <c r="G300" s="8"/>
      <c r="H300" s="7">
        <f t="shared" ref="H300:H304" si="185">SUM(E300:G300)</f>
        <v>1</v>
      </c>
      <c r="I300" s="4">
        <v>1</v>
      </c>
      <c r="J300" s="8" t="s">
        <v>231</v>
      </c>
      <c r="K300" s="7">
        <f>SUMIF(exportMMB!D:D,budgetMMB!A300,exportMMB!F:F)</f>
        <v>0</v>
      </c>
      <c r="L300" s="14">
        <f t="shared" si="181"/>
        <v>0</v>
      </c>
      <c r="M300" s="25"/>
      <c r="N300" s="14">
        <f t="shared" si="182"/>
        <v>0</v>
      </c>
      <c r="O300" s="33"/>
      <c r="P300" s="33"/>
      <c r="Q300" s="33"/>
      <c r="R300" s="33"/>
      <c r="S300" s="14">
        <f t="shared" si="183"/>
        <v>0</v>
      </c>
      <c r="T300" s="33">
        <f t="shared" si="184"/>
        <v>0</v>
      </c>
    </row>
    <row r="301" spans="1:20">
      <c r="A301" s="39">
        <v>2640</v>
      </c>
      <c r="B301" s="44" t="s">
        <v>414</v>
      </c>
      <c r="C301" s="236" t="s">
        <v>339</v>
      </c>
      <c r="D301" s="6"/>
      <c r="E301" s="4"/>
      <c r="F301" s="98">
        <v>1</v>
      </c>
      <c r="G301" s="8"/>
      <c r="H301" s="7">
        <f t="shared" si="185"/>
        <v>1</v>
      </c>
      <c r="I301" s="4">
        <v>1</v>
      </c>
      <c r="J301" s="8" t="s">
        <v>231</v>
      </c>
      <c r="K301" s="7">
        <f>SUMIF(exportMMB!D:D,budgetMMB!A301,exportMMB!F:F)</f>
        <v>0</v>
      </c>
      <c r="L301" s="14">
        <f t="shared" si="181"/>
        <v>0</v>
      </c>
      <c r="M301" s="25"/>
      <c r="N301" s="14">
        <f t="shared" si="182"/>
        <v>0</v>
      </c>
      <c r="O301" s="33"/>
      <c r="P301" s="33"/>
      <c r="Q301" s="33"/>
      <c r="R301" s="33"/>
      <c r="S301" s="14">
        <f t="shared" si="183"/>
        <v>0</v>
      </c>
      <c r="T301" s="33">
        <f t="shared" si="184"/>
        <v>0</v>
      </c>
    </row>
    <row r="302" spans="1:20">
      <c r="A302" s="103">
        <v>2644</v>
      </c>
      <c r="B302" s="44" t="s">
        <v>415</v>
      </c>
      <c r="C302" s="236" t="s">
        <v>339</v>
      </c>
      <c r="D302" s="6"/>
      <c r="E302" s="4"/>
      <c r="F302" s="98">
        <v>1</v>
      </c>
      <c r="G302" s="8"/>
      <c r="H302" s="7">
        <f t="shared" si="185"/>
        <v>1</v>
      </c>
      <c r="I302" s="4">
        <v>1</v>
      </c>
      <c r="J302" s="8" t="s">
        <v>231</v>
      </c>
      <c r="K302" s="7">
        <f>SUMIF(exportMMB!D:D,budgetMMB!A302,exportMMB!F:F)</f>
        <v>0</v>
      </c>
      <c r="L302" s="14">
        <f t="shared" si="181"/>
        <v>0</v>
      </c>
      <c r="M302" s="25"/>
      <c r="N302" s="14">
        <f t="shared" si="182"/>
        <v>0</v>
      </c>
      <c r="O302" s="33"/>
      <c r="P302" s="33"/>
      <c r="Q302" s="33"/>
      <c r="R302" s="33"/>
      <c r="S302" s="14">
        <f t="shared" si="183"/>
        <v>0</v>
      </c>
      <c r="T302" s="33">
        <f t="shared" si="184"/>
        <v>0</v>
      </c>
    </row>
    <row r="303" spans="1:20">
      <c r="A303" s="103">
        <v>2645</v>
      </c>
      <c r="B303" s="44" t="s">
        <v>416</v>
      </c>
      <c r="C303" s="236" t="s">
        <v>339</v>
      </c>
      <c r="D303" s="6"/>
      <c r="E303" s="4"/>
      <c r="F303" s="98">
        <v>1</v>
      </c>
      <c r="G303" s="8"/>
      <c r="H303" s="7">
        <f t="shared" si="185"/>
        <v>1</v>
      </c>
      <c r="I303" s="4">
        <v>1</v>
      </c>
      <c r="J303" s="8" t="s">
        <v>231</v>
      </c>
      <c r="K303" s="7">
        <f>SUMIF(exportMMB!D:D,budgetMMB!A303,exportMMB!F:F)</f>
        <v>0</v>
      </c>
      <c r="L303" s="14">
        <f t="shared" si="181"/>
        <v>0</v>
      </c>
      <c r="M303" s="25"/>
      <c r="N303" s="14">
        <f t="shared" si="182"/>
        <v>0</v>
      </c>
      <c r="O303" s="33"/>
      <c r="P303" s="33"/>
      <c r="Q303" s="33"/>
      <c r="R303" s="33"/>
      <c r="S303" s="14">
        <f t="shared" si="183"/>
        <v>0</v>
      </c>
      <c r="T303" s="33">
        <f t="shared" si="184"/>
        <v>0</v>
      </c>
    </row>
    <row r="304" spans="1:20">
      <c r="A304" s="39">
        <v>2650</v>
      </c>
      <c r="B304" s="44" t="s">
        <v>417</v>
      </c>
      <c r="C304" s="236" t="s">
        <v>339</v>
      </c>
      <c r="D304" s="6"/>
      <c r="E304" s="4"/>
      <c r="F304" s="98">
        <v>1</v>
      </c>
      <c r="G304" s="8"/>
      <c r="H304" s="7">
        <f t="shared" si="185"/>
        <v>1</v>
      </c>
      <c r="I304" s="4">
        <v>1</v>
      </c>
      <c r="J304" s="8" t="s">
        <v>231</v>
      </c>
      <c r="K304" s="7">
        <f>SUMIF(exportMMB!D:D,budgetMMB!A304,exportMMB!F:F)</f>
        <v>0</v>
      </c>
      <c r="L304" s="14">
        <f t="shared" si="181"/>
        <v>0</v>
      </c>
      <c r="M304" s="25"/>
      <c r="N304" s="14">
        <f t="shared" si="182"/>
        <v>0</v>
      </c>
      <c r="O304" s="33"/>
      <c r="P304" s="33"/>
      <c r="Q304" s="33"/>
      <c r="R304" s="33"/>
      <c r="S304" s="14">
        <f t="shared" si="183"/>
        <v>0</v>
      </c>
      <c r="T304" s="33">
        <f t="shared" si="184"/>
        <v>0</v>
      </c>
    </row>
    <row r="305" spans="1:20">
      <c r="A305" s="103">
        <v>2684</v>
      </c>
      <c r="B305" s="44" t="s">
        <v>418</v>
      </c>
      <c r="C305" s="236" t="s">
        <v>339</v>
      </c>
      <c r="D305" s="6"/>
      <c r="E305" s="4"/>
      <c r="F305" s="98">
        <v>1</v>
      </c>
      <c r="G305" s="8"/>
      <c r="H305" s="7">
        <f t="shared" ref="H305" si="186">SUM(E305:G305)</f>
        <v>1</v>
      </c>
      <c r="I305" s="4">
        <v>1</v>
      </c>
      <c r="J305" s="8" t="s">
        <v>231</v>
      </c>
      <c r="K305" s="7">
        <f>SUMIF(exportMMB!D:D,budgetMMB!A305,exportMMB!F:F)</f>
        <v>0</v>
      </c>
      <c r="L305" s="14">
        <f t="shared" si="181"/>
        <v>0</v>
      </c>
      <c r="M305" s="25"/>
      <c r="N305" s="14">
        <f t="shared" si="182"/>
        <v>0</v>
      </c>
      <c r="O305" s="33"/>
      <c r="P305" s="33"/>
      <c r="Q305" s="33"/>
      <c r="R305" s="33"/>
      <c r="S305" s="14">
        <f t="shared" si="183"/>
        <v>0</v>
      </c>
      <c r="T305" s="33">
        <f t="shared" si="184"/>
        <v>0</v>
      </c>
    </row>
    <row r="306" spans="1:20">
      <c r="A306" s="39">
        <v>2690</v>
      </c>
      <c r="B306" s="44" t="s">
        <v>419</v>
      </c>
      <c r="C306" s="236" t="s">
        <v>339</v>
      </c>
      <c r="D306" s="6"/>
      <c r="E306" s="4"/>
      <c r="F306" s="98">
        <v>1</v>
      </c>
      <c r="G306" s="8"/>
      <c r="H306" s="7">
        <f t="shared" ref="H306:H311" si="187">SUM(E306:G306)</f>
        <v>1</v>
      </c>
      <c r="I306" s="4">
        <v>1</v>
      </c>
      <c r="J306" s="8" t="s">
        <v>231</v>
      </c>
      <c r="K306" s="7">
        <f>SUMIF(exportMMB!D:D,budgetMMB!A306,exportMMB!F:F)</f>
        <v>0</v>
      </c>
      <c r="L306" s="14">
        <f t="shared" si="181"/>
        <v>0</v>
      </c>
      <c r="M306" s="25"/>
      <c r="N306" s="14">
        <f t="shared" si="182"/>
        <v>0</v>
      </c>
      <c r="O306" s="33"/>
      <c r="P306" s="33"/>
      <c r="Q306" s="33"/>
      <c r="R306" s="33"/>
      <c r="S306" s="14">
        <f t="shared" si="183"/>
        <v>0</v>
      </c>
      <c r="T306" s="33">
        <f t="shared" si="184"/>
        <v>0</v>
      </c>
    </row>
    <row r="307" spans="1:20">
      <c r="A307" s="103">
        <v>2695</v>
      </c>
      <c r="B307" s="44" t="s">
        <v>420</v>
      </c>
      <c r="C307" s="236" t="s">
        <v>339</v>
      </c>
      <c r="D307" s="6"/>
      <c r="E307" s="4"/>
      <c r="F307" s="98">
        <v>1</v>
      </c>
      <c r="G307" s="8"/>
      <c r="H307" s="7">
        <f t="shared" si="187"/>
        <v>1</v>
      </c>
      <c r="I307" s="4">
        <v>1</v>
      </c>
      <c r="J307" s="8" t="s">
        <v>231</v>
      </c>
      <c r="K307" s="7">
        <f>SUMIF(exportMMB!D:D,budgetMMB!A307,exportMMB!F:F)</f>
        <v>0</v>
      </c>
      <c r="L307" s="14">
        <f t="shared" si="181"/>
        <v>0</v>
      </c>
      <c r="M307" s="25"/>
      <c r="N307" s="14">
        <f t="shared" si="182"/>
        <v>0</v>
      </c>
      <c r="O307" s="33"/>
      <c r="P307" s="33"/>
      <c r="Q307" s="33"/>
      <c r="R307" s="33"/>
      <c r="S307" s="14">
        <f t="shared" si="183"/>
        <v>0</v>
      </c>
      <c r="T307" s="33">
        <f t="shared" si="184"/>
        <v>0</v>
      </c>
    </row>
    <row r="308" spans="1:20">
      <c r="A308" s="39"/>
      <c r="B308" s="46" t="s">
        <v>152</v>
      </c>
      <c r="C308" s="236"/>
      <c r="D308" s="6"/>
      <c r="E308" s="4"/>
      <c r="F308" s="98"/>
      <c r="G308" s="8"/>
      <c r="H308" s="7"/>
      <c r="I308" s="4"/>
      <c r="J308" s="8"/>
      <c r="K308" s="7"/>
      <c r="L308" s="16">
        <f t="shared" ref="L308:T308" si="188">SUM(L298:L307)</f>
        <v>0</v>
      </c>
      <c r="M308" s="21">
        <f t="shared" si="188"/>
        <v>0</v>
      </c>
      <c r="N308" s="16">
        <f t="shared" si="188"/>
        <v>0</v>
      </c>
      <c r="O308" s="34">
        <f t="shared" si="188"/>
        <v>0</v>
      </c>
      <c r="P308" s="34">
        <f t="shared" si="188"/>
        <v>0</v>
      </c>
      <c r="Q308" s="34">
        <f t="shared" si="188"/>
        <v>0</v>
      </c>
      <c r="R308" s="34">
        <f t="shared" si="188"/>
        <v>0</v>
      </c>
      <c r="S308" s="16">
        <f t="shared" si="188"/>
        <v>0</v>
      </c>
      <c r="T308" s="34">
        <f t="shared" si="188"/>
        <v>0</v>
      </c>
    </row>
    <row r="309" spans="1:20">
      <c r="A309" s="39"/>
      <c r="B309" s="46"/>
      <c r="C309" s="236"/>
      <c r="D309" s="6"/>
      <c r="E309" s="4"/>
      <c r="F309" s="98"/>
      <c r="G309" s="8"/>
      <c r="H309" s="7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</row>
    <row r="310" spans="1:20">
      <c r="A310" s="104">
        <v>2800</v>
      </c>
      <c r="B310" s="31" t="s">
        <v>178</v>
      </c>
      <c r="C310" s="237"/>
      <c r="D310" s="6"/>
      <c r="E310" s="4"/>
      <c r="F310" s="98"/>
      <c r="G310" s="8"/>
      <c r="H310" s="7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</row>
    <row r="311" spans="1:20">
      <c r="A311" s="39">
        <v>2801</v>
      </c>
      <c r="B311" s="44" t="s">
        <v>421</v>
      </c>
      <c r="C311" s="236" t="s">
        <v>248</v>
      </c>
      <c r="D311" s="6"/>
      <c r="E311" s="4"/>
      <c r="F311" s="98">
        <v>1</v>
      </c>
      <c r="G311" s="8"/>
      <c r="H311" s="7">
        <f t="shared" si="187"/>
        <v>1</v>
      </c>
      <c r="I311" s="4">
        <v>1</v>
      </c>
      <c r="J311" s="8" t="s">
        <v>231</v>
      </c>
      <c r="K311" s="7">
        <f>SUMIF(exportMMB!D:D,budgetMMB!A311,exportMMB!F:F)</f>
        <v>0</v>
      </c>
      <c r="L311" s="14">
        <f t="shared" ref="L311:L325" si="189">H311*I311*K311</f>
        <v>0</v>
      </c>
      <c r="M311" s="25"/>
      <c r="N311" s="14">
        <f t="shared" ref="N311:N325" si="190">MAX(L311-SUM(O311:R311),0)</f>
        <v>0</v>
      </c>
      <c r="O311" s="33"/>
      <c r="P311" s="33"/>
      <c r="Q311" s="33"/>
      <c r="R311" s="33"/>
      <c r="S311" s="14">
        <f t="shared" ref="S311:S325" si="191">L311-SUM(N311:R311)</f>
        <v>0</v>
      </c>
      <c r="T311" s="33">
        <f t="shared" ref="T311:T325" si="192">N311</f>
        <v>0</v>
      </c>
    </row>
    <row r="312" spans="1:20">
      <c r="A312" s="39">
        <v>2802</v>
      </c>
      <c r="B312" s="44" t="s">
        <v>422</v>
      </c>
      <c r="C312" s="236" t="s">
        <v>248</v>
      </c>
      <c r="D312" s="6"/>
      <c r="E312" s="4"/>
      <c r="F312" s="98">
        <v>1</v>
      </c>
      <c r="G312" s="8"/>
      <c r="H312" s="7">
        <f t="shared" ref="H312:H319" si="193">SUM(E312:G312)</f>
        <v>1</v>
      </c>
      <c r="I312" s="4">
        <v>1</v>
      </c>
      <c r="J312" s="8" t="s">
        <v>231</v>
      </c>
      <c r="K312" s="7">
        <f>SUMIF(exportMMB!D:D,budgetMMB!A312,exportMMB!F:F)</f>
        <v>0</v>
      </c>
      <c r="L312" s="14">
        <f t="shared" si="189"/>
        <v>0</v>
      </c>
      <c r="M312" s="25"/>
      <c r="N312" s="14">
        <f t="shared" si="190"/>
        <v>0</v>
      </c>
      <c r="O312" s="33"/>
      <c r="P312" s="33"/>
      <c r="Q312" s="33"/>
      <c r="R312" s="33"/>
      <c r="S312" s="14">
        <f t="shared" si="191"/>
        <v>0</v>
      </c>
      <c r="T312" s="33">
        <f t="shared" si="192"/>
        <v>0</v>
      </c>
    </row>
    <row r="313" spans="1:20">
      <c r="A313" s="103">
        <v>2803</v>
      </c>
      <c r="B313" s="44" t="s">
        <v>423</v>
      </c>
      <c r="C313" s="236" t="s">
        <v>244</v>
      </c>
      <c r="D313" s="6"/>
      <c r="E313" s="4"/>
      <c r="F313" s="98">
        <v>1</v>
      </c>
      <c r="G313" s="8"/>
      <c r="H313" s="7">
        <f t="shared" si="193"/>
        <v>1</v>
      </c>
      <c r="I313" s="4">
        <v>1</v>
      </c>
      <c r="J313" s="8" t="s">
        <v>231</v>
      </c>
      <c r="K313" s="7">
        <f>SUMIF(exportMMB!D:D,budgetMMB!A313,exportMMB!F:F)</f>
        <v>0</v>
      </c>
      <c r="L313" s="14">
        <f t="shared" si="189"/>
        <v>0</v>
      </c>
      <c r="M313" s="25"/>
      <c r="N313" s="14">
        <f t="shared" si="190"/>
        <v>0</v>
      </c>
      <c r="O313" s="33"/>
      <c r="P313" s="33"/>
      <c r="Q313" s="33"/>
      <c r="R313" s="33"/>
      <c r="S313" s="14">
        <f t="shared" si="191"/>
        <v>0</v>
      </c>
      <c r="T313" s="33">
        <f t="shared" si="192"/>
        <v>0</v>
      </c>
    </row>
    <row r="314" spans="1:20">
      <c r="A314" s="103">
        <v>2804</v>
      </c>
      <c r="B314" s="44" t="s">
        <v>424</v>
      </c>
      <c r="C314" s="236" t="s">
        <v>244</v>
      </c>
      <c r="D314" s="6"/>
      <c r="E314" s="4"/>
      <c r="F314" s="98">
        <v>1</v>
      </c>
      <c r="G314" s="8"/>
      <c r="H314" s="7">
        <f t="shared" si="193"/>
        <v>1</v>
      </c>
      <c r="I314" s="4">
        <v>1</v>
      </c>
      <c r="J314" s="8" t="s">
        <v>231</v>
      </c>
      <c r="K314" s="7">
        <f>SUMIF(exportMMB!D:D,budgetMMB!A314,exportMMB!F:F)</f>
        <v>0</v>
      </c>
      <c r="L314" s="14">
        <f t="shared" si="189"/>
        <v>0</v>
      </c>
      <c r="M314" s="25"/>
      <c r="N314" s="14">
        <f t="shared" si="190"/>
        <v>0</v>
      </c>
      <c r="O314" s="33"/>
      <c r="P314" s="33"/>
      <c r="Q314" s="33"/>
      <c r="R314" s="33"/>
      <c r="S314" s="14">
        <f t="shared" si="191"/>
        <v>0</v>
      </c>
      <c r="T314" s="33">
        <f t="shared" si="192"/>
        <v>0</v>
      </c>
    </row>
    <row r="315" spans="1:20">
      <c r="A315" s="39">
        <v>2820</v>
      </c>
      <c r="B315" s="44" t="s">
        <v>425</v>
      </c>
      <c r="C315" s="236" t="s">
        <v>244</v>
      </c>
      <c r="D315" s="6"/>
      <c r="E315" s="4"/>
      <c r="F315" s="98">
        <v>1</v>
      </c>
      <c r="G315" s="8"/>
      <c r="H315" s="7">
        <f t="shared" si="193"/>
        <v>1</v>
      </c>
      <c r="I315" s="4">
        <v>1</v>
      </c>
      <c r="J315" s="8" t="s">
        <v>231</v>
      </c>
      <c r="K315" s="7">
        <f>SUMIF(exportMMB!D:D,budgetMMB!A315,exportMMB!F:F)</f>
        <v>0</v>
      </c>
      <c r="L315" s="14">
        <f t="shared" si="189"/>
        <v>0</v>
      </c>
      <c r="M315" s="25"/>
      <c r="N315" s="14">
        <f t="shared" si="190"/>
        <v>0</v>
      </c>
      <c r="O315" s="33"/>
      <c r="P315" s="33"/>
      <c r="Q315" s="33"/>
      <c r="R315" s="33"/>
      <c r="S315" s="14">
        <f t="shared" si="191"/>
        <v>0</v>
      </c>
      <c r="T315" s="33">
        <f t="shared" si="192"/>
        <v>0</v>
      </c>
    </row>
    <row r="316" spans="1:20">
      <c r="A316" s="39">
        <v>2839</v>
      </c>
      <c r="B316" s="44" t="s">
        <v>404</v>
      </c>
      <c r="C316" s="236" t="s">
        <v>244</v>
      </c>
      <c r="D316" s="6"/>
      <c r="E316" s="4"/>
      <c r="F316" s="98">
        <v>1</v>
      </c>
      <c r="G316" s="8"/>
      <c r="H316" s="7">
        <f t="shared" si="193"/>
        <v>1</v>
      </c>
      <c r="I316" s="4">
        <v>1</v>
      </c>
      <c r="J316" s="8" t="s">
        <v>231</v>
      </c>
      <c r="K316" s="7">
        <f>SUMIF(exportMMB!D:D,budgetMMB!A316,exportMMB!F:F)</f>
        <v>0</v>
      </c>
      <c r="L316" s="14">
        <f t="shared" si="189"/>
        <v>0</v>
      </c>
      <c r="M316" s="25"/>
      <c r="N316" s="14">
        <f t="shared" si="190"/>
        <v>0</v>
      </c>
      <c r="O316" s="33"/>
      <c r="P316" s="33"/>
      <c r="Q316" s="33"/>
      <c r="R316" s="33"/>
      <c r="S316" s="14">
        <f t="shared" si="191"/>
        <v>0</v>
      </c>
      <c r="T316" s="33">
        <f t="shared" si="192"/>
        <v>0</v>
      </c>
    </row>
    <row r="317" spans="1:20">
      <c r="A317" s="39">
        <v>2840</v>
      </c>
      <c r="B317" s="44" t="s">
        <v>426</v>
      </c>
      <c r="C317" s="236" t="s">
        <v>244</v>
      </c>
      <c r="D317" s="6"/>
      <c r="E317" s="4"/>
      <c r="F317" s="98">
        <v>1</v>
      </c>
      <c r="G317" s="8"/>
      <c r="H317" s="7">
        <f t="shared" si="193"/>
        <v>1</v>
      </c>
      <c r="I317" s="4">
        <v>1</v>
      </c>
      <c r="J317" s="8" t="s">
        <v>231</v>
      </c>
      <c r="K317" s="7">
        <f>SUMIF(exportMMB!D:D,budgetMMB!A317,exportMMB!F:F)</f>
        <v>0</v>
      </c>
      <c r="L317" s="14">
        <f t="shared" si="189"/>
        <v>0</v>
      </c>
      <c r="M317" s="25"/>
      <c r="N317" s="14">
        <f t="shared" si="190"/>
        <v>0</v>
      </c>
      <c r="O317" s="33"/>
      <c r="P317" s="33"/>
      <c r="Q317" s="33"/>
      <c r="R317" s="33"/>
      <c r="S317" s="14">
        <f t="shared" si="191"/>
        <v>0</v>
      </c>
      <c r="T317" s="33">
        <f t="shared" si="192"/>
        <v>0</v>
      </c>
    </row>
    <row r="318" spans="1:20">
      <c r="A318" s="39">
        <v>2845</v>
      </c>
      <c r="B318" s="44" t="s">
        <v>427</v>
      </c>
      <c r="C318" s="236" t="s">
        <v>244</v>
      </c>
      <c r="D318" s="6"/>
      <c r="E318" s="4"/>
      <c r="F318" s="98">
        <v>1</v>
      </c>
      <c r="G318" s="8"/>
      <c r="H318" s="7">
        <f t="shared" si="193"/>
        <v>1</v>
      </c>
      <c r="I318" s="4">
        <v>1</v>
      </c>
      <c r="J318" s="8" t="s">
        <v>231</v>
      </c>
      <c r="K318" s="7">
        <f>SUMIF(exportMMB!D:D,budgetMMB!A318,exportMMB!F:F)</f>
        <v>0</v>
      </c>
      <c r="L318" s="14">
        <f t="shared" si="189"/>
        <v>0</v>
      </c>
      <c r="M318" s="25"/>
      <c r="N318" s="14">
        <f t="shared" si="190"/>
        <v>0</v>
      </c>
      <c r="O318" s="33"/>
      <c r="P318" s="33"/>
      <c r="Q318" s="33"/>
      <c r="R318" s="33"/>
      <c r="S318" s="14">
        <f t="shared" si="191"/>
        <v>0</v>
      </c>
      <c r="T318" s="33">
        <f t="shared" si="192"/>
        <v>0</v>
      </c>
    </row>
    <row r="319" spans="1:20">
      <c r="A319" s="103">
        <v>2846</v>
      </c>
      <c r="B319" s="44" t="s">
        <v>428</v>
      </c>
      <c r="C319" s="236" t="s">
        <v>244</v>
      </c>
      <c r="D319" s="6"/>
      <c r="E319" s="4"/>
      <c r="F319" s="98">
        <v>1</v>
      </c>
      <c r="G319" s="8"/>
      <c r="H319" s="7">
        <f t="shared" si="193"/>
        <v>1</v>
      </c>
      <c r="I319" s="4">
        <v>1</v>
      </c>
      <c r="J319" s="8" t="s">
        <v>231</v>
      </c>
      <c r="K319" s="7">
        <f>SUMIF(exportMMB!D:D,budgetMMB!A319,exportMMB!F:F)</f>
        <v>0</v>
      </c>
      <c r="L319" s="14">
        <f t="shared" si="189"/>
        <v>0</v>
      </c>
      <c r="M319" s="25"/>
      <c r="N319" s="14">
        <f t="shared" si="190"/>
        <v>0</v>
      </c>
      <c r="O319" s="33"/>
      <c r="P319" s="33"/>
      <c r="Q319" s="33"/>
      <c r="R319" s="33"/>
      <c r="S319" s="14">
        <f t="shared" si="191"/>
        <v>0</v>
      </c>
      <c r="T319" s="33">
        <f t="shared" si="192"/>
        <v>0</v>
      </c>
    </row>
    <row r="320" spans="1:20">
      <c r="A320" s="39">
        <v>2847</v>
      </c>
      <c r="B320" s="44" t="s">
        <v>429</v>
      </c>
      <c r="C320" s="236" t="s">
        <v>244</v>
      </c>
      <c r="D320" s="6"/>
      <c r="E320" s="4"/>
      <c r="F320" s="98">
        <v>1</v>
      </c>
      <c r="G320" s="8"/>
      <c r="H320" s="7">
        <f t="shared" ref="H320:H324" si="194">SUM(E320:G320)</f>
        <v>1</v>
      </c>
      <c r="I320" s="4">
        <v>1</v>
      </c>
      <c r="J320" s="8" t="s">
        <v>231</v>
      </c>
      <c r="K320" s="7">
        <f>SUMIF(exportMMB!D:D,budgetMMB!A320,exportMMB!F:F)</f>
        <v>0</v>
      </c>
      <c r="L320" s="14">
        <f t="shared" si="189"/>
        <v>0</v>
      </c>
      <c r="M320" s="25"/>
      <c r="N320" s="14">
        <f t="shared" si="190"/>
        <v>0</v>
      </c>
      <c r="O320" s="33"/>
      <c r="P320" s="33"/>
      <c r="Q320" s="33"/>
      <c r="R320" s="33"/>
      <c r="S320" s="14">
        <f t="shared" si="191"/>
        <v>0</v>
      </c>
      <c r="T320" s="33">
        <f t="shared" si="192"/>
        <v>0</v>
      </c>
    </row>
    <row r="321" spans="1:20">
      <c r="A321" s="39">
        <v>2865</v>
      </c>
      <c r="B321" s="44" t="s">
        <v>430</v>
      </c>
      <c r="C321" s="236" t="s">
        <v>244</v>
      </c>
      <c r="D321" s="6"/>
      <c r="E321" s="4"/>
      <c r="F321" s="98">
        <v>1</v>
      </c>
      <c r="G321" s="8"/>
      <c r="H321" s="7">
        <f t="shared" si="194"/>
        <v>1</v>
      </c>
      <c r="I321" s="4">
        <v>1</v>
      </c>
      <c r="J321" s="8" t="s">
        <v>231</v>
      </c>
      <c r="K321" s="7">
        <f>SUMIF(exportMMB!D:D,budgetMMB!A321,exportMMB!F:F)</f>
        <v>0</v>
      </c>
      <c r="L321" s="14">
        <f t="shared" si="189"/>
        <v>0</v>
      </c>
      <c r="M321" s="25"/>
      <c r="N321" s="14">
        <f t="shared" si="190"/>
        <v>0</v>
      </c>
      <c r="O321" s="33"/>
      <c r="P321" s="33"/>
      <c r="Q321" s="33"/>
      <c r="R321" s="33"/>
      <c r="S321" s="14">
        <f t="shared" si="191"/>
        <v>0</v>
      </c>
      <c r="T321" s="33">
        <f t="shared" si="192"/>
        <v>0</v>
      </c>
    </row>
    <row r="322" spans="1:20">
      <c r="A322" s="39">
        <v>2866</v>
      </c>
      <c r="B322" s="44" t="s">
        <v>431</v>
      </c>
      <c r="C322" s="236" t="s">
        <v>244</v>
      </c>
      <c r="D322" s="6"/>
      <c r="E322" s="4"/>
      <c r="F322" s="98">
        <v>1</v>
      </c>
      <c r="G322" s="8"/>
      <c r="H322" s="7">
        <f t="shared" si="194"/>
        <v>1</v>
      </c>
      <c r="I322" s="4">
        <v>1</v>
      </c>
      <c r="J322" s="8" t="s">
        <v>231</v>
      </c>
      <c r="K322" s="7">
        <f>SUMIF(exportMMB!D:D,budgetMMB!A322,exportMMB!F:F)</f>
        <v>0</v>
      </c>
      <c r="L322" s="14">
        <f t="shared" si="189"/>
        <v>0</v>
      </c>
      <c r="M322" s="25"/>
      <c r="N322" s="14">
        <f t="shared" si="190"/>
        <v>0</v>
      </c>
      <c r="O322" s="33"/>
      <c r="P322" s="33"/>
      <c r="Q322" s="33"/>
      <c r="R322" s="33"/>
      <c r="S322" s="14">
        <f t="shared" si="191"/>
        <v>0</v>
      </c>
      <c r="T322" s="33">
        <f t="shared" si="192"/>
        <v>0</v>
      </c>
    </row>
    <row r="323" spans="1:20">
      <c r="A323" s="39">
        <v>2877</v>
      </c>
      <c r="B323" s="44" t="s">
        <v>432</v>
      </c>
      <c r="C323" s="236" t="s">
        <v>244</v>
      </c>
      <c r="D323" s="6"/>
      <c r="E323" s="4"/>
      <c r="F323" s="98">
        <v>1</v>
      </c>
      <c r="G323" s="8"/>
      <c r="H323" s="7">
        <f t="shared" si="194"/>
        <v>1</v>
      </c>
      <c r="I323" s="4">
        <v>1</v>
      </c>
      <c r="J323" s="8" t="s">
        <v>231</v>
      </c>
      <c r="K323" s="7">
        <f>SUMIF(exportMMB!D:D,budgetMMB!A323,exportMMB!F:F)</f>
        <v>0</v>
      </c>
      <c r="L323" s="14">
        <f t="shared" si="189"/>
        <v>0</v>
      </c>
      <c r="M323" s="25"/>
      <c r="N323" s="14">
        <f t="shared" si="190"/>
        <v>0</v>
      </c>
      <c r="O323" s="33"/>
      <c r="P323" s="33"/>
      <c r="Q323" s="33"/>
      <c r="R323" s="33"/>
      <c r="S323" s="14">
        <f t="shared" si="191"/>
        <v>0</v>
      </c>
      <c r="T323" s="33">
        <f t="shared" si="192"/>
        <v>0</v>
      </c>
    </row>
    <row r="324" spans="1:20">
      <c r="A324" s="39">
        <v>2883</v>
      </c>
      <c r="B324" s="44" t="s">
        <v>433</v>
      </c>
      <c r="C324" s="236" t="s">
        <v>244</v>
      </c>
      <c r="D324" s="6"/>
      <c r="E324" s="4"/>
      <c r="F324" s="98">
        <v>1</v>
      </c>
      <c r="G324" s="8"/>
      <c r="H324" s="7">
        <f t="shared" si="194"/>
        <v>1</v>
      </c>
      <c r="I324" s="4">
        <v>1</v>
      </c>
      <c r="J324" s="8" t="s">
        <v>231</v>
      </c>
      <c r="K324" s="7">
        <f>SUMIF(exportMMB!D:D,budgetMMB!A324,exportMMB!F:F)</f>
        <v>0</v>
      </c>
      <c r="L324" s="14">
        <f t="shared" si="189"/>
        <v>0</v>
      </c>
      <c r="M324" s="25"/>
      <c r="N324" s="14">
        <f t="shared" si="190"/>
        <v>0</v>
      </c>
      <c r="O324" s="33"/>
      <c r="P324" s="33"/>
      <c r="Q324" s="33"/>
      <c r="R324" s="33"/>
      <c r="S324" s="14">
        <f t="shared" si="191"/>
        <v>0</v>
      </c>
      <c r="T324" s="33">
        <f t="shared" si="192"/>
        <v>0</v>
      </c>
    </row>
    <row r="325" spans="1:20">
      <c r="A325" s="39">
        <v>2895</v>
      </c>
      <c r="B325" s="44" t="s">
        <v>434</v>
      </c>
      <c r="C325" s="236" t="s">
        <v>244</v>
      </c>
      <c r="D325" s="6"/>
      <c r="E325" s="4"/>
      <c r="F325" s="98">
        <v>1</v>
      </c>
      <c r="G325" s="8"/>
      <c r="H325" s="7">
        <f t="shared" ref="H325" si="195">SUM(E325:G325)</f>
        <v>1</v>
      </c>
      <c r="I325" s="4">
        <v>1</v>
      </c>
      <c r="J325" s="8" t="s">
        <v>231</v>
      </c>
      <c r="K325" s="7">
        <f>SUMIF(exportMMB!D:D,budgetMMB!A325,exportMMB!F:F)</f>
        <v>0</v>
      </c>
      <c r="L325" s="14">
        <f t="shared" si="189"/>
        <v>0</v>
      </c>
      <c r="M325" s="25"/>
      <c r="N325" s="14">
        <f t="shared" si="190"/>
        <v>0</v>
      </c>
      <c r="O325" s="33"/>
      <c r="P325" s="33"/>
      <c r="Q325" s="33"/>
      <c r="R325" s="33"/>
      <c r="S325" s="14">
        <f t="shared" si="191"/>
        <v>0</v>
      </c>
      <c r="T325" s="33">
        <f t="shared" si="192"/>
        <v>0</v>
      </c>
    </row>
    <row r="326" spans="1:20">
      <c r="A326" s="39"/>
      <c r="B326" s="46" t="s">
        <v>152</v>
      </c>
      <c r="C326" s="236"/>
      <c r="D326" s="6"/>
      <c r="E326" s="4"/>
      <c r="F326" s="98"/>
      <c r="G326" s="8"/>
      <c r="H326" s="7"/>
      <c r="I326" s="4"/>
      <c r="J326" s="8"/>
      <c r="K326" s="7"/>
      <c r="L326" s="16">
        <f t="shared" ref="L326:T326" si="196">SUM(L311:L325)</f>
        <v>0</v>
      </c>
      <c r="M326" s="21">
        <f t="shared" si="196"/>
        <v>0</v>
      </c>
      <c r="N326" s="16">
        <f t="shared" si="196"/>
        <v>0</v>
      </c>
      <c r="O326" s="34">
        <f t="shared" si="196"/>
        <v>0</v>
      </c>
      <c r="P326" s="34">
        <f t="shared" si="196"/>
        <v>0</v>
      </c>
      <c r="Q326" s="34">
        <f t="shared" si="196"/>
        <v>0</v>
      </c>
      <c r="R326" s="34">
        <f t="shared" si="196"/>
        <v>0</v>
      </c>
      <c r="S326" s="16">
        <f t="shared" si="196"/>
        <v>0</v>
      </c>
      <c r="T326" s="34">
        <f t="shared" si="196"/>
        <v>0</v>
      </c>
    </row>
    <row r="327" spans="1:20">
      <c r="A327" s="1"/>
      <c r="B327" s="44"/>
      <c r="C327" s="239"/>
      <c r="D327" s="6"/>
      <c r="E327" s="4"/>
      <c r="F327" s="98"/>
      <c r="G327" s="8"/>
      <c r="H327" s="7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</row>
    <row r="328" spans="1:20">
      <c r="A328" s="104">
        <v>2900</v>
      </c>
      <c r="B328" s="31" t="s">
        <v>179</v>
      </c>
      <c r="C328" s="237"/>
      <c r="D328" s="6"/>
      <c r="E328" s="8"/>
      <c r="F328" s="98"/>
      <c r="G328" s="8"/>
      <c r="H328" s="7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</row>
    <row r="329" spans="1:20">
      <c r="A329" s="39">
        <v>2901</v>
      </c>
      <c r="B329" s="44" t="s">
        <v>435</v>
      </c>
      <c r="C329" s="236" t="s">
        <v>244</v>
      </c>
      <c r="D329" s="6"/>
      <c r="E329" s="8"/>
      <c r="F329" s="98">
        <v>1</v>
      </c>
      <c r="G329" s="8"/>
      <c r="H329" s="7">
        <f t="shared" ref="H329:H331" si="197">SUM(E329:G329)</f>
        <v>1</v>
      </c>
      <c r="I329" s="4">
        <v>1</v>
      </c>
      <c r="J329" s="8" t="s">
        <v>231</v>
      </c>
      <c r="K329" s="7">
        <f>SUMIF(exportMMB!D:D,budgetMMB!A329,exportMMB!F:F)</f>
        <v>0</v>
      </c>
      <c r="L329" s="14">
        <f t="shared" ref="L329:L342" si="198">H329*I329*K329</f>
        <v>0</v>
      </c>
      <c r="M329" s="25"/>
      <c r="N329" s="14">
        <f t="shared" ref="N329:N342" si="199">MAX(L329-SUM(O329:R329),0)</f>
        <v>0</v>
      </c>
      <c r="O329" s="33"/>
      <c r="P329" s="33"/>
      <c r="Q329" s="33"/>
      <c r="R329" s="33"/>
      <c r="S329" s="14">
        <f t="shared" ref="S329:S342" si="200">L329-SUM(N329:R329)</f>
        <v>0</v>
      </c>
      <c r="T329" s="33">
        <f t="shared" ref="T329:T341" si="201">N329</f>
        <v>0</v>
      </c>
    </row>
    <row r="330" spans="1:20">
      <c r="A330" s="103">
        <v>2903</v>
      </c>
      <c r="B330" s="44" t="s">
        <v>436</v>
      </c>
      <c r="C330" s="236" t="s">
        <v>244</v>
      </c>
      <c r="D330" s="6"/>
      <c r="E330" s="8"/>
      <c r="F330" s="98">
        <v>1</v>
      </c>
      <c r="G330" s="8"/>
      <c r="H330" s="7">
        <f t="shared" si="197"/>
        <v>1</v>
      </c>
      <c r="I330" s="4">
        <v>1</v>
      </c>
      <c r="J330" s="8" t="s">
        <v>231</v>
      </c>
      <c r="K330" s="7">
        <f>SUMIF(exportMMB!D:D,budgetMMB!A330,exportMMB!F:F)</f>
        <v>0</v>
      </c>
      <c r="L330" s="14">
        <f t="shared" si="198"/>
        <v>0</v>
      </c>
      <c r="M330" s="25"/>
      <c r="N330" s="14">
        <f t="shared" si="199"/>
        <v>0</v>
      </c>
      <c r="O330" s="33"/>
      <c r="P330" s="33"/>
      <c r="Q330" s="33"/>
      <c r="R330" s="33"/>
      <c r="S330" s="14">
        <f t="shared" si="200"/>
        <v>0</v>
      </c>
      <c r="T330" s="33">
        <f t="shared" si="201"/>
        <v>0</v>
      </c>
    </row>
    <row r="331" spans="1:20">
      <c r="A331" s="39">
        <v>2906</v>
      </c>
      <c r="B331" s="44" t="s">
        <v>437</v>
      </c>
      <c r="C331" s="236" t="s">
        <v>244</v>
      </c>
      <c r="D331" s="6"/>
      <c r="E331" s="4"/>
      <c r="F331" s="98">
        <v>1</v>
      </c>
      <c r="G331" s="8"/>
      <c r="H331" s="7">
        <f t="shared" si="197"/>
        <v>1</v>
      </c>
      <c r="I331" s="4">
        <v>1</v>
      </c>
      <c r="J331" s="8" t="s">
        <v>231</v>
      </c>
      <c r="K331" s="7">
        <f>SUMIF(exportMMB!D:D,budgetMMB!A331,exportMMB!F:F)</f>
        <v>0</v>
      </c>
      <c r="L331" s="14">
        <f t="shared" si="198"/>
        <v>0</v>
      </c>
      <c r="M331" s="25"/>
      <c r="N331" s="14">
        <f t="shared" si="199"/>
        <v>0</v>
      </c>
      <c r="O331" s="33"/>
      <c r="P331" s="33"/>
      <c r="Q331" s="33"/>
      <c r="R331" s="33"/>
      <c r="S331" s="14">
        <f t="shared" si="200"/>
        <v>0</v>
      </c>
      <c r="T331" s="33">
        <f t="shared" si="201"/>
        <v>0</v>
      </c>
    </row>
    <row r="332" spans="1:20">
      <c r="A332" s="39">
        <v>2907</v>
      </c>
      <c r="B332" s="44" t="s">
        <v>438</v>
      </c>
      <c r="C332" s="236" t="s">
        <v>244</v>
      </c>
      <c r="D332" s="6"/>
      <c r="E332" s="4"/>
      <c r="F332" s="98">
        <v>1</v>
      </c>
      <c r="G332" s="8"/>
      <c r="H332" s="7">
        <f t="shared" ref="H332:H339" si="202">SUM(E332:G332)</f>
        <v>1</v>
      </c>
      <c r="I332" s="4">
        <v>1</v>
      </c>
      <c r="J332" s="8" t="s">
        <v>231</v>
      </c>
      <c r="K332" s="7">
        <f>SUMIF(exportMMB!D:D,budgetMMB!A332,exportMMB!F:F)</f>
        <v>0</v>
      </c>
      <c r="L332" s="14">
        <f t="shared" si="198"/>
        <v>0</v>
      </c>
      <c r="M332" s="25"/>
      <c r="N332" s="14">
        <f t="shared" si="199"/>
        <v>0</v>
      </c>
      <c r="O332" s="33"/>
      <c r="P332" s="33"/>
      <c r="Q332" s="33"/>
      <c r="R332" s="33"/>
      <c r="S332" s="14">
        <f t="shared" si="200"/>
        <v>0</v>
      </c>
      <c r="T332" s="33">
        <f t="shared" si="201"/>
        <v>0</v>
      </c>
    </row>
    <row r="333" spans="1:20">
      <c r="A333" s="103">
        <v>2913</v>
      </c>
      <c r="B333" s="44" t="s">
        <v>370</v>
      </c>
      <c r="C333" s="236" t="s">
        <v>244</v>
      </c>
      <c r="D333" s="6"/>
      <c r="E333" s="8"/>
      <c r="F333" s="98">
        <v>1</v>
      </c>
      <c r="G333" s="8"/>
      <c r="H333" s="7">
        <f t="shared" si="202"/>
        <v>1</v>
      </c>
      <c r="I333" s="4">
        <v>1</v>
      </c>
      <c r="J333" s="8" t="s">
        <v>231</v>
      </c>
      <c r="K333" s="7">
        <f>SUMIF(exportMMB!D:D,budgetMMB!A333,exportMMB!F:F)</f>
        <v>0</v>
      </c>
      <c r="L333" s="14">
        <f t="shared" si="198"/>
        <v>0</v>
      </c>
      <c r="M333" s="25"/>
      <c r="N333" s="14">
        <f t="shared" si="199"/>
        <v>0</v>
      </c>
      <c r="O333" s="33"/>
      <c r="P333" s="33"/>
      <c r="Q333" s="33"/>
      <c r="R333" s="33"/>
      <c r="S333" s="14">
        <f t="shared" si="200"/>
        <v>0</v>
      </c>
      <c r="T333" s="33">
        <f t="shared" si="201"/>
        <v>0</v>
      </c>
    </row>
    <row r="334" spans="1:20">
      <c r="A334" s="39">
        <v>2939</v>
      </c>
      <c r="B334" s="44" t="s">
        <v>404</v>
      </c>
      <c r="C334" s="236" t="s">
        <v>244</v>
      </c>
      <c r="D334" s="6"/>
      <c r="E334" s="4"/>
      <c r="F334" s="98">
        <v>1</v>
      </c>
      <c r="G334" s="8"/>
      <c r="H334" s="7">
        <f t="shared" si="202"/>
        <v>1</v>
      </c>
      <c r="I334" s="4">
        <v>1</v>
      </c>
      <c r="J334" s="8" t="s">
        <v>231</v>
      </c>
      <c r="K334" s="7">
        <f>SUMIF(exportMMB!D:D,budgetMMB!A334,exportMMB!F:F)</f>
        <v>0</v>
      </c>
      <c r="L334" s="14">
        <f t="shared" si="198"/>
        <v>0</v>
      </c>
      <c r="M334" s="25"/>
      <c r="N334" s="14">
        <f t="shared" si="199"/>
        <v>0</v>
      </c>
      <c r="O334" s="33"/>
      <c r="P334" s="33"/>
      <c r="Q334" s="33"/>
      <c r="R334" s="33"/>
      <c r="S334" s="14">
        <f t="shared" si="200"/>
        <v>0</v>
      </c>
      <c r="T334" s="33">
        <f t="shared" si="201"/>
        <v>0</v>
      </c>
    </row>
    <row r="335" spans="1:20">
      <c r="A335" s="39">
        <v>2940</v>
      </c>
      <c r="B335" s="44" t="s">
        <v>439</v>
      </c>
      <c r="C335" s="236" t="s">
        <v>244</v>
      </c>
      <c r="D335" s="6"/>
      <c r="E335" s="4"/>
      <c r="F335" s="98">
        <v>1</v>
      </c>
      <c r="G335" s="8"/>
      <c r="H335" s="7">
        <f t="shared" si="202"/>
        <v>1</v>
      </c>
      <c r="I335" s="4">
        <v>1</v>
      </c>
      <c r="J335" s="8" t="s">
        <v>231</v>
      </c>
      <c r="K335" s="7">
        <f>SUMIF(exportMMB!D:D,budgetMMB!A335,exportMMB!F:F)</f>
        <v>0</v>
      </c>
      <c r="L335" s="14">
        <f t="shared" si="198"/>
        <v>0</v>
      </c>
      <c r="M335" s="25"/>
      <c r="N335" s="14">
        <f t="shared" si="199"/>
        <v>0</v>
      </c>
      <c r="O335" s="33"/>
      <c r="P335" s="33"/>
      <c r="Q335" s="33"/>
      <c r="R335" s="33"/>
      <c r="S335" s="14">
        <f t="shared" si="200"/>
        <v>0</v>
      </c>
      <c r="T335" s="33">
        <f t="shared" si="201"/>
        <v>0</v>
      </c>
    </row>
    <row r="336" spans="1:20">
      <c r="A336" s="39">
        <v>2941</v>
      </c>
      <c r="B336" s="44" t="s">
        <v>320</v>
      </c>
      <c r="C336" s="236" t="s">
        <v>244</v>
      </c>
      <c r="D336" s="6"/>
      <c r="E336" s="4"/>
      <c r="F336" s="98">
        <v>1</v>
      </c>
      <c r="G336" s="8"/>
      <c r="H336" s="7">
        <f t="shared" si="202"/>
        <v>1</v>
      </c>
      <c r="I336" s="4">
        <v>1</v>
      </c>
      <c r="J336" s="8" t="s">
        <v>231</v>
      </c>
      <c r="K336" s="7">
        <f>SUMIF(exportMMB!D:D,budgetMMB!A336,exportMMB!F:F)</f>
        <v>0</v>
      </c>
      <c r="L336" s="14">
        <f t="shared" si="198"/>
        <v>0</v>
      </c>
      <c r="M336" s="25"/>
      <c r="N336" s="14">
        <f t="shared" si="199"/>
        <v>0</v>
      </c>
      <c r="O336" s="33"/>
      <c r="P336" s="33"/>
      <c r="Q336" s="33"/>
      <c r="R336" s="33"/>
      <c r="S336" s="14">
        <f t="shared" si="200"/>
        <v>0</v>
      </c>
      <c r="T336" s="33">
        <f t="shared" si="201"/>
        <v>0</v>
      </c>
    </row>
    <row r="337" spans="1:20">
      <c r="A337" s="39">
        <v>2942</v>
      </c>
      <c r="B337" s="44" t="s">
        <v>321</v>
      </c>
      <c r="C337" s="236" t="s">
        <v>244</v>
      </c>
      <c r="D337" s="6"/>
      <c r="E337" s="4"/>
      <c r="F337" s="98">
        <v>1</v>
      </c>
      <c r="G337" s="8"/>
      <c r="H337" s="7">
        <f t="shared" si="202"/>
        <v>1</v>
      </c>
      <c r="I337" s="4">
        <v>1</v>
      </c>
      <c r="J337" s="8" t="s">
        <v>231</v>
      </c>
      <c r="K337" s="7">
        <f>SUMIF(exportMMB!D:D,budgetMMB!A337,exportMMB!F:F)</f>
        <v>0</v>
      </c>
      <c r="L337" s="14">
        <f t="shared" si="198"/>
        <v>0</v>
      </c>
      <c r="M337" s="25"/>
      <c r="N337" s="14">
        <f t="shared" si="199"/>
        <v>0</v>
      </c>
      <c r="O337" s="33"/>
      <c r="P337" s="33"/>
      <c r="Q337" s="33"/>
      <c r="R337" s="33"/>
      <c r="S337" s="14">
        <f t="shared" si="200"/>
        <v>0</v>
      </c>
      <c r="T337" s="33">
        <f t="shared" si="201"/>
        <v>0</v>
      </c>
    </row>
    <row r="338" spans="1:20">
      <c r="A338" s="39">
        <v>2943</v>
      </c>
      <c r="B338" s="44" t="s">
        <v>440</v>
      </c>
      <c r="C338" s="236" t="s">
        <v>244</v>
      </c>
      <c r="D338" s="6"/>
      <c r="E338" s="4"/>
      <c r="F338" s="98">
        <v>1</v>
      </c>
      <c r="G338" s="8"/>
      <c r="H338" s="7">
        <f t="shared" si="202"/>
        <v>1</v>
      </c>
      <c r="I338" s="4">
        <v>1</v>
      </c>
      <c r="J338" s="8" t="s">
        <v>231</v>
      </c>
      <c r="K338" s="7">
        <f>SUMIF(exportMMB!D:D,budgetMMB!A338,exportMMB!F:F)</f>
        <v>0</v>
      </c>
      <c r="L338" s="14">
        <f t="shared" si="198"/>
        <v>0</v>
      </c>
      <c r="M338" s="25"/>
      <c r="N338" s="14">
        <f t="shared" si="199"/>
        <v>0</v>
      </c>
      <c r="O338" s="33"/>
      <c r="P338" s="33"/>
      <c r="Q338" s="33"/>
      <c r="R338" s="33"/>
      <c r="S338" s="14">
        <f t="shared" si="200"/>
        <v>0</v>
      </c>
      <c r="T338" s="33">
        <f t="shared" si="201"/>
        <v>0</v>
      </c>
    </row>
    <row r="339" spans="1:20">
      <c r="A339" s="39">
        <v>2948</v>
      </c>
      <c r="B339" s="44" t="s">
        <v>441</v>
      </c>
      <c r="C339" s="236" t="s">
        <v>244</v>
      </c>
      <c r="D339" s="6"/>
      <c r="E339" s="4"/>
      <c r="F339" s="98">
        <v>1</v>
      </c>
      <c r="G339" s="8"/>
      <c r="H339" s="7">
        <f t="shared" si="202"/>
        <v>1</v>
      </c>
      <c r="I339" s="4">
        <v>1</v>
      </c>
      <c r="J339" s="8" t="s">
        <v>231</v>
      </c>
      <c r="K339" s="7">
        <f>SUMIF(exportMMB!D:D,budgetMMB!A339,exportMMB!F:F)</f>
        <v>0</v>
      </c>
      <c r="L339" s="14">
        <f t="shared" si="198"/>
        <v>0</v>
      </c>
      <c r="M339" s="25"/>
      <c r="N339" s="14">
        <f t="shared" si="199"/>
        <v>0</v>
      </c>
      <c r="O339" s="33"/>
      <c r="P339" s="33"/>
      <c r="Q339" s="33"/>
      <c r="R339" s="33"/>
      <c r="S339" s="14">
        <f t="shared" si="200"/>
        <v>0</v>
      </c>
      <c r="T339" s="33">
        <f t="shared" si="201"/>
        <v>0</v>
      </c>
    </row>
    <row r="340" spans="1:20">
      <c r="A340" s="39">
        <v>2949</v>
      </c>
      <c r="B340" s="44" t="s">
        <v>442</v>
      </c>
      <c r="C340" s="236" t="s">
        <v>244</v>
      </c>
      <c r="D340" s="6"/>
      <c r="E340" s="4"/>
      <c r="F340" s="98">
        <v>1</v>
      </c>
      <c r="G340" s="8"/>
      <c r="H340" s="7">
        <f t="shared" ref="H340:H342" si="203">SUM(E340:G340)</f>
        <v>1</v>
      </c>
      <c r="I340" s="4">
        <v>1</v>
      </c>
      <c r="J340" s="8" t="s">
        <v>231</v>
      </c>
      <c r="K340" s="7">
        <f>SUMIF(exportMMB!D:D,budgetMMB!A340,exportMMB!F:F)</f>
        <v>0</v>
      </c>
      <c r="L340" s="14">
        <f t="shared" si="198"/>
        <v>0</v>
      </c>
      <c r="M340" s="25"/>
      <c r="N340" s="14">
        <f t="shared" si="199"/>
        <v>0</v>
      </c>
      <c r="O340" s="33"/>
      <c r="P340" s="33"/>
      <c r="Q340" s="33"/>
      <c r="R340" s="33"/>
      <c r="S340" s="14">
        <f t="shared" si="200"/>
        <v>0</v>
      </c>
      <c r="T340" s="33">
        <f t="shared" si="201"/>
        <v>0</v>
      </c>
    </row>
    <row r="341" spans="1:20">
      <c r="A341" s="39">
        <v>2983</v>
      </c>
      <c r="B341" s="44" t="s">
        <v>443</v>
      </c>
      <c r="C341" s="236" t="s">
        <v>244</v>
      </c>
      <c r="D341" s="6"/>
      <c r="E341" s="4"/>
      <c r="F341" s="98">
        <v>1</v>
      </c>
      <c r="G341" s="8"/>
      <c r="H341" s="7">
        <f t="shared" si="203"/>
        <v>1</v>
      </c>
      <c r="I341" s="4">
        <v>1</v>
      </c>
      <c r="J341" s="8" t="s">
        <v>231</v>
      </c>
      <c r="K341" s="7">
        <f>SUMIF(exportMMB!D:D,budgetMMB!A341,exportMMB!F:F)</f>
        <v>0</v>
      </c>
      <c r="L341" s="14">
        <f t="shared" si="198"/>
        <v>0</v>
      </c>
      <c r="M341" s="25"/>
      <c r="N341" s="14">
        <f t="shared" si="199"/>
        <v>0</v>
      </c>
      <c r="O341" s="33"/>
      <c r="P341" s="33"/>
      <c r="Q341" s="33"/>
      <c r="R341" s="33"/>
      <c r="S341" s="14">
        <f t="shared" si="200"/>
        <v>0</v>
      </c>
      <c r="T341" s="33">
        <f t="shared" si="201"/>
        <v>0</v>
      </c>
    </row>
    <row r="342" spans="1:20">
      <c r="A342" s="39">
        <v>2997</v>
      </c>
      <c r="B342" s="44" t="s">
        <v>388</v>
      </c>
      <c r="C342" s="236" t="s">
        <v>244</v>
      </c>
      <c r="D342" s="6"/>
      <c r="E342" s="4"/>
      <c r="F342" s="98">
        <v>1</v>
      </c>
      <c r="G342" s="8"/>
      <c r="H342" s="7">
        <f t="shared" si="203"/>
        <v>1</v>
      </c>
      <c r="I342" s="4">
        <v>1</v>
      </c>
      <c r="J342" s="8" t="s">
        <v>231</v>
      </c>
      <c r="K342" s="7">
        <f>SUMIF(exportMMB!D:D,budgetMMB!A342,exportMMB!F:F)</f>
        <v>0</v>
      </c>
      <c r="L342" s="14">
        <f t="shared" si="198"/>
        <v>0</v>
      </c>
      <c r="M342" s="25"/>
      <c r="N342" s="14">
        <f t="shared" si="199"/>
        <v>0</v>
      </c>
      <c r="O342" s="33"/>
      <c r="P342" s="33"/>
      <c r="Q342" s="33"/>
      <c r="R342" s="33"/>
      <c r="S342" s="14">
        <f t="shared" si="200"/>
        <v>0</v>
      </c>
      <c r="T342" s="36"/>
    </row>
    <row r="343" spans="1:20">
      <c r="A343" s="39"/>
      <c r="B343" s="46" t="s">
        <v>152</v>
      </c>
      <c r="C343" s="236"/>
      <c r="D343" s="6"/>
      <c r="E343" s="4"/>
      <c r="F343" s="98"/>
      <c r="G343" s="8"/>
      <c r="H343" s="7"/>
      <c r="I343" s="4"/>
      <c r="J343" s="8"/>
      <c r="K343" s="7"/>
      <c r="L343" s="16">
        <f t="shared" ref="L343:T343" si="204">SUM(L329:L342)</f>
        <v>0</v>
      </c>
      <c r="M343" s="21">
        <f t="shared" si="204"/>
        <v>0</v>
      </c>
      <c r="N343" s="16">
        <f t="shared" si="204"/>
        <v>0</v>
      </c>
      <c r="O343" s="34">
        <f t="shared" si="204"/>
        <v>0</v>
      </c>
      <c r="P343" s="34">
        <f t="shared" si="204"/>
        <v>0</v>
      </c>
      <c r="Q343" s="34">
        <f t="shared" si="204"/>
        <v>0</v>
      </c>
      <c r="R343" s="34">
        <f t="shared" si="204"/>
        <v>0</v>
      </c>
      <c r="S343" s="16">
        <f t="shared" si="204"/>
        <v>0</v>
      </c>
      <c r="T343" s="34">
        <f t="shared" si="204"/>
        <v>0</v>
      </c>
    </row>
    <row r="344" spans="1:20">
      <c r="A344" s="39"/>
      <c r="B344" s="44"/>
      <c r="C344" s="236"/>
      <c r="D344" s="6"/>
      <c r="E344" s="4"/>
      <c r="F344" s="98"/>
      <c r="G344" s="8"/>
      <c r="H344" s="7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</row>
    <row r="345" spans="1:20">
      <c r="A345" s="104">
        <v>3000</v>
      </c>
      <c r="B345" s="31" t="s">
        <v>180</v>
      </c>
      <c r="C345" s="237"/>
      <c r="D345" s="6"/>
      <c r="E345" s="4"/>
      <c r="F345" s="98"/>
      <c r="G345" s="8"/>
      <c r="H345" s="7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</row>
    <row r="346" spans="1:20">
      <c r="A346" s="103">
        <v>3001</v>
      </c>
      <c r="B346" s="44" t="s">
        <v>444</v>
      </c>
      <c r="C346" s="236" t="s">
        <v>244</v>
      </c>
      <c r="D346" s="6"/>
      <c r="E346" s="4"/>
      <c r="F346" s="98">
        <v>1</v>
      </c>
      <c r="G346" s="8"/>
      <c r="H346" s="7">
        <f t="shared" ref="H346:H351" si="205">SUM(E346:G346)</f>
        <v>1</v>
      </c>
      <c r="I346" s="4">
        <v>1</v>
      </c>
      <c r="J346" s="8" t="s">
        <v>231</v>
      </c>
      <c r="K346" s="7">
        <f>SUMIF(exportMMB!D:D,budgetMMB!A346,exportMMB!F:F)</f>
        <v>0</v>
      </c>
      <c r="L346" s="14">
        <f t="shared" ref="L346:L360" si="206">H346*I346*K346</f>
        <v>0</v>
      </c>
      <c r="M346" s="25"/>
      <c r="N346" s="14">
        <f t="shared" ref="N346:N360" si="207">MAX(L346-SUM(O346:R346),0)</f>
        <v>0</v>
      </c>
      <c r="O346" s="33"/>
      <c r="P346" s="33"/>
      <c r="Q346" s="33"/>
      <c r="R346" s="33"/>
      <c r="S346" s="14">
        <f t="shared" ref="S346:S360" si="208">L346-SUM(N346:R346)</f>
        <v>0</v>
      </c>
      <c r="T346" s="33">
        <f t="shared" ref="T346:T359" si="209">N346</f>
        <v>0</v>
      </c>
    </row>
    <row r="347" spans="1:20">
      <c r="A347" s="39">
        <v>3002</v>
      </c>
      <c r="B347" s="44" t="s">
        <v>445</v>
      </c>
      <c r="C347" s="236" t="s">
        <v>244</v>
      </c>
      <c r="D347" s="6"/>
      <c r="E347" s="4"/>
      <c r="F347" s="98">
        <v>1</v>
      </c>
      <c r="G347" s="8"/>
      <c r="H347" s="7">
        <f t="shared" si="205"/>
        <v>1</v>
      </c>
      <c r="I347" s="4">
        <v>1</v>
      </c>
      <c r="J347" s="8" t="s">
        <v>231</v>
      </c>
      <c r="K347" s="7">
        <f>SUMIF(exportMMB!D:D,budgetMMB!A347,exportMMB!F:F)</f>
        <v>0</v>
      </c>
      <c r="L347" s="14">
        <f t="shared" si="206"/>
        <v>0</v>
      </c>
      <c r="M347" s="25"/>
      <c r="N347" s="14">
        <f t="shared" si="207"/>
        <v>0</v>
      </c>
      <c r="O347" s="33"/>
      <c r="P347" s="33"/>
      <c r="Q347" s="33"/>
      <c r="R347" s="33"/>
      <c r="S347" s="14">
        <f t="shared" si="208"/>
        <v>0</v>
      </c>
      <c r="T347" s="33">
        <f t="shared" si="209"/>
        <v>0</v>
      </c>
    </row>
    <row r="348" spans="1:20">
      <c r="A348" s="103">
        <v>3003</v>
      </c>
      <c r="B348" s="44" t="s">
        <v>446</v>
      </c>
      <c r="C348" s="236" t="s">
        <v>244</v>
      </c>
      <c r="D348" s="6"/>
      <c r="E348" s="4"/>
      <c r="F348" s="98">
        <v>1</v>
      </c>
      <c r="G348" s="8"/>
      <c r="H348" s="7">
        <f t="shared" si="205"/>
        <v>1</v>
      </c>
      <c r="I348" s="4">
        <v>1</v>
      </c>
      <c r="J348" s="8" t="s">
        <v>231</v>
      </c>
      <c r="K348" s="7">
        <f>SUMIF(exportMMB!D:D,budgetMMB!A348,exportMMB!F:F)</f>
        <v>0</v>
      </c>
      <c r="L348" s="14">
        <f t="shared" si="206"/>
        <v>0</v>
      </c>
      <c r="M348" s="25"/>
      <c r="N348" s="14">
        <f t="shared" si="207"/>
        <v>0</v>
      </c>
      <c r="O348" s="33"/>
      <c r="P348" s="33"/>
      <c r="Q348" s="33"/>
      <c r="R348" s="33"/>
      <c r="S348" s="14">
        <f t="shared" si="208"/>
        <v>0</v>
      </c>
      <c r="T348" s="33">
        <f t="shared" si="209"/>
        <v>0</v>
      </c>
    </row>
    <row r="349" spans="1:20">
      <c r="A349" s="39">
        <v>3005</v>
      </c>
      <c r="B349" s="44" t="s">
        <v>447</v>
      </c>
      <c r="C349" s="236" t="s">
        <v>244</v>
      </c>
      <c r="D349" s="6"/>
      <c r="E349" s="4"/>
      <c r="F349" s="98">
        <v>1</v>
      </c>
      <c r="G349" s="8"/>
      <c r="H349" s="7">
        <f t="shared" si="205"/>
        <v>1</v>
      </c>
      <c r="I349" s="4">
        <v>1</v>
      </c>
      <c r="J349" s="8" t="s">
        <v>231</v>
      </c>
      <c r="K349" s="7">
        <f>SUMIF(exportMMB!D:D,budgetMMB!A349,exportMMB!F:F)</f>
        <v>0</v>
      </c>
      <c r="L349" s="14">
        <f t="shared" si="206"/>
        <v>0</v>
      </c>
      <c r="M349" s="25"/>
      <c r="N349" s="14">
        <f t="shared" si="207"/>
        <v>0</v>
      </c>
      <c r="O349" s="33"/>
      <c r="P349" s="33"/>
      <c r="Q349" s="33"/>
      <c r="R349" s="33"/>
      <c r="S349" s="14">
        <f t="shared" si="208"/>
        <v>0</v>
      </c>
      <c r="T349" s="33">
        <f t="shared" si="209"/>
        <v>0</v>
      </c>
    </row>
    <row r="350" spans="1:20">
      <c r="A350" s="103">
        <v>3006</v>
      </c>
      <c r="B350" s="44" t="s">
        <v>448</v>
      </c>
      <c r="C350" s="236" t="s">
        <v>244</v>
      </c>
      <c r="D350" s="6"/>
      <c r="E350" s="8"/>
      <c r="F350" s="98">
        <v>1</v>
      </c>
      <c r="G350" s="8"/>
      <c r="H350" s="7">
        <f t="shared" si="205"/>
        <v>1</v>
      </c>
      <c r="I350" s="4">
        <v>1</v>
      </c>
      <c r="J350" s="8" t="s">
        <v>231</v>
      </c>
      <c r="K350" s="7">
        <f>SUMIF(exportMMB!D:D,budgetMMB!A350,exportMMB!F:F)</f>
        <v>0</v>
      </c>
      <c r="L350" s="14">
        <f t="shared" si="206"/>
        <v>0</v>
      </c>
      <c r="M350" s="25"/>
      <c r="N350" s="14">
        <f t="shared" si="207"/>
        <v>0</v>
      </c>
      <c r="O350" s="33"/>
      <c r="P350" s="33"/>
      <c r="Q350" s="33"/>
      <c r="R350" s="33"/>
      <c r="S350" s="14">
        <f t="shared" si="208"/>
        <v>0</v>
      </c>
      <c r="T350" s="33">
        <f t="shared" si="209"/>
        <v>0</v>
      </c>
    </row>
    <row r="351" spans="1:20">
      <c r="A351" s="103">
        <v>3007</v>
      </c>
      <c r="B351" s="44" t="s">
        <v>449</v>
      </c>
      <c r="C351" s="236" t="s">
        <v>244</v>
      </c>
      <c r="D351" s="6"/>
      <c r="E351" s="8"/>
      <c r="F351" s="98">
        <v>1</v>
      </c>
      <c r="G351" s="8"/>
      <c r="H351" s="7">
        <f t="shared" si="205"/>
        <v>1</v>
      </c>
      <c r="I351" s="4">
        <v>1</v>
      </c>
      <c r="J351" s="8" t="s">
        <v>231</v>
      </c>
      <c r="K351" s="7">
        <f>SUMIF(exportMMB!D:D,budgetMMB!A351,exportMMB!F:F)</f>
        <v>0</v>
      </c>
      <c r="L351" s="14">
        <f t="shared" si="206"/>
        <v>0</v>
      </c>
      <c r="M351" s="25"/>
      <c r="N351" s="14">
        <f t="shared" si="207"/>
        <v>0</v>
      </c>
      <c r="O351" s="33"/>
      <c r="P351" s="33"/>
      <c r="Q351" s="33"/>
      <c r="R351" s="33"/>
      <c r="S351" s="14">
        <f t="shared" si="208"/>
        <v>0</v>
      </c>
      <c r="T351" s="33">
        <f t="shared" si="209"/>
        <v>0</v>
      </c>
    </row>
    <row r="352" spans="1:20">
      <c r="A352" s="39">
        <v>3010</v>
      </c>
      <c r="B352" s="44" t="s">
        <v>450</v>
      </c>
      <c r="C352" s="236" t="s">
        <v>244</v>
      </c>
      <c r="D352" s="6"/>
      <c r="E352" s="8"/>
      <c r="F352" s="98">
        <v>1</v>
      </c>
      <c r="G352" s="8"/>
      <c r="H352" s="7">
        <f t="shared" ref="H352:H359" si="210">SUM(E352:G352)</f>
        <v>1</v>
      </c>
      <c r="I352" s="4">
        <v>1</v>
      </c>
      <c r="J352" s="8" t="s">
        <v>231</v>
      </c>
      <c r="K352" s="7">
        <f>SUMIF(exportMMB!D:D,budgetMMB!A352,exportMMB!F:F)</f>
        <v>0</v>
      </c>
      <c r="L352" s="14">
        <f t="shared" si="206"/>
        <v>0</v>
      </c>
      <c r="M352" s="25"/>
      <c r="N352" s="14">
        <f t="shared" si="207"/>
        <v>0</v>
      </c>
      <c r="O352" s="33"/>
      <c r="P352" s="33"/>
      <c r="Q352" s="33"/>
      <c r="R352" s="33"/>
      <c r="S352" s="14">
        <f t="shared" si="208"/>
        <v>0</v>
      </c>
      <c r="T352" s="33">
        <f t="shared" si="209"/>
        <v>0</v>
      </c>
    </row>
    <row r="353" spans="1:20">
      <c r="A353" s="103">
        <v>3011</v>
      </c>
      <c r="B353" s="44" t="s">
        <v>451</v>
      </c>
      <c r="C353" s="236" t="s">
        <v>244</v>
      </c>
      <c r="D353" s="6"/>
      <c r="E353" s="8"/>
      <c r="F353" s="98">
        <v>1</v>
      </c>
      <c r="G353" s="8"/>
      <c r="H353" s="7">
        <f t="shared" si="210"/>
        <v>1</v>
      </c>
      <c r="I353" s="4">
        <v>1</v>
      </c>
      <c r="J353" s="8" t="s">
        <v>231</v>
      </c>
      <c r="K353" s="7">
        <f>SUMIF(exportMMB!D:D,budgetMMB!A353,exportMMB!F:F)</f>
        <v>0</v>
      </c>
      <c r="L353" s="14">
        <f t="shared" si="206"/>
        <v>0</v>
      </c>
      <c r="M353" s="25"/>
      <c r="N353" s="14">
        <f t="shared" si="207"/>
        <v>0</v>
      </c>
      <c r="O353" s="33"/>
      <c r="P353" s="33"/>
      <c r="Q353" s="33"/>
      <c r="R353" s="33"/>
      <c r="S353" s="14">
        <f t="shared" si="208"/>
        <v>0</v>
      </c>
      <c r="T353" s="33">
        <f t="shared" si="209"/>
        <v>0</v>
      </c>
    </row>
    <row r="354" spans="1:20">
      <c r="A354" s="103">
        <v>3013</v>
      </c>
      <c r="B354" s="44" t="s">
        <v>370</v>
      </c>
      <c r="C354" s="236" t="s">
        <v>244</v>
      </c>
      <c r="D354" s="6"/>
      <c r="E354" s="8"/>
      <c r="F354" s="98">
        <v>1</v>
      </c>
      <c r="G354" s="8"/>
      <c r="H354" s="7">
        <f t="shared" si="210"/>
        <v>1</v>
      </c>
      <c r="I354" s="4">
        <v>1</v>
      </c>
      <c r="J354" s="8" t="s">
        <v>231</v>
      </c>
      <c r="K354" s="7">
        <f>SUMIF(exportMMB!D:D,budgetMMB!A354,exportMMB!F:F)</f>
        <v>0</v>
      </c>
      <c r="L354" s="14">
        <f t="shared" si="206"/>
        <v>0</v>
      </c>
      <c r="M354" s="25"/>
      <c r="N354" s="14">
        <f t="shared" si="207"/>
        <v>0</v>
      </c>
      <c r="O354" s="33"/>
      <c r="P354" s="33"/>
      <c r="Q354" s="33"/>
      <c r="R354" s="33"/>
      <c r="S354" s="14">
        <f t="shared" si="208"/>
        <v>0</v>
      </c>
      <c r="T354" s="33">
        <f t="shared" si="209"/>
        <v>0</v>
      </c>
    </row>
    <row r="355" spans="1:20">
      <c r="A355" s="39">
        <v>3039</v>
      </c>
      <c r="B355" s="44" t="s">
        <v>452</v>
      </c>
      <c r="C355" s="236" t="s">
        <v>244</v>
      </c>
      <c r="D355" s="6"/>
      <c r="E355" s="8"/>
      <c r="F355" s="98">
        <v>1</v>
      </c>
      <c r="G355" s="8"/>
      <c r="H355" s="7">
        <f t="shared" si="210"/>
        <v>1</v>
      </c>
      <c r="I355" s="4">
        <v>1</v>
      </c>
      <c r="J355" s="8" t="s">
        <v>231</v>
      </c>
      <c r="K355" s="7">
        <f>SUMIF(exportMMB!D:D,budgetMMB!A355,exportMMB!F:F)</f>
        <v>0</v>
      </c>
      <c r="L355" s="14">
        <f t="shared" si="206"/>
        <v>0</v>
      </c>
      <c r="M355" s="25"/>
      <c r="N355" s="14">
        <f t="shared" si="207"/>
        <v>0</v>
      </c>
      <c r="O355" s="33"/>
      <c r="P355" s="33"/>
      <c r="Q355" s="33"/>
      <c r="R355" s="33"/>
      <c r="S355" s="14">
        <f t="shared" si="208"/>
        <v>0</v>
      </c>
      <c r="T355" s="33">
        <f t="shared" si="209"/>
        <v>0</v>
      </c>
    </row>
    <row r="356" spans="1:20">
      <c r="A356" s="39">
        <v>3040</v>
      </c>
      <c r="B356" s="44" t="s">
        <v>453</v>
      </c>
      <c r="C356" s="236" t="s">
        <v>244</v>
      </c>
      <c r="D356" s="6"/>
      <c r="E356" s="8"/>
      <c r="F356" s="98">
        <v>1</v>
      </c>
      <c r="G356" s="8"/>
      <c r="H356" s="7">
        <f t="shared" si="210"/>
        <v>1</v>
      </c>
      <c r="I356" s="4">
        <v>1</v>
      </c>
      <c r="J356" s="8" t="s">
        <v>231</v>
      </c>
      <c r="K356" s="7">
        <f>SUMIF(exportMMB!D:D,budgetMMB!A356,exportMMB!F:F)</f>
        <v>0</v>
      </c>
      <c r="L356" s="14">
        <f t="shared" si="206"/>
        <v>0</v>
      </c>
      <c r="M356" s="25"/>
      <c r="N356" s="14">
        <f t="shared" si="207"/>
        <v>0</v>
      </c>
      <c r="O356" s="33"/>
      <c r="P356" s="33"/>
      <c r="Q356" s="33"/>
      <c r="R356" s="33"/>
      <c r="S356" s="14">
        <f t="shared" si="208"/>
        <v>0</v>
      </c>
      <c r="T356" s="33">
        <f t="shared" si="209"/>
        <v>0</v>
      </c>
    </row>
    <row r="357" spans="1:20">
      <c r="A357" s="39">
        <v>3044</v>
      </c>
      <c r="B357" s="44" t="s">
        <v>454</v>
      </c>
      <c r="C357" s="236" t="s">
        <v>244</v>
      </c>
      <c r="D357" s="6"/>
      <c r="E357" s="8"/>
      <c r="F357" s="98">
        <v>1</v>
      </c>
      <c r="G357" s="8"/>
      <c r="H357" s="7">
        <f t="shared" si="210"/>
        <v>1</v>
      </c>
      <c r="I357" s="4">
        <v>1</v>
      </c>
      <c r="J357" s="8" t="s">
        <v>231</v>
      </c>
      <c r="K357" s="7">
        <f>SUMIF(exportMMB!D:D,budgetMMB!A357,exportMMB!F:F)</f>
        <v>0</v>
      </c>
      <c r="L357" s="14">
        <f t="shared" si="206"/>
        <v>0</v>
      </c>
      <c r="M357" s="25"/>
      <c r="N357" s="14">
        <f t="shared" si="207"/>
        <v>0</v>
      </c>
      <c r="O357" s="33"/>
      <c r="P357" s="33"/>
      <c r="Q357" s="33"/>
      <c r="R357" s="33"/>
      <c r="S357" s="14">
        <f t="shared" si="208"/>
        <v>0</v>
      </c>
      <c r="T357" s="33">
        <f t="shared" si="209"/>
        <v>0</v>
      </c>
    </row>
    <row r="358" spans="1:20">
      <c r="A358" s="103">
        <v>3050</v>
      </c>
      <c r="B358" s="44" t="s">
        <v>455</v>
      </c>
      <c r="C358" s="236" t="s">
        <v>244</v>
      </c>
      <c r="D358" s="6"/>
      <c r="E358" s="8"/>
      <c r="F358" s="98">
        <v>1</v>
      </c>
      <c r="G358" s="8"/>
      <c r="H358" s="7">
        <f t="shared" si="210"/>
        <v>1</v>
      </c>
      <c r="I358" s="4">
        <v>1</v>
      </c>
      <c r="J358" s="8" t="s">
        <v>231</v>
      </c>
      <c r="K358" s="7">
        <f>SUMIF(exportMMB!D:D,budgetMMB!A358,exportMMB!F:F)</f>
        <v>0</v>
      </c>
      <c r="L358" s="14">
        <f t="shared" si="206"/>
        <v>0</v>
      </c>
      <c r="M358" s="25"/>
      <c r="N358" s="14">
        <f t="shared" si="207"/>
        <v>0</v>
      </c>
      <c r="O358" s="33"/>
      <c r="P358" s="33"/>
      <c r="Q358" s="33"/>
      <c r="R358" s="33"/>
      <c r="S358" s="14">
        <f t="shared" si="208"/>
        <v>0</v>
      </c>
      <c r="T358" s="33">
        <f t="shared" si="209"/>
        <v>0</v>
      </c>
    </row>
    <row r="359" spans="1:20">
      <c r="A359" s="39">
        <v>3083</v>
      </c>
      <c r="B359" s="44" t="s">
        <v>456</v>
      </c>
      <c r="C359" s="236" t="s">
        <v>244</v>
      </c>
      <c r="D359" s="6"/>
      <c r="E359" s="8"/>
      <c r="F359" s="98">
        <v>1</v>
      </c>
      <c r="G359" s="8"/>
      <c r="H359" s="7">
        <f t="shared" si="210"/>
        <v>1</v>
      </c>
      <c r="I359" s="4">
        <v>1</v>
      </c>
      <c r="J359" s="8" t="s">
        <v>231</v>
      </c>
      <c r="K359" s="7">
        <f>SUMIF(exportMMB!D:D,budgetMMB!A359,exportMMB!F:F)</f>
        <v>0</v>
      </c>
      <c r="L359" s="14">
        <f t="shared" si="206"/>
        <v>0</v>
      </c>
      <c r="M359" s="25"/>
      <c r="N359" s="14">
        <f t="shared" si="207"/>
        <v>0</v>
      </c>
      <c r="O359" s="33"/>
      <c r="P359" s="33"/>
      <c r="Q359" s="33"/>
      <c r="R359" s="33"/>
      <c r="S359" s="14">
        <f t="shared" si="208"/>
        <v>0</v>
      </c>
      <c r="T359" s="33">
        <f t="shared" si="209"/>
        <v>0</v>
      </c>
    </row>
    <row r="360" spans="1:20">
      <c r="A360" s="39">
        <v>3097</v>
      </c>
      <c r="B360" s="44" t="s">
        <v>457</v>
      </c>
      <c r="C360" s="236" t="s">
        <v>244</v>
      </c>
      <c r="D360" s="6"/>
      <c r="E360" s="8"/>
      <c r="F360" s="98">
        <v>1</v>
      </c>
      <c r="G360" s="8"/>
      <c r="H360" s="7">
        <f t="shared" ref="H360:H364" si="211">SUM(E360:G360)</f>
        <v>1</v>
      </c>
      <c r="I360" s="4">
        <v>1</v>
      </c>
      <c r="J360" s="8" t="s">
        <v>231</v>
      </c>
      <c r="K360" s="7">
        <f>SUMIF(exportMMB!D:D,budgetMMB!A360,exportMMB!F:F)</f>
        <v>0</v>
      </c>
      <c r="L360" s="14">
        <f t="shared" si="206"/>
        <v>0</v>
      </c>
      <c r="M360" s="25"/>
      <c r="N360" s="14">
        <f t="shared" si="207"/>
        <v>0</v>
      </c>
      <c r="O360" s="33"/>
      <c r="P360" s="33"/>
      <c r="Q360" s="33"/>
      <c r="R360" s="33"/>
      <c r="S360" s="14">
        <f t="shared" si="208"/>
        <v>0</v>
      </c>
      <c r="T360" s="36"/>
    </row>
    <row r="361" spans="1:20">
      <c r="A361" s="39"/>
      <c r="B361" s="46" t="s">
        <v>152</v>
      </c>
      <c r="C361" s="236"/>
      <c r="D361" s="6"/>
      <c r="E361" s="8"/>
      <c r="F361" s="98"/>
      <c r="G361" s="8"/>
      <c r="H361" s="7"/>
      <c r="I361" s="4"/>
      <c r="J361" s="8"/>
      <c r="K361" s="7"/>
      <c r="L361" s="16">
        <f t="shared" ref="L361:T361" si="212">SUM(L346:L360)</f>
        <v>0</v>
      </c>
      <c r="M361" s="21">
        <f t="shared" si="212"/>
        <v>0</v>
      </c>
      <c r="N361" s="16">
        <f t="shared" si="212"/>
        <v>0</v>
      </c>
      <c r="O361" s="34">
        <f t="shared" si="212"/>
        <v>0</v>
      </c>
      <c r="P361" s="34">
        <f t="shared" si="212"/>
        <v>0</v>
      </c>
      <c r="Q361" s="34">
        <f t="shared" si="212"/>
        <v>0</v>
      </c>
      <c r="R361" s="34">
        <f t="shared" si="212"/>
        <v>0</v>
      </c>
      <c r="S361" s="16">
        <f t="shared" si="212"/>
        <v>0</v>
      </c>
      <c r="T361" s="34">
        <f t="shared" si="212"/>
        <v>0</v>
      </c>
    </row>
    <row r="362" spans="1:20">
      <c r="A362" s="1"/>
      <c r="B362" s="44"/>
      <c r="C362" s="239"/>
      <c r="D362" s="6"/>
      <c r="E362" s="4"/>
      <c r="F362" s="98"/>
      <c r="G362" s="8"/>
      <c r="H362" s="7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</row>
    <row r="363" spans="1:20">
      <c r="A363" s="104">
        <v>3200</v>
      </c>
      <c r="B363" s="31" t="s">
        <v>181</v>
      </c>
      <c r="C363" s="237"/>
      <c r="D363" s="6"/>
      <c r="E363" s="8"/>
      <c r="F363" s="98"/>
      <c r="G363" s="8"/>
      <c r="H363" s="7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</row>
    <row r="364" spans="1:20">
      <c r="A364" s="103">
        <v>3201</v>
      </c>
      <c r="B364" s="44" t="s">
        <v>458</v>
      </c>
      <c r="C364" s="236" t="s">
        <v>244</v>
      </c>
      <c r="D364" s="6"/>
      <c r="E364" s="8"/>
      <c r="F364" s="98">
        <v>1</v>
      </c>
      <c r="G364" s="8"/>
      <c r="H364" s="7">
        <f t="shared" si="211"/>
        <v>1</v>
      </c>
      <c r="I364" s="4">
        <v>1</v>
      </c>
      <c r="J364" s="8" t="s">
        <v>231</v>
      </c>
      <c r="K364" s="7">
        <f>SUMIF(exportMMB!D:D,budgetMMB!A364,exportMMB!F:F)</f>
        <v>0</v>
      </c>
      <c r="L364" s="14">
        <f t="shared" ref="L364:L384" si="213">H364*I364*K364</f>
        <v>0</v>
      </c>
      <c r="M364" s="25"/>
      <c r="N364" s="14">
        <f t="shared" ref="N364:N384" si="214">MAX(L364-SUM(O364:R364),0)</f>
        <v>0</v>
      </c>
      <c r="O364" s="33"/>
      <c r="P364" s="33"/>
      <c r="Q364" s="33"/>
      <c r="R364" s="33"/>
      <c r="S364" s="14">
        <f t="shared" ref="S364:S384" si="215">L364-SUM(N364:R364)</f>
        <v>0</v>
      </c>
      <c r="T364" s="33">
        <f t="shared" ref="T364:T384" si="216">N364</f>
        <v>0</v>
      </c>
    </row>
    <row r="365" spans="1:20">
      <c r="A365" s="103">
        <v>3202</v>
      </c>
      <c r="B365" s="44" t="s">
        <v>459</v>
      </c>
      <c r="C365" s="236" t="s">
        <v>244</v>
      </c>
      <c r="D365" s="6"/>
      <c r="E365" s="8"/>
      <c r="F365" s="98">
        <v>1</v>
      </c>
      <c r="G365" s="8"/>
      <c r="H365" s="7">
        <f t="shared" ref="H365" si="217">SUM(E365:G365)</f>
        <v>1</v>
      </c>
      <c r="I365" s="4">
        <v>1</v>
      </c>
      <c r="J365" s="8" t="s">
        <v>231</v>
      </c>
      <c r="K365" s="7">
        <f>SUMIF(exportMMB!D:D,budgetMMB!A365,exportMMB!F:F)</f>
        <v>0</v>
      </c>
      <c r="L365" s="14">
        <f t="shared" si="213"/>
        <v>0</v>
      </c>
      <c r="M365" s="25"/>
      <c r="N365" s="14">
        <f t="shared" si="214"/>
        <v>0</v>
      </c>
      <c r="O365" s="33"/>
      <c r="P365" s="33"/>
      <c r="Q365" s="33"/>
      <c r="R365" s="33"/>
      <c r="S365" s="14">
        <f t="shared" si="215"/>
        <v>0</v>
      </c>
      <c r="T365" s="33">
        <f t="shared" si="216"/>
        <v>0</v>
      </c>
    </row>
    <row r="366" spans="1:20">
      <c r="A366" s="103">
        <v>3203</v>
      </c>
      <c r="B366" s="44" t="s">
        <v>460</v>
      </c>
      <c r="C366" s="236" t="s">
        <v>244</v>
      </c>
      <c r="D366" s="6"/>
      <c r="E366" s="4"/>
      <c r="F366" s="98">
        <v>1</v>
      </c>
      <c r="G366" s="8"/>
      <c r="H366" s="7">
        <f t="shared" ref="H366:H371" si="218">SUM(E366:G366)</f>
        <v>1</v>
      </c>
      <c r="I366" s="4">
        <v>1</v>
      </c>
      <c r="J366" s="8" t="s">
        <v>231</v>
      </c>
      <c r="K366" s="7">
        <f>SUMIF(exportMMB!D:D,budgetMMB!A366,exportMMB!F:F)</f>
        <v>0</v>
      </c>
      <c r="L366" s="14">
        <f t="shared" si="213"/>
        <v>0</v>
      </c>
      <c r="M366" s="25"/>
      <c r="N366" s="14">
        <f t="shared" si="214"/>
        <v>0</v>
      </c>
      <c r="O366" s="33"/>
      <c r="P366" s="33"/>
      <c r="Q366" s="33"/>
      <c r="R366" s="33"/>
      <c r="S366" s="14">
        <f t="shared" si="215"/>
        <v>0</v>
      </c>
      <c r="T366" s="33">
        <f t="shared" si="216"/>
        <v>0</v>
      </c>
    </row>
    <row r="367" spans="1:20">
      <c r="A367" s="39">
        <v>3204</v>
      </c>
      <c r="B367" s="44" t="s">
        <v>461</v>
      </c>
      <c r="C367" s="236" t="s">
        <v>244</v>
      </c>
      <c r="D367" s="6"/>
      <c r="E367" s="4"/>
      <c r="F367" s="98">
        <v>1</v>
      </c>
      <c r="G367" s="8"/>
      <c r="H367" s="7">
        <f t="shared" si="218"/>
        <v>1</v>
      </c>
      <c r="I367" s="4">
        <v>1</v>
      </c>
      <c r="J367" s="8" t="s">
        <v>231</v>
      </c>
      <c r="K367" s="7">
        <f>SUMIF(exportMMB!D:D,budgetMMB!A367,exportMMB!F:F)</f>
        <v>0</v>
      </c>
      <c r="L367" s="14">
        <f t="shared" si="213"/>
        <v>0</v>
      </c>
      <c r="M367" s="25"/>
      <c r="N367" s="14">
        <f t="shared" si="214"/>
        <v>0</v>
      </c>
      <c r="O367" s="33"/>
      <c r="P367" s="33"/>
      <c r="Q367" s="33"/>
      <c r="R367" s="33"/>
      <c r="S367" s="14">
        <f t="shared" si="215"/>
        <v>0</v>
      </c>
      <c r="T367" s="33">
        <f t="shared" si="216"/>
        <v>0</v>
      </c>
    </row>
    <row r="368" spans="1:20">
      <c r="A368" s="39">
        <v>3205</v>
      </c>
      <c r="B368" s="44" t="s">
        <v>462</v>
      </c>
      <c r="C368" s="236" t="s">
        <v>244</v>
      </c>
      <c r="D368" s="6"/>
      <c r="E368" s="4"/>
      <c r="F368" s="98">
        <v>1</v>
      </c>
      <c r="G368" s="8"/>
      <c r="H368" s="7">
        <f t="shared" si="218"/>
        <v>1</v>
      </c>
      <c r="I368" s="4">
        <v>1</v>
      </c>
      <c r="J368" s="8" t="s">
        <v>231</v>
      </c>
      <c r="K368" s="7">
        <f>SUMIF(exportMMB!D:D,budgetMMB!A368,exportMMB!F:F)</f>
        <v>0</v>
      </c>
      <c r="L368" s="14">
        <f t="shared" si="213"/>
        <v>0</v>
      </c>
      <c r="M368" s="25"/>
      <c r="N368" s="14">
        <f t="shared" si="214"/>
        <v>0</v>
      </c>
      <c r="O368" s="33"/>
      <c r="P368" s="33"/>
      <c r="Q368" s="33"/>
      <c r="R368" s="33"/>
      <c r="S368" s="14">
        <f t="shared" si="215"/>
        <v>0</v>
      </c>
      <c r="T368" s="33">
        <f t="shared" si="216"/>
        <v>0</v>
      </c>
    </row>
    <row r="369" spans="1:20">
      <c r="A369" s="39">
        <v>3208</v>
      </c>
      <c r="B369" s="44" t="s">
        <v>463</v>
      </c>
      <c r="C369" s="236" t="s">
        <v>244</v>
      </c>
      <c r="D369" s="6"/>
      <c r="E369" s="4"/>
      <c r="F369" s="98">
        <v>1</v>
      </c>
      <c r="G369" s="8"/>
      <c r="H369" s="7">
        <f t="shared" si="218"/>
        <v>1</v>
      </c>
      <c r="I369" s="4">
        <v>1</v>
      </c>
      <c r="J369" s="8" t="s">
        <v>231</v>
      </c>
      <c r="K369" s="7">
        <f>SUMIF(exportMMB!D:D,budgetMMB!A369,exportMMB!F:F)</f>
        <v>0</v>
      </c>
      <c r="L369" s="14">
        <f t="shared" si="213"/>
        <v>0</v>
      </c>
      <c r="M369" s="25"/>
      <c r="N369" s="14">
        <f t="shared" si="214"/>
        <v>0</v>
      </c>
      <c r="O369" s="33"/>
      <c r="P369" s="33"/>
      <c r="Q369" s="33"/>
      <c r="R369" s="33"/>
      <c r="S369" s="14">
        <f t="shared" si="215"/>
        <v>0</v>
      </c>
      <c r="T369" s="33">
        <f t="shared" si="216"/>
        <v>0</v>
      </c>
    </row>
    <row r="370" spans="1:20">
      <c r="A370" s="39">
        <v>3209</v>
      </c>
      <c r="B370" s="44" t="s">
        <v>464</v>
      </c>
      <c r="C370" s="236" t="s">
        <v>244</v>
      </c>
      <c r="D370" s="6"/>
      <c r="E370" s="8"/>
      <c r="F370" s="98">
        <v>1</v>
      </c>
      <c r="G370" s="8"/>
      <c r="H370" s="7">
        <f t="shared" si="218"/>
        <v>1</v>
      </c>
      <c r="I370" s="4">
        <v>1</v>
      </c>
      <c r="J370" s="8" t="s">
        <v>231</v>
      </c>
      <c r="K370" s="7">
        <f>SUMIF(exportMMB!D:D,budgetMMB!A370,exportMMB!F:F)</f>
        <v>0</v>
      </c>
      <c r="L370" s="14">
        <f t="shared" si="213"/>
        <v>0</v>
      </c>
      <c r="M370" s="25"/>
      <c r="N370" s="14">
        <f t="shared" si="214"/>
        <v>0</v>
      </c>
      <c r="O370" s="33"/>
      <c r="P370" s="33"/>
      <c r="Q370" s="33"/>
      <c r="R370" s="33"/>
      <c r="S370" s="14">
        <f t="shared" si="215"/>
        <v>0</v>
      </c>
      <c r="T370" s="33">
        <f t="shared" si="216"/>
        <v>0</v>
      </c>
    </row>
    <row r="371" spans="1:20">
      <c r="A371" s="39">
        <v>3210</v>
      </c>
      <c r="B371" s="44" t="s">
        <v>465</v>
      </c>
      <c r="C371" s="236" t="s">
        <v>244</v>
      </c>
      <c r="D371" s="6"/>
      <c r="E371" s="8"/>
      <c r="F371" s="98">
        <v>1</v>
      </c>
      <c r="G371" s="8"/>
      <c r="H371" s="7">
        <f t="shared" si="218"/>
        <v>1</v>
      </c>
      <c r="I371" s="4">
        <v>1</v>
      </c>
      <c r="J371" s="8" t="s">
        <v>231</v>
      </c>
      <c r="K371" s="7">
        <f>SUMIF(exportMMB!D:D,budgetMMB!A371,exportMMB!F:F)</f>
        <v>0</v>
      </c>
      <c r="L371" s="14">
        <f t="shared" si="213"/>
        <v>0</v>
      </c>
      <c r="M371" s="25"/>
      <c r="N371" s="14">
        <f t="shared" si="214"/>
        <v>0</v>
      </c>
      <c r="O371" s="33"/>
      <c r="P371" s="33"/>
      <c r="Q371" s="33"/>
      <c r="R371" s="33"/>
      <c r="S371" s="14">
        <f t="shared" si="215"/>
        <v>0</v>
      </c>
      <c r="T371" s="33">
        <f t="shared" si="216"/>
        <v>0</v>
      </c>
    </row>
    <row r="372" spans="1:20">
      <c r="A372" s="103">
        <v>3213</v>
      </c>
      <c r="B372" s="44" t="s">
        <v>370</v>
      </c>
      <c r="C372" s="236" t="s">
        <v>244</v>
      </c>
      <c r="D372" s="6"/>
      <c r="E372" s="8"/>
      <c r="F372" s="98">
        <v>1</v>
      </c>
      <c r="G372" s="8"/>
      <c r="H372" s="7">
        <f t="shared" ref="H372:H379" si="219">SUM(E372:G372)</f>
        <v>1</v>
      </c>
      <c r="I372" s="4">
        <v>1</v>
      </c>
      <c r="J372" s="8" t="s">
        <v>231</v>
      </c>
      <c r="K372" s="7">
        <f>SUMIF(exportMMB!D:D,budgetMMB!A372,exportMMB!F:F)</f>
        <v>0</v>
      </c>
      <c r="L372" s="14">
        <f t="shared" si="213"/>
        <v>0</v>
      </c>
      <c r="M372" s="25"/>
      <c r="N372" s="14">
        <f t="shared" si="214"/>
        <v>0</v>
      </c>
      <c r="O372" s="33"/>
      <c r="P372" s="33"/>
      <c r="Q372" s="33"/>
      <c r="R372" s="33"/>
      <c r="S372" s="14">
        <f t="shared" si="215"/>
        <v>0</v>
      </c>
      <c r="T372" s="33">
        <f t="shared" si="216"/>
        <v>0</v>
      </c>
    </row>
    <row r="373" spans="1:20">
      <c r="A373" s="39">
        <v>3240</v>
      </c>
      <c r="B373" s="44" t="s">
        <v>466</v>
      </c>
      <c r="C373" s="236" t="s">
        <v>244</v>
      </c>
      <c r="D373" s="6"/>
      <c r="E373" s="8"/>
      <c r="F373" s="98">
        <v>1</v>
      </c>
      <c r="G373" s="8"/>
      <c r="H373" s="7">
        <f t="shared" si="219"/>
        <v>1</v>
      </c>
      <c r="I373" s="4">
        <v>1</v>
      </c>
      <c r="J373" s="8" t="s">
        <v>231</v>
      </c>
      <c r="K373" s="7">
        <f>SUMIF(exportMMB!D:D,budgetMMB!A373,exportMMB!F:F)</f>
        <v>0</v>
      </c>
      <c r="L373" s="14">
        <f t="shared" si="213"/>
        <v>0</v>
      </c>
      <c r="M373" s="25"/>
      <c r="N373" s="14">
        <f t="shared" si="214"/>
        <v>0</v>
      </c>
      <c r="O373" s="33"/>
      <c r="P373" s="33"/>
      <c r="Q373" s="33"/>
      <c r="R373" s="33"/>
      <c r="S373" s="14">
        <f t="shared" si="215"/>
        <v>0</v>
      </c>
      <c r="T373" s="33">
        <f t="shared" si="216"/>
        <v>0</v>
      </c>
    </row>
    <row r="374" spans="1:20">
      <c r="A374" s="39">
        <v>3241</v>
      </c>
      <c r="B374" s="44" t="s">
        <v>320</v>
      </c>
      <c r="C374" s="236" t="s">
        <v>244</v>
      </c>
      <c r="D374" s="6"/>
      <c r="E374" s="8"/>
      <c r="F374" s="98">
        <v>1</v>
      </c>
      <c r="G374" s="8"/>
      <c r="H374" s="7">
        <f t="shared" si="219"/>
        <v>1</v>
      </c>
      <c r="I374" s="4">
        <v>1</v>
      </c>
      <c r="J374" s="8" t="s">
        <v>231</v>
      </c>
      <c r="K374" s="7">
        <f>SUMIF(exportMMB!D:D,budgetMMB!A374,exportMMB!F:F)</f>
        <v>0</v>
      </c>
      <c r="L374" s="14">
        <f t="shared" si="213"/>
        <v>0</v>
      </c>
      <c r="M374" s="25"/>
      <c r="N374" s="14">
        <f t="shared" si="214"/>
        <v>0</v>
      </c>
      <c r="O374" s="33"/>
      <c r="P374" s="33"/>
      <c r="Q374" s="33"/>
      <c r="R374" s="33"/>
      <c r="S374" s="14">
        <f t="shared" si="215"/>
        <v>0</v>
      </c>
      <c r="T374" s="33">
        <f t="shared" si="216"/>
        <v>0</v>
      </c>
    </row>
    <row r="375" spans="1:20">
      <c r="A375" s="39">
        <v>3242</v>
      </c>
      <c r="B375" s="44" t="s">
        <v>467</v>
      </c>
      <c r="C375" s="236" t="s">
        <v>244</v>
      </c>
      <c r="D375" s="6"/>
      <c r="E375" s="8"/>
      <c r="F375" s="98">
        <v>1</v>
      </c>
      <c r="G375" s="8"/>
      <c r="H375" s="7">
        <f t="shared" si="219"/>
        <v>1</v>
      </c>
      <c r="I375" s="4">
        <v>1</v>
      </c>
      <c r="J375" s="8" t="s">
        <v>231</v>
      </c>
      <c r="K375" s="7">
        <f>SUMIF(exportMMB!D:D,budgetMMB!A375,exportMMB!F:F)</f>
        <v>0</v>
      </c>
      <c r="L375" s="14">
        <f t="shared" si="213"/>
        <v>0</v>
      </c>
      <c r="M375" s="25"/>
      <c r="N375" s="14">
        <f t="shared" si="214"/>
        <v>0</v>
      </c>
      <c r="O375" s="33"/>
      <c r="P375" s="33"/>
      <c r="Q375" s="33"/>
      <c r="R375" s="33"/>
      <c r="S375" s="14">
        <f t="shared" si="215"/>
        <v>0</v>
      </c>
      <c r="T375" s="33">
        <f t="shared" si="216"/>
        <v>0</v>
      </c>
    </row>
    <row r="376" spans="1:20">
      <c r="A376" s="39">
        <v>3243</v>
      </c>
      <c r="B376" s="44" t="s">
        <v>468</v>
      </c>
      <c r="C376" s="236" t="s">
        <v>244</v>
      </c>
      <c r="D376" s="6"/>
      <c r="E376" s="8"/>
      <c r="F376" s="98">
        <v>1</v>
      </c>
      <c r="G376" s="8"/>
      <c r="H376" s="7">
        <f t="shared" si="219"/>
        <v>1</v>
      </c>
      <c r="I376" s="4">
        <v>1</v>
      </c>
      <c r="J376" s="8" t="s">
        <v>231</v>
      </c>
      <c r="K376" s="7">
        <f>SUMIF(exportMMB!D:D,budgetMMB!A376,exportMMB!F:F)</f>
        <v>0</v>
      </c>
      <c r="L376" s="14">
        <f t="shared" si="213"/>
        <v>0</v>
      </c>
      <c r="M376" s="25"/>
      <c r="N376" s="14">
        <f t="shared" si="214"/>
        <v>0</v>
      </c>
      <c r="O376" s="33"/>
      <c r="P376" s="33"/>
      <c r="Q376" s="33"/>
      <c r="R376" s="33"/>
      <c r="S376" s="14">
        <f t="shared" si="215"/>
        <v>0</v>
      </c>
      <c r="T376" s="33">
        <f t="shared" si="216"/>
        <v>0</v>
      </c>
    </row>
    <row r="377" spans="1:20">
      <c r="A377" s="39">
        <v>3244</v>
      </c>
      <c r="B377" s="44" t="s">
        <v>469</v>
      </c>
      <c r="C377" s="236" t="s">
        <v>244</v>
      </c>
      <c r="D377" s="6"/>
      <c r="E377" s="8"/>
      <c r="F377" s="98">
        <v>1</v>
      </c>
      <c r="G377" s="8"/>
      <c r="H377" s="7">
        <f t="shared" si="219"/>
        <v>1</v>
      </c>
      <c r="I377" s="4">
        <v>1</v>
      </c>
      <c r="J377" s="8" t="s">
        <v>231</v>
      </c>
      <c r="K377" s="7">
        <f>SUMIF(exportMMB!D:D,budgetMMB!A377,exportMMB!F:F)</f>
        <v>0</v>
      </c>
      <c r="L377" s="14">
        <f t="shared" si="213"/>
        <v>0</v>
      </c>
      <c r="M377" s="25"/>
      <c r="N377" s="14">
        <f t="shared" si="214"/>
        <v>0</v>
      </c>
      <c r="O377" s="33"/>
      <c r="P377" s="33"/>
      <c r="Q377" s="33"/>
      <c r="R377" s="33"/>
      <c r="S377" s="14">
        <f t="shared" si="215"/>
        <v>0</v>
      </c>
      <c r="T377" s="33">
        <f t="shared" si="216"/>
        <v>0</v>
      </c>
    </row>
    <row r="378" spans="1:20">
      <c r="A378" s="39">
        <v>3245</v>
      </c>
      <c r="B378" s="44" t="s">
        <v>471</v>
      </c>
      <c r="C378" s="236" t="s">
        <v>244</v>
      </c>
      <c r="D378" s="6"/>
      <c r="E378" s="8"/>
      <c r="F378" s="98">
        <v>1</v>
      </c>
      <c r="G378" s="8"/>
      <c r="H378" s="7">
        <f t="shared" si="219"/>
        <v>1</v>
      </c>
      <c r="I378" s="4">
        <v>1</v>
      </c>
      <c r="J378" s="8" t="s">
        <v>231</v>
      </c>
      <c r="K378" s="7">
        <f>SUMIF(exportMMB!D:D,budgetMMB!A378,exportMMB!F:F)</f>
        <v>0</v>
      </c>
      <c r="L378" s="14">
        <f t="shared" si="213"/>
        <v>0</v>
      </c>
      <c r="M378" s="25"/>
      <c r="N378" s="14">
        <f t="shared" si="214"/>
        <v>0</v>
      </c>
      <c r="O378" s="33"/>
      <c r="P378" s="33"/>
      <c r="Q378" s="33"/>
      <c r="R378" s="33"/>
      <c r="S378" s="14">
        <f t="shared" si="215"/>
        <v>0</v>
      </c>
      <c r="T378" s="33">
        <f t="shared" si="216"/>
        <v>0</v>
      </c>
    </row>
    <row r="379" spans="1:20">
      <c r="A379" s="39">
        <v>3250</v>
      </c>
      <c r="B379" s="44" t="s">
        <v>430</v>
      </c>
      <c r="C379" s="236" t="s">
        <v>244</v>
      </c>
      <c r="D379" s="6"/>
      <c r="E379" s="8"/>
      <c r="F379" s="98">
        <v>1</v>
      </c>
      <c r="G379" s="8"/>
      <c r="H379" s="7">
        <f t="shared" si="219"/>
        <v>1</v>
      </c>
      <c r="I379" s="4">
        <v>1</v>
      </c>
      <c r="J379" s="8" t="s">
        <v>231</v>
      </c>
      <c r="K379" s="7">
        <f>SUMIF(exportMMB!D:D,budgetMMB!A379,exportMMB!F:F)</f>
        <v>0</v>
      </c>
      <c r="L379" s="14">
        <f t="shared" si="213"/>
        <v>0</v>
      </c>
      <c r="M379" s="25"/>
      <c r="N379" s="14">
        <f t="shared" si="214"/>
        <v>0</v>
      </c>
      <c r="O379" s="33"/>
      <c r="P379" s="33"/>
      <c r="Q379" s="33"/>
      <c r="R379" s="33"/>
      <c r="S379" s="14">
        <f t="shared" si="215"/>
        <v>0</v>
      </c>
      <c r="T379" s="33">
        <f t="shared" si="216"/>
        <v>0</v>
      </c>
    </row>
    <row r="380" spans="1:20">
      <c r="A380" s="39">
        <v>3251</v>
      </c>
      <c r="B380" s="44" t="s">
        <v>472</v>
      </c>
      <c r="C380" s="236" t="s">
        <v>244</v>
      </c>
      <c r="D380" s="6"/>
      <c r="E380" s="8"/>
      <c r="F380" s="98">
        <v>1</v>
      </c>
      <c r="G380" s="8"/>
      <c r="H380" s="7">
        <f t="shared" ref="H380:H384" si="220">SUM(E380:G380)</f>
        <v>1</v>
      </c>
      <c r="I380" s="4">
        <v>1</v>
      </c>
      <c r="J380" s="8" t="s">
        <v>231</v>
      </c>
      <c r="K380" s="7">
        <f>SUMIF(exportMMB!D:D,budgetMMB!A380,exportMMB!F:F)</f>
        <v>0</v>
      </c>
      <c r="L380" s="14">
        <f t="shared" si="213"/>
        <v>0</v>
      </c>
      <c r="M380" s="25"/>
      <c r="N380" s="14">
        <f t="shared" si="214"/>
        <v>0</v>
      </c>
      <c r="O380" s="33"/>
      <c r="P380" s="33"/>
      <c r="Q380" s="33"/>
      <c r="R380" s="33"/>
      <c r="S380" s="14">
        <f t="shared" si="215"/>
        <v>0</v>
      </c>
      <c r="T380" s="33">
        <f t="shared" si="216"/>
        <v>0</v>
      </c>
    </row>
    <row r="381" spans="1:20">
      <c r="A381" s="103">
        <v>3255</v>
      </c>
      <c r="B381" s="44" t="s">
        <v>473</v>
      </c>
      <c r="C381" s="236" t="s">
        <v>244</v>
      </c>
      <c r="D381" s="6"/>
      <c r="E381" s="8"/>
      <c r="F381" s="98">
        <v>1</v>
      </c>
      <c r="G381" s="8"/>
      <c r="H381" s="7">
        <f t="shared" si="220"/>
        <v>1</v>
      </c>
      <c r="I381" s="4">
        <v>1</v>
      </c>
      <c r="J381" s="8" t="s">
        <v>231</v>
      </c>
      <c r="K381" s="7">
        <f>SUMIF(exportMMB!D:D,budgetMMB!A381,exportMMB!F:F)</f>
        <v>0</v>
      </c>
      <c r="L381" s="14">
        <f t="shared" si="213"/>
        <v>0</v>
      </c>
      <c r="M381" s="25"/>
      <c r="N381" s="14">
        <f t="shared" si="214"/>
        <v>0</v>
      </c>
      <c r="O381" s="33"/>
      <c r="P381" s="33"/>
      <c r="Q381" s="33"/>
      <c r="R381" s="33"/>
      <c r="S381" s="14">
        <f t="shared" si="215"/>
        <v>0</v>
      </c>
      <c r="T381" s="33">
        <f t="shared" si="216"/>
        <v>0</v>
      </c>
    </row>
    <row r="382" spans="1:20">
      <c r="A382" s="103">
        <v>3256</v>
      </c>
      <c r="B382" s="44" t="s">
        <v>474</v>
      </c>
      <c r="C382" s="236" t="s">
        <v>244</v>
      </c>
      <c r="D382" s="6"/>
      <c r="E382" s="8"/>
      <c r="F382" s="98">
        <v>1</v>
      </c>
      <c r="G382" s="8"/>
      <c r="H382" s="7">
        <f t="shared" si="220"/>
        <v>1</v>
      </c>
      <c r="I382" s="4">
        <v>1</v>
      </c>
      <c r="J382" s="8" t="s">
        <v>231</v>
      </c>
      <c r="K382" s="7">
        <f>SUMIF(exportMMB!D:D,budgetMMB!A382,exportMMB!F:F)</f>
        <v>0</v>
      </c>
      <c r="L382" s="14">
        <f t="shared" si="213"/>
        <v>0</v>
      </c>
      <c r="M382" s="25"/>
      <c r="N382" s="14">
        <f t="shared" si="214"/>
        <v>0</v>
      </c>
      <c r="O382" s="33"/>
      <c r="P382" s="33"/>
      <c r="Q382" s="33"/>
      <c r="R382" s="33"/>
      <c r="S382" s="14">
        <f t="shared" si="215"/>
        <v>0</v>
      </c>
      <c r="T382" s="33">
        <f t="shared" si="216"/>
        <v>0</v>
      </c>
    </row>
    <row r="383" spans="1:20">
      <c r="A383" s="103">
        <v>3260</v>
      </c>
      <c r="B383" s="44" t="s">
        <v>475</v>
      </c>
      <c r="C383" s="236" t="s">
        <v>244</v>
      </c>
      <c r="D383" s="6"/>
      <c r="E383" s="8"/>
      <c r="F383" s="98">
        <v>1</v>
      </c>
      <c r="G383" s="8"/>
      <c r="H383" s="7">
        <f t="shared" si="220"/>
        <v>1</v>
      </c>
      <c r="I383" s="4">
        <v>1</v>
      </c>
      <c r="J383" s="8" t="s">
        <v>231</v>
      </c>
      <c r="K383" s="7">
        <f>SUMIF(exportMMB!D:D,budgetMMB!A383,exportMMB!F:F)</f>
        <v>0</v>
      </c>
      <c r="L383" s="14">
        <f t="shared" si="213"/>
        <v>0</v>
      </c>
      <c r="M383" s="25"/>
      <c r="N383" s="14">
        <f t="shared" si="214"/>
        <v>0</v>
      </c>
      <c r="O383" s="33"/>
      <c r="P383" s="33"/>
      <c r="Q383" s="33"/>
      <c r="R383" s="33"/>
      <c r="S383" s="14">
        <f t="shared" si="215"/>
        <v>0</v>
      </c>
      <c r="T383" s="33">
        <f t="shared" si="216"/>
        <v>0</v>
      </c>
    </row>
    <row r="384" spans="1:20">
      <c r="A384" s="39">
        <v>3283</v>
      </c>
      <c r="B384" s="44" t="s">
        <v>476</v>
      </c>
      <c r="C384" s="236" t="s">
        <v>244</v>
      </c>
      <c r="D384" s="6"/>
      <c r="E384" s="8"/>
      <c r="F384" s="98">
        <v>1</v>
      </c>
      <c r="G384" s="8"/>
      <c r="H384" s="7">
        <f t="shared" si="220"/>
        <v>1</v>
      </c>
      <c r="I384" s="4">
        <v>1</v>
      </c>
      <c r="J384" s="8" t="s">
        <v>231</v>
      </c>
      <c r="K384" s="7">
        <f>SUMIF(exportMMB!D:D,budgetMMB!A384,exportMMB!F:F)</f>
        <v>0</v>
      </c>
      <c r="L384" s="14">
        <f t="shared" si="213"/>
        <v>0</v>
      </c>
      <c r="M384" s="25"/>
      <c r="N384" s="14">
        <f t="shared" si="214"/>
        <v>0</v>
      </c>
      <c r="O384" s="33"/>
      <c r="P384" s="33"/>
      <c r="Q384" s="33"/>
      <c r="R384" s="33"/>
      <c r="S384" s="14">
        <f t="shared" si="215"/>
        <v>0</v>
      </c>
      <c r="T384" s="33">
        <f t="shared" si="216"/>
        <v>0</v>
      </c>
    </row>
    <row r="385" spans="1:20">
      <c r="A385" s="430" t="s">
        <v>477</v>
      </c>
      <c r="B385" s="108" t="s">
        <v>457</v>
      </c>
      <c r="C385" s="236" t="s">
        <v>244</v>
      </c>
      <c r="D385" s="6"/>
      <c r="E385" s="8"/>
      <c r="F385" s="98">
        <v>1</v>
      </c>
      <c r="G385" s="8"/>
      <c r="H385" s="7">
        <f t="shared" ref="H385" si="221">SUM(E385:G385)</f>
        <v>1</v>
      </c>
      <c r="I385" s="4">
        <v>1</v>
      </c>
      <c r="J385" s="8" t="s">
        <v>231</v>
      </c>
      <c r="K385" s="7">
        <f>SUMIF(exportMMB!D:D,budgetMMB!A385,exportMMB!F:F)</f>
        <v>0</v>
      </c>
      <c r="L385" s="14">
        <f t="shared" ref="L385" si="222">H385*I385*K385</f>
        <v>0</v>
      </c>
      <c r="M385" s="25"/>
      <c r="N385" s="14">
        <f t="shared" ref="N385" si="223">MAX(L385-SUM(O385:R385),0)</f>
        <v>0</v>
      </c>
      <c r="O385" s="33"/>
      <c r="P385" s="33"/>
      <c r="Q385" s="33"/>
      <c r="R385" s="33"/>
      <c r="S385" s="14">
        <f t="shared" ref="S385" si="224">L385-SUM(N385:R385)</f>
        <v>0</v>
      </c>
      <c r="T385" s="36"/>
    </row>
    <row r="386" spans="1:20">
      <c r="A386" s="39"/>
      <c r="B386" s="46" t="s">
        <v>152</v>
      </c>
      <c r="C386" s="236"/>
      <c r="D386" s="6"/>
      <c r="E386" s="8"/>
      <c r="F386" s="98"/>
      <c r="G386" s="8"/>
      <c r="H386" s="7"/>
      <c r="I386" s="4"/>
      <c r="J386" s="8"/>
      <c r="K386" s="7"/>
      <c r="L386" s="16">
        <f>SUM(L364:L385)</f>
        <v>0</v>
      </c>
      <c r="M386" s="21">
        <f t="shared" ref="M386:S386" si="225">SUM(M364:M385)</f>
        <v>0</v>
      </c>
      <c r="N386" s="16">
        <f>SUM(N364:N385)</f>
        <v>0</v>
      </c>
      <c r="O386" s="34">
        <f t="shared" si="225"/>
        <v>0</v>
      </c>
      <c r="P386" s="34">
        <f t="shared" si="225"/>
        <v>0</v>
      </c>
      <c r="Q386" s="34">
        <f t="shared" si="225"/>
        <v>0</v>
      </c>
      <c r="R386" s="34">
        <f t="shared" si="225"/>
        <v>0</v>
      </c>
      <c r="S386" s="16">
        <f t="shared" si="225"/>
        <v>0</v>
      </c>
      <c r="T386" s="34">
        <f>SUM(T364:T385)</f>
        <v>0</v>
      </c>
    </row>
    <row r="387" spans="1:20">
      <c r="A387" s="1"/>
      <c r="B387" s="44"/>
      <c r="C387" s="239"/>
      <c r="D387" s="6"/>
      <c r="E387" s="4"/>
      <c r="F387" s="98"/>
      <c r="G387" s="8"/>
      <c r="H387" s="7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</row>
    <row r="388" spans="1:20">
      <c r="A388" s="104">
        <v>3400</v>
      </c>
      <c r="B388" s="31" t="s">
        <v>182</v>
      </c>
      <c r="C388" s="237"/>
      <c r="D388" s="6"/>
      <c r="E388" s="8"/>
      <c r="F388" s="98"/>
      <c r="G388" s="8"/>
      <c r="H388" s="7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</row>
    <row r="389" spans="1:20">
      <c r="A389" s="39">
        <v>3401</v>
      </c>
      <c r="B389" s="44" t="s">
        <v>478</v>
      </c>
      <c r="C389" s="236" t="s">
        <v>244</v>
      </c>
      <c r="D389" s="6"/>
      <c r="E389" s="4"/>
      <c r="F389" s="98">
        <v>1</v>
      </c>
      <c r="G389" s="8"/>
      <c r="H389" s="7">
        <f t="shared" ref="H389:H392" si="226">SUM(E389:G389)</f>
        <v>1</v>
      </c>
      <c r="I389" s="4">
        <v>1</v>
      </c>
      <c r="J389" s="8" t="s">
        <v>231</v>
      </c>
      <c r="K389" s="7">
        <f>SUMIF(exportMMB!D:D,budgetMMB!A389,exportMMB!F:F)</f>
        <v>0</v>
      </c>
      <c r="L389" s="14">
        <f t="shared" ref="L389:L406" si="227">H389*I389*K389</f>
        <v>0</v>
      </c>
      <c r="M389" s="25"/>
      <c r="N389" s="14">
        <f t="shared" ref="N389:N406" si="228">MAX(L389-SUM(O389:R389),0)</f>
        <v>0</v>
      </c>
      <c r="O389" s="33"/>
      <c r="P389" s="33"/>
      <c r="Q389" s="33"/>
      <c r="R389" s="33"/>
      <c r="S389" s="14">
        <f t="shared" ref="S389:S406" si="229">L389-SUM(N389:R389)</f>
        <v>0</v>
      </c>
      <c r="T389" s="33">
        <f t="shared" ref="T389:T404" si="230">N389</f>
        <v>0</v>
      </c>
    </row>
    <row r="390" spans="1:20">
      <c r="A390" s="39">
        <v>3403</v>
      </c>
      <c r="B390" s="44" t="s">
        <v>479</v>
      </c>
      <c r="C390" s="236" t="s">
        <v>244</v>
      </c>
      <c r="D390" s="6"/>
      <c r="E390" s="4"/>
      <c r="F390" s="98">
        <v>1</v>
      </c>
      <c r="G390" s="8"/>
      <c r="H390" s="7">
        <f t="shared" si="226"/>
        <v>1</v>
      </c>
      <c r="I390" s="4">
        <v>1</v>
      </c>
      <c r="J390" s="8" t="s">
        <v>231</v>
      </c>
      <c r="K390" s="7">
        <f>SUMIF(exportMMB!D:D,budgetMMB!A390,exportMMB!F:F)</f>
        <v>0</v>
      </c>
      <c r="L390" s="14">
        <f t="shared" si="227"/>
        <v>0</v>
      </c>
      <c r="M390" s="25"/>
      <c r="N390" s="14">
        <f t="shared" si="228"/>
        <v>0</v>
      </c>
      <c r="O390" s="33"/>
      <c r="P390" s="33"/>
      <c r="Q390" s="33"/>
      <c r="R390" s="33"/>
      <c r="S390" s="14">
        <f t="shared" si="229"/>
        <v>0</v>
      </c>
      <c r="T390" s="33">
        <f t="shared" si="230"/>
        <v>0</v>
      </c>
    </row>
    <row r="391" spans="1:20">
      <c r="A391" s="39">
        <v>3405</v>
      </c>
      <c r="B391" s="44" t="s">
        <v>480</v>
      </c>
      <c r="C391" s="236" t="s">
        <v>244</v>
      </c>
      <c r="D391" s="6"/>
      <c r="E391" s="8"/>
      <c r="F391" s="98">
        <v>1</v>
      </c>
      <c r="G391" s="8"/>
      <c r="H391" s="7">
        <f t="shared" si="226"/>
        <v>1</v>
      </c>
      <c r="I391" s="4">
        <v>1</v>
      </c>
      <c r="J391" s="8" t="s">
        <v>231</v>
      </c>
      <c r="K391" s="7">
        <f>SUMIF(exportMMB!D:D,budgetMMB!A391,exportMMB!F:F)</f>
        <v>0</v>
      </c>
      <c r="L391" s="14">
        <f t="shared" si="227"/>
        <v>0</v>
      </c>
      <c r="M391" s="25"/>
      <c r="N391" s="14">
        <f t="shared" si="228"/>
        <v>0</v>
      </c>
      <c r="O391" s="33"/>
      <c r="P391" s="33"/>
      <c r="Q391" s="33"/>
      <c r="R391" s="33"/>
      <c r="S391" s="14">
        <f t="shared" si="229"/>
        <v>0</v>
      </c>
      <c r="T391" s="33">
        <f t="shared" si="230"/>
        <v>0</v>
      </c>
    </row>
    <row r="392" spans="1:20">
      <c r="A392" s="39">
        <v>3406</v>
      </c>
      <c r="B392" s="44" t="s">
        <v>481</v>
      </c>
      <c r="C392" s="236" t="s">
        <v>244</v>
      </c>
      <c r="D392" s="6"/>
      <c r="E392" s="8"/>
      <c r="F392" s="98">
        <v>1</v>
      </c>
      <c r="G392" s="8"/>
      <c r="H392" s="7">
        <f t="shared" si="226"/>
        <v>1</v>
      </c>
      <c r="I392" s="4">
        <v>1</v>
      </c>
      <c r="J392" s="8" t="s">
        <v>231</v>
      </c>
      <c r="K392" s="7">
        <f>SUMIF(exportMMB!D:D,budgetMMB!A392,exportMMB!F:F)</f>
        <v>0</v>
      </c>
      <c r="L392" s="14">
        <f t="shared" si="227"/>
        <v>0</v>
      </c>
      <c r="M392" s="25"/>
      <c r="N392" s="14">
        <f t="shared" si="228"/>
        <v>0</v>
      </c>
      <c r="O392" s="33"/>
      <c r="P392" s="33"/>
      <c r="Q392" s="33"/>
      <c r="R392" s="33"/>
      <c r="S392" s="14">
        <f t="shared" si="229"/>
        <v>0</v>
      </c>
      <c r="T392" s="33">
        <f t="shared" si="230"/>
        <v>0</v>
      </c>
    </row>
    <row r="393" spans="1:20">
      <c r="A393" s="103">
        <v>3407</v>
      </c>
      <c r="B393" s="44" t="s">
        <v>482</v>
      </c>
      <c r="C393" s="236" t="s">
        <v>244</v>
      </c>
      <c r="D393" s="6"/>
      <c r="E393" s="8"/>
      <c r="F393" s="98">
        <v>1</v>
      </c>
      <c r="G393" s="8"/>
      <c r="H393" s="7">
        <f t="shared" ref="H393:H400" si="231">SUM(E393:G393)</f>
        <v>1</v>
      </c>
      <c r="I393" s="4">
        <v>1</v>
      </c>
      <c r="J393" s="8" t="s">
        <v>231</v>
      </c>
      <c r="K393" s="7">
        <f>SUMIF(exportMMB!D:D,budgetMMB!A393,exportMMB!F:F)</f>
        <v>0</v>
      </c>
      <c r="L393" s="14">
        <f t="shared" si="227"/>
        <v>0</v>
      </c>
      <c r="M393" s="25"/>
      <c r="N393" s="14">
        <f t="shared" si="228"/>
        <v>0</v>
      </c>
      <c r="O393" s="33"/>
      <c r="P393" s="33"/>
      <c r="Q393" s="33"/>
      <c r="R393" s="33"/>
      <c r="S393" s="14">
        <f t="shared" si="229"/>
        <v>0</v>
      </c>
      <c r="T393" s="33">
        <f t="shared" si="230"/>
        <v>0</v>
      </c>
    </row>
    <row r="394" spans="1:20">
      <c r="A394" s="103">
        <v>3409</v>
      </c>
      <c r="B394" s="44" t="s">
        <v>483</v>
      </c>
      <c r="C394" s="236" t="s">
        <v>244</v>
      </c>
      <c r="D394" s="6"/>
      <c r="E394" s="8"/>
      <c r="F394" s="98">
        <v>1</v>
      </c>
      <c r="G394" s="8"/>
      <c r="H394" s="7">
        <f t="shared" si="231"/>
        <v>1</v>
      </c>
      <c r="I394" s="4">
        <v>1</v>
      </c>
      <c r="J394" s="8" t="s">
        <v>231</v>
      </c>
      <c r="K394" s="7">
        <f>SUMIF(exportMMB!D:D,budgetMMB!A394,exportMMB!F:F)</f>
        <v>0</v>
      </c>
      <c r="L394" s="14">
        <f t="shared" si="227"/>
        <v>0</v>
      </c>
      <c r="M394" s="25"/>
      <c r="N394" s="14">
        <f t="shared" si="228"/>
        <v>0</v>
      </c>
      <c r="O394" s="33"/>
      <c r="P394" s="33"/>
      <c r="Q394" s="33"/>
      <c r="R394" s="33"/>
      <c r="S394" s="14">
        <f t="shared" si="229"/>
        <v>0</v>
      </c>
      <c r="T394" s="33">
        <f t="shared" si="230"/>
        <v>0</v>
      </c>
    </row>
    <row r="395" spans="1:20">
      <c r="A395" s="39">
        <v>3410</v>
      </c>
      <c r="B395" s="44" t="s">
        <v>484</v>
      </c>
      <c r="C395" s="236" t="s">
        <v>244</v>
      </c>
      <c r="D395" s="6"/>
      <c r="E395" s="8"/>
      <c r="F395" s="98">
        <v>1</v>
      </c>
      <c r="G395" s="8"/>
      <c r="H395" s="7">
        <f t="shared" si="231"/>
        <v>1</v>
      </c>
      <c r="I395" s="4">
        <v>1</v>
      </c>
      <c r="J395" s="8" t="s">
        <v>231</v>
      </c>
      <c r="K395" s="7">
        <f>SUMIF(exportMMB!D:D,budgetMMB!A395,exportMMB!F:F)</f>
        <v>0</v>
      </c>
      <c r="L395" s="14">
        <f t="shared" si="227"/>
        <v>0</v>
      </c>
      <c r="M395" s="25"/>
      <c r="N395" s="14">
        <f t="shared" si="228"/>
        <v>0</v>
      </c>
      <c r="O395" s="33"/>
      <c r="P395" s="33"/>
      <c r="Q395" s="33"/>
      <c r="R395" s="33"/>
      <c r="S395" s="14">
        <f t="shared" si="229"/>
        <v>0</v>
      </c>
      <c r="T395" s="33">
        <f t="shared" si="230"/>
        <v>0</v>
      </c>
    </row>
    <row r="396" spans="1:20">
      <c r="A396" s="103">
        <v>3413</v>
      </c>
      <c r="B396" s="44" t="s">
        <v>370</v>
      </c>
      <c r="C396" s="236" t="s">
        <v>244</v>
      </c>
      <c r="D396" s="6"/>
      <c r="E396" s="8"/>
      <c r="F396" s="98">
        <v>1</v>
      </c>
      <c r="G396" s="8"/>
      <c r="H396" s="7">
        <f t="shared" si="231"/>
        <v>1</v>
      </c>
      <c r="I396" s="4">
        <v>1</v>
      </c>
      <c r="J396" s="8" t="s">
        <v>231</v>
      </c>
      <c r="K396" s="7">
        <f>SUMIF(exportMMB!D:D,budgetMMB!A396,exportMMB!F:F)</f>
        <v>0</v>
      </c>
      <c r="L396" s="14">
        <f t="shared" si="227"/>
        <v>0</v>
      </c>
      <c r="M396" s="25"/>
      <c r="N396" s="14">
        <f t="shared" si="228"/>
        <v>0</v>
      </c>
      <c r="O396" s="33"/>
      <c r="P396" s="33"/>
      <c r="Q396" s="33"/>
      <c r="R396" s="33"/>
      <c r="S396" s="14">
        <f t="shared" si="229"/>
        <v>0</v>
      </c>
      <c r="T396" s="33">
        <f t="shared" si="230"/>
        <v>0</v>
      </c>
    </row>
    <row r="397" spans="1:20">
      <c r="A397" s="39">
        <v>3440</v>
      </c>
      <c r="B397" s="44" t="s">
        <v>466</v>
      </c>
      <c r="C397" s="236" t="s">
        <v>244</v>
      </c>
      <c r="D397" s="6"/>
      <c r="E397" s="8"/>
      <c r="F397" s="98">
        <v>1</v>
      </c>
      <c r="G397" s="8"/>
      <c r="H397" s="7">
        <f t="shared" si="231"/>
        <v>1</v>
      </c>
      <c r="I397" s="4">
        <v>1</v>
      </c>
      <c r="J397" s="8" t="s">
        <v>231</v>
      </c>
      <c r="K397" s="7">
        <f>SUMIF(exportMMB!D:D,budgetMMB!A397,exportMMB!F:F)</f>
        <v>0</v>
      </c>
      <c r="L397" s="14">
        <f t="shared" si="227"/>
        <v>0</v>
      </c>
      <c r="M397" s="25"/>
      <c r="N397" s="14">
        <f t="shared" si="228"/>
        <v>0</v>
      </c>
      <c r="O397" s="33"/>
      <c r="P397" s="33"/>
      <c r="Q397" s="33"/>
      <c r="R397" s="33"/>
      <c r="S397" s="14">
        <f t="shared" si="229"/>
        <v>0</v>
      </c>
      <c r="T397" s="33">
        <f t="shared" si="230"/>
        <v>0</v>
      </c>
    </row>
    <row r="398" spans="1:20">
      <c r="A398" s="39">
        <v>3441</v>
      </c>
      <c r="B398" s="44" t="s">
        <v>320</v>
      </c>
      <c r="C398" s="236" t="s">
        <v>244</v>
      </c>
      <c r="D398" s="6"/>
      <c r="E398" s="8"/>
      <c r="F398" s="98">
        <v>1</v>
      </c>
      <c r="G398" s="8"/>
      <c r="H398" s="7">
        <f t="shared" si="231"/>
        <v>1</v>
      </c>
      <c r="I398" s="4">
        <v>1</v>
      </c>
      <c r="J398" s="8" t="s">
        <v>231</v>
      </c>
      <c r="K398" s="7">
        <f>SUMIF(exportMMB!D:D,budgetMMB!A398,exportMMB!F:F)</f>
        <v>0</v>
      </c>
      <c r="L398" s="14">
        <f t="shared" si="227"/>
        <v>0</v>
      </c>
      <c r="M398" s="25"/>
      <c r="N398" s="14">
        <f t="shared" si="228"/>
        <v>0</v>
      </c>
      <c r="O398" s="33"/>
      <c r="P398" s="33"/>
      <c r="Q398" s="33"/>
      <c r="R398" s="33"/>
      <c r="S398" s="14">
        <f t="shared" si="229"/>
        <v>0</v>
      </c>
      <c r="T398" s="33">
        <f t="shared" si="230"/>
        <v>0</v>
      </c>
    </row>
    <row r="399" spans="1:20">
      <c r="A399" s="39">
        <v>3442</v>
      </c>
      <c r="B399" s="44" t="s">
        <v>485</v>
      </c>
      <c r="C399" s="236" t="s">
        <v>244</v>
      </c>
      <c r="D399" s="6"/>
      <c r="E399" s="8"/>
      <c r="F399" s="98">
        <v>1</v>
      </c>
      <c r="G399" s="8"/>
      <c r="H399" s="7">
        <f t="shared" si="231"/>
        <v>1</v>
      </c>
      <c r="I399" s="4">
        <v>1</v>
      </c>
      <c r="J399" s="8" t="s">
        <v>231</v>
      </c>
      <c r="K399" s="7">
        <f>SUMIF(exportMMB!D:D,budgetMMB!A399,exportMMB!F:F)</f>
        <v>0</v>
      </c>
      <c r="L399" s="14">
        <f t="shared" si="227"/>
        <v>0</v>
      </c>
      <c r="M399" s="25"/>
      <c r="N399" s="14">
        <f t="shared" si="228"/>
        <v>0</v>
      </c>
      <c r="O399" s="33"/>
      <c r="P399" s="33"/>
      <c r="Q399" s="33"/>
      <c r="R399" s="33"/>
      <c r="S399" s="14">
        <f t="shared" si="229"/>
        <v>0</v>
      </c>
      <c r="T399" s="33">
        <f t="shared" si="230"/>
        <v>0</v>
      </c>
    </row>
    <row r="400" spans="1:20">
      <c r="A400" s="103">
        <v>3444</v>
      </c>
      <c r="B400" s="44" t="s">
        <v>486</v>
      </c>
      <c r="C400" s="236" t="s">
        <v>244</v>
      </c>
      <c r="D400" s="6"/>
      <c r="E400" s="8"/>
      <c r="F400" s="98">
        <v>1</v>
      </c>
      <c r="G400" s="8"/>
      <c r="H400" s="7">
        <f t="shared" si="231"/>
        <v>1</v>
      </c>
      <c r="I400" s="4">
        <v>1</v>
      </c>
      <c r="J400" s="8" t="s">
        <v>231</v>
      </c>
      <c r="K400" s="7">
        <f>SUMIF(exportMMB!D:D,budgetMMB!A400,exportMMB!F:F)</f>
        <v>0</v>
      </c>
      <c r="L400" s="14">
        <f t="shared" si="227"/>
        <v>0</v>
      </c>
      <c r="M400" s="25"/>
      <c r="N400" s="14">
        <f t="shared" si="228"/>
        <v>0</v>
      </c>
      <c r="O400" s="33"/>
      <c r="P400" s="33"/>
      <c r="Q400" s="33"/>
      <c r="R400" s="33"/>
      <c r="S400" s="14">
        <f t="shared" si="229"/>
        <v>0</v>
      </c>
      <c r="T400" s="33">
        <f t="shared" si="230"/>
        <v>0</v>
      </c>
    </row>
    <row r="401" spans="1:20">
      <c r="A401" s="103">
        <v>3445</v>
      </c>
      <c r="B401" s="44" t="s">
        <v>487</v>
      </c>
      <c r="C401" s="236" t="s">
        <v>244</v>
      </c>
      <c r="D401" s="6"/>
      <c r="E401" s="8"/>
      <c r="F401" s="98">
        <v>1</v>
      </c>
      <c r="G401" s="8"/>
      <c r="H401" s="7">
        <f t="shared" ref="H401:H406" si="232">SUM(E401:G401)</f>
        <v>1</v>
      </c>
      <c r="I401" s="4">
        <v>1</v>
      </c>
      <c r="J401" s="8" t="s">
        <v>231</v>
      </c>
      <c r="K401" s="7">
        <f>SUMIF(exportMMB!D:D,budgetMMB!A401,exportMMB!F:F)</f>
        <v>0</v>
      </c>
      <c r="L401" s="14">
        <f t="shared" si="227"/>
        <v>0</v>
      </c>
      <c r="M401" s="25"/>
      <c r="N401" s="14">
        <f t="shared" si="228"/>
        <v>0</v>
      </c>
      <c r="O401" s="33"/>
      <c r="P401" s="33"/>
      <c r="Q401" s="33"/>
      <c r="R401" s="33"/>
      <c r="S401" s="14">
        <f t="shared" si="229"/>
        <v>0</v>
      </c>
      <c r="T401" s="33">
        <f t="shared" si="230"/>
        <v>0</v>
      </c>
    </row>
    <row r="402" spans="1:20">
      <c r="A402" s="39">
        <v>3447</v>
      </c>
      <c r="B402" s="44" t="s">
        <v>488</v>
      </c>
      <c r="C402" s="236" t="s">
        <v>244</v>
      </c>
      <c r="D402" s="6"/>
      <c r="E402" s="8"/>
      <c r="F402" s="98">
        <v>1</v>
      </c>
      <c r="G402" s="8"/>
      <c r="H402" s="7">
        <f t="shared" si="232"/>
        <v>1</v>
      </c>
      <c r="I402" s="4">
        <v>1</v>
      </c>
      <c r="J402" s="8" t="s">
        <v>231</v>
      </c>
      <c r="K402" s="7">
        <f>SUMIF(exportMMB!D:D,budgetMMB!A402,exportMMB!F:F)</f>
        <v>0</v>
      </c>
      <c r="L402" s="14">
        <f t="shared" si="227"/>
        <v>0</v>
      </c>
      <c r="M402" s="25"/>
      <c r="N402" s="14">
        <f t="shared" si="228"/>
        <v>0</v>
      </c>
      <c r="O402" s="33"/>
      <c r="P402" s="33"/>
      <c r="Q402" s="33"/>
      <c r="R402" s="33"/>
      <c r="S402" s="14">
        <f t="shared" si="229"/>
        <v>0</v>
      </c>
      <c r="T402" s="33">
        <f t="shared" si="230"/>
        <v>0</v>
      </c>
    </row>
    <row r="403" spans="1:20">
      <c r="A403" s="39">
        <v>3450</v>
      </c>
      <c r="B403" s="44" t="s">
        <v>489</v>
      </c>
      <c r="C403" s="236" t="s">
        <v>244</v>
      </c>
      <c r="D403" s="6"/>
      <c r="E403" s="8"/>
      <c r="F403" s="98">
        <v>1</v>
      </c>
      <c r="G403" s="8"/>
      <c r="H403" s="7">
        <f t="shared" si="232"/>
        <v>1</v>
      </c>
      <c r="I403" s="4">
        <v>1</v>
      </c>
      <c r="J403" s="8" t="s">
        <v>231</v>
      </c>
      <c r="K403" s="7">
        <f>SUMIF(exportMMB!D:D,budgetMMB!A403,exportMMB!F:F)</f>
        <v>0</v>
      </c>
      <c r="L403" s="14">
        <f t="shared" si="227"/>
        <v>0</v>
      </c>
      <c r="M403" s="25"/>
      <c r="N403" s="14">
        <f t="shared" si="228"/>
        <v>0</v>
      </c>
      <c r="O403" s="33"/>
      <c r="P403" s="33"/>
      <c r="Q403" s="33"/>
      <c r="R403" s="33"/>
      <c r="S403" s="14">
        <f t="shared" si="229"/>
        <v>0</v>
      </c>
      <c r="T403" s="33">
        <f t="shared" si="230"/>
        <v>0</v>
      </c>
    </row>
    <row r="404" spans="1:20">
      <c r="A404" s="103">
        <v>3477</v>
      </c>
      <c r="B404" s="44" t="s">
        <v>490</v>
      </c>
      <c r="C404" s="236" t="s">
        <v>244</v>
      </c>
      <c r="D404" s="6"/>
      <c r="E404" s="8"/>
      <c r="F404" s="98">
        <v>1</v>
      </c>
      <c r="G404" s="8"/>
      <c r="H404" s="7">
        <f t="shared" si="232"/>
        <v>1</v>
      </c>
      <c r="I404" s="4">
        <v>1</v>
      </c>
      <c r="J404" s="8" t="s">
        <v>231</v>
      </c>
      <c r="K404" s="7">
        <f>SUMIF(exportMMB!D:D,budgetMMB!A404,exportMMB!F:F)</f>
        <v>0</v>
      </c>
      <c r="L404" s="14">
        <f t="shared" si="227"/>
        <v>0</v>
      </c>
      <c r="M404" s="25"/>
      <c r="N404" s="14">
        <f t="shared" si="228"/>
        <v>0</v>
      </c>
      <c r="O404" s="33"/>
      <c r="P404" s="33"/>
      <c r="Q404" s="33"/>
      <c r="R404" s="33"/>
      <c r="S404" s="14">
        <f t="shared" si="229"/>
        <v>0</v>
      </c>
      <c r="T404" s="33">
        <f t="shared" si="230"/>
        <v>0</v>
      </c>
    </row>
    <row r="405" spans="1:20">
      <c r="A405" s="39">
        <v>3483</v>
      </c>
      <c r="B405" s="44" t="s">
        <v>491</v>
      </c>
      <c r="C405" s="236" t="s">
        <v>244</v>
      </c>
      <c r="D405" s="6"/>
      <c r="E405" s="8"/>
      <c r="F405" s="98">
        <v>1</v>
      </c>
      <c r="G405" s="8"/>
      <c r="H405" s="7">
        <f t="shared" ref="H405" si="233">SUM(E405:G405)</f>
        <v>1</v>
      </c>
      <c r="I405" s="4">
        <v>1</v>
      </c>
      <c r="J405" s="8" t="s">
        <v>231</v>
      </c>
      <c r="K405" s="7">
        <f>SUMIF(exportMMB!D:D,budgetMMB!A405,exportMMB!F:F)</f>
        <v>0</v>
      </c>
      <c r="L405" s="14">
        <f t="shared" ref="L405" si="234">H405*I405*K405</f>
        <v>0</v>
      </c>
      <c r="M405" s="25"/>
      <c r="N405" s="14">
        <f t="shared" ref="N405" si="235">MAX(L405-SUM(O405:R405),0)</f>
        <v>0</v>
      </c>
      <c r="O405" s="33"/>
      <c r="P405" s="33"/>
      <c r="Q405" s="33"/>
      <c r="R405" s="33"/>
      <c r="S405" s="14">
        <f t="shared" ref="S405" si="236">L405-SUM(N405:R405)</f>
        <v>0</v>
      </c>
      <c r="T405" s="33">
        <f t="shared" ref="T405" si="237">N405</f>
        <v>0</v>
      </c>
    </row>
    <row r="406" spans="1:20">
      <c r="A406" s="430" t="s">
        <v>492</v>
      </c>
      <c r="B406" s="108" t="s">
        <v>457</v>
      </c>
      <c r="C406" s="236" t="s">
        <v>244</v>
      </c>
      <c r="D406" s="6"/>
      <c r="E406" s="8"/>
      <c r="F406" s="98">
        <v>1</v>
      </c>
      <c r="G406" s="8"/>
      <c r="H406" s="7">
        <f t="shared" si="232"/>
        <v>1</v>
      </c>
      <c r="I406" s="4">
        <v>1</v>
      </c>
      <c r="J406" s="8" t="s">
        <v>231</v>
      </c>
      <c r="K406" s="7">
        <f>SUMIF(exportMMB!D:D,budgetMMB!A406,exportMMB!F:F)</f>
        <v>0</v>
      </c>
      <c r="L406" s="14">
        <f t="shared" si="227"/>
        <v>0</v>
      </c>
      <c r="M406" s="25"/>
      <c r="N406" s="14">
        <f t="shared" si="228"/>
        <v>0</v>
      </c>
      <c r="O406" s="33"/>
      <c r="P406" s="33"/>
      <c r="Q406" s="33"/>
      <c r="R406" s="33"/>
      <c r="S406" s="14">
        <f t="shared" si="229"/>
        <v>0</v>
      </c>
      <c r="T406" s="36"/>
    </row>
    <row r="407" spans="1:20">
      <c r="A407" s="39"/>
      <c r="B407" s="46" t="s">
        <v>152</v>
      </c>
      <c r="C407" s="236"/>
      <c r="D407" s="6"/>
      <c r="E407" s="8"/>
      <c r="F407" s="98"/>
      <c r="G407" s="8"/>
      <c r="H407" s="7"/>
      <c r="I407" s="4"/>
      <c r="J407" s="8"/>
      <c r="K407" s="7"/>
      <c r="L407" s="16">
        <f>SUM(L389:L406)</f>
        <v>0</v>
      </c>
      <c r="M407" s="21">
        <f t="shared" ref="M407:T407" si="238">SUM(M389:M406)</f>
        <v>0</v>
      </c>
      <c r="N407" s="16">
        <f t="shared" si="238"/>
        <v>0</v>
      </c>
      <c r="O407" s="34">
        <f t="shared" si="238"/>
        <v>0</v>
      </c>
      <c r="P407" s="34">
        <f t="shared" si="238"/>
        <v>0</v>
      </c>
      <c r="Q407" s="34">
        <f t="shared" si="238"/>
        <v>0</v>
      </c>
      <c r="R407" s="34">
        <f t="shared" si="238"/>
        <v>0</v>
      </c>
      <c r="S407" s="16">
        <f t="shared" si="238"/>
        <v>0</v>
      </c>
      <c r="T407" s="34">
        <f t="shared" si="238"/>
        <v>0</v>
      </c>
    </row>
    <row r="408" spans="1:20">
      <c r="A408" s="1"/>
      <c r="B408" s="44"/>
      <c r="C408" s="239"/>
      <c r="D408" s="6"/>
      <c r="E408" s="4"/>
      <c r="F408" s="98"/>
      <c r="G408" s="8"/>
      <c r="H408" s="7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</row>
    <row r="409" spans="1:20">
      <c r="A409" s="104">
        <v>3500</v>
      </c>
      <c r="B409" s="31" t="s">
        <v>183</v>
      </c>
      <c r="C409" s="237"/>
      <c r="D409" s="6"/>
      <c r="E409" s="8"/>
      <c r="F409" s="98"/>
      <c r="G409" s="8"/>
      <c r="H409" s="7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</row>
    <row r="410" spans="1:20">
      <c r="A410" s="39">
        <v>3501</v>
      </c>
      <c r="B410" s="44" t="s">
        <v>493</v>
      </c>
      <c r="C410" s="236" t="s">
        <v>244</v>
      </c>
      <c r="D410" s="6"/>
      <c r="E410" s="4"/>
      <c r="F410" s="98">
        <v>1</v>
      </c>
      <c r="G410" s="8"/>
      <c r="H410" s="7">
        <f t="shared" ref="H410:H413" si="239">SUM(E410:G410)</f>
        <v>1</v>
      </c>
      <c r="I410" s="4">
        <v>1</v>
      </c>
      <c r="J410" s="8" t="s">
        <v>231</v>
      </c>
      <c r="K410" s="7">
        <f>SUMIF(exportMMB!D:D,budgetMMB!A410,exportMMB!F:F)</f>
        <v>0</v>
      </c>
      <c r="L410" s="14">
        <f t="shared" ref="L410:L425" si="240">H410*I410*K410</f>
        <v>0</v>
      </c>
      <c r="M410" s="25"/>
      <c r="N410" s="14">
        <f t="shared" ref="N410:N425" si="241">MAX(L410-SUM(O410:R410),0)</f>
        <v>0</v>
      </c>
      <c r="O410" s="33"/>
      <c r="P410" s="33"/>
      <c r="Q410" s="33"/>
      <c r="R410" s="33"/>
      <c r="S410" s="14">
        <f t="shared" ref="S410:S425" si="242">L410-SUM(N410:R410)</f>
        <v>0</v>
      </c>
      <c r="T410" s="33">
        <f t="shared" ref="T410:T425" si="243">N410</f>
        <v>0</v>
      </c>
    </row>
    <row r="411" spans="1:20">
      <c r="A411" s="103">
        <v>3503</v>
      </c>
      <c r="B411" s="44" t="s">
        <v>494</v>
      </c>
      <c r="C411" s="236" t="s">
        <v>244</v>
      </c>
      <c r="D411" s="6"/>
      <c r="E411" s="8"/>
      <c r="F411" s="98">
        <v>1</v>
      </c>
      <c r="G411" s="8"/>
      <c r="H411" s="7">
        <f t="shared" si="239"/>
        <v>1</v>
      </c>
      <c r="I411" s="4">
        <v>1</v>
      </c>
      <c r="J411" s="8" t="s">
        <v>231</v>
      </c>
      <c r="K411" s="7">
        <f>SUMIF(exportMMB!D:D,budgetMMB!A411,exportMMB!F:F)</f>
        <v>0</v>
      </c>
      <c r="L411" s="14">
        <f t="shared" si="240"/>
        <v>0</v>
      </c>
      <c r="M411" s="25"/>
      <c r="N411" s="14">
        <f t="shared" si="241"/>
        <v>0</v>
      </c>
      <c r="O411" s="33"/>
      <c r="P411" s="33"/>
      <c r="Q411" s="33"/>
      <c r="R411" s="33"/>
      <c r="S411" s="14">
        <f t="shared" si="242"/>
        <v>0</v>
      </c>
      <c r="T411" s="33">
        <f t="shared" si="243"/>
        <v>0</v>
      </c>
    </row>
    <row r="412" spans="1:20">
      <c r="A412" s="103">
        <v>3504</v>
      </c>
      <c r="B412" s="44" t="s">
        <v>495</v>
      </c>
      <c r="C412" s="236" t="s">
        <v>244</v>
      </c>
      <c r="D412" s="6"/>
      <c r="E412" s="8"/>
      <c r="F412" s="98">
        <v>1</v>
      </c>
      <c r="G412" s="8"/>
      <c r="H412" s="7">
        <f t="shared" si="239"/>
        <v>1</v>
      </c>
      <c r="I412" s="4">
        <v>1</v>
      </c>
      <c r="J412" s="8" t="s">
        <v>231</v>
      </c>
      <c r="K412" s="7">
        <f>SUMIF(exportMMB!D:D,budgetMMB!A412,exportMMB!F:F)</f>
        <v>0</v>
      </c>
      <c r="L412" s="14">
        <f t="shared" si="240"/>
        <v>0</v>
      </c>
      <c r="M412" s="25"/>
      <c r="N412" s="14">
        <f t="shared" si="241"/>
        <v>0</v>
      </c>
      <c r="O412" s="33"/>
      <c r="P412" s="33"/>
      <c r="Q412" s="33"/>
      <c r="R412" s="33"/>
      <c r="S412" s="14">
        <f t="shared" si="242"/>
        <v>0</v>
      </c>
      <c r="T412" s="33">
        <f t="shared" si="243"/>
        <v>0</v>
      </c>
    </row>
    <row r="413" spans="1:20">
      <c r="A413" s="103">
        <v>3505</v>
      </c>
      <c r="B413" s="44" t="s">
        <v>496</v>
      </c>
      <c r="C413" s="236" t="s">
        <v>244</v>
      </c>
      <c r="D413" s="6"/>
      <c r="E413" s="8"/>
      <c r="F413" s="98">
        <v>1</v>
      </c>
      <c r="G413" s="8"/>
      <c r="H413" s="7">
        <f t="shared" si="239"/>
        <v>1</v>
      </c>
      <c r="I413" s="4">
        <v>1</v>
      </c>
      <c r="J413" s="8" t="s">
        <v>231</v>
      </c>
      <c r="K413" s="7">
        <f>SUMIF(exportMMB!D:D,budgetMMB!A413,exportMMB!F:F)</f>
        <v>0</v>
      </c>
      <c r="L413" s="14">
        <f t="shared" si="240"/>
        <v>0</v>
      </c>
      <c r="M413" s="25"/>
      <c r="N413" s="14">
        <f t="shared" si="241"/>
        <v>0</v>
      </c>
      <c r="O413" s="33"/>
      <c r="P413" s="33"/>
      <c r="Q413" s="33"/>
      <c r="R413" s="33"/>
      <c r="S413" s="14">
        <f t="shared" si="242"/>
        <v>0</v>
      </c>
      <c r="T413" s="33">
        <f t="shared" si="243"/>
        <v>0</v>
      </c>
    </row>
    <row r="414" spans="1:20">
      <c r="A414" s="103">
        <v>3509</v>
      </c>
      <c r="B414" s="44" t="s">
        <v>497</v>
      </c>
      <c r="C414" s="236" t="s">
        <v>244</v>
      </c>
      <c r="D414" s="6"/>
      <c r="E414" s="8"/>
      <c r="F414" s="98">
        <v>1</v>
      </c>
      <c r="G414" s="8"/>
      <c r="H414" s="7">
        <f t="shared" ref="H414:H421" si="244">SUM(E414:G414)</f>
        <v>1</v>
      </c>
      <c r="I414" s="4">
        <v>1</v>
      </c>
      <c r="J414" s="8" t="s">
        <v>231</v>
      </c>
      <c r="K414" s="7">
        <f>SUMIF(exportMMB!D:D,budgetMMB!A414,exportMMB!F:F)</f>
        <v>0</v>
      </c>
      <c r="L414" s="14">
        <f t="shared" si="240"/>
        <v>0</v>
      </c>
      <c r="M414" s="25"/>
      <c r="N414" s="14">
        <f t="shared" si="241"/>
        <v>0</v>
      </c>
      <c r="O414" s="33"/>
      <c r="P414" s="33"/>
      <c r="Q414" s="33"/>
      <c r="R414" s="33"/>
      <c r="S414" s="14">
        <f t="shared" si="242"/>
        <v>0</v>
      </c>
      <c r="T414" s="33">
        <f t="shared" si="243"/>
        <v>0</v>
      </c>
    </row>
    <row r="415" spans="1:20">
      <c r="A415" s="103">
        <v>3513</v>
      </c>
      <c r="B415" s="44" t="s">
        <v>370</v>
      </c>
      <c r="C415" s="236" t="s">
        <v>244</v>
      </c>
      <c r="D415" s="6"/>
      <c r="E415" s="8"/>
      <c r="F415" s="98">
        <v>1</v>
      </c>
      <c r="G415" s="8"/>
      <c r="H415" s="7">
        <f t="shared" si="244"/>
        <v>1</v>
      </c>
      <c r="I415" s="4">
        <v>1</v>
      </c>
      <c r="J415" s="8" t="s">
        <v>231</v>
      </c>
      <c r="K415" s="7">
        <f>SUMIF(exportMMB!D:D,budgetMMB!A415,exportMMB!F:F)</f>
        <v>0</v>
      </c>
      <c r="L415" s="14">
        <f t="shared" si="240"/>
        <v>0</v>
      </c>
      <c r="M415" s="25"/>
      <c r="N415" s="14">
        <f t="shared" si="241"/>
        <v>0</v>
      </c>
      <c r="O415" s="33"/>
      <c r="P415" s="33"/>
      <c r="Q415" s="33"/>
      <c r="R415" s="33"/>
      <c r="S415" s="14">
        <f t="shared" si="242"/>
        <v>0</v>
      </c>
      <c r="T415" s="33">
        <f t="shared" si="243"/>
        <v>0</v>
      </c>
    </row>
    <row r="416" spans="1:20">
      <c r="A416" s="39">
        <v>3540</v>
      </c>
      <c r="B416" s="44" t="s">
        <v>498</v>
      </c>
      <c r="C416" s="236" t="s">
        <v>244</v>
      </c>
      <c r="D416" s="6"/>
      <c r="E416" s="8"/>
      <c r="F416" s="98">
        <v>1</v>
      </c>
      <c r="G416" s="8"/>
      <c r="H416" s="7">
        <f t="shared" si="244"/>
        <v>1</v>
      </c>
      <c r="I416" s="4">
        <v>1</v>
      </c>
      <c r="J416" s="8" t="s">
        <v>231</v>
      </c>
      <c r="K416" s="7">
        <f>SUMIF(exportMMB!D:D,budgetMMB!A416,exportMMB!F:F)</f>
        <v>0</v>
      </c>
      <c r="L416" s="14">
        <f t="shared" si="240"/>
        <v>0</v>
      </c>
      <c r="M416" s="25"/>
      <c r="N416" s="14">
        <f t="shared" si="241"/>
        <v>0</v>
      </c>
      <c r="O416" s="33"/>
      <c r="P416" s="33"/>
      <c r="Q416" s="33"/>
      <c r="R416" s="33"/>
      <c r="S416" s="14">
        <f t="shared" si="242"/>
        <v>0</v>
      </c>
      <c r="T416" s="33">
        <f t="shared" si="243"/>
        <v>0</v>
      </c>
    </row>
    <row r="417" spans="1:20">
      <c r="A417" s="39">
        <v>3541</v>
      </c>
      <c r="B417" s="44" t="s">
        <v>320</v>
      </c>
      <c r="C417" s="236" t="s">
        <v>244</v>
      </c>
      <c r="D417" s="6"/>
      <c r="E417" s="8"/>
      <c r="F417" s="98">
        <v>1</v>
      </c>
      <c r="G417" s="8"/>
      <c r="H417" s="7">
        <f t="shared" si="244"/>
        <v>1</v>
      </c>
      <c r="I417" s="4">
        <v>1</v>
      </c>
      <c r="J417" s="8" t="s">
        <v>231</v>
      </c>
      <c r="K417" s="7">
        <f>SUMIF(exportMMB!D:D,budgetMMB!A417,exportMMB!F:F)</f>
        <v>0</v>
      </c>
      <c r="L417" s="14">
        <f t="shared" si="240"/>
        <v>0</v>
      </c>
      <c r="M417" s="25"/>
      <c r="N417" s="14">
        <f t="shared" si="241"/>
        <v>0</v>
      </c>
      <c r="O417" s="33"/>
      <c r="P417" s="33"/>
      <c r="Q417" s="33"/>
      <c r="R417" s="33"/>
      <c r="S417" s="14">
        <f t="shared" si="242"/>
        <v>0</v>
      </c>
      <c r="T417" s="33">
        <f t="shared" si="243"/>
        <v>0</v>
      </c>
    </row>
    <row r="418" spans="1:20">
      <c r="A418" s="39">
        <v>3542</v>
      </c>
      <c r="B418" s="44" t="s">
        <v>467</v>
      </c>
      <c r="C418" s="236" t="s">
        <v>244</v>
      </c>
      <c r="D418" s="6"/>
      <c r="E418" s="8"/>
      <c r="F418" s="98">
        <v>1</v>
      </c>
      <c r="G418" s="8"/>
      <c r="H418" s="7">
        <f t="shared" si="244"/>
        <v>1</v>
      </c>
      <c r="I418" s="4">
        <v>1</v>
      </c>
      <c r="J418" s="8" t="s">
        <v>231</v>
      </c>
      <c r="K418" s="7">
        <f>SUMIF(exportMMB!D:D,budgetMMB!A418,exportMMB!F:F)</f>
        <v>0</v>
      </c>
      <c r="L418" s="14">
        <f t="shared" si="240"/>
        <v>0</v>
      </c>
      <c r="M418" s="25"/>
      <c r="N418" s="14">
        <f t="shared" si="241"/>
        <v>0</v>
      </c>
      <c r="O418" s="33"/>
      <c r="P418" s="33"/>
      <c r="Q418" s="33"/>
      <c r="R418" s="33"/>
      <c r="S418" s="14">
        <f t="shared" si="242"/>
        <v>0</v>
      </c>
      <c r="T418" s="33">
        <f t="shared" si="243"/>
        <v>0</v>
      </c>
    </row>
    <row r="419" spans="1:20">
      <c r="A419" s="103">
        <v>3543</v>
      </c>
      <c r="B419" s="44" t="s">
        <v>499</v>
      </c>
      <c r="C419" s="236" t="s">
        <v>244</v>
      </c>
      <c r="D419" s="6"/>
      <c r="E419" s="8"/>
      <c r="F419" s="98">
        <v>1</v>
      </c>
      <c r="G419" s="8"/>
      <c r="H419" s="7">
        <f t="shared" si="244"/>
        <v>1</v>
      </c>
      <c r="I419" s="4">
        <v>1</v>
      </c>
      <c r="J419" s="8" t="s">
        <v>231</v>
      </c>
      <c r="K419" s="7">
        <f>SUMIF(exportMMB!D:D,budgetMMB!A419,exportMMB!F:F)</f>
        <v>0</v>
      </c>
      <c r="L419" s="14">
        <f t="shared" si="240"/>
        <v>0</v>
      </c>
      <c r="M419" s="25"/>
      <c r="N419" s="14">
        <f t="shared" si="241"/>
        <v>0</v>
      </c>
      <c r="O419" s="33"/>
      <c r="P419" s="33"/>
      <c r="Q419" s="33"/>
      <c r="R419" s="33"/>
      <c r="S419" s="14">
        <f t="shared" si="242"/>
        <v>0</v>
      </c>
      <c r="T419" s="33">
        <f t="shared" si="243"/>
        <v>0</v>
      </c>
    </row>
    <row r="420" spans="1:20">
      <c r="A420" s="39">
        <v>3544</v>
      </c>
      <c r="B420" s="44" t="s">
        <v>500</v>
      </c>
      <c r="C420" s="236" t="s">
        <v>244</v>
      </c>
      <c r="D420" s="6"/>
      <c r="E420" s="8"/>
      <c r="F420" s="98">
        <v>1</v>
      </c>
      <c r="G420" s="8"/>
      <c r="H420" s="7">
        <f t="shared" si="244"/>
        <v>1</v>
      </c>
      <c r="I420" s="4">
        <v>1</v>
      </c>
      <c r="J420" s="8" t="s">
        <v>231</v>
      </c>
      <c r="K420" s="7">
        <f>SUMIF(exportMMB!D:D,budgetMMB!A420,exportMMB!F:F)</f>
        <v>0</v>
      </c>
      <c r="L420" s="14">
        <f t="shared" si="240"/>
        <v>0</v>
      </c>
      <c r="M420" s="25"/>
      <c r="N420" s="14">
        <f t="shared" si="241"/>
        <v>0</v>
      </c>
      <c r="O420" s="33"/>
      <c r="P420" s="33"/>
      <c r="Q420" s="33"/>
      <c r="R420" s="33"/>
      <c r="S420" s="14">
        <f t="shared" si="242"/>
        <v>0</v>
      </c>
      <c r="T420" s="33">
        <f t="shared" si="243"/>
        <v>0</v>
      </c>
    </row>
    <row r="421" spans="1:20">
      <c r="A421" s="103">
        <v>3545</v>
      </c>
      <c r="B421" s="44" t="s">
        <v>501</v>
      </c>
      <c r="C421" s="236" t="s">
        <v>244</v>
      </c>
      <c r="D421" s="6"/>
      <c r="E421" s="8"/>
      <c r="F421" s="98">
        <v>1</v>
      </c>
      <c r="G421" s="8"/>
      <c r="H421" s="7">
        <f t="shared" si="244"/>
        <v>1</v>
      </c>
      <c r="I421" s="4">
        <v>1</v>
      </c>
      <c r="J421" s="8" t="s">
        <v>231</v>
      </c>
      <c r="K421" s="7">
        <f>SUMIF(exportMMB!D:D,budgetMMB!A421,exportMMB!F:F)</f>
        <v>0</v>
      </c>
      <c r="L421" s="14">
        <f t="shared" si="240"/>
        <v>0</v>
      </c>
      <c r="M421" s="25"/>
      <c r="N421" s="14">
        <f t="shared" si="241"/>
        <v>0</v>
      </c>
      <c r="O421" s="33"/>
      <c r="P421" s="33"/>
      <c r="Q421" s="33"/>
      <c r="R421" s="33"/>
      <c r="S421" s="14">
        <f t="shared" si="242"/>
        <v>0</v>
      </c>
      <c r="T421" s="33">
        <f t="shared" si="243"/>
        <v>0</v>
      </c>
    </row>
    <row r="422" spans="1:20">
      <c r="A422" s="39">
        <v>3547</v>
      </c>
      <c r="B422" s="44" t="s">
        <v>502</v>
      </c>
      <c r="C422" s="236" t="s">
        <v>244</v>
      </c>
      <c r="D422" s="6"/>
      <c r="E422" s="8"/>
      <c r="F422" s="98">
        <v>1</v>
      </c>
      <c r="G422" s="8"/>
      <c r="H422" s="7">
        <f t="shared" ref="H422:H425" si="245">SUM(E422:G422)</f>
        <v>1</v>
      </c>
      <c r="I422" s="4">
        <v>1</v>
      </c>
      <c r="J422" s="8" t="s">
        <v>231</v>
      </c>
      <c r="K422" s="7">
        <f>SUMIF(exportMMB!D:D,budgetMMB!A422,exportMMB!F:F)</f>
        <v>0</v>
      </c>
      <c r="L422" s="14">
        <f t="shared" si="240"/>
        <v>0</v>
      </c>
      <c r="M422" s="25"/>
      <c r="N422" s="14">
        <f t="shared" si="241"/>
        <v>0</v>
      </c>
      <c r="O422" s="33"/>
      <c r="P422" s="33"/>
      <c r="Q422" s="33"/>
      <c r="R422" s="33"/>
      <c r="S422" s="14">
        <f t="shared" si="242"/>
        <v>0</v>
      </c>
      <c r="T422" s="33">
        <f t="shared" si="243"/>
        <v>0</v>
      </c>
    </row>
    <row r="423" spans="1:20">
      <c r="A423" s="39">
        <v>3548</v>
      </c>
      <c r="B423" s="44" t="s">
        <v>503</v>
      </c>
      <c r="C423" s="236" t="s">
        <v>244</v>
      </c>
      <c r="D423" s="6"/>
      <c r="E423" s="8"/>
      <c r="F423" s="98">
        <v>1</v>
      </c>
      <c r="G423" s="8"/>
      <c r="H423" s="7">
        <f t="shared" si="245"/>
        <v>1</v>
      </c>
      <c r="I423" s="4">
        <v>1</v>
      </c>
      <c r="J423" s="8" t="s">
        <v>231</v>
      </c>
      <c r="K423" s="7">
        <f>SUMIF(exportMMB!D:D,budgetMMB!A423,exportMMB!F:F)</f>
        <v>0</v>
      </c>
      <c r="L423" s="14">
        <f t="shared" si="240"/>
        <v>0</v>
      </c>
      <c r="M423" s="25"/>
      <c r="N423" s="14">
        <f t="shared" si="241"/>
        <v>0</v>
      </c>
      <c r="O423" s="33"/>
      <c r="P423" s="33"/>
      <c r="Q423" s="33"/>
      <c r="R423" s="33"/>
      <c r="S423" s="14">
        <f t="shared" si="242"/>
        <v>0</v>
      </c>
      <c r="T423" s="33">
        <f t="shared" si="243"/>
        <v>0</v>
      </c>
    </row>
    <row r="424" spans="1:20">
      <c r="A424" s="39">
        <v>3550</v>
      </c>
      <c r="B424" s="44" t="s">
        <v>504</v>
      </c>
      <c r="C424" s="236" t="s">
        <v>244</v>
      </c>
      <c r="D424" s="6"/>
      <c r="E424" s="8"/>
      <c r="F424" s="98">
        <v>1</v>
      </c>
      <c r="G424" s="8"/>
      <c r="H424" s="7">
        <f t="shared" si="245"/>
        <v>1</v>
      </c>
      <c r="I424" s="4">
        <v>1</v>
      </c>
      <c r="J424" s="8" t="s">
        <v>231</v>
      </c>
      <c r="K424" s="7">
        <f>SUMIF(exportMMB!D:D,budgetMMB!A424,exportMMB!F:F)</f>
        <v>0</v>
      </c>
      <c r="L424" s="14">
        <f t="shared" si="240"/>
        <v>0</v>
      </c>
      <c r="M424" s="25"/>
      <c r="N424" s="14">
        <f t="shared" si="241"/>
        <v>0</v>
      </c>
      <c r="O424" s="33"/>
      <c r="P424" s="33"/>
      <c r="Q424" s="33"/>
      <c r="R424" s="33"/>
      <c r="S424" s="14">
        <f t="shared" si="242"/>
        <v>0</v>
      </c>
      <c r="T424" s="33">
        <f t="shared" si="243"/>
        <v>0</v>
      </c>
    </row>
    <row r="425" spans="1:20">
      <c r="A425" s="39">
        <v>3583</v>
      </c>
      <c r="B425" s="44" t="s">
        <v>505</v>
      </c>
      <c r="C425" s="236" t="s">
        <v>244</v>
      </c>
      <c r="D425" s="6"/>
      <c r="E425" s="8"/>
      <c r="F425" s="98">
        <v>1</v>
      </c>
      <c r="G425" s="8"/>
      <c r="H425" s="7">
        <f t="shared" si="245"/>
        <v>1</v>
      </c>
      <c r="I425" s="4">
        <v>1</v>
      </c>
      <c r="J425" s="8" t="s">
        <v>231</v>
      </c>
      <c r="K425" s="7">
        <f>SUMIF(exportMMB!D:D,budgetMMB!A425,exportMMB!F:F)</f>
        <v>0</v>
      </c>
      <c r="L425" s="14">
        <f t="shared" si="240"/>
        <v>0</v>
      </c>
      <c r="M425" s="25"/>
      <c r="N425" s="14">
        <f t="shared" si="241"/>
        <v>0</v>
      </c>
      <c r="O425" s="33"/>
      <c r="P425" s="33"/>
      <c r="Q425" s="33"/>
      <c r="R425" s="33"/>
      <c r="S425" s="14">
        <f t="shared" si="242"/>
        <v>0</v>
      </c>
      <c r="T425" s="33">
        <f t="shared" si="243"/>
        <v>0</v>
      </c>
    </row>
    <row r="426" spans="1:20">
      <c r="A426" s="39"/>
      <c r="B426" s="46" t="s">
        <v>152</v>
      </c>
      <c r="C426" s="236"/>
      <c r="D426" s="6"/>
      <c r="E426" s="8"/>
      <c r="F426" s="98"/>
      <c r="G426" s="8"/>
      <c r="H426" s="7"/>
      <c r="I426" s="4"/>
      <c r="J426" s="8"/>
      <c r="K426" s="7"/>
      <c r="L426" s="16">
        <f t="shared" ref="L426:T426" si="246">SUM(L410:L425)</f>
        <v>0</v>
      </c>
      <c r="M426" s="21">
        <f t="shared" si="246"/>
        <v>0</v>
      </c>
      <c r="N426" s="16">
        <f t="shared" si="246"/>
        <v>0</v>
      </c>
      <c r="O426" s="34">
        <f t="shared" si="246"/>
        <v>0</v>
      </c>
      <c r="P426" s="34">
        <f t="shared" si="246"/>
        <v>0</v>
      </c>
      <c r="Q426" s="34">
        <f t="shared" si="246"/>
        <v>0</v>
      </c>
      <c r="R426" s="34">
        <f t="shared" si="246"/>
        <v>0</v>
      </c>
      <c r="S426" s="16">
        <f t="shared" si="246"/>
        <v>0</v>
      </c>
      <c r="T426" s="34">
        <f t="shared" si="246"/>
        <v>0</v>
      </c>
    </row>
    <row r="427" spans="1:20">
      <c r="A427" s="1"/>
      <c r="B427" s="44"/>
      <c r="C427" s="239"/>
      <c r="D427" s="6"/>
      <c r="E427" s="4"/>
      <c r="F427" s="98"/>
      <c r="G427" s="8"/>
      <c r="H427" s="7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</row>
    <row r="428" spans="1:20">
      <c r="A428" s="104">
        <v>3600</v>
      </c>
      <c r="B428" s="31" t="s">
        <v>184</v>
      </c>
      <c r="C428" s="237"/>
      <c r="D428" s="6"/>
      <c r="E428" s="8"/>
      <c r="F428" s="98"/>
      <c r="G428" s="8"/>
      <c r="H428" s="7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</row>
    <row r="429" spans="1:20">
      <c r="A429" s="39">
        <v>3601</v>
      </c>
      <c r="B429" s="44" t="s">
        <v>506</v>
      </c>
      <c r="C429" s="236" t="s">
        <v>244</v>
      </c>
      <c r="D429" s="6"/>
      <c r="E429" s="8"/>
      <c r="F429" s="98">
        <v>1</v>
      </c>
      <c r="G429" s="8"/>
      <c r="H429" s="7">
        <f t="shared" ref="H429:H433" si="247">SUM(E429:G429)</f>
        <v>1</v>
      </c>
      <c r="I429" s="4">
        <v>1</v>
      </c>
      <c r="J429" s="8" t="s">
        <v>231</v>
      </c>
      <c r="K429" s="7">
        <f>SUMIF(exportMMB!D:D,budgetMMB!A429,exportMMB!F:F)</f>
        <v>0</v>
      </c>
      <c r="L429" s="14">
        <f t="shared" ref="L429:L440" si="248">H429*I429*K429</f>
        <v>0</v>
      </c>
      <c r="M429" s="25"/>
      <c r="N429" s="14">
        <f t="shared" ref="N429:N440" si="249">MAX(L429-SUM(O429:R429),0)</f>
        <v>0</v>
      </c>
      <c r="O429" s="33"/>
      <c r="P429" s="33"/>
      <c r="Q429" s="33"/>
      <c r="R429" s="33"/>
      <c r="S429" s="14">
        <f t="shared" ref="S429:S440" si="250">L429-SUM(N429:R429)</f>
        <v>0</v>
      </c>
      <c r="T429" s="33">
        <f t="shared" ref="T429:T440" si="251">N429</f>
        <v>0</v>
      </c>
    </row>
    <row r="430" spans="1:20">
      <c r="A430" s="39">
        <v>3602</v>
      </c>
      <c r="B430" s="44" t="s">
        <v>507</v>
      </c>
      <c r="C430" s="236" t="s">
        <v>244</v>
      </c>
      <c r="D430" s="6"/>
      <c r="E430" s="8"/>
      <c r="F430" s="98">
        <v>1</v>
      </c>
      <c r="G430" s="8"/>
      <c r="H430" s="7">
        <f t="shared" si="247"/>
        <v>1</v>
      </c>
      <c r="I430" s="4">
        <v>1</v>
      </c>
      <c r="J430" s="8" t="s">
        <v>231</v>
      </c>
      <c r="K430" s="7">
        <f>SUMIF(exportMMB!D:D,budgetMMB!A430,exportMMB!F:F)</f>
        <v>0</v>
      </c>
      <c r="L430" s="14">
        <f t="shared" si="248"/>
        <v>0</v>
      </c>
      <c r="M430" s="25"/>
      <c r="N430" s="14">
        <f t="shared" si="249"/>
        <v>0</v>
      </c>
      <c r="O430" s="33"/>
      <c r="P430" s="33"/>
      <c r="Q430" s="33"/>
      <c r="R430" s="33"/>
      <c r="S430" s="14">
        <f t="shared" si="250"/>
        <v>0</v>
      </c>
      <c r="T430" s="33">
        <f t="shared" si="251"/>
        <v>0</v>
      </c>
    </row>
    <row r="431" spans="1:20">
      <c r="A431" s="39">
        <v>3613</v>
      </c>
      <c r="B431" s="44" t="s">
        <v>370</v>
      </c>
      <c r="C431" s="236" t="s">
        <v>244</v>
      </c>
      <c r="D431" s="6"/>
      <c r="E431" s="8"/>
      <c r="F431" s="98">
        <v>1</v>
      </c>
      <c r="G431" s="8"/>
      <c r="H431" s="7">
        <f t="shared" si="247"/>
        <v>1</v>
      </c>
      <c r="I431" s="4">
        <v>1</v>
      </c>
      <c r="J431" s="8" t="s">
        <v>231</v>
      </c>
      <c r="K431" s="7">
        <f>SUMIF(exportMMB!D:D,budgetMMB!A431,exportMMB!F:F)</f>
        <v>0</v>
      </c>
      <c r="L431" s="14">
        <f t="shared" si="248"/>
        <v>0</v>
      </c>
      <c r="M431" s="25"/>
      <c r="N431" s="14">
        <f t="shared" si="249"/>
        <v>0</v>
      </c>
      <c r="O431" s="33"/>
      <c r="P431" s="33"/>
      <c r="Q431" s="33"/>
      <c r="R431" s="33"/>
      <c r="S431" s="14">
        <f t="shared" si="250"/>
        <v>0</v>
      </c>
      <c r="T431" s="33">
        <f t="shared" si="251"/>
        <v>0</v>
      </c>
    </row>
    <row r="432" spans="1:20">
      <c r="A432" s="39">
        <v>3639</v>
      </c>
      <c r="B432" s="44" t="s">
        <v>508</v>
      </c>
      <c r="C432" s="236" t="s">
        <v>244</v>
      </c>
      <c r="D432" s="6"/>
      <c r="E432" s="8"/>
      <c r="F432" s="98">
        <v>1</v>
      </c>
      <c r="G432" s="8"/>
      <c r="H432" s="7">
        <f t="shared" si="247"/>
        <v>1</v>
      </c>
      <c r="I432" s="4">
        <v>1</v>
      </c>
      <c r="J432" s="8" t="s">
        <v>231</v>
      </c>
      <c r="K432" s="7">
        <f>SUMIF(exportMMB!D:D,budgetMMB!A432,exportMMB!F:F)</f>
        <v>0</v>
      </c>
      <c r="L432" s="14">
        <f t="shared" si="248"/>
        <v>0</v>
      </c>
      <c r="M432" s="25"/>
      <c r="N432" s="14">
        <f t="shared" si="249"/>
        <v>0</v>
      </c>
      <c r="O432" s="33"/>
      <c r="P432" s="33"/>
      <c r="Q432" s="33"/>
      <c r="R432" s="33"/>
      <c r="S432" s="14">
        <f t="shared" si="250"/>
        <v>0</v>
      </c>
      <c r="T432" s="33">
        <f t="shared" si="251"/>
        <v>0</v>
      </c>
    </row>
    <row r="433" spans="1:20">
      <c r="A433" s="39">
        <v>3640</v>
      </c>
      <c r="B433" s="44" t="s">
        <v>509</v>
      </c>
      <c r="C433" s="236" t="s">
        <v>244</v>
      </c>
      <c r="D433" s="6"/>
      <c r="E433" s="8"/>
      <c r="F433" s="98">
        <v>1</v>
      </c>
      <c r="G433" s="8"/>
      <c r="H433" s="7">
        <f t="shared" si="247"/>
        <v>1</v>
      </c>
      <c r="I433" s="4">
        <v>1</v>
      </c>
      <c r="J433" s="8" t="s">
        <v>231</v>
      </c>
      <c r="K433" s="7">
        <f>SUMIF(exportMMB!D:D,budgetMMB!A433,exportMMB!F:F)</f>
        <v>0</v>
      </c>
      <c r="L433" s="14">
        <f t="shared" si="248"/>
        <v>0</v>
      </c>
      <c r="M433" s="25"/>
      <c r="N433" s="14">
        <f t="shared" si="249"/>
        <v>0</v>
      </c>
      <c r="O433" s="33"/>
      <c r="P433" s="33"/>
      <c r="Q433" s="33"/>
      <c r="R433" s="33"/>
      <c r="S433" s="14">
        <f t="shared" si="250"/>
        <v>0</v>
      </c>
      <c r="T433" s="33">
        <f t="shared" si="251"/>
        <v>0</v>
      </c>
    </row>
    <row r="434" spans="1:20">
      <c r="A434" s="39">
        <v>3641</v>
      </c>
      <c r="B434" s="44" t="s">
        <v>320</v>
      </c>
      <c r="C434" s="236" t="s">
        <v>244</v>
      </c>
      <c r="D434" s="6"/>
      <c r="E434" s="8"/>
      <c r="F434" s="98">
        <v>1</v>
      </c>
      <c r="G434" s="8"/>
      <c r="H434" s="7">
        <f t="shared" ref="H434:H440" si="252">SUM(E434:G434)</f>
        <v>1</v>
      </c>
      <c r="I434" s="4">
        <v>1</v>
      </c>
      <c r="J434" s="8" t="s">
        <v>231</v>
      </c>
      <c r="K434" s="7">
        <f>SUMIF(exportMMB!D:D,budgetMMB!A434,exportMMB!F:F)</f>
        <v>0</v>
      </c>
      <c r="L434" s="14">
        <f t="shared" si="248"/>
        <v>0</v>
      </c>
      <c r="M434" s="25"/>
      <c r="N434" s="14">
        <f t="shared" si="249"/>
        <v>0</v>
      </c>
      <c r="O434" s="33"/>
      <c r="P434" s="33"/>
      <c r="Q434" s="33"/>
      <c r="R434" s="33"/>
      <c r="S434" s="14">
        <f t="shared" si="250"/>
        <v>0</v>
      </c>
      <c r="T434" s="33">
        <f t="shared" si="251"/>
        <v>0</v>
      </c>
    </row>
    <row r="435" spans="1:20">
      <c r="A435" s="39">
        <v>3642</v>
      </c>
      <c r="B435" s="44" t="s">
        <v>467</v>
      </c>
      <c r="C435" s="236" t="s">
        <v>244</v>
      </c>
      <c r="D435" s="6"/>
      <c r="E435" s="8"/>
      <c r="F435" s="98">
        <v>1</v>
      </c>
      <c r="G435" s="8"/>
      <c r="H435" s="7">
        <f t="shared" si="252"/>
        <v>1</v>
      </c>
      <c r="I435" s="4">
        <v>1</v>
      </c>
      <c r="J435" s="8" t="s">
        <v>231</v>
      </c>
      <c r="K435" s="7">
        <f>SUMIF(exportMMB!D:D,budgetMMB!A435,exportMMB!F:F)</f>
        <v>0</v>
      </c>
      <c r="L435" s="14">
        <f t="shared" si="248"/>
        <v>0</v>
      </c>
      <c r="M435" s="25"/>
      <c r="N435" s="14">
        <f t="shared" si="249"/>
        <v>0</v>
      </c>
      <c r="O435" s="33"/>
      <c r="P435" s="33"/>
      <c r="Q435" s="33"/>
      <c r="R435" s="33"/>
      <c r="S435" s="14">
        <f t="shared" si="250"/>
        <v>0</v>
      </c>
      <c r="T435" s="33">
        <f t="shared" si="251"/>
        <v>0</v>
      </c>
    </row>
    <row r="436" spans="1:20">
      <c r="A436" s="39">
        <v>3643</v>
      </c>
      <c r="B436" s="44" t="s">
        <v>510</v>
      </c>
      <c r="C436" s="236" t="s">
        <v>244</v>
      </c>
      <c r="D436" s="6"/>
      <c r="E436" s="8"/>
      <c r="F436" s="98">
        <v>1</v>
      </c>
      <c r="G436" s="8"/>
      <c r="H436" s="7">
        <f t="shared" si="252"/>
        <v>1</v>
      </c>
      <c r="I436" s="4">
        <v>1</v>
      </c>
      <c r="J436" s="8" t="s">
        <v>231</v>
      </c>
      <c r="K436" s="7">
        <f>SUMIF(exportMMB!D:D,budgetMMB!A436,exportMMB!F:F)</f>
        <v>0</v>
      </c>
      <c r="L436" s="14">
        <f t="shared" si="248"/>
        <v>0</v>
      </c>
      <c r="M436" s="25"/>
      <c r="N436" s="14">
        <f t="shared" si="249"/>
        <v>0</v>
      </c>
      <c r="O436" s="33"/>
      <c r="P436" s="33"/>
      <c r="Q436" s="33"/>
      <c r="R436" s="33"/>
      <c r="S436" s="14">
        <f t="shared" si="250"/>
        <v>0</v>
      </c>
      <c r="T436" s="33">
        <f t="shared" si="251"/>
        <v>0</v>
      </c>
    </row>
    <row r="437" spans="1:20">
      <c r="A437" s="39">
        <v>3645</v>
      </c>
      <c r="B437" s="44" t="s">
        <v>511</v>
      </c>
      <c r="C437" s="236" t="s">
        <v>244</v>
      </c>
      <c r="D437" s="6"/>
      <c r="E437" s="8"/>
      <c r="F437" s="98">
        <v>1</v>
      </c>
      <c r="G437" s="8"/>
      <c r="H437" s="7">
        <f t="shared" si="252"/>
        <v>1</v>
      </c>
      <c r="I437" s="4">
        <v>1</v>
      </c>
      <c r="J437" s="8" t="s">
        <v>231</v>
      </c>
      <c r="K437" s="7">
        <f>SUMIF(exportMMB!D:D,budgetMMB!A437,exportMMB!F:F)</f>
        <v>0</v>
      </c>
      <c r="L437" s="14">
        <f t="shared" si="248"/>
        <v>0</v>
      </c>
      <c r="M437" s="25"/>
      <c r="N437" s="14">
        <f t="shared" si="249"/>
        <v>0</v>
      </c>
      <c r="O437" s="33"/>
      <c r="P437" s="33"/>
      <c r="Q437" s="33"/>
      <c r="R437" s="33"/>
      <c r="S437" s="14">
        <f t="shared" si="250"/>
        <v>0</v>
      </c>
      <c r="T437" s="33">
        <f t="shared" si="251"/>
        <v>0</v>
      </c>
    </row>
    <row r="438" spans="1:20">
      <c r="A438" s="39">
        <v>3646</v>
      </c>
      <c r="B438" s="44" t="s">
        <v>512</v>
      </c>
      <c r="C438" s="236" t="s">
        <v>244</v>
      </c>
      <c r="D438" s="6"/>
      <c r="E438" s="8"/>
      <c r="F438" s="98">
        <v>1</v>
      </c>
      <c r="G438" s="8"/>
      <c r="H438" s="7">
        <f t="shared" si="252"/>
        <v>1</v>
      </c>
      <c r="I438" s="4">
        <v>1</v>
      </c>
      <c r="J438" s="8" t="s">
        <v>231</v>
      </c>
      <c r="K438" s="7">
        <f>SUMIF(exportMMB!D:D,budgetMMB!A438,exportMMB!F:F)</f>
        <v>0</v>
      </c>
      <c r="L438" s="14">
        <f t="shared" si="248"/>
        <v>0</v>
      </c>
      <c r="M438" s="25"/>
      <c r="N438" s="14">
        <f t="shared" si="249"/>
        <v>0</v>
      </c>
      <c r="O438" s="33"/>
      <c r="P438" s="33"/>
      <c r="Q438" s="33"/>
      <c r="R438" s="33"/>
      <c r="S438" s="14">
        <f t="shared" si="250"/>
        <v>0</v>
      </c>
      <c r="T438" s="33">
        <f t="shared" si="251"/>
        <v>0</v>
      </c>
    </row>
    <row r="439" spans="1:20">
      <c r="A439" s="39">
        <v>3647</v>
      </c>
      <c r="B439" s="44" t="s">
        <v>513</v>
      </c>
      <c r="C439" s="236" t="s">
        <v>244</v>
      </c>
      <c r="D439" s="6"/>
      <c r="E439" s="8"/>
      <c r="F439" s="98">
        <v>1</v>
      </c>
      <c r="G439" s="8"/>
      <c r="H439" s="7">
        <f t="shared" si="252"/>
        <v>1</v>
      </c>
      <c r="I439" s="4">
        <v>1</v>
      </c>
      <c r="J439" s="8" t="s">
        <v>231</v>
      </c>
      <c r="K439" s="7">
        <f>SUMIF(exportMMB!D:D,budgetMMB!A439,exportMMB!F:F)</f>
        <v>0</v>
      </c>
      <c r="L439" s="14">
        <f t="shared" si="248"/>
        <v>0</v>
      </c>
      <c r="M439" s="25"/>
      <c r="N439" s="14">
        <f t="shared" si="249"/>
        <v>0</v>
      </c>
      <c r="O439" s="33"/>
      <c r="P439" s="33"/>
      <c r="Q439" s="33"/>
      <c r="R439" s="33"/>
      <c r="S439" s="14">
        <f t="shared" si="250"/>
        <v>0</v>
      </c>
      <c r="T439" s="33">
        <f t="shared" si="251"/>
        <v>0</v>
      </c>
    </row>
    <row r="440" spans="1:20">
      <c r="A440" s="39">
        <v>3683</v>
      </c>
      <c r="B440" s="44" t="s">
        <v>514</v>
      </c>
      <c r="C440" s="236" t="s">
        <v>244</v>
      </c>
      <c r="D440" s="6"/>
      <c r="E440" s="8"/>
      <c r="F440" s="98">
        <v>1</v>
      </c>
      <c r="G440" s="8"/>
      <c r="H440" s="7">
        <f t="shared" si="252"/>
        <v>1</v>
      </c>
      <c r="I440" s="4">
        <v>1</v>
      </c>
      <c r="J440" s="8" t="s">
        <v>231</v>
      </c>
      <c r="K440" s="7">
        <f>SUMIF(exportMMB!D:D,budgetMMB!A440,exportMMB!F:F)</f>
        <v>0</v>
      </c>
      <c r="L440" s="14">
        <f t="shared" si="248"/>
        <v>0</v>
      </c>
      <c r="M440" s="25"/>
      <c r="N440" s="14">
        <f t="shared" si="249"/>
        <v>0</v>
      </c>
      <c r="O440" s="33"/>
      <c r="P440" s="33"/>
      <c r="Q440" s="33"/>
      <c r="R440" s="33"/>
      <c r="S440" s="14">
        <f t="shared" si="250"/>
        <v>0</v>
      </c>
      <c r="T440" s="33">
        <f t="shared" si="251"/>
        <v>0</v>
      </c>
    </row>
    <row r="441" spans="1:20">
      <c r="A441" s="39"/>
      <c r="B441" s="46" t="s">
        <v>152</v>
      </c>
      <c r="C441" s="236"/>
      <c r="D441" s="6"/>
      <c r="E441" s="8"/>
      <c r="F441" s="98"/>
      <c r="G441" s="8"/>
      <c r="H441" s="7"/>
      <c r="I441" s="4"/>
      <c r="J441" s="8"/>
      <c r="K441" s="7"/>
      <c r="L441" s="16">
        <f t="shared" ref="L441:T441" si="253">SUM(L429:L440)</f>
        <v>0</v>
      </c>
      <c r="M441" s="21">
        <f t="shared" si="253"/>
        <v>0</v>
      </c>
      <c r="N441" s="16">
        <f t="shared" si="253"/>
        <v>0</v>
      </c>
      <c r="O441" s="34">
        <f t="shared" si="253"/>
        <v>0</v>
      </c>
      <c r="P441" s="34">
        <f t="shared" si="253"/>
        <v>0</v>
      </c>
      <c r="Q441" s="34">
        <f t="shared" si="253"/>
        <v>0</v>
      </c>
      <c r="R441" s="34">
        <f t="shared" si="253"/>
        <v>0</v>
      </c>
      <c r="S441" s="16">
        <f t="shared" si="253"/>
        <v>0</v>
      </c>
      <c r="T441" s="34">
        <f t="shared" si="253"/>
        <v>0</v>
      </c>
    </row>
    <row r="442" spans="1:20">
      <c r="A442" s="39"/>
      <c r="B442" s="44"/>
      <c r="C442" s="236"/>
      <c r="D442" s="6"/>
      <c r="E442" s="4"/>
      <c r="F442" s="98"/>
      <c r="G442" s="8"/>
      <c r="H442" s="7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</row>
    <row r="443" spans="1:20">
      <c r="A443" s="104">
        <v>3700</v>
      </c>
      <c r="B443" s="31" t="s">
        <v>185</v>
      </c>
      <c r="C443" s="237"/>
      <c r="D443" s="6"/>
      <c r="E443" s="8"/>
      <c r="F443" s="98"/>
      <c r="G443" s="8"/>
      <c r="H443" s="7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</row>
    <row r="444" spans="1:20">
      <c r="A444" s="103">
        <v>3701</v>
      </c>
      <c r="B444" s="44" t="s">
        <v>515</v>
      </c>
      <c r="C444" s="236" t="s">
        <v>254</v>
      </c>
      <c r="D444" s="6"/>
      <c r="E444" s="8"/>
      <c r="F444" s="98">
        <v>1</v>
      </c>
      <c r="G444" s="8"/>
      <c r="H444" s="7">
        <f t="shared" ref="H444:H446" si="254">SUM(E444:G444)</f>
        <v>1</v>
      </c>
      <c r="I444" s="4">
        <v>1</v>
      </c>
      <c r="J444" s="8" t="s">
        <v>231</v>
      </c>
      <c r="K444" s="7">
        <f>SUMIF(exportMMB!D:D,budgetMMB!A444,exportMMB!F:F)</f>
        <v>0</v>
      </c>
      <c r="L444" s="14">
        <f t="shared" ref="L444:L462" si="255">H444*I444*K444</f>
        <v>0</v>
      </c>
      <c r="M444" s="25"/>
      <c r="N444" s="14">
        <f t="shared" ref="N444:N462" si="256">MAX(L444-SUM(O444:R444),0)</f>
        <v>0</v>
      </c>
      <c r="O444" s="33"/>
      <c r="P444" s="33"/>
      <c r="Q444" s="33"/>
      <c r="R444" s="33"/>
      <c r="S444" s="14">
        <f t="shared" ref="S444:S462" si="257">L444-SUM(N444:R444)</f>
        <v>0</v>
      </c>
      <c r="T444" s="33">
        <f t="shared" ref="T444:T450" si="258">N444</f>
        <v>0</v>
      </c>
    </row>
    <row r="445" spans="1:20">
      <c r="A445" s="39">
        <v>3702</v>
      </c>
      <c r="B445" s="44" t="s">
        <v>516</v>
      </c>
      <c r="C445" s="236" t="s">
        <v>254</v>
      </c>
      <c r="D445" s="6"/>
      <c r="E445" s="8"/>
      <c r="F445" s="98">
        <v>1</v>
      </c>
      <c r="G445" s="8"/>
      <c r="H445" s="7">
        <f t="shared" si="254"/>
        <v>1</v>
      </c>
      <c r="I445" s="4">
        <v>1</v>
      </c>
      <c r="J445" s="8" t="s">
        <v>231</v>
      </c>
      <c r="K445" s="7">
        <f>SUMIF(exportMMB!D:D,budgetMMB!A445,exportMMB!F:F)</f>
        <v>0</v>
      </c>
      <c r="L445" s="14">
        <f t="shared" si="255"/>
        <v>0</v>
      </c>
      <c r="M445" s="25"/>
      <c r="N445" s="14">
        <f t="shared" si="256"/>
        <v>0</v>
      </c>
      <c r="O445" s="33"/>
      <c r="P445" s="33"/>
      <c r="Q445" s="33"/>
      <c r="R445" s="33"/>
      <c r="S445" s="14">
        <f t="shared" si="257"/>
        <v>0</v>
      </c>
      <c r="T445" s="33">
        <f t="shared" si="258"/>
        <v>0</v>
      </c>
    </row>
    <row r="446" spans="1:20">
      <c r="A446" s="39">
        <v>3704</v>
      </c>
      <c r="B446" s="44" t="s">
        <v>517</v>
      </c>
      <c r="C446" s="236" t="s">
        <v>254</v>
      </c>
      <c r="D446" s="6"/>
      <c r="E446" s="8"/>
      <c r="F446" s="98">
        <v>1</v>
      </c>
      <c r="G446" s="8"/>
      <c r="H446" s="7">
        <f t="shared" si="254"/>
        <v>1</v>
      </c>
      <c r="I446" s="4">
        <v>1</v>
      </c>
      <c r="J446" s="8" t="s">
        <v>231</v>
      </c>
      <c r="K446" s="7">
        <f>SUMIF(exportMMB!D:D,budgetMMB!A446,exportMMB!F:F)</f>
        <v>0</v>
      </c>
      <c r="L446" s="14">
        <f t="shared" si="255"/>
        <v>0</v>
      </c>
      <c r="M446" s="25"/>
      <c r="N446" s="14">
        <f t="shared" si="256"/>
        <v>0</v>
      </c>
      <c r="O446" s="33"/>
      <c r="P446" s="33"/>
      <c r="Q446" s="33"/>
      <c r="R446" s="33"/>
      <c r="S446" s="14">
        <f t="shared" si="257"/>
        <v>0</v>
      </c>
      <c r="T446" s="33">
        <f t="shared" si="258"/>
        <v>0</v>
      </c>
    </row>
    <row r="447" spans="1:20">
      <c r="A447" s="39">
        <v>3740</v>
      </c>
      <c r="B447" s="44" t="s">
        <v>518</v>
      </c>
      <c r="C447" s="236" t="s">
        <v>254</v>
      </c>
      <c r="D447" s="6"/>
      <c r="E447" s="8"/>
      <c r="F447" s="98">
        <v>1</v>
      </c>
      <c r="G447" s="8"/>
      <c r="H447" s="7">
        <f t="shared" ref="H447" si="259">SUM(E447:G447)</f>
        <v>1</v>
      </c>
      <c r="I447" s="4">
        <v>1</v>
      </c>
      <c r="J447" s="8" t="s">
        <v>231</v>
      </c>
      <c r="K447" s="7">
        <f>SUMIF(exportMMB!D:D,budgetMMB!A447,exportMMB!F:F)</f>
        <v>0</v>
      </c>
      <c r="L447" s="14">
        <f t="shared" si="255"/>
        <v>0</v>
      </c>
      <c r="M447" s="25"/>
      <c r="N447" s="14">
        <f t="shared" si="256"/>
        <v>0</v>
      </c>
      <c r="O447" s="33"/>
      <c r="P447" s="33"/>
      <c r="Q447" s="33"/>
      <c r="R447" s="33"/>
      <c r="S447" s="14">
        <f t="shared" si="257"/>
        <v>0</v>
      </c>
      <c r="T447" s="33">
        <f t="shared" si="258"/>
        <v>0</v>
      </c>
    </row>
    <row r="448" spans="1:20">
      <c r="A448" s="39">
        <v>3741</v>
      </c>
      <c r="B448" s="44" t="s">
        <v>519</v>
      </c>
      <c r="C448" s="236" t="s">
        <v>254</v>
      </c>
      <c r="D448" s="6"/>
      <c r="E448" s="8"/>
      <c r="F448" s="98">
        <v>1</v>
      </c>
      <c r="G448" s="8"/>
      <c r="H448" s="7">
        <f t="shared" ref="H448:H453" si="260">SUM(E448:G448)</f>
        <v>1</v>
      </c>
      <c r="I448" s="4">
        <v>1</v>
      </c>
      <c r="J448" s="8" t="s">
        <v>231</v>
      </c>
      <c r="K448" s="7">
        <f>SUMIF(exportMMB!D:D,budgetMMB!A448,exportMMB!F:F)</f>
        <v>0</v>
      </c>
      <c r="L448" s="14">
        <f t="shared" si="255"/>
        <v>0</v>
      </c>
      <c r="M448" s="25"/>
      <c r="N448" s="14">
        <f t="shared" si="256"/>
        <v>0</v>
      </c>
      <c r="O448" s="33"/>
      <c r="P448" s="33"/>
      <c r="Q448" s="33"/>
      <c r="R448" s="33"/>
      <c r="S448" s="14">
        <f t="shared" si="257"/>
        <v>0</v>
      </c>
      <c r="T448" s="33">
        <f t="shared" si="258"/>
        <v>0</v>
      </c>
    </row>
    <row r="449" spans="1:20">
      <c r="A449" s="39">
        <v>3742</v>
      </c>
      <c r="B449" s="44" t="s">
        <v>520</v>
      </c>
      <c r="C449" s="236" t="s">
        <v>254</v>
      </c>
      <c r="D449" s="6"/>
      <c r="E449" s="8"/>
      <c r="F449" s="98">
        <v>1</v>
      </c>
      <c r="G449" s="8"/>
      <c r="H449" s="7">
        <f t="shared" si="260"/>
        <v>1</v>
      </c>
      <c r="I449" s="4">
        <v>1</v>
      </c>
      <c r="J449" s="8" t="s">
        <v>231</v>
      </c>
      <c r="K449" s="7">
        <f>SUMIF(exportMMB!D:D,budgetMMB!A449,exportMMB!F:F)</f>
        <v>0</v>
      </c>
      <c r="L449" s="14">
        <f t="shared" si="255"/>
        <v>0</v>
      </c>
      <c r="M449" s="25"/>
      <c r="N449" s="14">
        <f t="shared" si="256"/>
        <v>0</v>
      </c>
      <c r="O449" s="33"/>
      <c r="P449" s="33"/>
      <c r="Q449" s="33"/>
      <c r="R449" s="33"/>
      <c r="S449" s="14">
        <f t="shared" si="257"/>
        <v>0</v>
      </c>
      <c r="T449" s="33">
        <f t="shared" si="258"/>
        <v>0</v>
      </c>
    </row>
    <row r="450" spans="1:20">
      <c r="A450" s="39">
        <v>3743</v>
      </c>
      <c r="B450" s="44" t="s">
        <v>521</v>
      </c>
      <c r="C450" s="236" t="s">
        <v>254</v>
      </c>
      <c r="D450" s="6"/>
      <c r="E450" s="8"/>
      <c r="F450" s="98">
        <v>1</v>
      </c>
      <c r="G450" s="8"/>
      <c r="H450" s="7">
        <f t="shared" si="260"/>
        <v>1</v>
      </c>
      <c r="I450" s="4">
        <v>1</v>
      </c>
      <c r="J450" s="8" t="s">
        <v>231</v>
      </c>
      <c r="K450" s="7">
        <f>SUMIF(exportMMB!D:D,budgetMMB!A450,exportMMB!F:F)</f>
        <v>0</v>
      </c>
      <c r="L450" s="14">
        <f t="shared" si="255"/>
        <v>0</v>
      </c>
      <c r="M450" s="25"/>
      <c r="N450" s="14">
        <f t="shared" si="256"/>
        <v>0</v>
      </c>
      <c r="O450" s="33"/>
      <c r="P450" s="33"/>
      <c r="Q450" s="33"/>
      <c r="R450" s="33"/>
      <c r="S450" s="14">
        <f t="shared" si="257"/>
        <v>0</v>
      </c>
      <c r="T450" s="33">
        <f t="shared" si="258"/>
        <v>0</v>
      </c>
    </row>
    <row r="451" spans="1:20">
      <c r="A451" s="39">
        <v>3751</v>
      </c>
      <c r="B451" s="44" t="s">
        <v>522</v>
      </c>
      <c r="C451" s="236" t="s">
        <v>254</v>
      </c>
      <c r="D451" s="6"/>
      <c r="E451" s="8"/>
      <c r="F451" s="98">
        <v>1</v>
      </c>
      <c r="G451" s="8"/>
      <c r="H451" s="7">
        <f t="shared" si="260"/>
        <v>1</v>
      </c>
      <c r="I451" s="4">
        <v>1</v>
      </c>
      <c r="J451" s="8" t="s">
        <v>231</v>
      </c>
      <c r="K451" s="7">
        <f>SUMIF(exportMMB!D:D,budgetMMB!A451,exportMMB!F:F)</f>
        <v>0</v>
      </c>
      <c r="L451" s="14">
        <f t="shared" si="255"/>
        <v>0</v>
      </c>
      <c r="M451" s="25"/>
      <c r="N451" s="14">
        <f t="shared" si="256"/>
        <v>0</v>
      </c>
      <c r="O451" s="33"/>
      <c r="P451" s="33"/>
      <c r="Q451" s="33"/>
      <c r="R451" s="33"/>
      <c r="S451" s="14">
        <f t="shared" si="257"/>
        <v>0</v>
      </c>
      <c r="T451" s="36"/>
    </row>
    <row r="452" spans="1:20">
      <c r="A452" s="39">
        <v>3755</v>
      </c>
      <c r="B452" s="44" t="s">
        <v>523</v>
      </c>
      <c r="C452" s="236" t="s">
        <v>254</v>
      </c>
      <c r="D452" s="6"/>
      <c r="E452" s="8"/>
      <c r="F452" s="98">
        <v>1</v>
      </c>
      <c r="G452" s="8"/>
      <c r="H452" s="7">
        <f t="shared" si="260"/>
        <v>1</v>
      </c>
      <c r="I452" s="4">
        <v>1</v>
      </c>
      <c r="J452" s="8" t="s">
        <v>231</v>
      </c>
      <c r="K452" s="7">
        <f>SUMIF(exportMMB!D:D,budgetMMB!A452,exportMMB!F:F)</f>
        <v>0</v>
      </c>
      <c r="L452" s="14">
        <f t="shared" si="255"/>
        <v>0</v>
      </c>
      <c r="M452" s="25"/>
      <c r="N452" s="14">
        <f t="shared" si="256"/>
        <v>0</v>
      </c>
      <c r="O452" s="33"/>
      <c r="P452" s="33"/>
      <c r="Q452" s="33"/>
      <c r="R452" s="33"/>
      <c r="S452" s="14">
        <f t="shared" si="257"/>
        <v>0</v>
      </c>
      <c r="T452" s="36"/>
    </row>
    <row r="453" spans="1:20">
      <c r="A453" s="39">
        <v>3757</v>
      </c>
      <c r="B453" s="44" t="s">
        <v>524</v>
      </c>
      <c r="C453" s="236" t="s">
        <v>254</v>
      </c>
      <c r="D453" s="6"/>
      <c r="E453" s="8"/>
      <c r="F453" s="98">
        <v>1</v>
      </c>
      <c r="G453" s="8"/>
      <c r="H453" s="7">
        <f t="shared" si="260"/>
        <v>1</v>
      </c>
      <c r="I453" s="4">
        <v>1</v>
      </c>
      <c r="J453" s="8" t="s">
        <v>231</v>
      </c>
      <c r="K453" s="7">
        <f>SUMIF(exportMMB!D:D,budgetMMB!A453,exportMMB!F:F)</f>
        <v>0</v>
      </c>
      <c r="L453" s="14">
        <f t="shared" si="255"/>
        <v>0</v>
      </c>
      <c r="M453" s="25"/>
      <c r="N453" s="14">
        <f t="shared" si="256"/>
        <v>0</v>
      </c>
      <c r="O453" s="33"/>
      <c r="P453" s="33"/>
      <c r="Q453" s="33"/>
      <c r="R453" s="33"/>
      <c r="S453" s="14">
        <f t="shared" si="257"/>
        <v>0</v>
      </c>
      <c r="T453" s="36"/>
    </row>
    <row r="454" spans="1:20">
      <c r="A454" s="39">
        <v>3758</v>
      </c>
      <c r="B454" s="44" t="s">
        <v>525</v>
      </c>
      <c r="C454" s="236" t="s">
        <v>254</v>
      </c>
      <c r="D454" s="6"/>
      <c r="E454" s="8"/>
      <c r="F454" s="98">
        <v>1</v>
      </c>
      <c r="G454" s="8"/>
      <c r="H454" s="7">
        <f t="shared" ref="H454:H461" si="261">SUM(E454:G454)</f>
        <v>1</v>
      </c>
      <c r="I454" s="4">
        <v>1</v>
      </c>
      <c r="J454" s="8" t="s">
        <v>231</v>
      </c>
      <c r="K454" s="7">
        <f>SUMIF(exportMMB!D:D,budgetMMB!A454,exportMMB!F:F)</f>
        <v>0</v>
      </c>
      <c r="L454" s="14">
        <f t="shared" si="255"/>
        <v>0</v>
      </c>
      <c r="M454" s="25"/>
      <c r="N454" s="14">
        <f t="shared" si="256"/>
        <v>0</v>
      </c>
      <c r="O454" s="33"/>
      <c r="P454" s="33"/>
      <c r="Q454" s="33"/>
      <c r="R454" s="33"/>
      <c r="S454" s="14">
        <f t="shared" si="257"/>
        <v>0</v>
      </c>
      <c r="T454" s="36"/>
    </row>
    <row r="455" spans="1:20">
      <c r="A455" s="39">
        <v>3759</v>
      </c>
      <c r="B455" s="44" t="s">
        <v>526</v>
      </c>
      <c r="C455" s="236" t="s">
        <v>254</v>
      </c>
      <c r="D455" s="6"/>
      <c r="E455" s="8"/>
      <c r="F455" s="98">
        <v>1</v>
      </c>
      <c r="G455" s="8"/>
      <c r="H455" s="7">
        <f t="shared" si="261"/>
        <v>1</v>
      </c>
      <c r="I455" s="4">
        <v>1</v>
      </c>
      <c r="J455" s="8" t="s">
        <v>231</v>
      </c>
      <c r="K455" s="7">
        <f>SUMIF(exportMMB!D:D,budgetMMB!A455,exportMMB!F:F)</f>
        <v>0</v>
      </c>
      <c r="L455" s="14">
        <f t="shared" si="255"/>
        <v>0</v>
      </c>
      <c r="M455" s="25"/>
      <c r="N455" s="14">
        <f t="shared" si="256"/>
        <v>0</v>
      </c>
      <c r="O455" s="33"/>
      <c r="P455" s="33"/>
      <c r="Q455" s="33"/>
      <c r="R455" s="33"/>
      <c r="S455" s="14">
        <f t="shared" si="257"/>
        <v>0</v>
      </c>
      <c r="T455" s="33">
        <f t="shared" ref="T455" si="262">N455</f>
        <v>0</v>
      </c>
    </row>
    <row r="456" spans="1:20">
      <c r="A456" s="39">
        <v>3760</v>
      </c>
      <c r="B456" s="44" t="s">
        <v>527</v>
      </c>
      <c r="C456" s="236" t="s">
        <v>254</v>
      </c>
      <c r="D456" s="6"/>
      <c r="E456" s="8"/>
      <c r="F456" s="98">
        <v>1</v>
      </c>
      <c r="G456" s="8"/>
      <c r="H456" s="7">
        <f t="shared" si="261"/>
        <v>1</v>
      </c>
      <c r="I456" s="4">
        <v>1</v>
      </c>
      <c r="J456" s="8" t="s">
        <v>231</v>
      </c>
      <c r="K456" s="7">
        <f>SUMIF(exportMMB!D:D,budgetMMB!A456,exportMMB!F:F)</f>
        <v>0</v>
      </c>
      <c r="L456" s="14">
        <f t="shared" si="255"/>
        <v>0</v>
      </c>
      <c r="M456" s="25"/>
      <c r="N456" s="14">
        <f t="shared" si="256"/>
        <v>0</v>
      </c>
      <c r="O456" s="33"/>
      <c r="P456" s="33"/>
      <c r="Q456" s="33"/>
      <c r="R456" s="33"/>
      <c r="S456" s="14">
        <f t="shared" si="257"/>
        <v>0</v>
      </c>
      <c r="T456" s="36"/>
    </row>
    <row r="457" spans="1:20">
      <c r="A457" s="39">
        <v>3761</v>
      </c>
      <c r="B457" s="44" t="s">
        <v>528</v>
      </c>
      <c r="C457" s="236" t="s">
        <v>254</v>
      </c>
      <c r="D457" s="6"/>
      <c r="E457" s="8"/>
      <c r="F457" s="98">
        <v>1</v>
      </c>
      <c r="G457" s="8"/>
      <c r="H457" s="7">
        <f t="shared" si="261"/>
        <v>1</v>
      </c>
      <c r="I457" s="4">
        <v>1</v>
      </c>
      <c r="J457" s="8" t="s">
        <v>231</v>
      </c>
      <c r="K457" s="7">
        <f>SUMIF(exportMMB!D:D,budgetMMB!A457,exportMMB!F:F)</f>
        <v>0</v>
      </c>
      <c r="L457" s="14">
        <f t="shared" si="255"/>
        <v>0</v>
      </c>
      <c r="M457" s="25"/>
      <c r="N457" s="14">
        <f t="shared" si="256"/>
        <v>0</v>
      </c>
      <c r="O457" s="33"/>
      <c r="P457" s="33"/>
      <c r="Q457" s="33"/>
      <c r="R457" s="33"/>
      <c r="S457" s="14">
        <f t="shared" si="257"/>
        <v>0</v>
      </c>
      <c r="T457" s="36"/>
    </row>
    <row r="458" spans="1:20">
      <c r="A458" s="39">
        <v>3762</v>
      </c>
      <c r="B458" s="44" t="s">
        <v>529</v>
      </c>
      <c r="C458" s="236" t="s">
        <v>254</v>
      </c>
      <c r="D458" s="6"/>
      <c r="E458" s="4"/>
      <c r="F458" s="98">
        <v>1</v>
      </c>
      <c r="G458" s="8"/>
      <c r="H458" s="7">
        <f t="shared" si="261"/>
        <v>1</v>
      </c>
      <c r="I458" s="4">
        <v>1</v>
      </c>
      <c r="J458" s="8" t="s">
        <v>231</v>
      </c>
      <c r="K458" s="7">
        <f>SUMIF(exportMMB!D:D,budgetMMB!A458,exportMMB!F:F)</f>
        <v>0</v>
      </c>
      <c r="L458" s="14">
        <f t="shared" si="255"/>
        <v>0</v>
      </c>
      <c r="M458" s="25"/>
      <c r="N458" s="14">
        <f t="shared" si="256"/>
        <v>0</v>
      </c>
      <c r="O458" s="33"/>
      <c r="P458" s="33"/>
      <c r="Q458" s="33"/>
      <c r="R458" s="33"/>
      <c r="S458" s="14">
        <f t="shared" si="257"/>
        <v>0</v>
      </c>
      <c r="T458" s="36"/>
    </row>
    <row r="459" spans="1:20">
      <c r="A459" s="39">
        <v>3784</v>
      </c>
      <c r="B459" s="44" t="s">
        <v>418</v>
      </c>
      <c r="C459" s="236" t="s">
        <v>254</v>
      </c>
      <c r="D459" s="6"/>
      <c r="E459" s="4"/>
      <c r="F459" s="98">
        <v>1</v>
      </c>
      <c r="G459" s="8"/>
      <c r="H459" s="7">
        <f t="shared" si="261"/>
        <v>1</v>
      </c>
      <c r="I459" s="4">
        <v>1</v>
      </c>
      <c r="J459" s="8" t="s">
        <v>231</v>
      </c>
      <c r="K459" s="7">
        <f>SUMIF(exportMMB!D:D,budgetMMB!A459,exportMMB!F:F)</f>
        <v>0</v>
      </c>
      <c r="L459" s="14">
        <f t="shared" si="255"/>
        <v>0</v>
      </c>
      <c r="M459" s="25"/>
      <c r="N459" s="14">
        <f t="shared" si="256"/>
        <v>0</v>
      </c>
      <c r="O459" s="33"/>
      <c r="P459" s="33"/>
      <c r="Q459" s="33"/>
      <c r="R459" s="33"/>
      <c r="S459" s="14">
        <f t="shared" si="257"/>
        <v>0</v>
      </c>
      <c r="T459" s="36"/>
    </row>
    <row r="460" spans="1:20">
      <c r="A460" s="103">
        <v>3793</v>
      </c>
      <c r="B460" s="44" t="s">
        <v>530</v>
      </c>
      <c r="C460" s="236" t="s">
        <v>254</v>
      </c>
      <c r="D460" s="6"/>
      <c r="E460" s="4"/>
      <c r="F460" s="98">
        <v>1</v>
      </c>
      <c r="G460" s="8"/>
      <c r="H460" s="7">
        <f t="shared" si="261"/>
        <v>1</v>
      </c>
      <c r="I460" s="4">
        <v>1</v>
      </c>
      <c r="J460" s="8" t="s">
        <v>231</v>
      </c>
      <c r="K460" s="7">
        <f>SUMIF(exportMMB!D:D,budgetMMB!A460,exportMMB!F:F)</f>
        <v>0</v>
      </c>
      <c r="L460" s="14">
        <f t="shared" si="255"/>
        <v>0</v>
      </c>
      <c r="M460" s="25"/>
      <c r="N460" s="14">
        <f t="shared" si="256"/>
        <v>0</v>
      </c>
      <c r="O460" s="33"/>
      <c r="P460" s="33"/>
      <c r="Q460" s="33"/>
      <c r="R460" s="33"/>
      <c r="S460" s="14">
        <f t="shared" si="257"/>
        <v>0</v>
      </c>
      <c r="T460" s="36"/>
    </row>
    <row r="461" spans="1:20">
      <c r="A461" s="39">
        <v>3794</v>
      </c>
      <c r="B461" s="44" t="s">
        <v>531</v>
      </c>
      <c r="C461" s="236" t="s">
        <v>254</v>
      </c>
      <c r="D461" s="6"/>
      <c r="E461" s="4"/>
      <c r="F461" s="98">
        <v>1</v>
      </c>
      <c r="G461" s="8"/>
      <c r="H461" s="7">
        <f t="shared" si="261"/>
        <v>1</v>
      </c>
      <c r="I461" s="4">
        <v>1</v>
      </c>
      <c r="J461" s="8" t="s">
        <v>231</v>
      </c>
      <c r="K461" s="7">
        <f>SUMIF(exportMMB!D:D,budgetMMB!A461,exportMMB!F:F)</f>
        <v>0</v>
      </c>
      <c r="L461" s="14">
        <f t="shared" si="255"/>
        <v>0</v>
      </c>
      <c r="M461" s="25"/>
      <c r="N461" s="14">
        <f t="shared" si="256"/>
        <v>0</v>
      </c>
      <c r="O461" s="33"/>
      <c r="P461" s="33"/>
      <c r="Q461" s="33"/>
      <c r="R461" s="33"/>
      <c r="S461" s="14">
        <f t="shared" si="257"/>
        <v>0</v>
      </c>
      <c r="T461" s="33">
        <f>N461</f>
        <v>0</v>
      </c>
    </row>
    <row r="462" spans="1:20">
      <c r="A462" s="39">
        <v>3797</v>
      </c>
      <c r="B462" s="44" t="s">
        <v>388</v>
      </c>
      <c r="C462" s="236" t="s">
        <v>254</v>
      </c>
      <c r="D462" s="6"/>
      <c r="E462" s="4"/>
      <c r="F462" s="98">
        <v>1</v>
      </c>
      <c r="G462" s="8"/>
      <c r="H462" s="7">
        <f t="shared" ref="H462:H466" si="263">SUM(E462:G462)</f>
        <v>1</v>
      </c>
      <c r="I462" s="4">
        <v>1</v>
      </c>
      <c r="J462" s="8" t="s">
        <v>231</v>
      </c>
      <c r="K462" s="7">
        <f>SUMIF(exportMMB!D:D,budgetMMB!A462,exportMMB!F:F)</f>
        <v>0</v>
      </c>
      <c r="L462" s="14">
        <f t="shared" si="255"/>
        <v>0</v>
      </c>
      <c r="M462" s="25"/>
      <c r="N462" s="14">
        <f t="shared" si="256"/>
        <v>0</v>
      </c>
      <c r="O462" s="33"/>
      <c r="P462" s="33"/>
      <c r="Q462" s="33"/>
      <c r="R462" s="33"/>
      <c r="S462" s="14">
        <f t="shared" si="257"/>
        <v>0</v>
      </c>
      <c r="T462" s="36"/>
    </row>
    <row r="463" spans="1:20">
      <c r="A463" s="1"/>
      <c r="B463" s="46" t="s">
        <v>152</v>
      </c>
      <c r="C463" s="239"/>
      <c r="D463" s="6"/>
      <c r="E463" s="4"/>
      <c r="F463" s="98"/>
      <c r="G463" s="8"/>
      <c r="H463" s="7"/>
      <c r="I463" s="4"/>
      <c r="J463" s="8"/>
      <c r="K463" s="7"/>
      <c r="L463" s="16">
        <f t="shared" ref="L463:T463" si="264">SUM(L444:L462)</f>
        <v>0</v>
      </c>
      <c r="M463" s="21">
        <f t="shared" si="264"/>
        <v>0</v>
      </c>
      <c r="N463" s="16">
        <f t="shared" si="264"/>
        <v>0</v>
      </c>
      <c r="O463" s="34">
        <f t="shared" si="264"/>
        <v>0</v>
      </c>
      <c r="P463" s="34">
        <f t="shared" si="264"/>
        <v>0</v>
      </c>
      <c r="Q463" s="34">
        <f t="shared" si="264"/>
        <v>0</v>
      </c>
      <c r="R463" s="34">
        <f t="shared" si="264"/>
        <v>0</v>
      </c>
      <c r="S463" s="16">
        <f t="shared" si="264"/>
        <v>0</v>
      </c>
      <c r="T463" s="34">
        <f t="shared" si="264"/>
        <v>0</v>
      </c>
    </row>
    <row r="464" spans="1:20">
      <c r="A464" s="1"/>
      <c r="B464" s="44"/>
      <c r="C464" s="239"/>
      <c r="D464" s="6"/>
      <c r="E464" s="4"/>
      <c r="F464" s="98"/>
      <c r="G464" s="8"/>
      <c r="H464" s="7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</row>
    <row r="465" spans="1:20">
      <c r="A465" s="104">
        <v>3800</v>
      </c>
      <c r="B465" s="31" t="s">
        <v>532</v>
      </c>
      <c r="C465" s="237"/>
      <c r="D465" s="6"/>
      <c r="E465" s="8"/>
      <c r="F465" s="98"/>
      <c r="G465" s="8"/>
      <c r="H465" s="7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</row>
    <row r="466" spans="1:20">
      <c r="A466" s="39">
        <v>3801</v>
      </c>
      <c r="B466" s="44" t="s">
        <v>533</v>
      </c>
      <c r="C466" s="236" t="s">
        <v>339</v>
      </c>
      <c r="D466" s="6"/>
      <c r="E466" s="8"/>
      <c r="F466" s="98">
        <v>1</v>
      </c>
      <c r="G466" s="8"/>
      <c r="H466" s="7">
        <f t="shared" si="263"/>
        <v>1</v>
      </c>
      <c r="I466" s="4">
        <v>1</v>
      </c>
      <c r="J466" s="8" t="s">
        <v>231</v>
      </c>
      <c r="K466" s="7">
        <f>SUMIF(exportMMB!D:D,budgetMMB!A466,exportMMB!F:F)</f>
        <v>0</v>
      </c>
      <c r="L466" s="14">
        <f t="shared" ref="L466:L480" si="265">H466*I466*K466</f>
        <v>0</v>
      </c>
      <c r="M466" s="25"/>
      <c r="N466" s="14">
        <f t="shared" ref="N466:N480" si="266">MAX(L466-SUM(O466:R466),0)</f>
        <v>0</v>
      </c>
      <c r="O466" s="33"/>
      <c r="P466" s="33"/>
      <c r="Q466" s="33"/>
      <c r="R466" s="33"/>
      <c r="S466" s="14">
        <f t="shared" ref="S466:S480" si="267">L466-SUM(N466:R466)</f>
        <v>0</v>
      </c>
      <c r="T466" s="33">
        <f t="shared" ref="T466:T480" si="268">N466</f>
        <v>0</v>
      </c>
    </row>
    <row r="467" spans="1:20">
      <c r="A467" s="103">
        <v>3802</v>
      </c>
      <c r="B467" s="44" t="s">
        <v>534</v>
      </c>
      <c r="C467" s="236" t="s">
        <v>339</v>
      </c>
      <c r="D467" s="6"/>
      <c r="E467" s="8"/>
      <c r="F467" s="98">
        <v>1</v>
      </c>
      <c r="G467" s="8"/>
      <c r="H467" s="7">
        <f t="shared" ref="H467" si="269">SUM(E467:G467)</f>
        <v>1</v>
      </c>
      <c r="I467" s="4">
        <v>1</v>
      </c>
      <c r="J467" s="8" t="s">
        <v>231</v>
      </c>
      <c r="K467" s="7">
        <f>SUMIF(exportMMB!D:D,budgetMMB!A467,exportMMB!F:F)</f>
        <v>0</v>
      </c>
      <c r="L467" s="14">
        <f t="shared" si="265"/>
        <v>0</v>
      </c>
      <c r="M467" s="25"/>
      <c r="N467" s="14">
        <f t="shared" si="266"/>
        <v>0</v>
      </c>
      <c r="O467" s="33"/>
      <c r="P467" s="33"/>
      <c r="Q467" s="33"/>
      <c r="R467" s="33"/>
      <c r="S467" s="14">
        <f t="shared" si="267"/>
        <v>0</v>
      </c>
      <c r="T467" s="33">
        <f t="shared" si="268"/>
        <v>0</v>
      </c>
    </row>
    <row r="468" spans="1:20">
      <c r="A468" s="39">
        <v>3803</v>
      </c>
      <c r="B468" s="44" t="s">
        <v>535</v>
      </c>
      <c r="C468" s="236" t="s">
        <v>339</v>
      </c>
      <c r="D468" s="6"/>
      <c r="E468" s="8"/>
      <c r="F468" s="98">
        <v>1</v>
      </c>
      <c r="G468" s="8"/>
      <c r="H468" s="7">
        <f t="shared" ref="H468:H473" si="270">SUM(E468:G468)</f>
        <v>1</v>
      </c>
      <c r="I468" s="4">
        <v>1</v>
      </c>
      <c r="J468" s="8" t="s">
        <v>231</v>
      </c>
      <c r="K468" s="7">
        <f>SUMIF(exportMMB!D:D,budgetMMB!A468,exportMMB!F:F)</f>
        <v>0</v>
      </c>
      <c r="L468" s="14">
        <f t="shared" si="265"/>
        <v>0</v>
      </c>
      <c r="M468" s="25"/>
      <c r="N468" s="14">
        <f t="shared" si="266"/>
        <v>0</v>
      </c>
      <c r="O468" s="33"/>
      <c r="P468" s="33"/>
      <c r="Q468" s="33"/>
      <c r="R468" s="33"/>
      <c r="S468" s="14">
        <f t="shared" si="267"/>
        <v>0</v>
      </c>
      <c r="T468" s="33">
        <f t="shared" si="268"/>
        <v>0</v>
      </c>
    </row>
    <row r="469" spans="1:20">
      <c r="A469" s="39">
        <v>3804</v>
      </c>
      <c r="B469" s="44" t="s">
        <v>536</v>
      </c>
      <c r="C469" s="236" t="s">
        <v>339</v>
      </c>
      <c r="D469" s="6"/>
      <c r="E469" s="8"/>
      <c r="F469" s="98">
        <v>1</v>
      </c>
      <c r="G469" s="8"/>
      <c r="H469" s="7">
        <f t="shared" si="270"/>
        <v>1</v>
      </c>
      <c r="I469" s="4">
        <v>1</v>
      </c>
      <c r="J469" s="8" t="s">
        <v>231</v>
      </c>
      <c r="K469" s="7">
        <f>SUMIF(exportMMB!D:D,budgetMMB!A469,exportMMB!F:F)</f>
        <v>0</v>
      </c>
      <c r="L469" s="14">
        <f t="shared" si="265"/>
        <v>0</v>
      </c>
      <c r="M469" s="25"/>
      <c r="N469" s="14">
        <f t="shared" si="266"/>
        <v>0</v>
      </c>
      <c r="O469" s="33"/>
      <c r="P469" s="33"/>
      <c r="Q469" s="33"/>
      <c r="R469" s="33"/>
      <c r="S469" s="14">
        <f t="shared" si="267"/>
        <v>0</v>
      </c>
      <c r="T469" s="33">
        <f t="shared" si="268"/>
        <v>0</v>
      </c>
    </row>
    <row r="470" spans="1:20">
      <c r="A470" s="103">
        <v>3820</v>
      </c>
      <c r="B470" s="44" t="s">
        <v>537</v>
      </c>
      <c r="C470" s="236" t="s">
        <v>339</v>
      </c>
      <c r="D470" s="6"/>
      <c r="E470" s="8"/>
      <c r="F470" s="98">
        <v>1</v>
      </c>
      <c r="G470" s="8"/>
      <c r="H470" s="7">
        <f t="shared" si="270"/>
        <v>1</v>
      </c>
      <c r="I470" s="4">
        <v>1</v>
      </c>
      <c r="J470" s="8" t="s">
        <v>231</v>
      </c>
      <c r="K470" s="7">
        <f>SUMIF(exportMMB!D:D,budgetMMB!A470,exportMMB!F:F)</f>
        <v>0</v>
      </c>
      <c r="L470" s="14">
        <f t="shared" si="265"/>
        <v>0</v>
      </c>
      <c r="M470" s="25"/>
      <c r="N470" s="14">
        <f t="shared" si="266"/>
        <v>0</v>
      </c>
      <c r="O470" s="33"/>
      <c r="P470" s="33"/>
      <c r="Q470" s="33"/>
      <c r="R470" s="33"/>
      <c r="S470" s="14">
        <f t="shared" si="267"/>
        <v>0</v>
      </c>
      <c r="T470" s="33">
        <f t="shared" si="268"/>
        <v>0</v>
      </c>
    </row>
    <row r="471" spans="1:20">
      <c r="A471" s="103">
        <v>3839</v>
      </c>
      <c r="B471" s="44" t="s">
        <v>538</v>
      </c>
      <c r="C471" s="236" t="s">
        <v>339</v>
      </c>
      <c r="D471" s="6"/>
      <c r="E471" s="8"/>
      <c r="F471" s="98">
        <v>1</v>
      </c>
      <c r="G471" s="8"/>
      <c r="H471" s="7">
        <f t="shared" si="270"/>
        <v>1</v>
      </c>
      <c r="I471" s="4">
        <v>1</v>
      </c>
      <c r="J471" s="8" t="s">
        <v>231</v>
      </c>
      <c r="K471" s="7">
        <f>SUMIF(exportMMB!D:D,budgetMMB!A471,exportMMB!F:F)</f>
        <v>0</v>
      </c>
      <c r="L471" s="14">
        <f t="shared" si="265"/>
        <v>0</v>
      </c>
      <c r="M471" s="25"/>
      <c r="N471" s="14">
        <f t="shared" si="266"/>
        <v>0</v>
      </c>
      <c r="O471" s="33"/>
      <c r="P471" s="33"/>
      <c r="Q471" s="33"/>
      <c r="R471" s="33"/>
      <c r="S471" s="14">
        <f t="shared" si="267"/>
        <v>0</v>
      </c>
      <c r="T471" s="33">
        <f t="shared" si="268"/>
        <v>0</v>
      </c>
    </row>
    <row r="472" spans="1:20">
      <c r="A472" s="39">
        <v>3840</v>
      </c>
      <c r="B472" s="44" t="s">
        <v>539</v>
      </c>
      <c r="C472" s="236" t="s">
        <v>339</v>
      </c>
      <c r="D472" s="6"/>
      <c r="E472" s="8"/>
      <c r="F472" s="98">
        <v>1</v>
      </c>
      <c r="G472" s="8"/>
      <c r="H472" s="7">
        <f t="shared" si="270"/>
        <v>1</v>
      </c>
      <c r="I472" s="4">
        <v>1</v>
      </c>
      <c r="J472" s="8" t="s">
        <v>231</v>
      </c>
      <c r="K472" s="7">
        <f>SUMIF(exportMMB!D:D,budgetMMB!A472,exportMMB!F:F)</f>
        <v>0</v>
      </c>
      <c r="L472" s="14">
        <f t="shared" si="265"/>
        <v>0</v>
      </c>
      <c r="M472" s="25"/>
      <c r="N472" s="14">
        <f t="shared" si="266"/>
        <v>0</v>
      </c>
      <c r="O472" s="33"/>
      <c r="P472" s="33"/>
      <c r="Q472" s="33"/>
      <c r="R472" s="33"/>
      <c r="S472" s="14">
        <f t="shared" si="267"/>
        <v>0</v>
      </c>
      <c r="T472" s="33">
        <f t="shared" si="268"/>
        <v>0</v>
      </c>
    </row>
    <row r="473" spans="1:20">
      <c r="A473" s="39">
        <v>3843</v>
      </c>
      <c r="B473" s="44" t="s">
        <v>540</v>
      </c>
      <c r="C473" s="236" t="s">
        <v>339</v>
      </c>
      <c r="D473" s="6"/>
      <c r="E473" s="8"/>
      <c r="F473" s="98">
        <v>1</v>
      </c>
      <c r="G473" s="8"/>
      <c r="H473" s="7">
        <f t="shared" si="270"/>
        <v>1</v>
      </c>
      <c r="I473" s="4">
        <v>1</v>
      </c>
      <c r="J473" s="8" t="s">
        <v>231</v>
      </c>
      <c r="K473" s="7">
        <f>SUMIF(exportMMB!D:D,budgetMMB!A473,exportMMB!F:F)</f>
        <v>0</v>
      </c>
      <c r="L473" s="14">
        <f t="shared" si="265"/>
        <v>0</v>
      </c>
      <c r="M473" s="25"/>
      <c r="N473" s="14">
        <f t="shared" si="266"/>
        <v>0</v>
      </c>
      <c r="O473" s="33"/>
      <c r="P473" s="33"/>
      <c r="Q473" s="33"/>
      <c r="R473" s="33"/>
      <c r="S473" s="14">
        <f t="shared" si="267"/>
        <v>0</v>
      </c>
      <c r="T473" s="33">
        <f t="shared" si="268"/>
        <v>0</v>
      </c>
    </row>
    <row r="474" spans="1:20">
      <c r="A474" s="39">
        <v>3844</v>
      </c>
      <c r="B474" s="44" t="s">
        <v>541</v>
      </c>
      <c r="C474" s="236" t="s">
        <v>339</v>
      </c>
      <c r="D474" s="6"/>
      <c r="E474" s="8"/>
      <c r="F474" s="98">
        <v>1</v>
      </c>
      <c r="G474" s="8"/>
      <c r="H474" s="7">
        <f t="shared" ref="H474:H480" si="271">SUM(E474:G474)</f>
        <v>1</v>
      </c>
      <c r="I474" s="4">
        <v>1</v>
      </c>
      <c r="J474" s="8" t="s">
        <v>231</v>
      </c>
      <c r="K474" s="7">
        <f>SUMIF(exportMMB!D:D,budgetMMB!A474,exportMMB!F:F)</f>
        <v>0</v>
      </c>
      <c r="L474" s="14">
        <f t="shared" si="265"/>
        <v>0</v>
      </c>
      <c r="M474" s="25"/>
      <c r="N474" s="14">
        <f t="shared" si="266"/>
        <v>0</v>
      </c>
      <c r="O474" s="33"/>
      <c r="P474" s="33"/>
      <c r="Q474" s="33"/>
      <c r="R474" s="33"/>
      <c r="S474" s="14">
        <f t="shared" si="267"/>
        <v>0</v>
      </c>
      <c r="T474" s="33">
        <f t="shared" si="268"/>
        <v>0</v>
      </c>
    </row>
    <row r="475" spans="1:20">
      <c r="A475" s="103">
        <v>3845</v>
      </c>
      <c r="B475" s="44" t="s">
        <v>542</v>
      </c>
      <c r="C475" s="236" t="s">
        <v>339</v>
      </c>
      <c r="D475" s="6"/>
      <c r="E475" s="8"/>
      <c r="F475" s="98">
        <v>1</v>
      </c>
      <c r="G475" s="8"/>
      <c r="H475" s="7">
        <f t="shared" si="271"/>
        <v>1</v>
      </c>
      <c r="I475" s="4">
        <v>1</v>
      </c>
      <c r="J475" s="8" t="s">
        <v>231</v>
      </c>
      <c r="K475" s="7">
        <f>SUMIF(exportMMB!D:D,budgetMMB!A475,exportMMB!F:F)</f>
        <v>0</v>
      </c>
      <c r="L475" s="14">
        <f t="shared" si="265"/>
        <v>0</v>
      </c>
      <c r="M475" s="25"/>
      <c r="N475" s="14">
        <f t="shared" si="266"/>
        <v>0</v>
      </c>
      <c r="O475" s="33"/>
      <c r="P475" s="33"/>
      <c r="Q475" s="33"/>
      <c r="R475" s="33"/>
      <c r="S475" s="14">
        <f t="shared" si="267"/>
        <v>0</v>
      </c>
      <c r="T475" s="33">
        <f t="shared" si="268"/>
        <v>0</v>
      </c>
    </row>
    <row r="476" spans="1:20">
      <c r="A476" s="39">
        <v>3846</v>
      </c>
      <c r="B476" s="44" t="s">
        <v>543</v>
      </c>
      <c r="C476" s="236" t="s">
        <v>339</v>
      </c>
      <c r="D476" s="6"/>
      <c r="E476" s="8"/>
      <c r="F476" s="98">
        <v>1</v>
      </c>
      <c r="G476" s="8"/>
      <c r="H476" s="7">
        <f t="shared" si="271"/>
        <v>1</v>
      </c>
      <c r="I476" s="4">
        <v>1</v>
      </c>
      <c r="J476" s="8" t="s">
        <v>231</v>
      </c>
      <c r="K476" s="7">
        <f>SUMIF(exportMMB!D:D,budgetMMB!A476,exportMMB!F:F)</f>
        <v>0</v>
      </c>
      <c r="L476" s="14">
        <f t="shared" si="265"/>
        <v>0</v>
      </c>
      <c r="M476" s="25"/>
      <c r="N476" s="14">
        <f t="shared" si="266"/>
        <v>0</v>
      </c>
      <c r="O476" s="33"/>
      <c r="P476" s="33"/>
      <c r="Q476" s="33"/>
      <c r="R476" s="33"/>
      <c r="S476" s="14">
        <f t="shared" si="267"/>
        <v>0</v>
      </c>
      <c r="T476" s="33">
        <f t="shared" si="268"/>
        <v>0</v>
      </c>
    </row>
    <row r="477" spans="1:20">
      <c r="A477" s="103">
        <v>3849</v>
      </c>
      <c r="B477" s="44" t="s">
        <v>544</v>
      </c>
      <c r="C477" s="236" t="s">
        <v>339</v>
      </c>
      <c r="D477" s="6"/>
      <c r="E477" s="8"/>
      <c r="F477" s="98">
        <v>1</v>
      </c>
      <c r="G477" s="8"/>
      <c r="H477" s="7">
        <f t="shared" si="271"/>
        <v>1</v>
      </c>
      <c r="I477" s="4">
        <v>1</v>
      </c>
      <c r="J477" s="8" t="s">
        <v>231</v>
      </c>
      <c r="K477" s="7">
        <f>SUMIF(exportMMB!D:D,budgetMMB!A477,exportMMB!F:F)</f>
        <v>0</v>
      </c>
      <c r="L477" s="14">
        <f t="shared" si="265"/>
        <v>0</v>
      </c>
      <c r="M477" s="25"/>
      <c r="N477" s="14">
        <f t="shared" si="266"/>
        <v>0</v>
      </c>
      <c r="O477" s="33"/>
      <c r="P477" s="33"/>
      <c r="Q477" s="33"/>
      <c r="R477" s="33"/>
      <c r="S477" s="14">
        <f t="shared" si="267"/>
        <v>0</v>
      </c>
      <c r="T477" s="33">
        <f t="shared" si="268"/>
        <v>0</v>
      </c>
    </row>
    <row r="478" spans="1:20">
      <c r="A478" s="39">
        <v>3855</v>
      </c>
      <c r="B478" s="44" t="s">
        <v>545</v>
      </c>
      <c r="C478" s="236" t="s">
        <v>339</v>
      </c>
      <c r="D478" s="6"/>
      <c r="E478" s="8"/>
      <c r="F478" s="98">
        <v>1</v>
      </c>
      <c r="G478" s="8"/>
      <c r="H478" s="7">
        <f t="shared" si="271"/>
        <v>1</v>
      </c>
      <c r="I478" s="4">
        <v>1</v>
      </c>
      <c r="J478" s="8" t="s">
        <v>231</v>
      </c>
      <c r="K478" s="7">
        <f>SUMIF(exportMMB!D:D,budgetMMB!A478,exportMMB!F:F)</f>
        <v>0</v>
      </c>
      <c r="L478" s="14">
        <f t="shared" si="265"/>
        <v>0</v>
      </c>
      <c r="M478" s="25"/>
      <c r="N478" s="14">
        <f t="shared" si="266"/>
        <v>0</v>
      </c>
      <c r="O478" s="33"/>
      <c r="P478" s="33"/>
      <c r="Q478" s="33"/>
      <c r="R478" s="33"/>
      <c r="S478" s="14">
        <f t="shared" si="267"/>
        <v>0</v>
      </c>
      <c r="T478" s="33">
        <f t="shared" si="268"/>
        <v>0</v>
      </c>
    </row>
    <row r="479" spans="1:20">
      <c r="A479" s="103">
        <v>3880</v>
      </c>
      <c r="B479" s="44" t="s">
        <v>546</v>
      </c>
      <c r="C479" s="236" t="s">
        <v>339</v>
      </c>
      <c r="D479" s="6"/>
      <c r="E479" s="8"/>
      <c r="F479" s="98">
        <v>1</v>
      </c>
      <c r="G479" s="8"/>
      <c r="H479" s="7">
        <f t="shared" si="271"/>
        <v>1</v>
      </c>
      <c r="I479" s="4">
        <v>1</v>
      </c>
      <c r="J479" s="8" t="s">
        <v>231</v>
      </c>
      <c r="K479" s="7">
        <f>SUMIF(exportMMB!D:D,budgetMMB!A479,exportMMB!F:F)</f>
        <v>0</v>
      </c>
      <c r="L479" s="14">
        <f t="shared" si="265"/>
        <v>0</v>
      </c>
      <c r="M479" s="25"/>
      <c r="N479" s="14">
        <f t="shared" si="266"/>
        <v>0</v>
      </c>
      <c r="O479" s="33"/>
      <c r="P479" s="33"/>
      <c r="Q479" s="33"/>
      <c r="R479" s="33"/>
      <c r="S479" s="14">
        <f t="shared" si="267"/>
        <v>0</v>
      </c>
      <c r="T479" s="33">
        <f t="shared" si="268"/>
        <v>0</v>
      </c>
    </row>
    <row r="480" spans="1:20">
      <c r="A480" s="39">
        <v>3883</v>
      </c>
      <c r="B480" s="44" t="s">
        <v>547</v>
      </c>
      <c r="C480" s="236" t="s">
        <v>339</v>
      </c>
      <c r="D480" s="6"/>
      <c r="E480" s="8"/>
      <c r="F480" s="98">
        <v>1</v>
      </c>
      <c r="G480" s="8"/>
      <c r="H480" s="7">
        <f t="shared" si="271"/>
        <v>1</v>
      </c>
      <c r="I480" s="4">
        <v>1</v>
      </c>
      <c r="J480" s="8" t="s">
        <v>231</v>
      </c>
      <c r="K480" s="7">
        <f>SUMIF(exportMMB!D:D,budgetMMB!A480,exportMMB!F:F)</f>
        <v>0</v>
      </c>
      <c r="L480" s="14">
        <f t="shared" si="265"/>
        <v>0</v>
      </c>
      <c r="M480" s="25"/>
      <c r="N480" s="14">
        <f t="shared" si="266"/>
        <v>0</v>
      </c>
      <c r="O480" s="33"/>
      <c r="P480" s="33"/>
      <c r="Q480" s="33"/>
      <c r="R480" s="33"/>
      <c r="S480" s="14">
        <f t="shared" si="267"/>
        <v>0</v>
      </c>
      <c r="T480" s="33">
        <f t="shared" si="268"/>
        <v>0</v>
      </c>
    </row>
    <row r="481" spans="1:20">
      <c r="A481" s="39"/>
      <c r="B481" s="46" t="s">
        <v>152</v>
      </c>
      <c r="C481" s="236"/>
      <c r="D481" s="6"/>
      <c r="E481" s="8"/>
      <c r="F481" s="98"/>
      <c r="G481" s="8"/>
      <c r="H481" s="7"/>
      <c r="I481" s="4"/>
      <c r="J481" s="8"/>
      <c r="K481" s="7"/>
      <c r="L481" s="16">
        <f t="shared" ref="L481:T481" si="272">SUM(L466:L480)</f>
        <v>0</v>
      </c>
      <c r="M481" s="21">
        <f t="shared" si="272"/>
        <v>0</v>
      </c>
      <c r="N481" s="16">
        <f t="shared" si="272"/>
        <v>0</v>
      </c>
      <c r="O481" s="34">
        <f t="shared" si="272"/>
        <v>0</v>
      </c>
      <c r="P481" s="34">
        <f t="shared" si="272"/>
        <v>0</v>
      </c>
      <c r="Q481" s="34">
        <f t="shared" si="272"/>
        <v>0</v>
      </c>
      <c r="R481" s="34">
        <f t="shared" si="272"/>
        <v>0</v>
      </c>
      <c r="S481" s="16">
        <f t="shared" si="272"/>
        <v>0</v>
      </c>
      <c r="T481" s="34">
        <f t="shared" si="272"/>
        <v>0</v>
      </c>
    </row>
    <row r="482" spans="1:20">
      <c r="A482" s="1"/>
      <c r="B482" s="44"/>
      <c r="C482" s="239"/>
      <c r="D482" s="6"/>
      <c r="E482" s="4"/>
      <c r="F482" s="98"/>
      <c r="G482" s="8"/>
      <c r="H482" s="7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</row>
    <row r="483" spans="1:20">
      <c r="A483" s="104">
        <v>3900</v>
      </c>
      <c r="B483" s="31" t="s">
        <v>187</v>
      </c>
      <c r="C483" s="237"/>
      <c r="D483" s="6"/>
      <c r="E483" s="4"/>
      <c r="F483" s="98"/>
      <c r="G483" s="8"/>
      <c r="H483" s="7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</row>
    <row r="484" spans="1:20">
      <c r="A484" s="103">
        <v>3901</v>
      </c>
      <c r="B484" s="44" t="s">
        <v>548</v>
      </c>
      <c r="C484" s="236" t="s">
        <v>339</v>
      </c>
      <c r="D484" s="6"/>
      <c r="E484" s="4"/>
      <c r="F484" s="98">
        <v>1</v>
      </c>
      <c r="G484" s="8"/>
      <c r="H484" s="7">
        <f t="shared" ref="H484:H486" si="273">SUM(E484:G484)</f>
        <v>1</v>
      </c>
      <c r="I484" s="4">
        <v>1</v>
      </c>
      <c r="J484" s="8" t="s">
        <v>231</v>
      </c>
      <c r="K484" s="7">
        <f>SUMIF(exportMMB!D:D,budgetMMB!A484,exportMMB!F:F)</f>
        <v>0</v>
      </c>
      <c r="L484" s="14">
        <f t="shared" ref="L484:L491" si="274">H484*I484*K484</f>
        <v>0</v>
      </c>
      <c r="M484" s="25"/>
      <c r="N484" s="14">
        <f t="shared" ref="N484:N491" si="275">MAX(L484-SUM(O484:R484),0)</f>
        <v>0</v>
      </c>
      <c r="O484" s="33"/>
      <c r="P484" s="33"/>
      <c r="Q484" s="33"/>
      <c r="R484" s="33"/>
      <c r="S484" s="14">
        <f t="shared" ref="S484:S491" si="276">L484-SUM(N484:R484)</f>
        <v>0</v>
      </c>
      <c r="T484" s="33">
        <f t="shared" ref="T484:T490" si="277">N484</f>
        <v>0</v>
      </c>
    </row>
    <row r="485" spans="1:20">
      <c r="A485" s="39">
        <v>3903</v>
      </c>
      <c r="B485" s="44" t="s">
        <v>535</v>
      </c>
      <c r="C485" s="236" t="s">
        <v>339</v>
      </c>
      <c r="D485" s="6"/>
      <c r="E485" s="4"/>
      <c r="F485" s="98">
        <v>1</v>
      </c>
      <c r="G485" s="8"/>
      <c r="H485" s="7">
        <f t="shared" si="273"/>
        <v>1</v>
      </c>
      <c r="I485" s="4">
        <v>1</v>
      </c>
      <c r="J485" s="8" t="s">
        <v>231</v>
      </c>
      <c r="K485" s="7">
        <f>SUMIF(exportMMB!D:D,budgetMMB!A485,exportMMB!F:F)</f>
        <v>0</v>
      </c>
      <c r="L485" s="14">
        <f t="shared" si="274"/>
        <v>0</v>
      </c>
      <c r="M485" s="25"/>
      <c r="N485" s="14">
        <f t="shared" si="275"/>
        <v>0</v>
      </c>
      <c r="O485" s="33"/>
      <c r="P485" s="33"/>
      <c r="Q485" s="33"/>
      <c r="R485" s="33"/>
      <c r="S485" s="14">
        <f t="shared" si="276"/>
        <v>0</v>
      </c>
      <c r="T485" s="33">
        <f t="shared" si="277"/>
        <v>0</v>
      </c>
    </row>
    <row r="486" spans="1:20">
      <c r="A486" s="39">
        <v>3940</v>
      </c>
      <c r="B486" s="44" t="s">
        <v>549</v>
      </c>
      <c r="C486" s="236" t="s">
        <v>339</v>
      </c>
      <c r="D486" s="6"/>
      <c r="E486" s="4"/>
      <c r="F486" s="98">
        <v>1</v>
      </c>
      <c r="G486" s="8"/>
      <c r="H486" s="7">
        <f t="shared" si="273"/>
        <v>1</v>
      </c>
      <c r="I486" s="4">
        <v>1</v>
      </c>
      <c r="J486" s="8" t="s">
        <v>231</v>
      </c>
      <c r="K486" s="7">
        <f>SUMIF(exportMMB!D:D,budgetMMB!A486,exportMMB!F:F)</f>
        <v>0</v>
      </c>
      <c r="L486" s="14">
        <f t="shared" si="274"/>
        <v>0</v>
      </c>
      <c r="M486" s="25"/>
      <c r="N486" s="14">
        <f t="shared" si="275"/>
        <v>0</v>
      </c>
      <c r="O486" s="33"/>
      <c r="P486" s="33"/>
      <c r="Q486" s="33"/>
      <c r="R486" s="33"/>
      <c r="S486" s="14">
        <f t="shared" si="276"/>
        <v>0</v>
      </c>
      <c r="T486" s="33">
        <f t="shared" si="277"/>
        <v>0</v>
      </c>
    </row>
    <row r="487" spans="1:20">
      <c r="A487" s="103">
        <v>3941</v>
      </c>
      <c r="B487" s="44" t="s">
        <v>550</v>
      </c>
      <c r="C487" s="236" t="s">
        <v>339</v>
      </c>
      <c r="D487" s="6"/>
      <c r="E487" s="4"/>
      <c r="F487" s="98">
        <v>1</v>
      </c>
      <c r="G487" s="8"/>
      <c r="H487" s="7">
        <f t="shared" ref="H487" si="278">SUM(E487:G487)</f>
        <v>1</v>
      </c>
      <c r="I487" s="4">
        <v>1</v>
      </c>
      <c r="J487" s="8" t="s">
        <v>231</v>
      </c>
      <c r="K487" s="7">
        <f>SUMIF(exportMMB!D:D,budgetMMB!A487,exportMMB!F:F)</f>
        <v>0</v>
      </c>
      <c r="L487" s="14">
        <f t="shared" si="274"/>
        <v>0</v>
      </c>
      <c r="M487" s="25"/>
      <c r="N487" s="14">
        <f t="shared" si="275"/>
        <v>0</v>
      </c>
      <c r="O487" s="33"/>
      <c r="P487" s="33"/>
      <c r="Q487" s="33"/>
      <c r="R487" s="33"/>
      <c r="S487" s="14">
        <f t="shared" si="276"/>
        <v>0</v>
      </c>
      <c r="T487" s="33">
        <f t="shared" si="277"/>
        <v>0</v>
      </c>
    </row>
    <row r="488" spans="1:20">
      <c r="A488" s="39">
        <v>3943</v>
      </c>
      <c r="B488" s="44" t="s">
        <v>551</v>
      </c>
      <c r="C488" s="236" t="s">
        <v>339</v>
      </c>
      <c r="D488" s="6"/>
      <c r="E488" s="4"/>
      <c r="F488" s="98">
        <v>1</v>
      </c>
      <c r="G488" s="8"/>
      <c r="H488" s="7">
        <f t="shared" ref="H488:H491" si="279">SUM(E488:G488)</f>
        <v>1</v>
      </c>
      <c r="I488" s="4">
        <v>1</v>
      </c>
      <c r="J488" s="8" t="s">
        <v>231</v>
      </c>
      <c r="K488" s="7">
        <f>SUMIF(exportMMB!D:D,budgetMMB!A488,exportMMB!F:F)</f>
        <v>0</v>
      </c>
      <c r="L488" s="14">
        <f t="shared" si="274"/>
        <v>0</v>
      </c>
      <c r="M488" s="25"/>
      <c r="N488" s="14">
        <f t="shared" si="275"/>
        <v>0</v>
      </c>
      <c r="O488" s="33"/>
      <c r="P488" s="33"/>
      <c r="Q488" s="33"/>
      <c r="R488" s="33"/>
      <c r="S488" s="14">
        <f t="shared" si="276"/>
        <v>0</v>
      </c>
      <c r="T488" s="33">
        <f t="shared" si="277"/>
        <v>0</v>
      </c>
    </row>
    <row r="489" spans="1:20">
      <c r="A489" s="103">
        <v>3944</v>
      </c>
      <c r="B489" s="44" t="s">
        <v>552</v>
      </c>
      <c r="C489" s="236" t="s">
        <v>339</v>
      </c>
      <c r="D489" s="6"/>
      <c r="E489" s="4"/>
      <c r="F489" s="98">
        <v>1</v>
      </c>
      <c r="G489" s="8"/>
      <c r="H489" s="7">
        <f t="shared" si="279"/>
        <v>1</v>
      </c>
      <c r="I489" s="4">
        <v>1</v>
      </c>
      <c r="J489" s="8" t="s">
        <v>231</v>
      </c>
      <c r="K489" s="7">
        <f>SUMIF(exportMMB!D:D,budgetMMB!A489,exportMMB!F:F)</f>
        <v>0</v>
      </c>
      <c r="L489" s="14">
        <f t="shared" si="274"/>
        <v>0</v>
      </c>
      <c r="M489" s="25"/>
      <c r="N489" s="14">
        <f t="shared" si="275"/>
        <v>0</v>
      </c>
      <c r="O489" s="33"/>
      <c r="P489" s="33"/>
      <c r="Q489" s="33"/>
      <c r="R489" s="33"/>
      <c r="S489" s="14">
        <f t="shared" si="276"/>
        <v>0</v>
      </c>
      <c r="T489" s="33">
        <f t="shared" si="277"/>
        <v>0</v>
      </c>
    </row>
    <row r="490" spans="1:20">
      <c r="A490" s="103">
        <v>3949</v>
      </c>
      <c r="B490" s="44" t="s">
        <v>553</v>
      </c>
      <c r="C490" s="236" t="s">
        <v>339</v>
      </c>
      <c r="D490" s="6"/>
      <c r="E490" s="4"/>
      <c r="F490" s="98">
        <v>1</v>
      </c>
      <c r="G490" s="8"/>
      <c r="H490" s="7">
        <f t="shared" si="279"/>
        <v>1</v>
      </c>
      <c r="I490" s="4">
        <v>1</v>
      </c>
      <c r="J490" s="8" t="s">
        <v>231</v>
      </c>
      <c r="K490" s="7">
        <f>SUMIF(exportMMB!D:D,budgetMMB!A490,exportMMB!F:F)</f>
        <v>0</v>
      </c>
      <c r="L490" s="14">
        <f t="shared" si="274"/>
        <v>0</v>
      </c>
      <c r="M490" s="25"/>
      <c r="N490" s="14">
        <f t="shared" si="275"/>
        <v>0</v>
      </c>
      <c r="O490" s="33"/>
      <c r="P490" s="33"/>
      <c r="Q490" s="33"/>
      <c r="R490" s="33"/>
      <c r="S490" s="14">
        <f t="shared" si="276"/>
        <v>0</v>
      </c>
      <c r="T490" s="33">
        <f t="shared" si="277"/>
        <v>0</v>
      </c>
    </row>
    <row r="491" spans="1:20">
      <c r="A491" s="103">
        <v>3962</v>
      </c>
      <c r="B491" s="44" t="s">
        <v>554</v>
      </c>
      <c r="C491" s="236" t="s">
        <v>339</v>
      </c>
      <c r="D491" s="6"/>
      <c r="E491" s="4"/>
      <c r="F491" s="98">
        <v>1</v>
      </c>
      <c r="G491" s="8"/>
      <c r="H491" s="7">
        <f t="shared" si="279"/>
        <v>1</v>
      </c>
      <c r="I491" s="4">
        <v>1</v>
      </c>
      <c r="J491" s="8" t="s">
        <v>231</v>
      </c>
      <c r="K491" s="7">
        <f>SUMIF(exportMMB!D:D,budgetMMB!A491,exportMMB!F:F)</f>
        <v>0</v>
      </c>
      <c r="L491" s="14">
        <f t="shared" si="274"/>
        <v>0</v>
      </c>
      <c r="M491" s="25"/>
      <c r="N491" s="14">
        <f t="shared" si="275"/>
        <v>0</v>
      </c>
      <c r="O491" s="33"/>
      <c r="P491" s="33"/>
      <c r="Q491" s="33"/>
      <c r="R491" s="33"/>
      <c r="S491" s="14">
        <f t="shared" si="276"/>
        <v>0</v>
      </c>
      <c r="T491" s="36"/>
    </row>
    <row r="492" spans="1:20">
      <c r="A492" s="1"/>
      <c r="B492" s="46" t="s">
        <v>152</v>
      </c>
      <c r="C492" s="239"/>
      <c r="D492" s="6"/>
      <c r="E492" s="4"/>
      <c r="F492" s="98"/>
      <c r="G492" s="8"/>
      <c r="H492" s="7"/>
      <c r="I492" s="4"/>
      <c r="J492" s="4"/>
      <c r="K492" s="7"/>
      <c r="L492" s="16">
        <f t="shared" ref="L492:T492" si="280">SUM(L484:L491)</f>
        <v>0</v>
      </c>
      <c r="M492" s="21">
        <f t="shared" si="280"/>
        <v>0</v>
      </c>
      <c r="N492" s="16">
        <f t="shared" si="280"/>
        <v>0</v>
      </c>
      <c r="O492" s="34">
        <f t="shared" si="280"/>
        <v>0</v>
      </c>
      <c r="P492" s="34">
        <f t="shared" si="280"/>
        <v>0</v>
      </c>
      <c r="Q492" s="34">
        <f t="shared" si="280"/>
        <v>0</v>
      </c>
      <c r="R492" s="34">
        <f t="shared" si="280"/>
        <v>0</v>
      </c>
      <c r="S492" s="16">
        <f t="shared" si="280"/>
        <v>0</v>
      </c>
      <c r="T492" s="34">
        <f t="shared" si="280"/>
        <v>0</v>
      </c>
    </row>
    <row r="493" spans="1:20">
      <c r="A493" s="39"/>
      <c r="B493" s="44"/>
      <c r="C493" s="236"/>
      <c r="D493" s="6"/>
      <c r="E493" s="4"/>
      <c r="F493" s="98"/>
      <c r="G493" s="8"/>
      <c r="H493" s="7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</row>
    <row r="494" spans="1:20">
      <c r="A494" s="104">
        <v>4000</v>
      </c>
      <c r="B494" s="31" t="s">
        <v>188</v>
      </c>
      <c r="C494" s="237"/>
      <c r="D494" s="6"/>
      <c r="E494" s="8"/>
      <c r="F494" s="98"/>
      <c r="G494" s="8"/>
      <c r="H494" s="7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</row>
    <row r="495" spans="1:20">
      <c r="A495" s="39">
        <v>4001</v>
      </c>
      <c r="B495" s="44" t="s">
        <v>555</v>
      </c>
      <c r="C495" s="236" t="s">
        <v>254</v>
      </c>
      <c r="D495" s="6"/>
      <c r="E495" s="8"/>
      <c r="F495" s="98">
        <v>1</v>
      </c>
      <c r="G495" s="8"/>
      <c r="H495" s="7">
        <f t="shared" ref="H495:H501" si="281">SUM(E495:G495)</f>
        <v>1</v>
      </c>
      <c r="I495" s="4">
        <v>1</v>
      </c>
      <c r="J495" s="8" t="s">
        <v>231</v>
      </c>
      <c r="K495" s="7">
        <f>SUMIF(exportMMB!D:D,budgetMMB!A495,exportMMB!F:F)</f>
        <v>0</v>
      </c>
      <c r="L495" s="14">
        <f t="shared" ref="L495:L509" si="282">H495*I495*K495</f>
        <v>0</v>
      </c>
      <c r="M495" s="25"/>
      <c r="N495" s="14">
        <f t="shared" ref="N495:N509" si="283">MAX(L495-SUM(O495:R495),0)</f>
        <v>0</v>
      </c>
      <c r="O495" s="33"/>
      <c r="P495" s="33"/>
      <c r="Q495" s="33"/>
      <c r="R495" s="33"/>
      <c r="S495" s="14">
        <f t="shared" ref="S495:S509" si="284">L495-SUM(N495:R495)</f>
        <v>0</v>
      </c>
      <c r="T495" s="33">
        <f t="shared" ref="T495:T502" si="285">N495</f>
        <v>0</v>
      </c>
    </row>
    <row r="496" spans="1:20">
      <c r="A496" s="39">
        <v>4002</v>
      </c>
      <c r="B496" s="44" t="s">
        <v>556</v>
      </c>
      <c r="C496" s="236" t="s">
        <v>254</v>
      </c>
      <c r="D496" s="6"/>
      <c r="E496" s="8"/>
      <c r="F496" s="98">
        <v>1</v>
      </c>
      <c r="G496" s="8"/>
      <c r="H496" s="7">
        <f t="shared" si="281"/>
        <v>1</v>
      </c>
      <c r="I496" s="4">
        <v>1</v>
      </c>
      <c r="J496" s="8" t="s">
        <v>231</v>
      </c>
      <c r="K496" s="7">
        <f>SUMIF(exportMMB!D:D,budgetMMB!A496,exportMMB!F:F)</f>
        <v>0</v>
      </c>
      <c r="L496" s="14">
        <f t="shared" si="282"/>
        <v>0</v>
      </c>
      <c r="M496" s="25"/>
      <c r="N496" s="14">
        <f t="shared" si="283"/>
        <v>0</v>
      </c>
      <c r="O496" s="33"/>
      <c r="P496" s="33"/>
      <c r="Q496" s="33"/>
      <c r="R496" s="33"/>
      <c r="S496" s="14">
        <f t="shared" si="284"/>
        <v>0</v>
      </c>
      <c r="T496" s="33">
        <f t="shared" si="285"/>
        <v>0</v>
      </c>
    </row>
    <row r="497" spans="1:20">
      <c r="A497" s="39">
        <v>4003</v>
      </c>
      <c r="B497" s="44" t="s">
        <v>557</v>
      </c>
      <c r="C497" s="236" t="s">
        <v>254</v>
      </c>
      <c r="D497" s="6"/>
      <c r="E497" s="8"/>
      <c r="F497" s="98">
        <v>1</v>
      </c>
      <c r="G497" s="8"/>
      <c r="H497" s="7">
        <f t="shared" si="281"/>
        <v>1</v>
      </c>
      <c r="I497" s="4">
        <v>1</v>
      </c>
      <c r="J497" s="8" t="s">
        <v>231</v>
      </c>
      <c r="K497" s="7">
        <f>SUMIF(exportMMB!D:D,budgetMMB!A497,exportMMB!F:F)</f>
        <v>0</v>
      </c>
      <c r="L497" s="14">
        <f t="shared" si="282"/>
        <v>0</v>
      </c>
      <c r="M497" s="25"/>
      <c r="N497" s="14">
        <f t="shared" si="283"/>
        <v>0</v>
      </c>
      <c r="O497" s="33"/>
      <c r="P497" s="33"/>
      <c r="Q497" s="33"/>
      <c r="R497" s="33"/>
      <c r="S497" s="14">
        <f t="shared" si="284"/>
        <v>0</v>
      </c>
      <c r="T497" s="33">
        <f t="shared" si="285"/>
        <v>0</v>
      </c>
    </row>
    <row r="498" spans="1:20">
      <c r="A498" s="103">
        <v>4004</v>
      </c>
      <c r="B498" s="44" t="s">
        <v>558</v>
      </c>
      <c r="C498" s="236" t="s">
        <v>254</v>
      </c>
      <c r="D498" s="6"/>
      <c r="E498" s="8"/>
      <c r="F498" s="98">
        <v>1</v>
      </c>
      <c r="G498" s="8"/>
      <c r="H498" s="7">
        <f t="shared" si="281"/>
        <v>1</v>
      </c>
      <c r="I498" s="4">
        <v>1</v>
      </c>
      <c r="J498" s="8" t="s">
        <v>231</v>
      </c>
      <c r="K498" s="7">
        <f>SUMIF(exportMMB!D:D,budgetMMB!A498,exportMMB!F:F)</f>
        <v>0</v>
      </c>
      <c r="L498" s="14">
        <f t="shared" si="282"/>
        <v>0</v>
      </c>
      <c r="M498" s="25"/>
      <c r="N498" s="14">
        <f t="shared" si="283"/>
        <v>0</v>
      </c>
      <c r="O498" s="33"/>
      <c r="P498" s="33"/>
      <c r="Q498" s="33"/>
      <c r="R498" s="33"/>
      <c r="S498" s="14">
        <f t="shared" si="284"/>
        <v>0</v>
      </c>
      <c r="T498" s="33">
        <f t="shared" si="285"/>
        <v>0</v>
      </c>
    </row>
    <row r="499" spans="1:20">
      <c r="A499" s="103">
        <v>4008</v>
      </c>
      <c r="B499" s="44" t="s">
        <v>559</v>
      </c>
      <c r="C499" s="236" t="s">
        <v>254</v>
      </c>
      <c r="D499" s="6"/>
      <c r="E499" s="8"/>
      <c r="F499" s="98">
        <v>1</v>
      </c>
      <c r="G499" s="8"/>
      <c r="H499" s="7">
        <f t="shared" si="281"/>
        <v>1</v>
      </c>
      <c r="I499" s="4">
        <v>1</v>
      </c>
      <c r="J499" s="8" t="s">
        <v>231</v>
      </c>
      <c r="K499" s="7">
        <f>SUMIF(exportMMB!D:D,budgetMMB!A499,exportMMB!F:F)</f>
        <v>0</v>
      </c>
      <c r="L499" s="14">
        <f t="shared" si="282"/>
        <v>0</v>
      </c>
      <c r="M499" s="25"/>
      <c r="N499" s="14">
        <f t="shared" si="283"/>
        <v>0</v>
      </c>
      <c r="O499" s="33"/>
      <c r="P499" s="33"/>
      <c r="Q499" s="33"/>
      <c r="R499" s="33"/>
      <c r="S499" s="14">
        <f t="shared" si="284"/>
        <v>0</v>
      </c>
      <c r="T499" s="33">
        <f t="shared" si="285"/>
        <v>0</v>
      </c>
    </row>
    <row r="500" spans="1:20">
      <c r="A500" s="39">
        <v>4011</v>
      </c>
      <c r="B500" s="44" t="s">
        <v>560</v>
      </c>
      <c r="C500" s="236" t="s">
        <v>254</v>
      </c>
      <c r="D500" s="6"/>
      <c r="E500" s="8"/>
      <c r="F500" s="98">
        <v>1</v>
      </c>
      <c r="G500" s="8"/>
      <c r="H500" s="7">
        <f t="shared" si="281"/>
        <v>1</v>
      </c>
      <c r="I500" s="4">
        <v>1</v>
      </c>
      <c r="J500" s="8" t="s">
        <v>231</v>
      </c>
      <c r="K500" s="7">
        <f>SUMIF(exportMMB!D:D,budgetMMB!A500,exportMMB!F:F)</f>
        <v>0</v>
      </c>
      <c r="L500" s="14">
        <f t="shared" si="282"/>
        <v>0</v>
      </c>
      <c r="M500" s="25"/>
      <c r="N500" s="14">
        <f t="shared" si="283"/>
        <v>0</v>
      </c>
      <c r="O500" s="33"/>
      <c r="P500" s="33"/>
      <c r="Q500" s="33"/>
      <c r="R500" s="33"/>
      <c r="S500" s="14">
        <f t="shared" si="284"/>
        <v>0</v>
      </c>
      <c r="T500" s="33">
        <f t="shared" si="285"/>
        <v>0</v>
      </c>
    </row>
    <row r="501" spans="1:20">
      <c r="A501" s="39">
        <v>4040</v>
      </c>
      <c r="B501" s="44" t="s">
        <v>561</v>
      </c>
      <c r="C501" s="236" t="s">
        <v>254</v>
      </c>
      <c r="D501" s="6"/>
      <c r="E501" s="8"/>
      <c r="F501" s="98">
        <v>1</v>
      </c>
      <c r="G501" s="8"/>
      <c r="H501" s="7">
        <f t="shared" si="281"/>
        <v>1</v>
      </c>
      <c r="I501" s="4">
        <v>1</v>
      </c>
      <c r="J501" s="8" t="s">
        <v>231</v>
      </c>
      <c r="K501" s="7">
        <f>SUMIF(exportMMB!D:D,budgetMMB!A501,exportMMB!F:F)</f>
        <v>0</v>
      </c>
      <c r="L501" s="14">
        <f t="shared" si="282"/>
        <v>0</v>
      </c>
      <c r="M501" s="25"/>
      <c r="N501" s="14">
        <f t="shared" si="283"/>
        <v>0</v>
      </c>
      <c r="O501" s="33"/>
      <c r="P501" s="33"/>
      <c r="Q501" s="33"/>
      <c r="R501" s="33"/>
      <c r="S501" s="14">
        <f t="shared" si="284"/>
        <v>0</v>
      </c>
      <c r="T501" s="33">
        <f t="shared" si="285"/>
        <v>0</v>
      </c>
    </row>
    <row r="502" spans="1:20">
      <c r="A502" s="39">
        <v>4042</v>
      </c>
      <c r="B502" s="44" t="s">
        <v>562</v>
      </c>
      <c r="C502" s="236" t="s">
        <v>254</v>
      </c>
      <c r="D502" s="6"/>
      <c r="E502" s="8"/>
      <c r="F502" s="98">
        <v>1</v>
      </c>
      <c r="G502" s="8"/>
      <c r="H502" s="7">
        <f t="shared" ref="H502:H506" si="286">SUM(E502:G502)</f>
        <v>1</v>
      </c>
      <c r="I502" s="4">
        <v>1</v>
      </c>
      <c r="J502" s="8" t="s">
        <v>231</v>
      </c>
      <c r="K502" s="7">
        <f>SUMIF(exportMMB!D:D,budgetMMB!A502,exportMMB!F:F)</f>
        <v>0</v>
      </c>
      <c r="L502" s="14">
        <f t="shared" si="282"/>
        <v>0</v>
      </c>
      <c r="M502" s="25"/>
      <c r="N502" s="14">
        <f t="shared" si="283"/>
        <v>0</v>
      </c>
      <c r="O502" s="33"/>
      <c r="P502" s="33"/>
      <c r="Q502" s="33"/>
      <c r="R502" s="33"/>
      <c r="S502" s="14">
        <f t="shared" si="284"/>
        <v>0</v>
      </c>
      <c r="T502" s="33">
        <f t="shared" si="285"/>
        <v>0</v>
      </c>
    </row>
    <row r="503" spans="1:20">
      <c r="A503" s="39">
        <v>4043</v>
      </c>
      <c r="B503" s="44" t="s">
        <v>563</v>
      </c>
      <c r="C503" s="236" t="s">
        <v>254</v>
      </c>
      <c r="D503" s="6"/>
      <c r="E503" s="8"/>
      <c r="F503" s="98">
        <v>1</v>
      </c>
      <c r="G503" s="8"/>
      <c r="H503" s="7">
        <f t="shared" si="286"/>
        <v>1</v>
      </c>
      <c r="I503" s="4">
        <v>1</v>
      </c>
      <c r="J503" s="8" t="s">
        <v>231</v>
      </c>
      <c r="K503" s="7">
        <f>SUMIF(exportMMB!D:D,budgetMMB!A503,exportMMB!F:F)</f>
        <v>0</v>
      </c>
      <c r="L503" s="14">
        <f t="shared" si="282"/>
        <v>0</v>
      </c>
      <c r="M503" s="25"/>
      <c r="N503" s="14">
        <f t="shared" si="283"/>
        <v>0</v>
      </c>
      <c r="O503" s="33"/>
      <c r="P503" s="33"/>
      <c r="Q503" s="33"/>
      <c r="R503" s="33"/>
      <c r="S503" s="14">
        <f t="shared" si="284"/>
        <v>0</v>
      </c>
      <c r="T503" s="36"/>
    </row>
    <row r="504" spans="1:20">
      <c r="A504" s="39">
        <v>4044</v>
      </c>
      <c r="B504" s="44" t="s">
        <v>564</v>
      </c>
      <c r="C504" s="236" t="s">
        <v>254</v>
      </c>
      <c r="D504" s="6"/>
      <c r="E504" s="8"/>
      <c r="F504" s="98">
        <v>1</v>
      </c>
      <c r="G504" s="8"/>
      <c r="H504" s="7">
        <f t="shared" si="286"/>
        <v>1</v>
      </c>
      <c r="I504" s="4">
        <v>1</v>
      </c>
      <c r="J504" s="8" t="s">
        <v>231</v>
      </c>
      <c r="K504" s="7">
        <f>SUMIF(exportMMB!D:D,budgetMMB!A504,exportMMB!F:F)</f>
        <v>0</v>
      </c>
      <c r="L504" s="14">
        <f t="shared" si="282"/>
        <v>0</v>
      </c>
      <c r="M504" s="25"/>
      <c r="N504" s="14">
        <f t="shared" si="283"/>
        <v>0</v>
      </c>
      <c r="O504" s="33"/>
      <c r="P504" s="33"/>
      <c r="Q504" s="33"/>
      <c r="R504" s="33"/>
      <c r="S504" s="14">
        <f t="shared" si="284"/>
        <v>0</v>
      </c>
      <c r="T504" s="36"/>
    </row>
    <row r="505" spans="1:20">
      <c r="A505" s="39">
        <v>4052</v>
      </c>
      <c r="B505" s="44" t="s">
        <v>565</v>
      </c>
      <c r="C505" s="236" t="s">
        <v>254</v>
      </c>
      <c r="D505" s="6"/>
      <c r="E505" s="8"/>
      <c r="F505" s="98">
        <v>1</v>
      </c>
      <c r="G505" s="8"/>
      <c r="H505" s="7">
        <f t="shared" si="286"/>
        <v>1</v>
      </c>
      <c r="I505" s="4">
        <v>1</v>
      </c>
      <c r="J505" s="8" t="s">
        <v>231</v>
      </c>
      <c r="K505" s="7">
        <f>SUMIF(exportMMB!D:D,budgetMMB!A505,exportMMB!F:F)</f>
        <v>0</v>
      </c>
      <c r="L505" s="14">
        <f t="shared" si="282"/>
        <v>0</v>
      </c>
      <c r="M505" s="25"/>
      <c r="N505" s="14">
        <f t="shared" si="283"/>
        <v>0</v>
      </c>
      <c r="O505" s="33"/>
      <c r="P505" s="33"/>
      <c r="Q505" s="33"/>
      <c r="R505" s="33"/>
      <c r="S505" s="14">
        <f t="shared" si="284"/>
        <v>0</v>
      </c>
      <c r="T505" s="33">
        <f>N505</f>
        <v>0</v>
      </c>
    </row>
    <row r="506" spans="1:20">
      <c r="A506" s="39">
        <v>4053</v>
      </c>
      <c r="B506" s="44" t="s">
        <v>566</v>
      </c>
      <c r="C506" s="236" t="s">
        <v>254</v>
      </c>
      <c r="D506" s="6"/>
      <c r="E506" s="4"/>
      <c r="F506" s="98">
        <v>1</v>
      </c>
      <c r="G506" s="8"/>
      <c r="H506" s="7">
        <f t="shared" si="286"/>
        <v>1</v>
      </c>
      <c r="I506" s="4">
        <v>1</v>
      </c>
      <c r="J506" s="8" t="s">
        <v>231</v>
      </c>
      <c r="K506" s="7">
        <f>SUMIF(exportMMB!D:D,budgetMMB!A506,exportMMB!F:F)</f>
        <v>0</v>
      </c>
      <c r="L506" s="14">
        <f t="shared" si="282"/>
        <v>0</v>
      </c>
      <c r="M506" s="25"/>
      <c r="N506" s="14">
        <f t="shared" si="283"/>
        <v>0</v>
      </c>
      <c r="O506" s="33"/>
      <c r="P506" s="33"/>
      <c r="Q506" s="33"/>
      <c r="R506" s="33"/>
      <c r="S506" s="14">
        <f t="shared" si="284"/>
        <v>0</v>
      </c>
      <c r="T506" s="36"/>
    </row>
    <row r="507" spans="1:20">
      <c r="A507" s="39">
        <v>4054</v>
      </c>
      <c r="B507" s="44" t="s">
        <v>567</v>
      </c>
      <c r="C507" s="236" t="s">
        <v>254</v>
      </c>
      <c r="D507" s="6"/>
      <c r="E507" s="8"/>
      <c r="F507" s="98">
        <v>1</v>
      </c>
      <c r="G507" s="8"/>
      <c r="H507" s="7">
        <f t="shared" ref="H507" si="287">SUM(E507:G507)</f>
        <v>1</v>
      </c>
      <c r="I507" s="4">
        <v>1</v>
      </c>
      <c r="J507" s="8" t="s">
        <v>231</v>
      </c>
      <c r="K507" s="7">
        <f>SUMIF(exportMMB!D:D,budgetMMB!A507,exportMMB!F:F)</f>
        <v>0</v>
      </c>
      <c r="L507" s="14">
        <f t="shared" si="282"/>
        <v>0</v>
      </c>
      <c r="M507" s="25"/>
      <c r="N507" s="14">
        <f t="shared" si="283"/>
        <v>0</v>
      </c>
      <c r="O507" s="33"/>
      <c r="P507" s="33"/>
      <c r="Q507" s="33"/>
      <c r="R507" s="33"/>
      <c r="S507" s="14">
        <f t="shared" si="284"/>
        <v>0</v>
      </c>
      <c r="T507" s="36"/>
    </row>
    <row r="508" spans="1:20">
      <c r="A508" s="39">
        <v>4060</v>
      </c>
      <c r="B508" s="44" t="s">
        <v>568</v>
      </c>
      <c r="C508" s="236" t="s">
        <v>254</v>
      </c>
      <c r="D508" s="6"/>
      <c r="E508" s="8"/>
      <c r="F508" s="98">
        <v>1</v>
      </c>
      <c r="G508" s="8"/>
      <c r="H508" s="7">
        <f t="shared" ref="H508:H513" si="288">SUM(E508:G508)</f>
        <v>1</v>
      </c>
      <c r="I508" s="4">
        <v>1</v>
      </c>
      <c r="J508" s="8" t="s">
        <v>231</v>
      </c>
      <c r="K508" s="7">
        <f>SUMIF(exportMMB!D:D,budgetMMB!A508,exportMMB!F:F)</f>
        <v>0</v>
      </c>
      <c r="L508" s="14">
        <f t="shared" si="282"/>
        <v>0</v>
      </c>
      <c r="M508" s="25"/>
      <c r="N508" s="14">
        <f t="shared" si="283"/>
        <v>0</v>
      </c>
      <c r="O508" s="33"/>
      <c r="P508" s="33"/>
      <c r="Q508" s="33"/>
      <c r="R508" s="33"/>
      <c r="S508" s="14">
        <f t="shared" si="284"/>
        <v>0</v>
      </c>
      <c r="T508" s="36"/>
    </row>
    <row r="509" spans="1:20">
      <c r="A509" s="39">
        <v>4083</v>
      </c>
      <c r="B509" s="44" t="s">
        <v>569</v>
      </c>
      <c r="C509" s="236" t="s">
        <v>254</v>
      </c>
      <c r="D509" s="6"/>
      <c r="E509" s="4"/>
      <c r="F509" s="98">
        <v>1</v>
      </c>
      <c r="G509" s="8"/>
      <c r="H509" s="7">
        <f t="shared" si="288"/>
        <v>1</v>
      </c>
      <c r="I509" s="4">
        <v>1</v>
      </c>
      <c r="J509" s="8" t="s">
        <v>231</v>
      </c>
      <c r="K509" s="7">
        <f>SUMIF(exportMMB!D:D,budgetMMB!A509,exportMMB!F:F)</f>
        <v>0</v>
      </c>
      <c r="L509" s="14">
        <f t="shared" si="282"/>
        <v>0</v>
      </c>
      <c r="M509" s="25"/>
      <c r="N509" s="14">
        <f t="shared" si="283"/>
        <v>0</v>
      </c>
      <c r="O509" s="33"/>
      <c r="P509" s="33"/>
      <c r="Q509" s="33"/>
      <c r="R509" s="33"/>
      <c r="S509" s="14">
        <f t="shared" si="284"/>
        <v>0</v>
      </c>
      <c r="T509" s="33">
        <f>N509</f>
        <v>0</v>
      </c>
    </row>
    <row r="510" spans="1:20">
      <c r="A510" s="1"/>
      <c r="B510" s="46" t="s">
        <v>152</v>
      </c>
      <c r="C510" s="239"/>
      <c r="D510" s="6"/>
      <c r="E510" s="8"/>
      <c r="F510" s="98"/>
      <c r="G510" s="8"/>
      <c r="H510" s="7"/>
      <c r="I510" s="4"/>
      <c r="J510" s="8"/>
      <c r="K510" s="7"/>
      <c r="L510" s="16">
        <f t="shared" ref="L510:T510" si="289">SUM(L495:L509)</f>
        <v>0</v>
      </c>
      <c r="M510" s="21">
        <f t="shared" si="289"/>
        <v>0</v>
      </c>
      <c r="N510" s="16">
        <f t="shared" si="289"/>
        <v>0</v>
      </c>
      <c r="O510" s="34">
        <f t="shared" si="289"/>
        <v>0</v>
      </c>
      <c r="P510" s="34">
        <f t="shared" si="289"/>
        <v>0</v>
      </c>
      <c r="Q510" s="34">
        <f t="shared" si="289"/>
        <v>0</v>
      </c>
      <c r="R510" s="34">
        <f t="shared" si="289"/>
        <v>0</v>
      </c>
      <c r="S510" s="16">
        <f t="shared" si="289"/>
        <v>0</v>
      </c>
      <c r="T510" s="34">
        <f t="shared" si="289"/>
        <v>0</v>
      </c>
    </row>
    <row r="511" spans="1:20">
      <c r="A511" s="1"/>
      <c r="B511" s="44"/>
      <c r="C511" s="239"/>
      <c r="D511" s="6"/>
      <c r="E511" s="8"/>
      <c r="F511" s="98"/>
      <c r="G511" s="8"/>
      <c r="H511" s="7"/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</row>
    <row r="512" spans="1:20">
      <c r="A512" s="41">
        <v>4100</v>
      </c>
      <c r="B512" s="31" t="s">
        <v>571</v>
      </c>
      <c r="C512" s="237"/>
      <c r="D512" s="6"/>
      <c r="E512" s="8"/>
      <c r="F512" s="98"/>
      <c r="G512" s="8"/>
      <c r="H512" s="7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</row>
    <row r="513" spans="1:20">
      <c r="A513" s="39">
        <v>4140</v>
      </c>
      <c r="B513" s="44" t="s">
        <v>572</v>
      </c>
      <c r="C513" s="236" t="s">
        <v>244</v>
      </c>
      <c r="D513" s="6"/>
      <c r="E513" s="8"/>
      <c r="F513" s="98">
        <v>1</v>
      </c>
      <c r="G513" s="8"/>
      <c r="H513" s="7">
        <f t="shared" si="288"/>
        <v>1</v>
      </c>
      <c r="I513" s="4">
        <v>1</v>
      </c>
      <c r="J513" s="8" t="s">
        <v>231</v>
      </c>
      <c r="K513" s="7">
        <f>SUMIF(exportMMB!D:D,budgetMMB!A513,exportMMB!F:F)</f>
        <v>0</v>
      </c>
      <c r="L513" s="14">
        <f t="shared" ref="L513:L518" si="290">H513*I513*K513</f>
        <v>0</v>
      </c>
      <c r="M513" s="25"/>
      <c r="N513" s="14">
        <f t="shared" ref="N513:N518" si="291">MAX(L513-SUM(O513:R513),0)</f>
        <v>0</v>
      </c>
      <c r="O513" s="33"/>
      <c r="P513" s="33"/>
      <c r="Q513" s="33"/>
      <c r="R513" s="33"/>
      <c r="S513" s="14">
        <f t="shared" ref="S513:S518" si="292">L513-SUM(N513:R513)</f>
        <v>0</v>
      </c>
      <c r="T513" s="33">
        <f t="shared" ref="T513:T518" si="293">N513</f>
        <v>0</v>
      </c>
    </row>
    <row r="514" spans="1:20">
      <c r="A514" s="39">
        <v>4141</v>
      </c>
      <c r="B514" s="44" t="s">
        <v>574</v>
      </c>
      <c r="C514" s="236" t="s">
        <v>244</v>
      </c>
      <c r="D514" s="6"/>
      <c r="E514" s="8"/>
      <c r="F514" s="98">
        <v>1</v>
      </c>
      <c r="G514" s="8"/>
      <c r="H514" s="7">
        <f t="shared" ref="H514:H518" si="294">SUM(E514:G514)</f>
        <v>1</v>
      </c>
      <c r="I514" s="4">
        <v>1</v>
      </c>
      <c r="J514" s="8" t="s">
        <v>231</v>
      </c>
      <c r="K514" s="7">
        <f>SUMIF(exportMMB!D:D,budgetMMB!A514,exportMMB!F:F)</f>
        <v>0</v>
      </c>
      <c r="L514" s="14">
        <f t="shared" si="290"/>
        <v>0</v>
      </c>
      <c r="M514" s="25"/>
      <c r="N514" s="14">
        <f t="shared" si="291"/>
        <v>0</v>
      </c>
      <c r="O514" s="33"/>
      <c r="P514" s="33"/>
      <c r="Q514" s="33"/>
      <c r="R514" s="33"/>
      <c r="S514" s="14">
        <f t="shared" si="292"/>
        <v>0</v>
      </c>
      <c r="T514" s="33">
        <f t="shared" si="293"/>
        <v>0</v>
      </c>
    </row>
    <row r="515" spans="1:20">
      <c r="A515" s="39">
        <v>4142</v>
      </c>
      <c r="B515" s="44" t="s">
        <v>576</v>
      </c>
      <c r="C515" s="236" t="s">
        <v>244</v>
      </c>
      <c r="D515" s="6"/>
      <c r="E515" s="8"/>
      <c r="F515" s="98">
        <v>1</v>
      </c>
      <c r="G515" s="8"/>
      <c r="H515" s="7">
        <f t="shared" si="294"/>
        <v>1</v>
      </c>
      <c r="I515" s="4">
        <v>1</v>
      </c>
      <c r="J515" s="8" t="s">
        <v>231</v>
      </c>
      <c r="K515" s="7">
        <f>SUMIF(exportMMB!D:D,budgetMMB!A515,exportMMB!F:F)</f>
        <v>0</v>
      </c>
      <c r="L515" s="14">
        <f t="shared" si="290"/>
        <v>0</v>
      </c>
      <c r="M515" s="25"/>
      <c r="N515" s="14">
        <f t="shared" si="291"/>
        <v>0</v>
      </c>
      <c r="O515" s="33"/>
      <c r="P515" s="33"/>
      <c r="Q515" s="33"/>
      <c r="R515" s="33"/>
      <c r="S515" s="14">
        <f t="shared" si="292"/>
        <v>0</v>
      </c>
      <c r="T515" s="33">
        <f t="shared" si="293"/>
        <v>0</v>
      </c>
    </row>
    <row r="516" spans="1:20">
      <c r="A516" s="103">
        <v>4143</v>
      </c>
      <c r="B516" s="44" t="s">
        <v>577</v>
      </c>
      <c r="C516" s="236" t="s">
        <v>244</v>
      </c>
      <c r="D516" s="6"/>
      <c r="E516" s="8"/>
      <c r="F516" s="98">
        <v>1</v>
      </c>
      <c r="G516" s="8"/>
      <c r="H516" s="7">
        <f t="shared" si="294"/>
        <v>1</v>
      </c>
      <c r="I516" s="4">
        <v>1</v>
      </c>
      <c r="J516" s="8" t="s">
        <v>231</v>
      </c>
      <c r="K516" s="7">
        <f>SUMIF(exportMMB!D:D,budgetMMB!A516,exportMMB!F:F)</f>
        <v>0</v>
      </c>
      <c r="L516" s="14">
        <f t="shared" si="290"/>
        <v>0</v>
      </c>
      <c r="M516" s="25"/>
      <c r="N516" s="14">
        <f t="shared" si="291"/>
        <v>0</v>
      </c>
      <c r="O516" s="33"/>
      <c r="P516" s="33"/>
      <c r="Q516" s="33"/>
      <c r="R516" s="33"/>
      <c r="S516" s="14">
        <f t="shared" si="292"/>
        <v>0</v>
      </c>
      <c r="T516" s="33">
        <f t="shared" si="293"/>
        <v>0</v>
      </c>
    </row>
    <row r="517" spans="1:20">
      <c r="A517" s="39">
        <v>4170</v>
      </c>
      <c r="B517" s="44" t="s">
        <v>578</v>
      </c>
      <c r="C517" s="236" t="s">
        <v>244</v>
      </c>
      <c r="D517" s="6"/>
      <c r="E517" s="8"/>
      <c r="F517" s="98">
        <v>1</v>
      </c>
      <c r="G517" s="8"/>
      <c r="H517" s="7">
        <v>1</v>
      </c>
      <c r="I517" s="4">
        <v>1</v>
      </c>
      <c r="J517" s="8" t="s">
        <v>231</v>
      </c>
      <c r="K517" s="7">
        <f>SUMIF(exportMMB!D:D,budgetMMB!A517,exportMMB!F:F)</f>
        <v>0</v>
      </c>
      <c r="L517" s="14">
        <f t="shared" si="290"/>
        <v>0</v>
      </c>
      <c r="M517" s="25"/>
      <c r="N517" s="14">
        <f t="shared" si="291"/>
        <v>0</v>
      </c>
      <c r="O517" s="33"/>
      <c r="P517" s="33"/>
      <c r="Q517" s="33"/>
      <c r="R517" s="33"/>
      <c r="S517" s="14">
        <f t="shared" si="292"/>
        <v>0</v>
      </c>
      <c r="T517" s="33">
        <f t="shared" si="293"/>
        <v>0</v>
      </c>
    </row>
    <row r="518" spans="1:20">
      <c r="A518" s="39">
        <v>4194</v>
      </c>
      <c r="B518" s="44" t="s">
        <v>579</v>
      </c>
      <c r="C518" s="236" t="s">
        <v>244</v>
      </c>
      <c r="D518" s="6"/>
      <c r="E518" s="8"/>
      <c r="F518" s="98">
        <v>1</v>
      </c>
      <c r="G518" s="8"/>
      <c r="H518" s="7">
        <f t="shared" si="294"/>
        <v>1</v>
      </c>
      <c r="I518" s="4">
        <v>1</v>
      </c>
      <c r="J518" s="8" t="s">
        <v>231</v>
      </c>
      <c r="K518" s="7">
        <f>SUMIF(exportMMB!D:D,budgetMMB!A518,exportMMB!F:F)</f>
        <v>0</v>
      </c>
      <c r="L518" s="14">
        <f t="shared" si="290"/>
        <v>0</v>
      </c>
      <c r="M518" s="25"/>
      <c r="N518" s="14">
        <f t="shared" si="291"/>
        <v>0</v>
      </c>
      <c r="O518" s="33"/>
      <c r="P518" s="33"/>
      <c r="Q518" s="33"/>
      <c r="R518" s="33"/>
      <c r="S518" s="14">
        <f t="shared" si="292"/>
        <v>0</v>
      </c>
      <c r="T518" s="33">
        <f t="shared" si="293"/>
        <v>0</v>
      </c>
    </row>
    <row r="519" spans="1:20">
      <c r="A519" s="1"/>
      <c r="B519" s="46" t="s">
        <v>152</v>
      </c>
      <c r="C519" s="239"/>
      <c r="D519" s="6"/>
      <c r="E519" s="8"/>
      <c r="F519" s="98"/>
      <c r="G519" s="8"/>
      <c r="H519" s="7"/>
      <c r="I519" s="4"/>
      <c r="J519" s="8"/>
      <c r="K519" s="7"/>
      <c r="L519" s="16">
        <f t="shared" ref="L519:T519" si="295">SUM(L513:L518)</f>
        <v>0</v>
      </c>
      <c r="M519" s="21">
        <f t="shared" si="295"/>
        <v>0</v>
      </c>
      <c r="N519" s="16">
        <f t="shared" si="295"/>
        <v>0</v>
      </c>
      <c r="O519" s="34">
        <f t="shared" si="295"/>
        <v>0</v>
      </c>
      <c r="P519" s="34">
        <f t="shared" si="295"/>
        <v>0</v>
      </c>
      <c r="Q519" s="34">
        <f t="shared" si="295"/>
        <v>0</v>
      </c>
      <c r="R519" s="34">
        <f t="shared" si="295"/>
        <v>0</v>
      </c>
      <c r="S519" s="16">
        <f t="shared" si="295"/>
        <v>0</v>
      </c>
      <c r="T519" s="34">
        <f t="shared" si="295"/>
        <v>0</v>
      </c>
    </row>
    <row r="520" spans="1:20">
      <c r="A520" s="1"/>
      <c r="B520" s="44"/>
      <c r="C520" s="239"/>
      <c r="D520" s="6"/>
      <c r="E520" s="4"/>
      <c r="F520" s="98"/>
      <c r="G520" s="8"/>
      <c r="H520" s="7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</row>
    <row r="521" spans="1:20">
      <c r="A521" s="104">
        <v>4300</v>
      </c>
      <c r="B521" s="31" t="s">
        <v>190</v>
      </c>
      <c r="C521" s="237"/>
      <c r="D521" s="6"/>
      <c r="E521" s="4"/>
      <c r="F521" s="98"/>
      <c r="G521" s="8"/>
      <c r="H521" s="7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</row>
    <row r="522" spans="1:20">
      <c r="A522" s="103">
        <v>4301</v>
      </c>
      <c r="B522" s="44" t="s">
        <v>580</v>
      </c>
      <c r="C522" s="236" t="s">
        <v>244</v>
      </c>
      <c r="D522" s="6"/>
      <c r="E522" s="8"/>
      <c r="F522" s="98">
        <v>1</v>
      </c>
      <c r="G522" s="8"/>
      <c r="H522" s="7">
        <f t="shared" ref="H522:H523" si="296">SUM(E522:G522)</f>
        <v>1</v>
      </c>
      <c r="I522" s="4">
        <v>1</v>
      </c>
      <c r="J522" s="8" t="s">
        <v>231</v>
      </c>
      <c r="K522" s="7">
        <f>SUMIF(exportMMB!D:D,budgetMMB!A522,exportMMB!F:F)</f>
        <v>0</v>
      </c>
      <c r="L522" s="14">
        <f>H522*I522*K522</f>
        <v>0</v>
      </c>
      <c r="M522" s="25"/>
      <c r="N522" s="14">
        <f>MAX(L522-SUM(O522:R522),0)</f>
        <v>0</v>
      </c>
      <c r="O522" s="33"/>
      <c r="P522" s="33"/>
      <c r="Q522" s="33"/>
      <c r="R522" s="33"/>
      <c r="S522" s="14">
        <f>L522-SUM(N522:R522)</f>
        <v>0</v>
      </c>
      <c r="T522" s="33">
        <f>N522</f>
        <v>0</v>
      </c>
    </row>
    <row r="523" spans="1:20">
      <c r="A523" s="103">
        <v>4340</v>
      </c>
      <c r="B523" s="44" t="s">
        <v>581</v>
      </c>
      <c r="C523" s="236" t="s">
        <v>244</v>
      </c>
      <c r="D523" s="6"/>
      <c r="E523" s="4"/>
      <c r="F523" s="98">
        <v>1</v>
      </c>
      <c r="G523" s="8"/>
      <c r="H523" s="7">
        <f t="shared" si="296"/>
        <v>1</v>
      </c>
      <c r="I523" s="4">
        <v>1</v>
      </c>
      <c r="J523" s="8" t="s">
        <v>231</v>
      </c>
      <c r="K523" s="7">
        <f>SUMIF(exportMMB!D:D,budgetMMB!A523,exportMMB!F:F)</f>
        <v>0</v>
      </c>
      <c r="L523" s="14">
        <f>H523*I523*K523</f>
        <v>0</v>
      </c>
      <c r="M523" s="25"/>
      <c r="N523" s="14">
        <f>MAX(L523-SUM(O523:R523),0)</f>
        <v>0</v>
      </c>
      <c r="O523" s="33"/>
      <c r="P523" s="33"/>
      <c r="Q523" s="33"/>
      <c r="R523" s="33"/>
      <c r="S523" s="14">
        <f>L523-SUM(N523:R523)</f>
        <v>0</v>
      </c>
      <c r="T523" s="33">
        <f>N523</f>
        <v>0</v>
      </c>
    </row>
    <row r="524" spans="1:20">
      <c r="A524" s="1"/>
      <c r="B524" s="46" t="s">
        <v>152</v>
      </c>
      <c r="C524" s="239"/>
      <c r="D524" s="6"/>
      <c r="E524" s="4"/>
      <c r="F524" s="98"/>
      <c r="G524" s="8"/>
      <c r="H524" s="7"/>
      <c r="I524" s="4"/>
      <c r="J524" s="4"/>
      <c r="K524" s="7"/>
      <c r="L524" s="16">
        <f t="shared" ref="L524:T524" si="297">SUM(L522:L523)</f>
        <v>0</v>
      </c>
      <c r="M524" s="21">
        <f t="shared" si="297"/>
        <v>0</v>
      </c>
      <c r="N524" s="16">
        <f t="shared" si="297"/>
        <v>0</v>
      </c>
      <c r="O524" s="34">
        <f t="shared" si="297"/>
        <v>0</v>
      </c>
      <c r="P524" s="34">
        <f t="shared" si="297"/>
        <v>0</v>
      </c>
      <c r="Q524" s="34">
        <f t="shared" si="297"/>
        <v>0</v>
      </c>
      <c r="R524" s="34">
        <f t="shared" si="297"/>
        <v>0</v>
      </c>
      <c r="S524" s="16">
        <f t="shared" si="297"/>
        <v>0</v>
      </c>
      <c r="T524" s="34">
        <f t="shared" si="297"/>
        <v>0</v>
      </c>
    </row>
    <row r="525" spans="1:20">
      <c r="A525" s="1"/>
      <c r="B525" s="44"/>
      <c r="C525" s="239"/>
      <c r="D525" s="6"/>
      <c r="E525" s="4"/>
      <c r="F525" s="98"/>
      <c r="G525" s="8"/>
      <c r="H525" s="7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</row>
    <row r="526" spans="1:20">
      <c r="A526" s="104">
        <v>4400</v>
      </c>
      <c r="B526" s="31" t="s">
        <v>191</v>
      </c>
      <c r="C526" s="237"/>
      <c r="D526" s="6"/>
      <c r="E526" s="4"/>
      <c r="F526" s="98"/>
      <c r="G526" s="8"/>
      <c r="H526" s="7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</row>
    <row r="527" spans="1:20">
      <c r="A527" s="103">
        <v>4485</v>
      </c>
      <c r="B527" s="44" t="s">
        <v>582</v>
      </c>
      <c r="C527" s="236" t="s">
        <v>230</v>
      </c>
      <c r="D527" s="6"/>
      <c r="E527" s="8"/>
      <c r="F527" s="98">
        <v>1</v>
      </c>
      <c r="G527" s="8"/>
      <c r="H527" s="7">
        <f t="shared" ref="H527" si="298">SUM(E527:G527)</f>
        <v>1</v>
      </c>
      <c r="I527" s="4">
        <v>1</v>
      </c>
      <c r="J527" s="8" t="s">
        <v>231</v>
      </c>
      <c r="K527" s="7">
        <f>SUMIF(exportMMB!D:D,budgetMMB!A527,exportMMB!F:F)</f>
        <v>0</v>
      </c>
      <c r="L527" s="14">
        <f>H527*I527*K527</f>
        <v>0</v>
      </c>
      <c r="M527" s="25"/>
      <c r="N527" s="14">
        <f>MAX(L527-SUM(O527:R527),0)</f>
        <v>0</v>
      </c>
      <c r="O527" s="33"/>
      <c r="P527" s="33"/>
      <c r="Q527" s="33"/>
      <c r="R527" s="33"/>
      <c r="S527" s="14">
        <f>L527-SUM(N527:R527)</f>
        <v>0</v>
      </c>
      <c r="T527" s="33">
        <f>N527</f>
        <v>0</v>
      </c>
    </row>
    <row r="528" spans="1:20">
      <c r="A528" s="1"/>
      <c r="B528" s="46" t="s">
        <v>152</v>
      </c>
      <c r="C528" s="239"/>
      <c r="D528" s="6"/>
      <c r="E528" s="4"/>
      <c r="F528" s="98"/>
      <c r="G528" s="8"/>
      <c r="H528" s="7"/>
      <c r="I528" s="4"/>
      <c r="J528" s="4"/>
      <c r="K528" s="7"/>
      <c r="L528" s="16">
        <f t="shared" ref="L528:T528" si="299">SUM(L527:L527)</f>
        <v>0</v>
      </c>
      <c r="M528" s="21">
        <f t="shared" si="299"/>
        <v>0</v>
      </c>
      <c r="N528" s="16">
        <f t="shared" si="299"/>
        <v>0</v>
      </c>
      <c r="O528" s="34">
        <f t="shared" si="299"/>
        <v>0</v>
      </c>
      <c r="P528" s="34">
        <f t="shared" si="299"/>
        <v>0</v>
      </c>
      <c r="Q528" s="34">
        <f t="shared" si="299"/>
        <v>0</v>
      </c>
      <c r="R528" s="34">
        <f t="shared" si="299"/>
        <v>0</v>
      </c>
      <c r="S528" s="16">
        <f t="shared" si="299"/>
        <v>0</v>
      </c>
      <c r="T528" s="34">
        <f t="shared" si="299"/>
        <v>0</v>
      </c>
    </row>
    <row r="529" spans="1:20">
      <c r="A529" s="1"/>
      <c r="B529" s="44"/>
      <c r="C529" s="239"/>
      <c r="D529" s="6"/>
      <c r="E529" s="4"/>
      <c r="F529" s="98"/>
      <c r="G529" s="8"/>
      <c r="H529" s="7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</row>
    <row r="530" spans="1:20">
      <c r="A530" s="104">
        <v>4500</v>
      </c>
      <c r="B530" s="31" t="s">
        <v>192</v>
      </c>
      <c r="C530" s="237"/>
      <c r="D530" s="6"/>
      <c r="E530" s="8"/>
      <c r="F530" s="98"/>
      <c r="G530" s="8"/>
      <c r="H530" s="7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</row>
    <row r="531" spans="1:20">
      <c r="A531" s="39">
        <v>4540</v>
      </c>
      <c r="B531" s="44" t="s">
        <v>583</v>
      </c>
      <c r="C531" s="236" t="s">
        <v>230</v>
      </c>
      <c r="D531" s="6"/>
      <c r="E531" s="8"/>
      <c r="F531" s="98">
        <v>1</v>
      </c>
      <c r="G531" s="8"/>
      <c r="H531" s="7">
        <f t="shared" ref="H531:H533" si="300">SUM(E531:G531)</f>
        <v>1</v>
      </c>
      <c r="I531" s="4">
        <v>1</v>
      </c>
      <c r="J531" s="8" t="s">
        <v>323</v>
      </c>
      <c r="K531" s="7">
        <f>SUMIF(exportMMB!D:D,budgetMMB!A531,exportMMB!F:F)</f>
        <v>0</v>
      </c>
      <c r="L531" s="14">
        <f t="shared" ref="L531:L544" si="301">H531*I531*K531</f>
        <v>0</v>
      </c>
      <c r="M531" s="25"/>
      <c r="N531" s="14">
        <f t="shared" ref="N531:N544" si="302">MAX(L531-SUM(O531:R531),0)</f>
        <v>0</v>
      </c>
      <c r="O531" s="33"/>
      <c r="P531" s="33"/>
      <c r="Q531" s="33"/>
      <c r="R531" s="33"/>
      <c r="S531" s="14">
        <f t="shared" ref="S531:S544" si="303">L531-SUM(N531:R531)</f>
        <v>0</v>
      </c>
      <c r="T531" s="36"/>
    </row>
    <row r="532" spans="1:20">
      <c r="A532" s="39">
        <v>4541</v>
      </c>
      <c r="B532" s="44" t="s">
        <v>584</v>
      </c>
      <c r="C532" s="236" t="s">
        <v>230</v>
      </c>
      <c r="D532" s="6"/>
      <c r="E532" s="8"/>
      <c r="F532" s="98">
        <v>1</v>
      </c>
      <c r="G532" s="8"/>
      <c r="H532" s="7">
        <f t="shared" si="300"/>
        <v>1</v>
      </c>
      <c r="I532" s="4">
        <v>1</v>
      </c>
      <c r="J532" s="8" t="s">
        <v>323</v>
      </c>
      <c r="K532" s="7">
        <f>SUMIF(exportMMB!D:D,budgetMMB!A532,exportMMB!F:F)</f>
        <v>0</v>
      </c>
      <c r="L532" s="14">
        <f t="shared" si="301"/>
        <v>0</v>
      </c>
      <c r="M532" s="25"/>
      <c r="N532" s="14">
        <f t="shared" si="302"/>
        <v>0</v>
      </c>
      <c r="O532" s="33"/>
      <c r="P532" s="33"/>
      <c r="Q532" s="33"/>
      <c r="R532" s="33"/>
      <c r="S532" s="14">
        <f t="shared" si="303"/>
        <v>0</v>
      </c>
      <c r="T532" s="36"/>
    </row>
    <row r="533" spans="1:20">
      <c r="A533" s="39">
        <v>4542</v>
      </c>
      <c r="B533" s="44" t="s">
        <v>585</v>
      </c>
      <c r="C533" s="236" t="s">
        <v>230</v>
      </c>
      <c r="D533" s="6"/>
      <c r="E533" s="8"/>
      <c r="F533" s="98">
        <v>1</v>
      </c>
      <c r="G533" s="8"/>
      <c r="H533" s="7">
        <f t="shared" si="300"/>
        <v>1</v>
      </c>
      <c r="I533" s="4">
        <v>1</v>
      </c>
      <c r="J533" s="8" t="s">
        <v>231</v>
      </c>
      <c r="K533" s="7">
        <f>SUMIF(exportMMB!D:D,budgetMMB!A533,exportMMB!F:F)</f>
        <v>0</v>
      </c>
      <c r="L533" s="14">
        <f t="shared" si="301"/>
        <v>0</v>
      </c>
      <c r="M533" s="25"/>
      <c r="N533" s="14">
        <f t="shared" si="302"/>
        <v>0</v>
      </c>
      <c r="O533" s="33"/>
      <c r="P533" s="33"/>
      <c r="Q533" s="33"/>
      <c r="R533" s="33"/>
      <c r="S533" s="14">
        <f t="shared" si="303"/>
        <v>0</v>
      </c>
      <c r="T533" s="36"/>
    </row>
    <row r="534" spans="1:20">
      <c r="A534" s="39">
        <v>4543</v>
      </c>
      <c r="B534" s="44" t="s">
        <v>586</v>
      </c>
      <c r="C534" s="236" t="s">
        <v>230</v>
      </c>
      <c r="D534" s="6"/>
      <c r="E534" s="8"/>
      <c r="F534" s="98">
        <v>1</v>
      </c>
      <c r="G534" s="8"/>
      <c r="H534" s="7">
        <f t="shared" ref="H534:H541" si="304">SUM(E534:G534)</f>
        <v>1</v>
      </c>
      <c r="I534" s="4">
        <v>1</v>
      </c>
      <c r="J534" s="8" t="s">
        <v>98</v>
      </c>
      <c r="K534" s="7">
        <f>SUMIF(exportMMB!D:D,budgetMMB!A534,exportMMB!F:F)</f>
        <v>0</v>
      </c>
      <c r="L534" s="14">
        <f t="shared" si="301"/>
        <v>0</v>
      </c>
      <c r="M534" s="25"/>
      <c r="N534" s="14">
        <f t="shared" si="302"/>
        <v>0</v>
      </c>
      <c r="O534" s="33"/>
      <c r="P534" s="33"/>
      <c r="Q534" s="33"/>
      <c r="R534" s="33"/>
      <c r="S534" s="14">
        <f t="shared" si="303"/>
        <v>0</v>
      </c>
      <c r="T534" s="36"/>
    </row>
    <row r="535" spans="1:20">
      <c r="A535" s="39">
        <v>4544</v>
      </c>
      <c r="B535" s="44" t="s">
        <v>587</v>
      </c>
      <c r="C535" s="236" t="s">
        <v>230</v>
      </c>
      <c r="D535" s="6"/>
      <c r="E535" s="8"/>
      <c r="F535" s="98">
        <v>1</v>
      </c>
      <c r="G535" s="8"/>
      <c r="H535" s="7">
        <f t="shared" si="304"/>
        <v>1</v>
      </c>
      <c r="I535" s="4">
        <v>1</v>
      </c>
      <c r="J535" s="8" t="s">
        <v>231</v>
      </c>
      <c r="K535" s="7">
        <f>SUMIF(exportMMB!D:D,budgetMMB!A535,exportMMB!F:F)</f>
        <v>0</v>
      </c>
      <c r="L535" s="14">
        <f t="shared" si="301"/>
        <v>0</v>
      </c>
      <c r="M535" s="25"/>
      <c r="N535" s="14">
        <f t="shared" si="302"/>
        <v>0</v>
      </c>
      <c r="O535" s="33"/>
      <c r="P535" s="33"/>
      <c r="Q535" s="33"/>
      <c r="R535" s="33"/>
      <c r="S535" s="14">
        <f t="shared" si="303"/>
        <v>0</v>
      </c>
      <c r="T535" s="36"/>
    </row>
    <row r="536" spans="1:20">
      <c r="A536" s="39">
        <v>4546</v>
      </c>
      <c r="B536" s="44" t="s">
        <v>588</v>
      </c>
      <c r="C536" s="236" t="s">
        <v>230</v>
      </c>
      <c r="D536" s="6"/>
      <c r="E536" s="8"/>
      <c r="F536" s="98">
        <v>1</v>
      </c>
      <c r="G536" s="8"/>
      <c r="H536" s="7">
        <f t="shared" si="304"/>
        <v>1</v>
      </c>
      <c r="I536" s="4">
        <v>1</v>
      </c>
      <c r="J536" s="8" t="s">
        <v>231</v>
      </c>
      <c r="K536" s="7">
        <f>SUMIF(exportMMB!D:D,budgetMMB!A536,exportMMB!F:F)</f>
        <v>0</v>
      </c>
      <c r="L536" s="14">
        <f t="shared" si="301"/>
        <v>0</v>
      </c>
      <c r="M536" s="25"/>
      <c r="N536" s="14">
        <f t="shared" si="302"/>
        <v>0</v>
      </c>
      <c r="O536" s="33"/>
      <c r="P536" s="33"/>
      <c r="Q536" s="33"/>
      <c r="R536" s="33"/>
      <c r="S536" s="14">
        <f t="shared" si="303"/>
        <v>0</v>
      </c>
      <c r="T536" s="36"/>
    </row>
    <row r="537" spans="1:20">
      <c r="A537" s="39">
        <v>4549</v>
      </c>
      <c r="B537" s="44" t="s">
        <v>589</v>
      </c>
      <c r="C537" s="236" t="s">
        <v>230</v>
      </c>
      <c r="D537" s="6"/>
      <c r="E537" s="8"/>
      <c r="F537" s="98">
        <v>1</v>
      </c>
      <c r="G537" s="8"/>
      <c r="H537" s="7">
        <f t="shared" si="304"/>
        <v>1</v>
      </c>
      <c r="I537" s="4">
        <v>1</v>
      </c>
      <c r="J537" s="8" t="s">
        <v>231</v>
      </c>
      <c r="K537" s="7">
        <f>SUMIF(exportMMB!D:D,budgetMMB!A537,exportMMB!F:F)</f>
        <v>0</v>
      </c>
      <c r="L537" s="14">
        <f t="shared" si="301"/>
        <v>0</v>
      </c>
      <c r="M537" s="25"/>
      <c r="N537" s="14">
        <f t="shared" si="302"/>
        <v>0</v>
      </c>
      <c r="O537" s="33"/>
      <c r="P537" s="33"/>
      <c r="Q537" s="33"/>
      <c r="R537" s="33"/>
      <c r="S537" s="14">
        <f t="shared" si="303"/>
        <v>0</v>
      </c>
      <c r="T537" s="36"/>
    </row>
    <row r="538" spans="1:20">
      <c r="A538" s="39">
        <v>4560</v>
      </c>
      <c r="B538" s="44" t="s">
        <v>590</v>
      </c>
      <c r="C538" s="236" t="s">
        <v>230</v>
      </c>
      <c r="D538" s="6"/>
      <c r="E538" s="8"/>
      <c r="F538" s="98">
        <v>1</v>
      </c>
      <c r="G538" s="8"/>
      <c r="H538" s="7">
        <f t="shared" si="304"/>
        <v>1</v>
      </c>
      <c r="I538" s="4">
        <v>1</v>
      </c>
      <c r="J538" s="8" t="s">
        <v>231</v>
      </c>
      <c r="K538" s="7">
        <f>SUMIF(exportMMB!D:D,budgetMMB!A538,exportMMB!F:F)</f>
        <v>0</v>
      </c>
      <c r="L538" s="14">
        <f t="shared" si="301"/>
        <v>0</v>
      </c>
      <c r="M538" s="25"/>
      <c r="N538" s="14">
        <f t="shared" si="302"/>
        <v>0</v>
      </c>
      <c r="O538" s="33"/>
      <c r="P538" s="33"/>
      <c r="Q538" s="33"/>
      <c r="R538" s="33"/>
      <c r="S538" s="14">
        <f t="shared" si="303"/>
        <v>0</v>
      </c>
      <c r="T538" s="36"/>
    </row>
    <row r="539" spans="1:20">
      <c r="A539" s="39">
        <v>4561</v>
      </c>
      <c r="B539" s="44" t="s">
        <v>591</v>
      </c>
      <c r="C539" s="236" t="s">
        <v>230</v>
      </c>
      <c r="D539" s="6"/>
      <c r="E539" s="8"/>
      <c r="F539" s="98">
        <v>1</v>
      </c>
      <c r="G539" s="8"/>
      <c r="H539" s="7">
        <f t="shared" si="304"/>
        <v>1</v>
      </c>
      <c r="I539" s="4">
        <v>1</v>
      </c>
      <c r="J539" s="8" t="s">
        <v>231</v>
      </c>
      <c r="K539" s="7">
        <f>SUMIF(exportMMB!D:D,budgetMMB!A539,exportMMB!F:F)</f>
        <v>0</v>
      </c>
      <c r="L539" s="14">
        <f t="shared" si="301"/>
        <v>0</v>
      </c>
      <c r="M539" s="25"/>
      <c r="N539" s="14">
        <f t="shared" si="302"/>
        <v>0</v>
      </c>
      <c r="O539" s="33"/>
      <c r="P539" s="33"/>
      <c r="Q539" s="33"/>
      <c r="R539" s="33"/>
      <c r="S539" s="14">
        <f t="shared" si="303"/>
        <v>0</v>
      </c>
      <c r="T539" s="36"/>
    </row>
    <row r="540" spans="1:20">
      <c r="A540" s="39">
        <v>4562</v>
      </c>
      <c r="B540" s="44" t="s">
        <v>592</v>
      </c>
      <c r="C540" s="236" t="s">
        <v>230</v>
      </c>
      <c r="D540" s="6"/>
      <c r="E540" s="8"/>
      <c r="F540" s="98">
        <v>1</v>
      </c>
      <c r="G540" s="8"/>
      <c r="H540" s="7">
        <f t="shared" si="304"/>
        <v>1</v>
      </c>
      <c r="I540" s="4">
        <v>1</v>
      </c>
      <c r="J540" s="8" t="s">
        <v>231</v>
      </c>
      <c r="K540" s="7">
        <f>SUMIF(exportMMB!D:D,budgetMMB!A540,exportMMB!F:F)</f>
        <v>0</v>
      </c>
      <c r="L540" s="14">
        <f t="shared" si="301"/>
        <v>0</v>
      </c>
      <c r="M540" s="25"/>
      <c r="N540" s="14">
        <f t="shared" si="302"/>
        <v>0</v>
      </c>
      <c r="O540" s="33"/>
      <c r="P540" s="33"/>
      <c r="Q540" s="33"/>
      <c r="R540" s="33"/>
      <c r="S540" s="14">
        <f t="shared" si="303"/>
        <v>0</v>
      </c>
      <c r="T540" s="36"/>
    </row>
    <row r="541" spans="1:20">
      <c r="A541" s="39">
        <v>4563</v>
      </c>
      <c r="B541" s="44" t="s">
        <v>593</v>
      </c>
      <c r="C541" s="236" t="s">
        <v>230</v>
      </c>
      <c r="D541" s="6"/>
      <c r="E541" s="8"/>
      <c r="F541" s="98">
        <v>1</v>
      </c>
      <c r="G541" s="8"/>
      <c r="H541" s="7">
        <f t="shared" si="304"/>
        <v>1</v>
      </c>
      <c r="I541" s="4">
        <v>1</v>
      </c>
      <c r="J541" s="8" t="s">
        <v>231</v>
      </c>
      <c r="K541" s="7">
        <f>SUMIF(exportMMB!D:D,budgetMMB!A541,exportMMB!F:F)</f>
        <v>0</v>
      </c>
      <c r="L541" s="14">
        <f t="shared" si="301"/>
        <v>0</v>
      </c>
      <c r="M541" s="25"/>
      <c r="N541" s="14">
        <f t="shared" si="302"/>
        <v>0</v>
      </c>
      <c r="O541" s="33"/>
      <c r="P541" s="33"/>
      <c r="Q541" s="33"/>
      <c r="R541" s="33"/>
      <c r="S541" s="14">
        <f t="shared" si="303"/>
        <v>0</v>
      </c>
      <c r="T541" s="36"/>
    </row>
    <row r="542" spans="1:20">
      <c r="A542" s="39">
        <v>4575</v>
      </c>
      <c r="B542" s="44" t="s">
        <v>594</v>
      </c>
      <c r="C542" s="236" t="s">
        <v>230</v>
      </c>
      <c r="D542" s="6"/>
      <c r="E542" s="8"/>
      <c r="F542" s="98">
        <v>1</v>
      </c>
      <c r="G542" s="8"/>
      <c r="H542" s="7">
        <f t="shared" ref="H542:H544" si="305">SUM(E542:G542)</f>
        <v>1</v>
      </c>
      <c r="I542" s="4">
        <v>1</v>
      </c>
      <c r="J542" s="8" t="s">
        <v>231</v>
      </c>
      <c r="K542" s="7">
        <f>SUMIF(exportMMB!D:D,budgetMMB!A542,exportMMB!F:F)</f>
        <v>0</v>
      </c>
      <c r="L542" s="14">
        <f t="shared" si="301"/>
        <v>0</v>
      </c>
      <c r="M542" s="25"/>
      <c r="N542" s="14">
        <f t="shared" si="302"/>
        <v>0</v>
      </c>
      <c r="O542" s="33"/>
      <c r="P542" s="33"/>
      <c r="Q542" s="33"/>
      <c r="R542" s="33"/>
      <c r="S542" s="14">
        <f t="shared" si="303"/>
        <v>0</v>
      </c>
      <c r="T542" s="33">
        <f>N542</f>
        <v>0</v>
      </c>
    </row>
    <row r="543" spans="1:20">
      <c r="A543" s="103">
        <v>4580</v>
      </c>
      <c r="B543" s="44" t="s">
        <v>595</v>
      </c>
      <c r="C543" s="236" t="s">
        <v>254</v>
      </c>
      <c r="D543" s="6"/>
      <c r="E543" s="8"/>
      <c r="F543" s="98">
        <v>1</v>
      </c>
      <c r="G543" s="8"/>
      <c r="H543" s="7">
        <f t="shared" si="305"/>
        <v>1</v>
      </c>
      <c r="I543" s="4">
        <v>1</v>
      </c>
      <c r="J543" s="8" t="s">
        <v>231</v>
      </c>
      <c r="K543" s="7">
        <f>SUMIF(exportMMB!D:D,budgetMMB!A543,exportMMB!F:F)</f>
        <v>0</v>
      </c>
      <c r="L543" s="14">
        <f t="shared" si="301"/>
        <v>0</v>
      </c>
      <c r="M543" s="25"/>
      <c r="N543" s="14">
        <f t="shared" si="302"/>
        <v>0</v>
      </c>
      <c r="O543" s="33"/>
      <c r="P543" s="33"/>
      <c r="Q543" s="33"/>
      <c r="R543" s="33"/>
      <c r="S543" s="14">
        <f t="shared" si="303"/>
        <v>0</v>
      </c>
      <c r="T543" s="36"/>
    </row>
    <row r="544" spans="1:20">
      <c r="A544" s="39">
        <v>4594</v>
      </c>
      <c r="B544" s="44" t="s">
        <v>596</v>
      </c>
      <c r="C544" s="236" t="s">
        <v>254</v>
      </c>
      <c r="D544" s="6"/>
      <c r="E544" s="8"/>
      <c r="F544" s="98">
        <v>1</v>
      </c>
      <c r="G544" s="8"/>
      <c r="H544" s="7">
        <f t="shared" si="305"/>
        <v>1</v>
      </c>
      <c r="I544" s="4">
        <v>1</v>
      </c>
      <c r="J544" s="8" t="s">
        <v>231</v>
      </c>
      <c r="K544" s="7">
        <f>SUMIF(exportMMB!D:D,budgetMMB!A544,exportMMB!F:F)</f>
        <v>0</v>
      </c>
      <c r="L544" s="14">
        <f t="shared" si="301"/>
        <v>0</v>
      </c>
      <c r="M544" s="25"/>
      <c r="N544" s="14">
        <f t="shared" si="302"/>
        <v>0</v>
      </c>
      <c r="O544" s="33"/>
      <c r="P544" s="33"/>
      <c r="Q544" s="33"/>
      <c r="R544" s="33"/>
      <c r="S544" s="14">
        <f t="shared" si="303"/>
        <v>0</v>
      </c>
      <c r="T544" s="36"/>
    </row>
    <row r="545" spans="1:20">
      <c r="A545" s="39"/>
      <c r="B545" s="46" t="s">
        <v>152</v>
      </c>
      <c r="C545" s="237"/>
      <c r="D545" s="6"/>
      <c r="E545" s="4"/>
      <c r="F545" s="98"/>
      <c r="G545" s="8"/>
      <c r="H545" s="7"/>
      <c r="I545" s="4"/>
      <c r="J545" s="8"/>
      <c r="K545" s="7"/>
      <c r="L545" s="16">
        <f t="shared" ref="L545:T545" si="306">SUM(L531:L544)</f>
        <v>0</v>
      </c>
      <c r="M545" s="21">
        <f t="shared" si="306"/>
        <v>0</v>
      </c>
      <c r="N545" s="16">
        <f t="shared" si="306"/>
        <v>0</v>
      </c>
      <c r="O545" s="34">
        <f t="shared" si="306"/>
        <v>0</v>
      </c>
      <c r="P545" s="34">
        <f t="shared" si="306"/>
        <v>0</v>
      </c>
      <c r="Q545" s="34">
        <f t="shared" si="306"/>
        <v>0</v>
      </c>
      <c r="R545" s="34">
        <f t="shared" si="306"/>
        <v>0</v>
      </c>
      <c r="S545" s="16">
        <f t="shared" si="306"/>
        <v>0</v>
      </c>
      <c r="T545" s="34">
        <f t="shared" si="306"/>
        <v>0</v>
      </c>
    </row>
    <row r="546" spans="1:20" outlineLevel="1">
      <c r="A546" s="1"/>
      <c r="B546" s="44"/>
      <c r="C546" s="236"/>
      <c r="D546" s="6"/>
      <c r="E546" s="4"/>
      <c r="F546" s="98"/>
      <c r="G546" s="8"/>
      <c r="H546" s="7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</row>
    <row r="547" spans="1:20" outlineLevel="1">
      <c r="A547" s="41">
        <v>4600</v>
      </c>
      <c r="B547" s="31" t="s">
        <v>195</v>
      </c>
      <c r="C547" s="236"/>
      <c r="D547" s="6"/>
      <c r="E547" s="8"/>
      <c r="F547" s="98"/>
      <c r="G547" s="8"/>
      <c r="H547" s="7"/>
      <c r="I547" s="4"/>
      <c r="J547" s="8"/>
      <c r="K547" s="7"/>
      <c r="L547" s="14"/>
      <c r="M547" s="25"/>
      <c r="N547" s="14"/>
      <c r="O547" s="33"/>
      <c r="P547" s="33"/>
      <c r="Q547" s="33"/>
      <c r="R547" s="33"/>
      <c r="S547" s="14"/>
      <c r="T547" s="33"/>
    </row>
    <row r="548" spans="1:20" outlineLevel="1">
      <c r="A548" s="170"/>
      <c r="B548" s="171" t="s">
        <v>597</v>
      </c>
      <c r="C548" s="236"/>
      <c r="D548" s="172"/>
      <c r="E548" s="173"/>
      <c r="F548" s="174"/>
      <c r="G548" s="173"/>
      <c r="H548" s="175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</row>
    <row r="549" spans="1:20" outlineLevel="1">
      <c r="A549" s="103">
        <v>4601</v>
      </c>
      <c r="B549" s="44" t="s">
        <v>598</v>
      </c>
      <c r="C549" s="236" t="s">
        <v>248</v>
      </c>
      <c r="D549" s="6"/>
      <c r="E549" s="8"/>
      <c r="F549" s="98">
        <v>1</v>
      </c>
      <c r="G549" s="8"/>
      <c r="H549" s="7">
        <f t="shared" ref="H549:H552" si="307">SUM(E549:G549)</f>
        <v>1</v>
      </c>
      <c r="I549" s="4">
        <v>1</v>
      </c>
      <c r="J549" s="8" t="s">
        <v>231</v>
      </c>
      <c r="K549" s="7">
        <f>SUMIF(exportMMB!D:D,budgetMMB!A549,exportMMB!F:F)</f>
        <v>0</v>
      </c>
      <c r="L549" s="14">
        <f t="shared" ref="L549:L552" si="308">H549*I549*K549</f>
        <v>0</v>
      </c>
      <c r="M549" s="25"/>
      <c r="N549" s="14">
        <f>MAX(L549-SUM(O549:R549),0)</f>
        <v>0</v>
      </c>
      <c r="O549" s="33"/>
      <c r="P549" s="33"/>
      <c r="Q549" s="33"/>
      <c r="R549" s="33"/>
      <c r="S549" s="14">
        <f>L549-SUM(N549:R549)</f>
        <v>0</v>
      </c>
      <c r="T549" s="33">
        <f t="shared" ref="T549:T552" si="309">N549</f>
        <v>0</v>
      </c>
    </row>
    <row r="550" spans="1:20" outlineLevel="1">
      <c r="A550" s="103">
        <v>4602</v>
      </c>
      <c r="B550" s="44" t="s">
        <v>599</v>
      </c>
      <c r="C550" s="236" t="s">
        <v>248</v>
      </c>
      <c r="D550" s="6"/>
      <c r="E550" s="8"/>
      <c r="F550" s="98">
        <v>1</v>
      </c>
      <c r="G550" s="8"/>
      <c r="H550" s="7">
        <f t="shared" si="307"/>
        <v>1</v>
      </c>
      <c r="I550" s="4">
        <v>1</v>
      </c>
      <c r="J550" s="8" t="s">
        <v>231</v>
      </c>
      <c r="K550" s="7">
        <f>SUMIF(exportMMB!D:D,budgetMMB!A550,exportMMB!F:F)</f>
        <v>0</v>
      </c>
      <c r="L550" s="14">
        <f t="shared" si="308"/>
        <v>0</v>
      </c>
      <c r="M550" s="25"/>
      <c r="N550" s="14">
        <f>MAX(L550-SUM(O550:R550),0)</f>
        <v>0</v>
      </c>
      <c r="O550" s="33"/>
      <c r="P550" s="33"/>
      <c r="Q550" s="33"/>
      <c r="R550" s="33"/>
      <c r="S550" s="14">
        <f>L550-SUM(N550:R550)</f>
        <v>0</v>
      </c>
      <c r="T550" s="33">
        <f t="shared" si="309"/>
        <v>0</v>
      </c>
    </row>
    <row r="551" spans="1:20" outlineLevel="1">
      <c r="A551" s="103">
        <v>4610</v>
      </c>
      <c r="B551" s="44" t="s">
        <v>600</v>
      </c>
      <c r="C551" s="236" t="s">
        <v>248</v>
      </c>
      <c r="D551" s="6"/>
      <c r="E551" s="8"/>
      <c r="F551" s="98">
        <v>1</v>
      </c>
      <c r="G551" s="8"/>
      <c r="H551" s="7">
        <f t="shared" si="307"/>
        <v>1</v>
      </c>
      <c r="I551" s="4">
        <v>1</v>
      </c>
      <c r="J551" s="8" t="s">
        <v>231</v>
      </c>
      <c r="K551" s="7">
        <f>SUMIF(exportMMB!D:D,budgetMMB!A551,exportMMB!F:F)</f>
        <v>0</v>
      </c>
      <c r="L551" s="14">
        <f t="shared" si="308"/>
        <v>0</v>
      </c>
      <c r="M551" s="25"/>
      <c r="N551" s="14">
        <f>MAX(L551-SUM(O551:R551),0)</f>
        <v>0</v>
      </c>
      <c r="O551" s="33"/>
      <c r="P551" s="33"/>
      <c r="Q551" s="33"/>
      <c r="R551" s="33"/>
      <c r="S551" s="14">
        <f>L551-SUM(N551:R551)</f>
        <v>0</v>
      </c>
      <c r="T551" s="33">
        <f t="shared" si="309"/>
        <v>0</v>
      </c>
    </row>
    <row r="552" spans="1:20" outlineLevel="1">
      <c r="A552" s="103">
        <v>4611</v>
      </c>
      <c r="B552" s="44" t="s">
        <v>601</v>
      </c>
      <c r="C552" s="236" t="s">
        <v>248</v>
      </c>
      <c r="D552" s="6"/>
      <c r="E552" s="8"/>
      <c r="F552" s="98">
        <v>1</v>
      </c>
      <c r="G552" s="8"/>
      <c r="H552" s="7">
        <f t="shared" si="307"/>
        <v>1</v>
      </c>
      <c r="I552" s="4">
        <v>1</v>
      </c>
      <c r="J552" s="8" t="s">
        <v>231</v>
      </c>
      <c r="K552" s="7">
        <f>SUMIF(exportMMB!D:D,budgetMMB!A552,exportMMB!F:F)</f>
        <v>0</v>
      </c>
      <c r="L552" s="14">
        <f t="shared" si="308"/>
        <v>0</v>
      </c>
      <c r="M552" s="25"/>
      <c r="N552" s="14">
        <f>MAX(L552-SUM(O552:R552),0)</f>
        <v>0</v>
      </c>
      <c r="O552" s="33"/>
      <c r="P552" s="33"/>
      <c r="Q552" s="33"/>
      <c r="R552" s="33"/>
      <c r="S552" s="14">
        <f>L552-SUM(N552:R552)</f>
        <v>0</v>
      </c>
      <c r="T552" s="33">
        <f t="shared" si="309"/>
        <v>0</v>
      </c>
    </row>
    <row r="553" spans="1:20" outlineLevel="1">
      <c r="A553" s="170"/>
      <c r="B553" s="171" t="s">
        <v>602</v>
      </c>
      <c r="C553" s="236"/>
      <c r="D553" s="172"/>
      <c r="E553" s="173"/>
      <c r="F553" s="174"/>
      <c r="G553" s="173"/>
      <c r="H553" s="175"/>
      <c r="I553" s="176"/>
      <c r="J553" s="173"/>
      <c r="K553" s="175"/>
      <c r="L553" s="177">
        <f>SUM(L549:L552)</f>
        <v>0</v>
      </c>
      <c r="M553" s="178">
        <f t="shared" ref="M553:T553" si="310">SUM(M549:M552)</f>
        <v>0</v>
      </c>
      <c r="N553" s="177">
        <f t="shared" si="310"/>
        <v>0</v>
      </c>
      <c r="O553" s="179">
        <f t="shared" si="310"/>
        <v>0</v>
      </c>
      <c r="P553" s="179">
        <f t="shared" si="310"/>
        <v>0</v>
      </c>
      <c r="Q553" s="179">
        <f t="shared" si="310"/>
        <v>0</v>
      </c>
      <c r="R553" s="179">
        <f t="shared" si="310"/>
        <v>0</v>
      </c>
      <c r="S553" s="177">
        <f t="shared" si="310"/>
        <v>0</v>
      </c>
      <c r="T553" s="179">
        <f t="shared" si="310"/>
        <v>0</v>
      </c>
    </row>
    <row r="554" spans="1:20" outlineLevel="1">
      <c r="A554" s="170"/>
      <c r="B554" s="171" t="s">
        <v>603</v>
      </c>
      <c r="C554" s="236"/>
      <c r="D554" s="172"/>
      <c r="E554" s="173"/>
      <c r="F554" s="174"/>
      <c r="G554" s="173"/>
      <c r="H554" s="175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</row>
    <row r="555" spans="1:20" outlineLevel="1">
      <c r="A555" s="103">
        <v>4620</v>
      </c>
      <c r="B555" s="44" t="s">
        <v>604</v>
      </c>
      <c r="C555" s="236" t="s">
        <v>248</v>
      </c>
      <c r="D555" s="6"/>
      <c r="E555" s="8"/>
      <c r="F555" s="98">
        <v>1</v>
      </c>
      <c r="G555" s="8"/>
      <c r="H555" s="7">
        <f t="shared" ref="H555:H566" si="311">SUM(E555:G555)</f>
        <v>1</v>
      </c>
      <c r="I555" s="4">
        <v>1</v>
      </c>
      <c r="J555" s="8" t="s">
        <v>231</v>
      </c>
      <c r="K555" s="7">
        <f>SUMIF(exportMMB!D:D,budgetMMB!A555,exportMMB!F:F)</f>
        <v>0</v>
      </c>
      <c r="L555" s="14">
        <f t="shared" ref="L555:L566" si="312">H555*I555*K555</f>
        <v>0</v>
      </c>
      <c r="M555" s="25"/>
      <c r="N555" s="14">
        <f t="shared" ref="N555:N566" si="313">MAX(L555-SUM(O555:R555),0)</f>
        <v>0</v>
      </c>
      <c r="O555" s="33"/>
      <c r="P555" s="33"/>
      <c r="Q555" s="33"/>
      <c r="R555" s="33"/>
      <c r="S555" s="14">
        <f t="shared" ref="S555:S566" si="314">L555-SUM(N555:R555)</f>
        <v>0</v>
      </c>
      <c r="T555" s="33">
        <f t="shared" ref="T555:T566" si="315">N555</f>
        <v>0</v>
      </c>
    </row>
    <row r="556" spans="1:20" outlineLevel="1">
      <c r="A556" s="103">
        <v>4621</v>
      </c>
      <c r="B556" s="44" t="s">
        <v>605</v>
      </c>
      <c r="C556" s="236" t="s">
        <v>248</v>
      </c>
      <c r="D556" s="6"/>
      <c r="E556" s="8"/>
      <c r="F556" s="98">
        <v>1</v>
      </c>
      <c r="G556" s="8"/>
      <c r="H556" s="7">
        <f t="shared" si="311"/>
        <v>1</v>
      </c>
      <c r="I556" s="4">
        <v>1</v>
      </c>
      <c r="J556" s="8" t="s">
        <v>231</v>
      </c>
      <c r="K556" s="7">
        <f>SUMIF(exportMMB!D:D,budgetMMB!A556,exportMMB!F:F)</f>
        <v>0</v>
      </c>
      <c r="L556" s="14">
        <f t="shared" si="312"/>
        <v>0</v>
      </c>
      <c r="M556" s="25"/>
      <c r="N556" s="14">
        <f t="shared" si="313"/>
        <v>0</v>
      </c>
      <c r="O556" s="33"/>
      <c r="P556" s="33"/>
      <c r="Q556" s="33"/>
      <c r="R556" s="33"/>
      <c r="S556" s="14">
        <f t="shared" si="314"/>
        <v>0</v>
      </c>
      <c r="T556" s="33">
        <f t="shared" si="315"/>
        <v>0</v>
      </c>
    </row>
    <row r="557" spans="1:20" outlineLevel="1">
      <c r="A557" s="103">
        <v>4622</v>
      </c>
      <c r="B557" s="44" t="s">
        <v>606</v>
      </c>
      <c r="C557" s="236" t="s">
        <v>248</v>
      </c>
      <c r="D557" s="6"/>
      <c r="E557" s="8"/>
      <c r="F557" s="98">
        <v>1</v>
      </c>
      <c r="G557" s="8"/>
      <c r="H557" s="7">
        <f t="shared" si="311"/>
        <v>1</v>
      </c>
      <c r="I557" s="4">
        <v>1</v>
      </c>
      <c r="J557" s="8" t="s">
        <v>231</v>
      </c>
      <c r="K557" s="7">
        <f>SUMIF(exportMMB!D:D,budgetMMB!A557,exportMMB!F:F)</f>
        <v>0</v>
      </c>
      <c r="L557" s="14">
        <f t="shared" si="312"/>
        <v>0</v>
      </c>
      <c r="M557" s="25"/>
      <c r="N557" s="14">
        <f t="shared" si="313"/>
        <v>0</v>
      </c>
      <c r="O557" s="33"/>
      <c r="P557" s="33"/>
      <c r="Q557" s="33"/>
      <c r="R557" s="33"/>
      <c r="S557" s="14">
        <f t="shared" si="314"/>
        <v>0</v>
      </c>
      <c r="T557" s="33">
        <f t="shared" si="315"/>
        <v>0</v>
      </c>
    </row>
    <row r="558" spans="1:20" outlineLevel="1">
      <c r="A558" s="103">
        <v>4623</v>
      </c>
      <c r="B558" s="44" t="s">
        <v>607</v>
      </c>
      <c r="C558" s="236" t="s">
        <v>248</v>
      </c>
      <c r="D558" s="6"/>
      <c r="E558" s="8"/>
      <c r="F558" s="98">
        <v>1</v>
      </c>
      <c r="G558" s="8"/>
      <c r="H558" s="7">
        <f t="shared" si="311"/>
        <v>1</v>
      </c>
      <c r="I558" s="4">
        <v>1</v>
      </c>
      <c r="J558" s="8" t="s">
        <v>231</v>
      </c>
      <c r="K558" s="7">
        <f>SUMIF(exportMMB!D:D,budgetMMB!A558,exportMMB!F:F)</f>
        <v>0</v>
      </c>
      <c r="L558" s="14">
        <f t="shared" si="312"/>
        <v>0</v>
      </c>
      <c r="M558" s="25"/>
      <c r="N558" s="14">
        <f t="shared" si="313"/>
        <v>0</v>
      </c>
      <c r="O558" s="33"/>
      <c r="P558" s="33"/>
      <c r="Q558" s="33"/>
      <c r="R558" s="33"/>
      <c r="S558" s="14">
        <f t="shared" si="314"/>
        <v>0</v>
      </c>
      <c r="T558" s="33">
        <f t="shared" si="315"/>
        <v>0</v>
      </c>
    </row>
    <row r="559" spans="1:20" outlineLevel="1">
      <c r="A559" s="103">
        <v>4624</v>
      </c>
      <c r="B559" s="44" t="s">
        <v>608</v>
      </c>
      <c r="C559" s="236" t="s">
        <v>248</v>
      </c>
      <c r="D559" s="6"/>
      <c r="E559" s="8"/>
      <c r="F559" s="98">
        <v>1</v>
      </c>
      <c r="G559" s="8"/>
      <c r="H559" s="7">
        <f t="shared" si="311"/>
        <v>1</v>
      </c>
      <c r="I559" s="4">
        <v>1</v>
      </c>
      <c r="J559" s="8" t="s">
        <v>231</v>
      </c>
      <c r="K559" s="7">
        <f>SUMIF(exportMMB!D:D,budgetMMB!A559,exportMMB!F:F)</f>
        <v>0</v>
      </c>
      <c r="L559" s="14">
        <f t="shared" si="312"/>
        <v>0</v>
      </c>
      <c r="M559" s="25"/>
      <c r="N559" s="14">
        <f t="shared" si="313"/>
        <v>0</v>
      </c>
      <c r="O559" s="33"/>
      <c r="P559" s="33"/>
      <c r="Q559" s="33"/>
      <c r="R559" s="33"/>
      <c r="S559" s="14">
        <f t="shared" si="314"/>
        <v>0</v>
      </c>
      <c r="T559" s="33">
        <f t="shared" si="315"/>
        <v>0</v>
      </c>
    </row>
    <row r="560" spans="1:20" outlineLevel="1">
      <c r="A560" s="103">
        <v>4630</v>
      </c>
      <c r="B560" s="44" t="s">
        <v>609</v>
      </c>
      <c r="C560" s="236" t="s">
        <v>248</v>
      </c>
      <c r="D560" s="6"/>
      <c r="E560" s="8"/>
      <c r="F560" s="98">
        <v>1</v>
      </c>
      <c r="G560" s="8"/>
      <c r="H560" s="7">
        <f t="shared" si="311"/>
        <v>1</v>
      </c>
      <c r="I560" s="4">
        <v>1</v>
      </c>
      <c r="J560" s="8" t="s">
        <v>231</v>
      </c>
      <c r="K560" s="7">
        <f>SUMIF(exportMMB!D:D,budgetMMB!A560,exportMMB!F:F)</f>
        <v>0</v>
      </c>
      <c r="L560" s="14">
        <f t="shared" si="312"/>
        <v>0</v>
      </c>
      <c r="M560" s="25"/>
      <c r="N560" s="14">
        <f t="shared" si="313"/>
        <v>0</v>
      </c>
      <c r="O560" s="33"/>
      <c r="P560" s="33"/>
      <c r="Q560" s="33"/>
      <c r="R560" s="33"/>
      <c r="S560" s="14">
        <f t="shared" si="314"/>
        <v>0</v>
      </c>
      <c r="T560" s="33">
        <f t="shared" si="315"/>
        <v>0</v>
      </c>
    </row>
    <row r="561" spans="1:20" outlineLevel="1">
      <c r="A561" s="103">
        <v>4631</v>
      </c>
      <c r="B561" s="44" t="s">
        <v>610</v>
      </c>
      <c r="C561" s="236" t="s">
        <v>248</v>
      </c>
      <c r="D561" s="6"/>
      <c r="E561" s="8"/>
      <c r="F561" s="98">
        <v>1</v>
      </c>
      <c r="G561" s="8"/>
      <c r="H561" s="7">
        <f t="shared" si="311"/>
        <v>1</v>
      </c>
      <c r="I561" s="4">
        <v>1</v>
      </c>
      <c r="J561" s="8" t="s">
        <v>231</v>
      </c>
      <c r="K561" s="7">
        <f>SUMIF(exportMMB!D:D,budgetMMB!A561,exportMMB!F:F)</f>
        <v>0</v>
      </c>
      <c r="L561" s="14">
        <f t="shared" si="312"/>
        <v>0</v>
      </c>
      <c r="M561" s="25"/>
      <c r="N561" s="14">
        <f t="shared" si="313"/>
        <v>0</v>
      </c>
      <c r="O561" s="33"/>
      <c r="P561" s="33"/>
      <c r="Q561" s="33"/>
      <c r="R561" s="33"/>
      <c r="S561" s="14">
        <f t="shared" si="314"/>
        <v>0</v>
      </c>
      <c r="T561" s="33">
        <f t="shared" si="315"/>
        <v>0</v>
      </c>
    </row>
    <row r="562" spans="1:20" outlineLevel="1">
      <c r="A562" s="103">
        <v>4632</v>
      </c>
      <c r="B562" s="44" t="s">
        <v>611</v>
      </c>
      <c r="C562" s="236" t="s">
        <v>248</v>
      </c>
      <c r="D562" s="6"/>
      <c r="E562" s="8"/>
      <c r="F562" s="98">
        <v>1</v>
      </c>
      <c r="G562" s="8"/>
      <c r="H562" s="7">
        <f t="shared" si="311"/>
        <v>1</v>
      </c>
      <c r="I562" s="4">
        <v>1</v>
      </c>
      <c r="J562" s="8" t="s">
        <v>231</v>
      </c>
      <c r="K562" s="7">
        <f>SUMIF(exportMMB!D:D,budgetMMB!A562,exportMMB!F:F)</f>
        <v>0</v>
      </c>
      <c r="L562" s="14">
        <f t="shared" si="312"/>
        <v>0</v>
      </c>
      <c r="M562" s="25"/>
      <c r="N562" s="14">
        <f t="shared" si="313"/>
        <v>0</v>
      </c>
      <c r="O562" s="33"/>
      <c r="P562" s="33"/>
      <c r="Q562" s="33"/>
      <c r="R562" s="33"/>
      <c r="S562" s="14">
        <f t="shared" si="314"/>
        <v>0</v>
      </c>
      <c r="T562" s="33">
        <f t="shared" si="315"/>
        <v>0</v>
      </c>
    </row>
    <row r="563" spans="1:20" outlineLevel="1">
      <c r="A563" s="103">
        <v>4634</v>
      </c>
      <c r="B563" s="44" t="s">
        <v>612</v>
      </c>
      <c r="C563" s="236" t="s">
        <v>248</v>
      </c>
      <c r="D563" s="6"/>
      <c r="E563" s="8"/>
      <c r="F563" s="98">
        <v>1</v>
      </c>
      <c r="G563" s="8"/>
      <c r="H563" s="7">
        <f t="shared" si="311"/>
        <v>1</v>
      </c>
      <c r="I563" s="4">
        <v>1</v>
      </c>
      <c r="J563" s="8" t="s">
        <v>231</v>
      </c>
      <c r="K563" s="7">
        <f>SUMIF(exportMMB!D:D,budgetMMB!A563,exportMMB!F:F)</f>
        <v>0</v>
      </c>
      <c r="L563" s="14">
        <f t="shared" si="312"/>
        <v>0</v>
      </c>
      <c r="M563" s="25"/>
      <c r="N563" s="14">
        <f t="shared" si="313"/>
        <v>0</v>
      </c>
      <c r="O563" s="33"/>
      <c r="P563" s="33"/>
      <c r="Q563" s="33"/>
      <c r="R563" s="33"/>
      <c r="S563" s="14">
        <f t="shared" si="314"/>
        <v>0</v>
      </c>
      <c r="T563" s="33">
        <f t="shared" si="315"/>
        <v>0</v>
      </c>
    </row>
    <row r="564" spans="1:20" outlineLevel="1">
      <c r="A564" s="103">
        <v>4640</v>
      </c>
      <c r="B564" s="44" t="s">
        <v>613</v>
      </c>
      <c r="C564" s="236" t="s">
        <v>248</v>
      </c>
      <c r="D564" s="6"/>
      <c r="E564" s="8"/>
      <c r="F564" s="98">
        <v>1</v>
      </c>
      <c r="G564" s="8"/>
      <c r="H564" s="7">
        <f t="shared" si="311"/>
        <v>1</v>
      </c>
      <c r="I564" s="4">
        <v>1</v>
      </c>
      <c r="J564" s="8" t="s">
        <v>231</v>
      </c>
      <c r="K564" s="7">
        <f>SUMIF(exportMMB!D:D,budgetMMB!A564,exportMMB!F:F)</f>
        <v>0</v>
      </c>
      <c r="L564" s="14">
        <f t="shared" si="312"/>
        <v>0</v>
      </c>
      <c r="M564" s="25"/>
      <c r="N564" s="14">
        <f t="shared" si="313"/>
        <v>0</v>
      </c>
      <c r="O564" s="33"/>
      <c r="P564" s="33"/>
      <c r="Q564" s="33"/>
      <c r="R564" s="33"/>
      <c r="S564" s="14">
        <f t="shared" si="314"/>
        <v>0</v>
      </c>
      <c r="T564" s="33">
        <f t="shared" si="315"/>
        <v>0</v>
      </c>
    </row>
    <row r="565" spans="1:20" outlineLevel="1">
      <c r="A565" s="103">
        <v>4641</v>
      </c>
      <c r="B565" s="44" t="s">
        <v>614</v>
      </c>
      <c r="C565" s="236" t="s">
        <v>248</v>
      </c>
      <c r="D565" s="6"/>
      <c r="E565" s="8"/>
      <c r="F565" s="98">
        <v>1</v>
      </c>
      <c r="G565" s="8"/>
      <c r="H565" s="7">
        <f t="shared" si="311"/>
        <v>1</v>
      </c>
      <c r="I565" s="4">
        <v>1</v>
      </c>
      <c r="J565" s="8" t="s">
        <v>231</v>
      </c>
      <c r="K565" s="7">
        <f>SUMIF(exportMMB!D:D,budgetMMB!A565,exportMMB!F:F)</f>
        <v>0</v>
      </c>
      <c r="L565" s="14">
        <f t="shared" si="312"/>
        <v>0</v>
      </c>
      <c r="M565" s="25"/>
      <c r="N565" s="14">
        <f t="shared" si="313"/>
        <v>0</v>
      </c>
      <c r="O565" s="33"/>
      <c r="P565" s="33"/>
      <c r="Q565" s="33"/>
      <c r="R565" s="33"/>
      <c r="S565" s="14">
        <f t="shared" si="314"/>
        <v>0</v>
      </c>
      <c r="T565" s="33">
        <f t="shared" si="315"/>
        <v>0</v>
      </c>
    </row>
    <row r="566" spans="1:20" outlineLevel="1">
      <c r="A566" s="103">
        <v>4645</v>
      </c>
      <c r="B566" s="44" t="s">
        <v>615</v>
      </c>
      <c r="C566" s="236" t="s">
        <v>248</v>
      </c>
      <c r="D566" s="6"/>
      <c r="E566" s="8"/>
      <c r="F566" s="98">
        <v>1</v>
      </c>
      <c r="G566" s="8"/>
      <c r="H566" s="7">
        <f t="shared" si="311"/>
        <v>1</v>
      </c>
      <c r="I566" s="4">
        <v>1</v>
      </c>
      <c r="J566" s="8" t="s">
        <v>231</v>
      </c>
      <c r="K566" s="7">
        <f>SUMIF(exportMMB!D:D,budgetMMB!A566,exportMMB!F:F)</f>
        <v>0</v>
      </c>
      <c r="L566" s="14">
        <f t="shared" si="312"/>
        <v>0</v>
      </c>
      <c r="M566" s="25"/>
      <c r="N566" s="14">
        <f t="shared" si="313"/>
        <v>0</v>
      </c>
      <c r="O566" s="33"/>
      <c r="P566" s="33"/>
      <c r="Q566" s="33"/>
      <c r="R566" s="33"/>
      <c r="S566" s="14">
        <f t="shared" si="314"/>
        <v>0</v>
      </c>
      <c r="T566" s="33">
        <f t="shared" si="315"/>
        <v>0</v>
      </c>
    </row>
    <row r="567" spans="1:20" outlineLevel="1">
      <c r="A567" s="170"/>
      <c r="B567" s="171" t="s">
        <v>602</v>
      </c>
      <c r="C567" s="236"/>
      <c r="D567" s="172"/>
      <c r="E567" s="173"/>
      <c r="F567" s="174"/>
      <c r="G567" s="173"/>
      <c r="H567" s="175"/>
      <c r="I567" s="176"/>
      <c r="J567" s="173"/>
      <c r="K567" s="175"/>
      <c r="L567" s="177">
        <f t="shared" ref="L567:T567" si="316">SUM(L555:L566)</f>
        <v>0</v>
      </c>
      <c r="M567" s="178">
        <f t="shared" si="316"/>
        <v>0</v>
      </c>
      <c r="N567" s="177">
        <f t="shared" si="316"/>
        <v>0</v>
      </c>
      <c r="O567" s="179">
        <f t="shared" si="316"/>
        <v>0</v>
      </c>
      <c r="P567" s="179">
        <f t="shared" si="316"/>
        <v>0</v>
      </c>
      <c r="Q567" s="179">
        <f t="shared" si="316"/>
        <v>0</v>
      </c>
      <c r="R567" s="179">
        <f t="shared" si="316"/>
        <v>0</v>
      </c>
      <c r="S567" s="177">
        <f t="shared" si="316"/>
        <v>0</v>
      </c>
      <c r="T567" s="179">
        <f t="shared" si="316"/>
        <v>0</v>
      </c>
    </row>
    <row r="568" spans="1:20" outlineLevel="1">
      <c r="A568" s="182"/>
      <c r="B568" s="171" t="s">
        <v>616</v>
      </c>
      <c r="C568" s="236"/>
      <c r="D568" s="183"/>
      <c r="E568" s="184"/>
      <c r="F568" s="185"/>
      <c r="G568" s="184"/>
      <c r="H568" s="186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</row>
    <row r="569" spans="1:20" outlineLevel="1">
      <c r="A569" s="103">
        <v>4651</v>
      </c>
      <c r="B569" s="44" t="s">
        <v>617</v>
      </c>
      <c r="C569" s="236" t="s">
        <v>244</v>
      </c>
      <c r="D569" s="6"/>
      <c r="E569" s="8"/>
      <c r="F569" s="98">
        <v>1</v>
      </c>
      <c r="G569" s="8"/>
      <c r="H569" s="7">
        <f t="shared" ref="H569:H578" si="317">SUM(E569:G569)</f>
        <v>1</v>
      </c>
      <c r="I569" s="4">
        <v>1</v>
      </c>
      <c r="J569" s="8" t="s">
        <v>231</v>
      </c>
      <c r="K569" s="7">
        <f>SUMIF(exportMMB!D:D,budgetMMB!A569,exportMMB!F:F)</f>
        <v>0</v>
      </c>
      <c r="L569" s="14">
        <f t="shared" ref="L569:L578" si="318">H569*I569*K569</f>
        <v>0</v>
      </c>
      <c r="M569" s="25"/>
      <c r="N569" s="14">
        <f t="shared" ref="N569:N578" si="319">MAX(L569-SUM(O569:R569),0)</f>
        <v>0</v>
      </c>
      <c r="O569" s="33"/>
      <c r="P569" s="33"/>
      <c r="Q569" s="33"/>
      <c r="R569" s="33"/>
      <c r="S569" s="14">
        <f t="shared" ref="S569:S578" si="320">L569-SUM(N569:R569)</f>
        <v>0</v>
      </c>
      <c r="T569" s="33">
        <f t="shared" ref="T569:T578" si="321">N569</f>
        <v>0</v>
      </c>
    </row>
    <row r="570" spans="1:20" outlineLevel="1">
      <c r="A570" s="103">
        <v>4652</v>
      </c>
      <c r="B570" s="44" t="s">
        <v>618</v>
      </c>
      <c r="C570" s="236" t="s">
        <v>244</v>
      </c>
      <c r="D570" s="6"/>
      <c r="E570" s="8"/>
      <c r="F570" s="98">
        <v>1</v>
      </c>
      <c r="G570" s="8"/>
      <c r="H570" s="7">
        <f t="shared" si="317"/>
        <v>1</v>
      </c>
      <c r="I570" s="4">
        <v>1</v>
      </c>
      <c r="J570" s="8" t="s">
        <v>231</v>
      </c>
      <c r="K570" s="7">
        <f>SUMIF(exportMMB!D:D,budgetMMB!A570,exportMMB!F:F)</f>
        <v>0</v>
      </c>
      <c r="L570" s="14">
        <f t="shared" si="318"/>
        <v>0</v>
      </c>
      <c r="M570" s="25"/>
      <c r="N570" s="14">
        <f t="shared" si="319"/>
        <v>0</v>
      </c>
      <c r="O570" s="33"/>
      <c r="P570" s="33"/>
      <c r="Q570" s="33"/>
      <c r="R570" s="33"/>
      <c r="S570" s="14">
        <f t="shared" si="320"/>
        <v>0</v>
      </c>
      <c r="T570" s="33">
        <f t="shared" si="321"/>
        <v>0</v>
      </c>
    </row>
    <row r="571" spans="1:20" outlineLevel="1">
      <c r="A571" s="103">
        <v>4655</v>
      </c>
      <c r="B571" s="44" t="s">
        <v>619</v>
      </c>
      <c r="C571" s="236" t="s">
        <v>244</v>
      </c>
      <c r="D571" s="6"/>
      <c r="E571" s="8"/>
      <c r="F571" s="98">
        <v>1</v>
      </c>
      <c r="G571" s="8"/>
      <c r="H571" s="7">
        <f t="shared" si="317"/>
        <v>1</v>
      </c>
      <c r="I571" s="4">
        <v>1</v>
      </c>
      <c r="J571" s="8" t="s">
        <v>231</v>
      </c>
      <c r="K571" s="7">
        <f>SUMIF(exportMMB!D:D,budgetMMB!A571,exportMMB!F:F)</f>
        <v>0</v>
      </c>
      <c r="L571" s="14">
        <f t="shared" si="318"/>
        <v>0</v>
      </c>
      <c r="M571" s="25"/>
      <c r="N571" s="14">
        <f t="shared" si="319"/>
        <v>0</v>
      </c>
      <c r="O571" s="33"/>
      <c r="P571" s="33"/>
      <c r="Q571" s="33"/>
      <c r="R571" s="33"/>
      <c r="S571" s="14">
        <f t="shared" si="320"/>
        <v>0</v>
      </c>
      <c r="T571" s="33">
        <f t="shared" si="321"/>
        <v>0</v>
      </c>
    </row>
    <row r="572" spans="1:20" outlineLevel="1">
      <c r="A572" s="103">
        <v>4661</v>
      </c>
      <c r="B572" s="44" t="s">
        <v>620</v>
      </c>
      <c r="C572" s="236" t="s">
        <v>244</v>
      </c>
      <c r="D572" s="6"/>
      <c r="E572" s="8"/>
      <c r="F572" s="98">
        <v>1</v>
      </c>
      <c r="G572" s="8"/>
      <c r="H572" s="7">
        <f t="shared" si="317"/>
        <v>1</v>
      </c>
      <c r="I572" s="4">
        <v>1</v>
      </c>
      <c r="J572" s="8" t="s">
        <v>231</v>
      </c>
      <c r="K572" s="7">
        <f>SUMIF(exportMMB!D:D,budgetMMB!A572,exportMMB!F:F)</f>
        <v>0</v>
      </c>
      <c r="L572" s="14">
        <f t="shared" si="318"/>
        <v>0</v>
      </c>
      <c r="M572" s="25"/>
      <c r="N572" s="14">
        <f t="shared" si="319"/>
        <v>0</v>
      </c>
      <c r="O572" s="33"/>
      <c r="P572" s="33"/>
      <c r="Q572" s="33"/>
      <c r="R572" s="33"/>
      <c r="S572" s="14">
        <f t="shared" si="320"/>
        <v>0</v>
      </c>
      <c r="T572" s="33">
        <f t="shared" si="321"/>
        <v>0</v>
      </c>
    </row>
    <row r="573" spans="1:20" outlineLevel="1">
      <c r="A573" s="103">
        <v>4662</v>
      </c>
      <c r="B573" s="44" t="s">
        <v>621</v>
      </c>
      <c r="C573" s="236" t="s">
        <v>244</v>
      </c>
      <c r="D573" s="6"/>
      <c r="E573" s="8"/>
      <c r="F573" s="98">
        <v>1</v>
      </c>
      <c r="G573" s="8"/>
      <c r="H573" s="7">
        <f t="shared" si="317"/>
        <v>1</v>
      </c>
      <c r="I573" s="4">
        <v>1</v>
      </c>
      <c r="J573" s="8" t="s">
        <v>231</v>
      </c>
      <c r="K573" s="7">
        <f>SUMIF(exportMMB!D:D,budgetMMB!A573,exportMMB!F:F)</f>
        <v>0</v>
      </c>
      <c r="L573" s="14">
        <f t="shared" si="318"/>
        <v>0</v>
      </c>
      <c r="M573" s="25"/>
      <c r="N573" s="14">
        <f t="shared" si="319"/>
        <v>0</v>
      </c>
      <c r="O573" s="33"/>
      <c r="P573" s="33"/>
      <c r="Q573" s="33"/>
      <c r="R573" s="33"/>
      <c r="S573" s="14">
        <f t="shared" si="320"/>
        <v>0</v>
      </c>
      <c r="T573" s="33">
        <f t="shared" si="321"/>
        <v>0</v>
      </c>
    </row>
    <row r="574" spans="1:20" outlineLevel="1">
      <c r="A574" s="103">
        <v>4663</v>
      </c>
      <c r="B574" s="44" t="s">
        <v>622</v>
      </c>
      <c r="C574" s="236" t="s">
        <v>244</v>
      </c>
      <c r="D574" s="6"/>
      <c r="E574" s="8"/>
      <c r="F574" s="98">
        <v>1</v>
      </c>
      <c r="G574" s="8"/>
      <c r="H574" s="7">
        <f t="shared" si="317"/>
        <v>1</v>
      </c>
      <c r="I574" s="4">
        <v>1</v>
      </c>
      <c r="J574" s="8" t="s">
        <v>231</v>
      </c>
      <c r="K574" s="7">
        <f>SUMIF(exportMMB!D:D,budgetMMB!A574,exportMMB!F:F)</f>
        <v>0</v>
      </c>
      <c r="L574" s="14">
        <f t="shared" si="318"/>
        <v>0</v>
      </c>
      <c r="M574" s="25"/>
      <c r="N574" s="14">
        <f t="shared" si="319"/>
        <v>0</v>
      </c>
      <c r="O574" s="33"/>
      <c r="P574" s="33"/>
      <c r="Q574" s="33"/>
      <c r="R574" s="33"/>
      <c r="S574" s="14">
        <f t="shared" si="320"/>
        <v>0</v>
      </c>
      <c r="T574" s="33">
        <f t="shared" si="321"/>
        <v>0</v>
      </c>
    </row>
    <row r="575" spans="1:20" outlineLevel="1">
      <c r="A575" s="103">
        <v>4664</v>
      </c>
      <c r="B575" s="44" t="s">
        <v>623</v>
      </c>
      <c r="C575" s="236" t="s">
        <v>244</v>
      </c>
      <c r="D575" s="6"/>
      <c r="E575" s="8"/>
      <c r="F575" s="98">
        <v>1</v>
      </c>
      <c r="G575" s="8"/>
      <c r="H575" s="7">
        <f t="shared" si="317"/>
        <v>1</v>
      </c>
      <c r="I575" s="4">
        <v>1</v>
      </c>
      <c r="J575" s="8" t="s">
        <v>231</v>
      </c>
      <c r="K575" s="7">
        <f>SUMIF(exportMMB!D:D,budgetMMB!A575,exportMMB!F:F)</f>
        <v>0</v>
      </c>
      <c r="L575" s="14">
        <f t="shared" si="318"/>
        <v>0</v>
      </c>
      <c r="M575" s="25"/>
      <c r="N575" s="14">
        <f t="shared" si="319"/>
        <v>0</v>
      </c>
      <c r="O575" s="33"/>
      <c r="P575" s="33"/>
      <c r="Q575" s="33"/>
      <c r="R575" s="33"/>
      <c r="S575" s="14">
        <f t="shared" si="320"/>
        <v>0</v>
      </c>
      <c r="T575" s="33">
        <f t="shared" si="321"/>
        <v>0</v>
      </c>
    </row>
    <row r="576" spans="1:20" outlineLevel="1">
      <c r="A576" s="103">
        <v>4665</v>
      </c>
      <c r="B576" s="44" t="s">
        <v>624</v>
      </c>
      <c r="C576" s="236" t="s">
        <v>244</v>
      </c>
      <c r="D576" s="6"/>
      <c r="E576" s="8"/>
      <c r="F576" s="98">
        <v>1</v>
      </c>
      <c r="G576" s="8"/>
      <c r="H576" s="7">
        <f t="shared" si="317"/>
        <v>1</v>
      </c>
      <c r="I576" s="4">
        <v>1</v>
      </c>
      <c r="J576" s="8" t="s">
        <v>231</v>
      </c>
      <c r="K576" s="7">
        <f>SUMIF(exportMMB!D:D,budgetMMB!A576,exportMMB!F:F)</f>
        <v>0</v>
      </c>
      <c r="L576" s="14">
        <f t="shared" si="318"/>
        <v>0</v>
      </c>
      <c r="M576" s="25"/>
      <c r="N576" s="14">
        <f t="shared" si="319"/>
        <v>0</v>
      </c>
      <c r="O576" s="33"/>
      <c r="P576" s="33"/>
      <c r="Q576" s="33"/>
      <c r="R576" s="33"/>
      <c r="S576" s="14">
        <f t="shared" si="320"/>
        <v>0</v>
      </c>
      <c r="T576" s="33">
        <f t="shared" si="321"/>
        <v>0</v>
      </c>
    </row>
    <row r="577" spans="1:20" outlineLevel="1">
      <c r="A577" s="103">
        <v>4666</v>
      </c>
      <c r="B577" s="44" t="s">
        <v>625</v>
      </c>
      <c r="C577" s="236" t="s">
        <v>244</v>
      </c>
      <c r="D577" s="6"/>
      <c r="E577" s="8"/>
      <c r="F577" s="98">
        <v>1</v>
      </c>
      <c r="G577" s="8"/>
      <c r="H577" s="7">
        <f t="shared" si="317"/>
        <v>1</v>
      </c>
      <c r="I577" s="4">
        <v>1</v>
      </c>
      <c r="J577" s="8" t="s">
        <v>231</v>
      </c>
      <c r="K577" s="7">
        <f>SUMIF(exportMMB!D:D,budgetMMB!A577,exportMMB!F:F)</f>
        <v>0</v>
      </c>
      <c r="L577" s="14">
        <f t="shared" si="318"/>
        <v>0</v>
      </c>
      <c r="M577" s="25"/>
      <c r="N577" s="14">
        <f t="shared" si="319"/>
        <v>0</v>
      </c>
      <c r="O577" s="33"/>
      <c r="P577" s="33"/>
      <c r="Q577" s="33"/>
      <c r="R577" s="33"/>
      <c r="S577" s="14">
        <f t="shared" si="320"/>
        <v>0</v>
      </c>
      <c r="T577" s="33">
        <f t="shared" si="321"/>
        <v>0</v>
      </c>
    </row>
    <row r="578" spans="1:20" outlineLevel="1">
      <c r="A578" s="103">
        <v>4667</v>
      </c>
      <c r="B578" s="44" t="s">
        <v>626</v>
      </c>
      <c r="C578" s="236" t="s">
        <v>244</v>
      </c>
      <c r="D578" s="6"/>
      <c r="E578" s="8"/>
      <c r="F578" s="98">
        <v>1</v>
      </c>
      <c r="G578" s="8"/>
      <c r="H578" s="7">
        <f t="shared" si="317"/>
        <v>1</v>
      </c>
      <c r="I578" s="4">
        <v>1</v>
      </c>
      <c r="J578" s="8" t="s">
        <v>231</v>
      </c>
      <c r="K578" s="7">
        <f>SUMIF(exportMMB!D:D,budgetMMB!A578,exportMMB!F:F)</f>
        <v>0</v>
      </c>
      <c r="L578" s="14">
        <f t="shared" si="318"/>
        <v>0</v>
      </c>
      <c r="M578" s="25"/>
      <c r="N578" s="14">
        <f t="shared" si="319"/>
        <v>0</v>
      </c>
      <c r="O578" s="33"/>
      <c r="P578" s="33"/>
      <c r="Q578" s="33"/>
      <c r="R578" s="33"/>
      <c r="S578" s="14">
        <f t="shared" si="320"/>
        <v>0</v>
      </c>
      <c r="T578" s="33">
        <f t="shared" si="321"/>
        <v>0</v>
      </c>
    </row>
    <row r="579" spans="1:20" outlineLevel="1">
      <c r="A579" s="170"/>
      <c r="B579" s="171" t="s">
        <v>602</v>
      </c>
      <c r="C579" s="236"/>
      <c r="D579" s="172"/>
      <c r="E579" s="173"/>
      <c r="F579" s="174"/>
      <c r="G579" s="173"/>
      <c r="H579" s="175"/>
      <c r="I579" s="176"/>
      <c r="J579" s="173"/>
      <c r="K579" s="175"/>
      <c r="L579" s="177">
        <f t="shared" ref="L579:T579" si="322">SUM(L569:L578)</f>
        <v>0</v>
      </c>
      <c r="M579" s="178">
        <f t="shared" si="322"/>
        <v>0</v>
      </c>
      <c r="N579" s="177">
        <f t="shared" si="322"/>
        <v>0</v>
      </c>
      <c r="O579" s="179">
        <f t="shared" si="322"/>
        <v>0</v>
      </c>
      <c r="P579" s="179">
        <f t="shared" si="322"/>
        <v>0</v>
      </c>
      <c r="Q579" s="179">
        <f t="shared" si="322"/>
        <v>0</v>
      </c>
      <c r="R579" s="179">
        <f t="shared" si="322"/>
        <v>0</v>
      </c>
      <c r="S579" s="177">
        <f t="shared" si="322"/>
        <v>0</v>
      </c>
      <c r="T579" s="179">
        <f t="shared" si="322"/>
        <v>0</v>
      </c>
    </row>
    <row r="580" spans="1:20" outlineLevel="1">
      <c r="A580" s="182"/>
      <c r="B580" s="171" t="s">
        <v>627</v>
      </c>
      <c r="C580" s="236"/>
      <c r="D580" s="183"/>
      <c r="E580" s="184"/>
      <c r="F580" s="185"/>
      <c r="G580" s="184"/>
      <c r="H580" s="186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</row>
    <row r="581" spans="1:20" outlineLevel="1">
      <c r="A581" s="103">
        <v>4671</v>
      </c>
      <c r="B581" s="44" t="s">
        <v>628</v>
      </c>
      <c r="C581" s="236" t="s">
        <v>244</v>
      </c>
      <c r="D581" s="6"/>
      <c r="E581" s="8"/>
      <c r="F581" s="98">
        <v>1</v>
      </c>
      <c r="G581" s="8"/>
      <c r="H581" s="7">
        <f t="shared" ref="H581:H589" si="323">SUM(E581:G581)</f>
        <v>1</v>
      </c>
      <c r="I581" s="4">
        <v>1</v>
      </c>
      <c r="J581" s="8" t="s">
        <v>231</v>
      </c>
      <c r="K581" s="7">
        <f>SUMIF(exportMMB!D:D,budgetMMB!A581,exportMMB!F:F)</f>
        <v>0</v>
      </c>
      <c r="L581" s="14">
        <f t="shared" ref="L581:L589" si="324">H581*I581*K581</f>
        <v>0</v>
      </c>
      <c r="M581" s="25"/>
      <c r="N581" s="14">
        <f t="shared" ref="N581:N589" si="325">MAX(L581-SUM(O581:R581),0)</f>
        <v>0</v>
      </c>
      <c r="O581" s="33"/>
      <c r="P581" s="33"/>
      <c r="Q581" s="33"/>
      <c r="R581" s="33"/>
      <c r="S581" s="14">
        <f t="shared" ref="S581:S589" si="326">L581-SUM(N581:R581)</f>
        <v>0</v>
      </c>
      <c r="T581" s="33">
        <f t="shared" ref="T581:T589" si="327">N581</f>
        <v>0</v>
      </c>
    </row>
    <row r="582" spans="1:20" outlineLevel="1">
      <c r="A582" s="103">
        <v>4672</v>
      </c>
      <c r="B582" s="44" t="s">
        <v>629</v>
      </c>
      <c r="C582" s="236" t="s">
        <v>244</v>
      </c>
      <c r="D582" s="6"/>
      <c r="E582" s="8"/>
      <c r="F582" s="98">
        <v>1</v>
      </c>
      <c r="G582" s="8"/>
      <c r="H582" s="7">
        <f t="shared" si="323"/>
        <v>1</v>
      </c>
      <c r="I582" s="4">
        <v>1</v>
      </c>
      <c r="J582" s="8" t="s">
        <v>231</v>
      </c>
      <c r="K582" s="7">
        <f>SUMIF(exportMMB!D:D,budgetMMB!A582,exportMMB!F:F)</f>
        <v>0</v>
      </c>
      <c r="L582" s="14">
        <f t="shared" si="324"/>
        <v>0</v>
      </c>
      <c r="M582" s="25"/>
      <c r="N582" s="14">
        <f t="shared" si="325"/>
        <v>0</v>
      </c>
      <c r="O582" s="33"/>
      <c r="P582" s="33"/>
      <c r="Q582" s="33"/>
      <c r="R582" s="33"/>
      <c r="S582" s="14">
        <f t="shared" si="326"/>
        <v>0</v>
      </c>
      <c r="T582" s="33">
        <f t="shared" si="327"/>
        <v>0</v>
      </c>
    </row>
    <row r="583" spans="1:20" outlineLevel="1">
      <c r="A583" s="103">
        <v>4673</v>
      </c>
      <c r="B583" s="44" t="s">
        <v>630</v>
      </c>
      <c r="C583" s="236" t="s">
        <v>244</v>
      </c>
      <c r="D583" s="6"/>
      <c r="E583" s="8"/>
      <c r="F583" s="98">
        <v>1</v>
      </c>
      <c r="G583" s="8"/>
      <c r="H583" s="7">
        <f t="shared" si="323"/>
        <v>1</v>
      </c>
      <c r="I583" s="4">
        <v>1</v>
      </c>
      <c r="J583" s="8" t="s">
        <v>231</v>
      </c>
      <c r="K583" s="7">
        <f>SUMIF(exportMMB!D:D,budgetMMB!A583,exportMMB!F:F)</f>
        <v>0</v>
      </c>
      <c r="L583" s="14">
        <f t="shared" si="324"/>
        <v>0</v>
      </c>
      <c r="M583" s="25"/>
      <c r="N583" s="14">
        <f t="shared" si="325"/>
        <v>0</v>
      </c>
      <c r="O583" s="33"/>
      <c r="P583" s="33"/>
      <c r="Q583" s="33"/>
      <c r="R583" s="33"/>
      <c r="S583" s="14">
        <f t="shared" si="326"/>
        <v>0</v>
      </c>
      <c r="T583" s="33">
        <f t="shared" si="327"/>
        <v>0</v>
      </c>
    </row>
    <row r="584" spans="1:20" outlineLevel="1">
      <c r="A584" s="103">
        <v>4675</v>
      </c>
      <c r="B584" s="44" t="s">
        <v>631</v>
      </c>
      <c r="C584" s="236" t="s">
        <v>244</v>
      </c>
      <c r="D584" s="6"/>
      <c r="E584" s="8"/>
      <c r="F584" s="98">
        <v>1</v>
      </c>
      <c r="G584" s="8"/>
      <c r="H584" s="7">
        <f t="shared" si="323"/>
        <v>1</v>
      </c>
      <c r="I584" s="4">
        <v>1</v>
      </c>
      <c r="J584" s="8" t="s">
        <v>231</v>
      </c>
      <c r="K584" s="7">
        <f>SUMIF(exportMMB!D:D,budgetMMB!A584,exportMMB!F:F)</f>
        <v>0</v>
      </c>
      <c r="L584" s="14">
        <f t="shared" si="324"/>
        <v>0</v>
      </c>
      <c r="M584" s="25"/>
      <c r="N584" s="14">
        <f t="shared" si="325"/>
        <v>0</v>
      </c>
      <c r="O584" s="33"/>
      <c r="P584" s="33"/>
      <c r="Q584" s="33"/>
      <c r="R584" s="33"/>
      <c r="S584" s="14">
        <f t="shared" si="326"/>
        <v>0</v>
      </c>
      <c r="T584" s="33">
        <f t="shared" si="327"/>
        <v>0</v>
      </c>
    </row>
    <row r="585" spans="1:20" outlineLevel="1">
      <c r="A585" s="103">
        <v>4676</v>
      </c>
      <c r="B585" s="44" t="s">
        <v>632</v>
      </c>
      <c r="C585" s="236" t="s">
        <v>244</v>
      </c>
      <c r="D585" s="6"/>
      <c r="E585" s="8"/>
      <c r="F585" s="98">
        <v>1</v>
      </c>
      <c r="G585" s="8"/>
      <c r="H585" s="7">
        <f t="shared" si="323"/>
        <v>1</v>
      </c>
      <c r="I585" s="4">
        <v>1</v>
      </c>
      <c r="J585" s="8" t="s">
        <v>231</v>
      </c>
      <c r="K585" s="7">
        <f>SUMIF(exportMMB!D:D,budgetMMB!A585,exportMMB!F:F)</f>
        <v>0</v>
      </c>
      <c r="L585" s="14">
        <f t="shared" si="324"/>
        <v>0</v>
      </c>
      <c r="M585" s="25"/>
      <c r="N585" s="14">
        <f t="shared" si="325"/>
        <v>0</v>
      </c>
      <c r="O585" s="33"/>
      <c r="P585" s="33"/>
      <c r="Q585" s="33"/>
      <c r="R585" s="33"/>
      <c r="S585" s="14">
        <f t="shared" si="326"/>
        <v>0</v>
      </c>
      <c r="T585" s="33">
        <f t="shared" si="327"/>
        <v>0</v>
      </c>
    </row>
    <row r="586" spans="1:20" outlineLevel="1">
      <c r="A586" s="103">
        <v>4680</v>
      </c>
      <c r="B586" s="44" t="s">
        <v>633</v>
      </c>
      <c r="C586" s="236" t="s">
        <v>244</v>
      </c>
      <c r="D586" s="6"/>
      <c r="E586" s="8"/>
      <c r="F586" s="98">
        <v>1</v>
      </c>
      <c r="G586" s="8"/>
      <c r="H586" s="7">
        <f t="shared" si="323"/>
        <v>1</v>
      </c>
      <c r="I586" s="4">
        <v>1</v>
      </c>
      <c r="J586" s="8" t="s">
        <v>231</v>
      </c>
      <c r="K586" s="7">
        <f>SUMIF(exportMMB!D:D,budgetMMB!A586,exportMMB!F:F)</f>
        <v>0</v>
      </c>
      <c r="L586" s="14">
        <f t="shared" si="324"/>
        <v>0</v>
      </c>
      <c r="M586" s="25"/>
      <c r="N586" s="14">
        <f t="shared" si="325"/>
        <v>0</v>
      </c>
      <c r="O586" s="33"/>
      <c r="P586" s="33"/>
      <c r="Q586" s="33"/>
      <c r="R586" s="33"/>
      <c r="S586" s="14">
        <f t="shared" si="326"/>
        <v>0</v>
      </c>
      <c r="T586" s="33">
        <f t="shared" si="327"/>
        <v>0</v>
      </c>
    </row>
    <row r="587" spans="1:20" outlineLevel="1">
      <c r="A587" s="103">
        <v>4681</v>
      </c>
      <c r="B587" s="44" t="s">
        <v>634</v>
      </c>
      <c r="C587" s="236" t="s">
        <v>244</v>
      </c>
      <c r="D587" s="6"/>
      <c r="E587" s="8"/>
      <c r="F587" s="98">
        <v>1</v>
      </c>
      <c r="G587" s="8"/>
      <c r="H587" s="7">
        <f t="shared" si="323"/>
        <v>1</v>
      </c>
      <c r="I587" s="4">
        <v>1</v>
      </c>
      <c r="J587" s="8" t="s">
        <v>231</v>
      </c>
      <c r="K587" s="7">
        <f>SUMIF(exportMMB!D:D,budgetMMB!A587,exportMMB!F:F)</f>
        <v>0</v>
      </c>
      <c r="L587" s="14">
        <f t="shared" si="324"/>
        <v>0</v>
      </c>
      <c r="M587" s="25"/>
      <c r="N587" s="14">
        <f t="shared" si="325"/>
        <v>0</v>
      </c>
      <c r="O587" s="33"/>
      <c r="P587" s="33"/>
      <c r="Q587" s="33"/>
      <c r="R587" s="33"/>
      <c r="S587" s="14">
        <f t="shared" si="326"/>
        <v>0</v>
      </c>
      <c r="T587" s="33">
        <f t="shared" si="327"/>
        <v>0</v>
      </c>
    </row>
    <row r="588" spans="1:20" outlineLevel="1">
      <c r="A588" s="103">
        <v>4682</v>
      </c>
      <c r="B588" s="44" t="s">
        <v>635</v>
      </c>
      <c r="C588" s="236" t="s">
        <v>244</v>
      </c>
      <c r="D588" s="6"/>
      <c r="E588" s="8"/>
      <c r="F588" s="98">
        <v>1</v>
      </c>
      <c r="G588" s="8"/>
      <c r="H588" s="7">
        <f t="shared" si="323"/>
        <v>1</v>
      </c>
      <c r="I588" s="4">
        <v>1</v>
      </c>
      <c r="J588" s="8" t="s">
        <v>231</v>
      </c>
      <c r="K588" s="7">
        <f>SUMIF(exportMMB!D:D,budgetMMB!A588,exportMMB!F:F)</f>
        <v>0</v>
      </c>
      <c r="L588" s="14">
        <f t="shared" si="324"/>
        <v>0</v>
      </c>
      <c r="M588" s="25"/>
      <c r="N588" s="14">
        <f t="shared" si="325"/>
        <v>0</v>
      </c>
      <c r="O588" s="33"/>
      <c r="P588" s="33"/>
      <c r="Q588" s="33"/>
      <c r="R588" s="33"/>
      <c r="S588" s="14">
        <f t="shared" si="326"/>
        <v>0</v>
      </c>
      <c r="T588" s="33">
        <f t="shared" si="327"/>
        <v>0</v>
      </c>
    </row>
    <row r="589" spans="1:20" outlineLevel="1">
      <c r="A589" s="103">
        <v>4685</v>
      </c>
      <c r="B589" s="44" t="s">
        <v>636</v>
      </c>
      <c r="C589" s="236" t="s">
        <v>244</v>
      </c>
      <c r="D589" s="6"/>
      <c r="E589" s="8"/>
      <c r="F589" s="98">
        <v>1</v>
      </c>
      <c r="G589" s="8"/>
      <c r="H589" s="7">
        <f t="shared" si="323"/>
        <v>1</v>
      </c>
      <c r="I589" s="4">
        <v>1</v>
      </c>
      <c r="J589" s="8" t="s">
        <v>231</v>
      </c>
      <c r="K589" s="7">
        <f>SUMIF(exportMMB!D:D,budgetMMB!A589,exportMMB!F:F)</f>
        <v>0</v>
      </c>
      <c r="L589" s="14">
        <f t="shared" si="324"/>
        <v>0</v>
      </c>
      <c r="M589" s="25"/>
      <c r="N589" s="14">
        <f t="shared" si="325"/>
        <v>0</v>
      </c>
      <c r="O589" s="33"/>
      <c r="P589" s="33"/>
      <c r="Q589" s="33"/>
      <c r="R589" s="33"/>
      <c r="S589" s="14">
        <f t="shared" si="326"/>
        <v>0</v>
      </c>
      <c r="T589" s="33">
        <f t="shared" si="327"/>
        <v>0</v>
      </c>
    </row>
    <row r="590" spans="1:20" outlineLevel="1">
      <c r="A590" s="170"/>
      <c r="B590" s="171" t="s">
        <v>602</v>
      </c>
      <c r="C590" s="239"/>
      <c r="D590" s="172"/>
      <c r="E590" s="173"/>
      <c r="F590" s="174"/>
      <c r="G590" s="173"/>
      <c r="H590" s="175"/>
      <c r="I590" s="176"/>
      <c r="J590" s="173"/>
      <c r="K590" s="175"/>
      <c r="L590" s="177">
        <f t="shared" ref="L590:T590" si="328">SUM(L581:L589)</f>
        <v>0</v>
      </c>
      <c r="M590" s="178">
        <f t="shared" si="328"/>
        <v>0</v>
      </c>
      <c r="N590" s="177">
        <f t="shared" si="328"/>
        <v>0</v>
      </c>
      <c r="O590" s="179">
        <f t="shared" si="328"/>
        <v>0</v>
      </c>
      <c r="P590" s="179">
        <f t="shared" si="328"/>
        <v>0</v>
      </c>
      <c r="Q590" s="179">
        <f t="shared" si="328"/>
        <v>0</v>
      </c>
      <c r="R590" s="179">
        <f t="shared" si="328"/>
        <v>0</v>
      </c>
      <c r="S590" s="177">
        <f t="shared" si="328"/>
        <v>0</v>
      </c>
      <c r="T590" s="179">
        <f t="shared" si="328"/>
        <v>0</v>
      </c>
    </row>
    <row r="591" spans="1:20" outlineLevel="1">
      <c r="A591" s="182"/>
      <c r="B591" s="171" t="s">
        <v>637</v>
      </c>
      <c r="C591" s="237"/>
      <c r="D591" s="183"/>
      <c r="E591" s="184"/>
      <c r="F591" s="185"/>
      <c r="G591" s="184"/>
      <c r="H591" s="186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</row>
    <row r="592" spans="1:20" outlineLevel="1">
      <c r="A592" s="103">
        <v>4691</v>
      </c>
      <c r="B592" s="44" t="s">
        <v>638</v>
      </c>
      <c r="C592" s="236" t="s">
        <v>244</v>
      </c>
      <c r="D592" s="6"/>
      <c r="E592" s="8"/>
      <c r="F592" s="98">
        <v>1</v>
      </c>
      <c r="G592" s="8"/>
      <c r="H592" s="7">
        <f t="shared" ref="H592:H594" si="329">SUM(E592:G592)</f>
        <v>1</v>
      </c>
      <c r="I592" s="4">
        <v>1</v>
      </c>
      <c r="J592" s="8" t="s">
        <v>231</v>
      </c>
      <c r="K592" s="7">
        <f>SUMIF(exportMMB!D:D,budgetMMB!A592,exportMMB!F:F)</f>
        <v>0</v>
      </c>
      <c r="L592" s="14">
        <f t="shared" ref="L592:L594" si="330">H592*I592*K592</f>
        <v>0</v>
      </c>
      <c r="M592" s="25"/>
      <c r="N592" s="14">
        <f>MAX(L592-SUM(O592:R592),0)</f>
        <v>0</v>
      </c>
      <c r="O592" s="33"/>
      <c r="P592" s="33"/>
      <c r="Q592" s="33"/>
      <c r="R592" s="33"/>
      <c r="S592" s="14">
        <f>L592-SUM(N592:R592)</f>
        <v>0</v>
      </c>
      <c r="T592" s="33">
        <f t="shared" ref="T592:T594" si="331">N592</f>
        <v>0</v>
      </c>
    </row>
    <row r="593" spans="1:20" outlineLevel="1">
      <c r="A593" s="103">
        <v>4692</v>
      </c>
      <c r="B593" s="44" t="s">
        <v>639</v>
      </c>
      <c r="C593" s="236" t="s">
        <v>244</v>
      </c>
      <c r="D593" s="6"/>
      <c r="E593" s="8"/>
      <c r="F593" s="98">
        <v>1</v>
      </c>
      <c r="G593" s="8"/>
      <c r="H593" s="7">
        <f t="shared" si="329"/>
        <v>1</v>
      </c>
      <c r="I593" s="4">
        <v>1</v>
      </c>
      <c r="J593" s="8" t="s">
        <v>231</v>
      </c>
      <c r="K593" s="7">
        <f>SUMIF(exportMMB!D:D,budgetMMB!A593,exportMMB!F:F)</f>
        <v>0</v>
      </c>
      <c r="L593" s="14">
        <f t="shared" si="330"/>
        <v>0</v>
      </c>
      <c r="M593" s="25"/>
      <c r="N593" s="14">
        <f>MAX(L593-SUM(O593:R593),0)</f>
        <v>0</v>
      </c>
      <c r="O593" s="33"/>
      <c r="P593" s="33"/>
      <c r="Q593" s="33"/>
      <c r="R593" s="33"/>
      <c r="S593" s="14">
        <f>L593-SUM(N593:R593)</f>
        <v>0</v>
      </c>
      <c r="T593" s="33">
        <f t="shared" si="331"/>
        <v>0</v>
      </c>
    </row>
    <row r="594" spans="1:20" outlineLevel="1">
      <c r="A594" s="103">
        <v>4693</v>
      </c>
      <c r="B594" s="44" t="s">
        <v>640</v>
      </c>
      <c r="C594" s="236" t="s">
        <v>244</v>
      </c>
      <c r="D594" s="6"/>
      <c r="E594" s="8"/>
      <c r="F594" s="98">
        <v>1</v>
      </c>
      <c r="G594" s="8"/>
      <c r="H594" s="7">
        <f t="shared" si="329"/>
        <v>1</v>
      </c>
      <c r="I594" s="4">
        <v>1</v>
      </c>
      <c r="J594" s="8" t="s">
        <v>231</v>
      </c>
      <c r="K594" s="7">
        <f>SUMIF(exportMMB!D:D,budgetMMB!A594,exportMMB!F:F)</f>
        <v>0</v>
      </c>
      <c r="L594" s="14">
        <f t="shared" si="330"/>
        <v>0</v>
      </c>
      <c r="M594" s="25"/>
      <c r="N594" s="14">
        <f>MAX(L594-SUM(O594:R594),0)</f>
        <v>0</v>
      </c>
      <c r="O594" s="33"/>
      <c r="P594" s="33"/>
      <c r="Q594" s="33"/>
      <c r="R594" s="33"/>
      <c r="S594" s="14">
        <f>L594-SUM(N594:R594)</f>
        <v>0</v>
      </c>
      <c r="T594" s="33">
        <f t="shared" si="331"/>
        <v>0</v>
      </c>
    </row>
    <row r="595" spans="1:20" outlineLevel="1">
      <c r="A595" s="170"/>
      <c r="B595" s="171" t="s">
        <v>602</v>
      </c>
      <c r="C595" s="236"/>
      <c r="D595" s="172"/>
      <c r="E595" s="173"/>
      <c r="F595" s="174"/>
      <c r="G595" s="173"/>
      <c r="H595" s="175"/>
      <c r="I595" s="176"/>
      <c r="J595" s="173"/>
      <c r="K595" s="175"/>
      <c r="L595" s="177">
        <f t="shared" ref="L595:T595" si="332">SUM(L592:L594)</f>
        <v>0</v>
      </c>
      <c r="M595" s="178">
        <f t="shared" si="332"/>
        <v>0</v>
      </c>
      <c r="N595" s="177">
        <f t="shared" si="332"/>
        <v>0</v>
      </c>
      <c r="O595" s="179">
        <f t="shared" si="332"/>
        <v>0</v>
      </c>
      <c r="P595" s="179">
        <f t="shared" si="332"/>
        <v>0</v>
      </c>
      <c r="Q595" s="179">
        <f t="shared" si="332"/>
        <v>0</v>
      </c>
      <c r="R595" s="179">
        <f t="shared" si="332"/>
        <v>0</v>
      </c>
      <c r="S595" s="177">
        <f t="shared" si="332"/>
        <v>0</v>
      </c>
      <c r="T595" s="179">
        <f t="shared" si="332"/>
        <v>0</v>
      </c>
    </row>
    <row r="596" spans="1:20" outlineLevel="1">
      <c r="A596" s="39"/>
      <c r="B596" s="46" t="s">
        <v>152</v>
      </c>
      <c r="C596" s="236"/>
      <c r="D596" s="6"/>
      <c r="E596" s="4"/>
      <c r="F596" s="98"/>
      <c r="G596" s="8"/>
      <c r="H596" s="7"/>
      <c r="I596" s="4"/>
      <c r="J596" s="8"/>
      <c r="K596" s="7"/>
      <c r="L596" s="16">
        <f>L553+L567+L579+L590+L595</f>
        <v>0</v>
      </c>
      <c r="M596" s="21">
        <f t="shared" ref="M596:T596" si="333">M553+M567+M579+M590+M595</f>
        <v>0</v>
      </c>
      <c r="N596" s="16">
        <f t="shared" si="333"/>
        <v>0</v>
      </c>
      <c r="O596" s="34">
        <f t="shared" si="333"/>
        <v>0</v>
      </c>
      <c r="P596" s="34">
        <f t="shared" si="333"/>
        <v>0</v>
      </c>
      <c r="Q596" s="34">
        <f t="shared" si="333"/>
        <v>0</v>
      </c>
      <c r="R596" s="34">
        <f t="shared" si="333"/>
        <v>0</v>
      </c>
      <c r="S596" s="16">
        <f t="shared" si="333"/>
        <v>0</v>
      </c>
      <c r="T596" s="34">
        <f t="shared" si="333"/>
        <v>0</v>
      </c>
    </row>
    <row r="597" spans="1:20" outlineLevel="1">
      <c r="A597" s="103"/>
      <c r="B597" s="44"/>
      <c r="C597" s="236"/>
      <c r="D597" s="6"/>
      <c r="E597" s="8"/>
      <c r="F597" s="98"/>
      <c r="G597" s="8"/>
      <c r="H597" s="7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</row>
    <row r="598" spans="1:20" outlineLevel="1">
      <c r="A598" s="104">
        <v>4700</v>
      </c>
      <c r="B598" s="31" t="s">
        <v>196</v>
      </c>
      <c r="C598" s="236"/>
      <c r="D598" s="6"/>
      <c r="E598" s="8"/>
      <c r="F598" s="98"/>
      <c r="G598" s="8"/>
      <c r="H598" s="7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</row>
    <row r="599" spans="1:20" outlineLevel="1">
      <c r="A599" s="170"/>
      <c r="B599" s="171" t="s">
        <v>641</v>
      </c>
      <c r="C599" s="236"/>
      <c r="D599" s="172"/>
      <c r="E599" s="173"/>
      <c r="F599" s="174"/>
      <c r="G599" s="173"/>
      <c r="H599" s="175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</row>
    <row r="600" spans="1:20" outlineLevel="1">
      <c r="A600" s="103">
        <v>4701</v>
      </c>
      <c r="B600" s="44" t="s">
        <v>642</v>
      </c>
      <c r="C600" s="236" t="s">
        <v>244</v>
      </c>
      <c r="D600" s="6"/>
      <c r="E600" s="8"/>
      <c r="F600" s="98">
        <v>1</v>
      </c>
      <c r="G600" s="8"/>
      <c r="H600" s="7">
        <f t="shared" ref="H600:H603" si="334">SUM(E600:G600)</f>
        <v>1</v>
      </c>
      <c r="I600" s="4">
        <v>1</v>
      </c>
      <c r="J600" s="8" t="s">
        <v>231</v>
      </c>
      <c r="K600" s="7">
        <f>SUMIF(exportMMB!D:D,budgetMMB!A600,exportMMB!F:F)</f>
        <v>0</v>
      </c>
      <c r="L600" s="14">
        <f t="shared" ref="L600:L603" si="335">H600*I600*K600</f>
        <v>0</v>
      </c>
      <c r="M600" s="25"/>
      <c r="N600" s="14">
        <f>MAX(L600-SUM(O600:R600),0)</f>
        <v>0</v>
      </c>
      <c r="O600" s="33"/>
      <c r="P600" s="33"/>
      <c r="Q600" s="33"/>
      <c r="R600" s="33"/>
      <c r="S600" s="14">
        <f>L600-SUM(N600:R600)</f>
        <v>0</v>
      </c>
      <c r="T600" s="33">
        <f t="shared" ref="T600:T603" si="336">N600</f>
        <v>0</v>
      </c>
    </row>
    <row r="601" spans="1:20" outlineLevel="1">
      <c r="A601" s="103">
        <v>4702</v>
      </c>
      <c r="B601" s="44" t="s">
        <v>643</v>
      </c>
      <c r="C601" s="236" t="s">
        <v>244</v>
      </c>
      <c r="D601" s="6"/>
      <c r="E601" s="8"/>
      <c r="F601" s="98">
        <v>1</v>
      </c>
      <c r="G601" s="8"/>
      <c r="H601" s="7">
        <f t="shared" si="334"/>
        <v>1</v>
      </c>
      <c r="I601" s="4">
        <v>1</v>
      </c>
      <c r="J601" s="8" t="s">
        <v>231</v>
      </c>
      <c r="K601" s="7">
        <f>SUMIF(exportMMB!D:D,budgetMMB!A601,exportMMB!F:F)</f>
        <v>0</v>
      </c>
      <c r="L601" s="14">
        <f t="shared" si="335"/>
        <v>0</v>
      </c>
      <c r="M601" s="25"/>
      <c r="N601" s="14">
        <f>MAX(L601-SUM(O601:R601),0)</f>
        <v>0</v>
      </c>
      <c r="O601" s="33"/>
      <c r="P601" s="33"/>
      <c r="Q601" s="33"/>
      <c r="R601" s="33"/>
      <c r="S601" s="14">
        <f>L601-SUM(N601:R601)</f>
        <v>0</v>
      </c>
      <c r="T601" s="33">
        <f t="shared" si="336"/>
        <v>0</v>
      </c>
    </row>
    <row r="602" spans="1:20" outlineLevel="1">
      <c r="A602" s="103">
        <v>4703</v>
      </c>
      <c r="B602" s="44" t="s">
        <v>644</v>
      </c>
      <c r="C602" s="236" t="s">
        <v>244</v>
      </c>
      <c r="D602" s="6"/>
      <c r="E602" s="8"/>
      <c r="F602" s="98">
        <v>1</v>
      </c>
      <c r="G602" s="8"/>
      <c r="H602" s="7">
        <f t="shared" si="334"/>
        <v>1</v>
      </c>
      <c r="I602" s="4">
        <v>1</v>
      </c>
      <c r="J602" s="8" t="s">
        <v>231</v>
      </c>
      <c r="K602" s="7">
        <f>SUMIF(exportMMB!D:D,budgetMMB!A602,exportMMB!F:F)</f>
        <v>0</v>
      </c>
      <c r="L602" s="14">
        <f t="shared" si="335"/>
        <v>0</v>
      </c>
      <c r="M602" s="25"/>
      <c r="N602" s="14">
        <f>MAX(L602-SUM(O602:R602),0)</f>
        <v>0</v>
      </c>
      <c r="O602" s="33"/>
      <c r="P602" s="33"/>
      <c r="Q602" s="33"/>
      <c r="R602" s="33"/>
      <c r="S602" s="14">
        <f>L602-SUM(N602:R602)</f>
        <v>0</v>
      </c>
      <c r="T602" s="33">
        <f t="shared" si="336"/>
        <v>0</v>
      </c>
    </row>
    <row r="603" spans="1:20" outlineLevel="1">
      <c r="A603" s="103">
        <v>4704</v>
      </c>
      <c r="B603" s="44" t="s">
        <v>645</v>
      </c>
      <c r="C603" s="236" t="s">
        <v>244</v>
      </c>
      <c r="D603" s="6"/>
      <c r="E603" s="8"/>
      <c r="F603" s="98">
        <v>1</v>
      </c>
      <c r="G603" s="8"/>
      <c r="H603" s="7">
        <f t="shared" si="334"/>
        <v>1</v>
      </c>
      <c r="I603" s="4">
        <v>1</v>
      </c>
      <c r="J603" s="8" t="s">
        <v>231</v>
      </c>
      <c r="K603" s="7">
        <f>SUMIF(exportMMB!D:D,budgetMMB!A603,exportMMB!F:F)</f>
        <v>0</v>
      </c>
      <c r="L603" s="14">
        <f t="shared" si="335"/>
        <v>0</v>
      </c>
      <c r="M603" s="25"/>
      <c r="N603" s="14">
        <f>MAX(L603-SUM(O603:R603),0)</f>
        <v>0</v>
      </c>
      <c r="O603" s="33"/>
      <c r="P603" s="33"/>
      <c r="Q603" s="33"/>
      <c r="R603" s="33"/>
      <c r="S603" s="14">
        <f>L603-SUM(N603:R603)</f>
        <v>0</v>
      </c>
      <c r="T603" s="33">
        <f t="shared" si="336"/>
        <v>0</v>
      </c>
    </row>
    <row r="604" spans="1:20" outlineLevel="1">
      <c r="A604" s="170"/>
      <c r="B604" s="171" t="s">
        <v>602</v>
      </c>
      <c r="C604" s="236"/>
      <c r="D604" s="172"/>
      <c r="E604" s="173"/>
      <c r="F604" s="174"/>
      <c r="G604" s="173"/>
      <c r="H604" s="175"/>
      <c r="I604" s="176"/>
      <c r="J604" s="173"/>
      <c r="K604" s="175"/>
      <c r="L604" s="177">
        <f t="shared" ref="L604:T604" si="337">SUM(L600:L603)</f>
        <v>0</v>
      </c>
      <c r="M604" s="178">
        <f t="shared" si="337"/>
        <v>0</v>
      </c>
      <c r="N604" s="177">
        <f t="shared" si="337"/>
        <v>0</v>
      </c>
      <c r="O604" s="179">
        <f t="shared" si="337"/>
        <v>0</v>
      </c>
      <c r="P604" s="179">
        <f t="shared" si="337"/>
        <v>0</v>
      </c>
      <c r="Q604" s="179">
        <f t="shared" si="337"/>
        <v>0</v>
      </c>
      <c r="R604" s="179">
        <f t="shared" si="337"/>
        <v>0</v>
      </c>
      <c r="S604" s="177">
        <f t="shared" si="337"/>
        <v>0</v>
      </c>
      <c r="T604" s="179">
        <f t="shared" si="337"/>
        <v>0</v>
      </c>
    </row>
    <row r="605" spans="1:20" outlineLevel="1">
      <c r="A605" s="170"/>
      <c r="B605" s="171" t="s">
        <v>646</v>
      </c>
      <c r="C605" s="236"/>
      <c r="D605" s="172"/>
      <c r="E605" s="173"/>
      <c r="F605" s="174"/>
      <c r="G605" s="173"/>
      <c r="H605" s="175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</row>
    <row r="606" spans="1:20" outlineLevel="1">
      <c r="A606" s="103">
        <v>4711</v>
      </c>
      <c r="B606" s="44" t="s">
        <v>647</v>
      </c>
      <c r="C606" s="236" t="s">
        <v>244</v>
      </c>
      <c r="D606" s="6"/>
      <c r="E606" s="8"/>
      <c r="F606" s="98">
        <v>1</v>
      </c>
      <c r="G606" s="8"/>
      <c r="H606" s="7">
        <f t="shared" ref="H606:H611" si="338">SUM(E606:G606)</f>
        <v>1</v>
      </c>
      <c r="I606" s="4">
        <v>1</v>
      </c>
      <c r="J606" s="8" t="s">
        <v>231</v>
      </c>
      <c r="K606" s="7">
        <f>SUMIF(exportMMB!D:D,budgetMMB!A606,exportMMB!F:F)</f>
        <v>0</v>
      </c>
      <c r="L606" s="14">
        <f t="shared" ref="L606:L611" si="339">H606*I606*K606</f>
        <v>0</v>
      </c>
      <c r="M606" s="25"/>
      <c r="N606" s="14">
        <f t="shared" ref="N606:N611" si="340">MAX(L606-SUM(O606:R606),0)</f>
        <v>0</v>
      </c>
      <c r="O606" s="33"/>
      <c r="P606" s="33"/>
      <c r="Q606" s="33"/>
      <c r="R606" s="33"/>
      <c r="S606" s="14">
        <f t="shared" ref="S606:S611" si="341">L606-SUM(N606:R606)</f>
        <v>0</v>
      </c>
      <c r="T606" s="33">
        <f t="shared" ref="T606:T611" si="342">N606</f>
        <v>0</v>
      </c>
    </row>
    <row r="607" spans="1:20" outlineLevel="1">
      <c r="A607" s="103">
        <v>4712</v>
      </c>
      <c r="B607" s="44" t="s">
        <v>648</v>
      </c>
      <c r="C607" s="236" t="s">
        <v>244</v>
      </c>
      <c r="D607" s="6"/>
      <c r="E607" s="8"/>
      <c r="F607" s="98">
        <v>1</v>
      </c>
      <c r="G607" s="8"/>
      <c r="H607" s="7">
        <f t="shared" si="338"/>
        <v>1</v>
      </c>
      <c r="I607" s="4">
        <v>1</v>
      </c>
      <c r="J607" s="8" t="s">
        <v>231</v>
      </c>
      <c r="K607" s="7">
        <f>SUMIF(exportMMB!D:D,budgetMMB!A607,exportMMB!F:F)</f>
        <v>0</v>
      </c>
      <c r="L607" s="14">
        <f t="shared" si="339"/>
        <v>0</v>
      </c>
      <c r="M607" s="25"/>
      <c r="N607" s="14">
        <f t="shared" si="340"/>
        <v>0</v>
      </c>
      <c r="O607" s="33"/>
      <c r="P607" s="33"/>
      <c r="Q607" s="33"/>
      <c r="R607" s="33"/>
      <c r="S607" s="14">
        <f t="shared" si="341"/>
        <v>0</v>
      </c>
      <c r="T607" s="33">
        <f t="shared" si="342"/>
        <v>0</v>
      </c>
    </row>
    <row r="608" spans="1:20" outlineLevel="1">
      <c r="A608" s="103">
        <v>4713</v>
      </c>
      <c r="B608" s="44" t="s">
        <v>649</v>
      </c>
      <c r="C608" s="236" t="s">
        <v>244</v>
      </c>
      <c r="D608" s="6"/>
      <c r="E608" s="8"/>
      <c r="F608" s="98">
        <v>1</v>
      </c>
      <c r="G608" s="8"/>
      <c r="H608" s="7">
        <f t="shared" si="338"/>
        <v>1</v>
      </c>
      <c r="I608" s="4">
        <v>1</v>
      </c>
      <c r="J608" s="8" t="s">
        <v>231</v>
      </c>
      <c r="K608" s="7">
        <f>SUMIF(exportMMB!D:D,budgetMMB!A608,exportMMB!F:F)</f>
        <v>0</v>
      </c>
      <c r="L608" s="14">
        <f t="shared" si="339"/>
        <v>0</v>
      </c>
      <c r="M608" s="25"/>
      <c r="N608" s="14">
        <f t="shared" si="340"/>
        <v>0</v>
      </c>
      <c r="O608" s="33"/>
      <c r="P608" s="33"/>
      <c r="Q608" s="33"/>
      <c r="R608" s="33"/>
      <c r="S608" s="14">
        <f t="shared" si="341"/>
        <v>0</v>
      </c>
      <c r="T608" s="33">
        <f t="shared" si="342"/>
        <v>0</v>
      </c>
    </row>
    <row r="609" spans="1:20" outlineLevel="1">
      <c r="A609" s="103">
        <v>4714</v>
      </c>
      <c r="B609" s="44" t="s">
        <v>650</v>
      </c>
      <c r="C609" s="236" t="s">
        <v>244</v>
      </c>
      <c r="D609" s="6"/>
      <c r="E609" s="8"/>
      <c r="F609" s="98">
        <v>1</v>
      </c>
      <c r="G609" s="8"/>
      <c r="H609" s="7">
        <f t="shared" si="338"/>
        <v>1</v>
      </c>
      <c r="I609" s="4">
        <v>1</v>
      </c>
      <c r="J609" s="8" t="s">
        <v>231</v>
      </c>
      <c r="K609" s="7">
        <f>SUMIF(exportMMB!D:D,budgetMMB!A609,exportMMB!F:F)</f>
        <v>0</v>
      </c>
      <c r="L609" s="14">
        <f t="shared" si="339"/>
        <v>0</v>
      </c>
      <c r="M609" s="25"/>
      <c r="N609" s="14">
        <f t="shared" si="340"/>
        <v>0</v>
      </c>
      <c r="O609" s="33"/>
      <c r="P609" s="33"/>
      <c r="Q609" s="33"/>
      <c r="R609" s="33"/>
      <c r="S609" s="14">
        <f t="shared" si="341"/>
        <v>0</v>
      </c>
      <c r="T609" s="33">
        <f t="shared" si="342"/>
        <v>0</v>
      </c>
    </row>
    <row r="610" spans="1:20" outlineLevel="1">
      <c r="A610" s="103">
        <v>4715</v>
      </c>
      <c r="B610" s="44" t="s">
        <v>651</v>
      </c>
      <c r="C610" s="236" t="s">
        <v>244</v>
      </c>
      <c r="D610" s="6"/>
      <c r="E610" s="8"/>
      <c r="F610" s="98">
        <v>1</v>
      </c>
      <c r="G610" s="8"/>
      <c r="H610" s="7">
        <f t="shared" ref="H610" si="343">SUM(E610:G610)</f>
        <v>1</v>
      </c>
      <c r="I610" s="4">
        <v>1</v>
      </c>
      <c r="J610" s="8" t="s">
        <v>231</v>
      </c>
      <c r="K610" s="7">
        <f>SUMIF(exportMMB!D:D,budgetMMB!A610,exportMMB!F:F)</f>
        <v>0</v>
      </c>
      <c r="L610" s="14">
        <f t="shared" ref="L610" si="344">H610*I610*K610</f>
        <v>0</v>
      </c>
      <c r="M610" s="25"/>
      <c r="N610" s="14">
        <f t="shared" si="340"/>
        <v>0</v>
      </c>
      <c r="O610" s="33"/>
      <c r="P610" s="33"/>
      <c r="Q610" s="33"/>
      <c r="R610" s="33"/>
      <c r="S610" s="14">
        <f t="shared" si="341"/>
        <v>0</v>
      </c>
      <c r="T610" s="33">
        <f t="shared" ref="T610" si="345">N610</f>
        <v>0</v>
      </c>
    </row>
    <row r="611" spans="1:20" outlineLevel="1">
      <c r="A611" s="103">
        <v>4716</v>
      </c>
      <c r="B611" s="44" t="s">
        <v>1300</v>
      </c>
      <c r="C611" s="236" t="s">
        <v>244</v>
      </c>
      <c r="D611" s="6"/>
      <c r="E611" s="8"/>
      <c r="F611" s="98">
        <v>1</v>
      </c>
      <c r="G611" s="8"/>
      <c r="H611" s="7">
        <f t="shared" si="338"/>
        <v>1</v>
      </c>
      <c r="I611" s="4">
        <v>1</v>
      </c>
      <c r="J611" s="8" t="s">
        <v>231</v>
      </c>
      <c r="K611" s="7">
        <f>SUMIF(exportMMB!D:D,budgetMMB!A611,exportMMB!F:F)</f>
        <v>0</v>
      </c>
      <c r="L611" s="14">
        <f t="shared" si="339"/>
        <v>0</v>
      </c>
      <c r="M611" s="25"/>
      <c r="N611" s="14">
        <f t="shared" si="340"/>
        <v>0</v>
      </c>
      <c r="O611" s="33"/>
      <c r="P611" s="33"/>
      <c r="Q611" s="33"/>
      <c r="R611" s="33"/>
      <c r="S611" s="14">
        <f t="shared" si="341"/>
        <v>0</v>
      </c>
      <c r="T611" s="33">
        <f t="shared" si="342"/>
        <v>0</v>
      </c>
    </row>
    <row r="612" spans="1:20" outlineLevel="1">
      <c r="A612" s="170"/>
      <c r="B612" s="171" t="s">
        <v>602</v>
      </c>
      <c r="C612" s="236"/>
      <c r="D612" s="172"/>
      <c r="E612" s="173"/>
      <c r="F612" s="174"/>
      <c r="G612" s="173"/>
      <c r="H612" s="175"/>
      <c r="I612" s="176"/>
      <c r="J612" s="173"/>
      <c r="K612" s="175"/>
      <c r="L612" s="177">
        <f t="shared" ref="L612:S612" si="346">SUM(L606:L611)</f>
        <v>0</v>
      </c>
      <c r="M612" s="178">
        <f>SUM(M606:M611)</f>
        <v>0</v>
      </c>
      <c r="N612" s="177">
        <f t="shared" si="346"/>
        <v>0</v>
      </c>
      <c r="O612" s="179">
        <f t="shared" si="346"/>
        <v>0</v>
      </c>
      <c r="P612" s="179">
        <f t="shared" si="346"/>
        <v>0</v>
      </c>
      <c r="Q612" s="179">
        <f t="shared" si="346"/>
        <v>0</v>
      </c>
      <c r="R612" s="179">
        <f t="shared" si="346"/>
        <v>0</v>
      </c>
      <c r="S612" s="177">
        <f t="shared" si="346"/>
        <v>0</v>
      </c>
      <c r="T612" s="179">
        <f>SUM(T606:T611)</f>
        <v>0</v>
      </c>
    </row>
    <row r="613" spans="1:20" outlineLevel="1">
      <c r="A613" s="39"/>
      <c r="B613" s="46" t="s">
        <v>152</v>
      </c>
      <c r="C613" s="236"/>
      <c r="D613" s="6"/>
      <c r="E613" s="4"/>
      <c r="F613" s="98"/>
      <c r="G613" s="8"/>
      <c r="H613" s="7"/>
      <c r="I613" s="4"/>
      <c r="J613" s="8"/>
      <c r="K613" s="7"/>
      <c r="L613" s="16">
        <f>L604+L612</f>
        <v>0</v>
      </c>
      <c r="M613" s="21">
        <f t="shared" ref="M613:S613" si="347">M604+M612</f>
        <v>0</v>
      </c>
      <c r="N613" s="16">
        <f t="shared" si="347"/>
        <v>0</v>
      </c>
      <c r="O613" s="34">
        <f t="shared" si="347"/>
        <v>0</v>
      </c>
      <c r="P613" s="34">
        <f t="shared" si="347"/>
        <v>0</v>
      </c>
      <c r="Q613" s="34">
        <f t="shared" si="347"/>
        <v>0</v>
      </c>
      <c r="R613" s="34">
        <f t="shared" si="347"/>
        <v>0</v>
      </c>
      <c r="S613" s="16">
        <f t="shared" si="347"/>
        <v>0</v>
      </c>
      <c r="T613" s="34">
        <f>T604+T612</f>
        <v>0</v>
      </c>
    </row>
    <row r="614" spans="1:20" outlineLevel="1">
      <c r="A614" s="103"/>
      <c r="B614" s="44"/>
      <c r="C614" s="236"/>
      <c r="D614" s="6"/>
      <c r="E614" s="8"/>
      <c r="F614" s="98"/>
      <c r="G614" s="8"/>
      <c r="H614" s="7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</row>
    <row r="615" spans="1:20" outlineLevel="1">
      <c r="A615" s="104">
        <v>4720</v>
      </c>
      <c r="B615" s="31" t="s">
        <v>197</v>
      </c>
      <c r="C615" s="236"/>
      <c r="D615" s="6"/>
      <c r="E615" s="8"/>
      <c r="F615" s="98"/>
      <c r="G615" s="8"/>
      <c r="H615" s="7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</row>
    <row r="616" spans="1:20" outlineLevel="1">
      <c r="A616" s="170"/>
      <c r="B616" s="171" t="s">
        <v>652</v>
      </c>
      <c r="C616" s="236"/>
      <c r="D616" s="172"/>
      <c r="E616" s="173"/>
      <c r="F616" s="174"/>
      <c r="G616" s="173"/>
      <c r="H616" s="175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</row>
    <row r="617" spans="1:20" outlineLevel="1">
      <c r="A617" s="103">
        <v>4721</v>
      </c>
      <c r="B617" s="44" t="s">
        <v>653</v>
      </c>
      <c r="C617" s="236" t="s">
        <v>244</v>
      </c>
      <c r="D617" s="6"/>
      <c r="E617" s="8"/>
      <c r="F617" s="98">
        <v>1</v>
      </c>
      <c r="G617" s="8"/>
      <c r="H617" s="7">
        <f t="shared" ref="H617:H624" si="348">SUM(E617:G617)</f>
        <v>1</v>
      </c>
      <c r="I617" s="4">
        <v>1</v>
      </c>
      <c r="J617" s="8" t="s">
        <v>231</v>
      </c>
      <c r="K617" s="7">
        <f>SUMIF(exportMMB!D:D,budgetMMB!A617,exportMMB!F:F)</f>
        <v>0</v>
      </c>
      <c r="L617" s="14">
        <f t="shared" ref="L617:L624" si="349">H617*I617*K617</f>
        <v>0</v>
      </c>
      <c r="M617" s="25"/>
      <c r="N617" s="14">
        <f t="shared" ref="N617:N624" si="350">MAX(L617-SUM(O617:R617),0)</f>
        <v>0</v>
      </c>
      <c r="O617" s="33"/>
      <c r="P617" s="33"/>
      <c r="Q617" s="33"/>
      <c r="R617" s="33"/>
      <c r="S617" s="14">
        <f t="shared" ref="S617:S624" si="351">L617-SUM(N617:R617)</f>
        <v>0</v>
      </c>
      <c r="T617" s="33">
        <f t="shared" ref="T617:T624" si="352">N617</f>
        <v>0</v>
      </c>
    </row>
    <row r="618" spans="1:20" outlineLevel="1">
      <c r="A618" s="103">
        <v>4722</v>
      </c>
      <c r="B618" s="44" t="s">
        <v>630</v>
      </c>
      <c r="C618" s="236" t="s">
        <v>244</v>
      </c>
      <c r="D618" s="6"/>
      <c r="E618" s="8"/>
      <c r="F618" s="98">
        <v>1</v>
      </c>
      <c r="G618" s="8"/>
      <c r="H618" s="7">
        <f t="shared" si="348"/>
        <v>1</v>
      </c>
      <c r="I618" s="4">
        <v>1</v>
      </c>
      <c r="J618" s="8" t="s">
        <v>231</v>
      </c>
      <c r="K618" s="7">
        <f>SUMIF(exportMMB!D:D,budgetMMB!A618,exportMMB!F:F)</f>
        <v>0</v>
      </c>
      <c r="L618" s="14">
        <f t="shared" si="349"/>
        <v>0</v>
      </c>
      <c r="M618" s="25"/>
      <c r="N618" s="14">
        <f t="shared" si="350"/>
        <v>0</v>
      </c>
      <c r="O618" s="33"/>
      <c r="P618" s="33"/>
      <c r="Q618" s="33"/>
      <c r="R618" s="33"/>
      <c r="S618" s="14">
        <f t="shared" si="351"/>
        <v>0</v>
      </c>
      <c r="T618" s="33">
        <f t="shared" si="352"/>
        <v>0</v>
      </c>
    </row>
    <row r="619" spans="1:20" outlineLevel="1">
      <c r="A619" s="103">
        <v>4723</v>
      </c>
      <c r="B619" s="44" t="s">
        <v>654</v>
      </c>
      <c r="C619" s="236" t="s">
        <v>244</v>
      </c>
      <c r="D619" s="6"/>
      <c r="E619" s="8"/>
      <c r="F619" s="98">
        <v>1</v>
      </c>
      <c r="G619" s="8"/>
      <c r="H619" s="7">
        <f t="shared" si="348"/>
        <v>1</v>
      </c>
      <c r="I619" s="4">
        <v>1</v>
      </c>
      <c r="J619" s="8" t="s">
        <v>231</v>
      </c>
      <c r="K619" s="7">
        <f>SUMIF(exportMMB!D:D,budgetMMB!A619,exportMMB!F:F)</f>
        <v>0</v>
      </c>
      <c r="L619" s="14">
        <f t="shared" si="349"/>
        <v>0</v>
      </c>
      <c r="M619" s="25"/>
      <c r="N619" s="14">
        <f t="shared" si="350"/>
        <v>0</v>
      </c>
      <c r="O619" s="33"/>
      <c r="P619" s="33"/>
      <c r="Q619" s="33"/>
      <c r="R619" s="33"/>
      <c r="S619" s="14">
        <f t="shared" si="351"/>
        <v>0</v>
      </c>
      <c r="T619" s="33">
        <f t="shared" si="352"/>
        <v>0</v>
      </c>
    </row>
    <row r="620" spans="1:20" outlineLevel="1">
      <c r="A620" s="103">
        <v>4724</v>
      </c>
      <c r="B620" s="44" t="s">
        <v>655</v>
      </c>
      <c r="C620" s="236" t="s">
        <v>244</v>
      </c>
      <c r="D620" s="6"/>
      <c r="E620" s="8"/>
      <c r="F620" s="98">
        <v>1</v>
      </c>
      <c r="G620" s="8"/>
      <c r="H620" s="7">
        <f t="shared" si="348"/>
        <v>1</v>
      </c>
      <c r="I620" s="4">
        <v>1</v>
      </c>
      <c r="J620" s="8" t="s">
        <v>231</v>
      </c>
      <c r="K620" s="7">
        <f>SUMIF(exportMMB!D:D,budgetMMB!A620,exportMMB!F:F)</f>
        <v>0</v>
      </c>
      <c r="L620" s="14">
        <f t="shared" si="349"/>
        <v>0</v>
      </c>
      <c r="M620" s="25"/>
      <c r="N620" s="14">
        <f t="shared" si="350"/>
        <v>0</v>
      </c>
      <c r="O620" s="33"/>
      <c r="P620" s="33"/>
      <c r="Q620" s="33"/>
      <c r="R620" s="33"/>
      <c r="S620" s="14">
        <f t="shared" si="351"/>
        <v>0</v>
      </c>
      <c r="T620" s="33">
        <f t="shared" si="352"/>
        <v>0</v>
      </c>
    </row>
    <row r="621" spans="1:20" outlineLevel="1">
      <c r="A621" s="103">
        <v>4725</v>
      </c>
      <c r="B621" s="44" t="s">
        <v>656</v>
      </c>
      <c r="C621" s="236" t="s">
        <v>244</v>
      </c>
      <c r="D621" s="6"/>
      <c r="E621" s="8"/>
      <c r="F621" s="98">
        <v>1</v>
      </c>
      <c r="G621" s="8"/>
      <c r="H621" s="7">
        <f t="shared" si="348"/>
        <v>1</v>
      </c>
      <c r="I621" s="4">
        <v>1</v>
      </c>
      <c r="J621" s="8" t="s">
        <v>231</v>
      </c>
      <c r="K621" s="7">
        <f>SUMIF(exportMMB!D:D,budgetMMB!A621,exportMMB!F:F)</f>
        <v>0</v>
      </c>
      <c r="L621" s="14">
        <f t="shared" si="349"/>
        <v>0</v>
      </c>
      <c r="M621" s="25"/>
      <c r="N621" s="14">
        <f t="shared" si="350"/>
        <v>0</v>
      </c>
      <c r="O621" s="33"/>
      <c r="P621" s="33"/>
      <c r="Q621" s="33"/>
      <c r="R621" s="33"/>
      <c r="S621" s="14">
        <f t="shared" si="351"/>
        <v>0</v>
      </c>
      <c r="T621" s="33">
        <f t="shared" si="352"/>
        <v>0</v>
      </c>
    </row>
    <row r="622" spans="1:20" outlineLevel="1">
      <c r="A622" s="103">
        <v>4726</v>
      </c>
      <c r="B622" s="44" t="s">
        <v>657</v>
      </c>
      <c r="C622" s="236" t="s">
        <v>244</v>
      </c>
      <c r="D622" s="6"/>
      <c r="E622" s="8"/>
      <c r="F622" s="98">
        <v>1</v>
      </c>
      <c r="G622" s="8"/>
      <c r="H622" s="7">
        <f t="shared" si="348"/>
        <v>1</v>
      </c>
      <c r="I622" s="4">
        <v>1</v>
      </c>
      <c r="J622" s="8" t="s">
        <v>231</v>
      </c>
      <c r="K622" s="7">
        <f>SUMIF(exportMMB!D:D,budgetMMB!A622,exportMMB!F:F)</f>
        <v>0</v>
      </c>
      <c r="L622" s="14">
        <f t="shared" si="349"/>
        <v>0</v>
      </c>
      <c r="M622" s="25"/>
      <c r="N622" s="14">
        <f t="shared" si="350"/>
        <v>0</v>
      </c>
      <c r="O622" s="33"/>
      <c r="P622" s="33"/>
      <c r="Q622" s="33"/>
      <c r="R622" s="33"/>
      <c r="S622" s="14">
        <f t="shared" si="351"/>
        <v>0</v>
      </c>
      <c r="T622" s="33">
        <f t="shared" si="352"/>
        <v>0</v>
      </c>
    </row>
    <row r="623" spans="1:20" outlineLevel="1">
      <c r="A623" s="103">
        <v>4727</v>
      </c>
      <c r="B623" s="44" t="s">
        <v>634</v>
      </c>
      <c r="C623" s="236" t="s">
        <v>244</v>
      </c>
      <c r="D623" s="6"/>
      <c r="E623" s="8"/>
      <c r="F623" s="98">
        <v>1</v>
      </c>
      <c r="G623" s="8"/>
      <c r="H623" s="7">
        <f t="shared" si="348"/>
        <v>1</v>
      </c>
      <c r="I623" s="4">
        <v>1</v>
      </c>
      <c r="J623" s="8" t="s">
        <v>231</v>
      </c>
      <c r="K623" s="7">
        <f>SUMIF(exportMMB!D:D,budgetMMB!A623,exportMMB!F:F)</f>
        <v>0</v>
      </c>
      <c r="L623" s="14">
        <f t="shared" si="349"/>
        <v>0</v>
      </c>
      <c r="M623" s="25"/>
      <c r="N623" s="14">
        <f t="shared" si="350"/>
        <v>0</v>
      </c>
      <c r="O623" s="33"/>
      <c r="P623" s="33"/>
      <c r="Q623" s="33"/>
      <c r="R623" s="33"/>
      <c r="S623" s="14">
        <f t="shared" si="351"/>
        <v>0</v>
      </c>
      <c r="T623" s="33">
        <f t="shared" si="352"/>
        <v>0</v>
      </c>
    </row>
    <row r="624" spans="1:20" outlineLevel="1">
      <c r="A624" s="103">
        <v>4728</v>
      </c>
      <c r="B624" s="44" t="s">
        <v>658</v>
      </c>
      <c r="C624" s="236" t="s">
        <v>244</v>
      </c>
      <c r="D624" s="6"/>
      <c r="E624" s="8"/>
      <c r="F624" s="98">
        <v>1</v>
      </c>
      <c r="G624" s="8"/>
      <c r="H624" s="7">
        <f t="shared" si="348"/>
        <v>1</v>
      </c>
      <c r="I624" s="4">
        <v>1</v>
      </c>
      <c r="J624" s="8" t="s">
        <v>231</v>
      </c>
      <c r="K624" s="7">
        <f>SUMIF(exportMMB!D:D,budgetMMB!A624,exportMMB!F:F)</f>
        <v>0</v>
      </c>
      <c r="L624" s="14">
        <f t="shared" si="349"/>
        <v>0</v>
      </c>
      <c r="M624" s="25"/>
      <c r="N624" s="14">
        <f t="shared" si="350"/>
        <v>0</v>
      </c>
      <c r="O624" s="33"/>
      <c r="P624" s="33"/>
      <c r="Q624" s="33"/>
      <c r="R624" s="33"/>
      <c r="S624" s="14">
        <f t="shared" si="351"/>
        <v>0</v>
      </c>
      <c r="T624" s="33">
        <f t="shared" si="352"/>
        <v>0</v>
      </c>
    </row>
    <row r="625" spans="1:20" outlineLevel="1">
      <c r="A625" s="170"/>
      <c r="B625" s="171" t="s">
        <v>602</v>
      </c>
      <c r="C625" s="236"/>
      <c r="D625" s="172"/>
      <c r="E625" s="173"/>
      <c r="F625" s="174"/>
      <c r="G625" s="173"/>
      <c r="H625" s="175"/>
      <c r="I625" s="176"/>
      <c r="J625" s="173"/>
      <c r="K625" s="175"/>
      <c r="L625" s="177">
        <f t="shared" ref="L625:T625" si="353">SUM(L617:L624)</f>
        <v>0</v>
      </c>
      <c r="M625" s="178">
        <f t="shared" si="353"/>
        <v>0</v>
      </c>
      <c r="N625" s="177">
        <f t="shared" si="353"/>
        <v>0</v>
      </c>
      <c r="O625" s="179">
        <f t="shared" si="353"/>
        <v>0</v>
      </c>
      <c r="P625" s="179">
        <f t="shared" si="353"/>
        <v>0</v>
      </c>
      <c r="Q625" s="179">
        <f t="shared" si="353"/>
        <v>0</v>
      </c>
      <c r="R625" s="179">
        <f t="shared" si="353"/>
        <v>0</v>
      </c>
      <c r="S625" s="177">
        <f t="shared" si="353"/>
        <v>0</v>
      </c>
      <c r="T625" s="179">
        <f t="shared" si="353"/>
        <v>0</v>
      </c>
    </row>
    <row r="626" spans="1:20" outlineLevel="1">
      <c r="A626" s="170"/>
      <c r="B626" s="171" t="s">
        <v>659</v>
      </c>
      <c r="C626" s="236"/>
      <c r="D626" s="172"/>
      <c r="E626" s="173"/>
      <c r="F626" s="174"/>
      <c r="G626" s="173"/>
      <c r="H626" s="175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</row>
    <row r="627" spans="1:20" outlineLevel="1">
      <c r="A627" s="103">
        <v>4731</v>
      </c>
      <c r="B627" s="44" t="s">
        <v>660</v>
      </c>
      <c r="C627" s="236" t="s">
        <v>244</v>
      </c>
      <c r="D627" s="6"/>
      <c r="E627" s="8"/>
      <c r="F627" s="98">
        <v>1</v>
      </c>
      <c r="G627" s="8"/>
      <c r="H627" s="7">
        <f t="shared" ref="H627:H639" si="354">SUM(E627:G627)</f>
        <v>1</v>
      </c>
      <c r="I627" s="4">
        <v>1</v>
      </c>
      <c r="J627" s="8" t="s">
        <v>231</v>
      </c>
      <c r="K627" s="7">
        <f>SUMIF(exportMMB!D:D,budgetMMB!A627,exportMMB!F:F)</f>
        <v>0</v>
      </c>
      <c r="L627" s="14">
        <f t="shared" ref="L627:L639" si="355">H627*I627*K627</f>
        <v>0</v>
      </c>
      <c r="M627" s="25"/>
      <c r="N627" s="14">
        <f t="shared" ref="N627:N639" si="356">MAX(L627-SUM(O627:R627),0)</f>
        <v>0</v>
      </c>
      <c r="O627" s="33"/>
      <c r="P627" s="33"/>
      <c r="Q627" s="33"/>
      <c r="R627" s="33"/>
      <c r="S627" s="14">
        <f t="shared" ref="S627:S639" si="357">L627-SUM(N627:R627)</f>
        <v>0</v>
      </c>
      <c r="T627" s="33">
        <f t="shared" ref="T627:T639" si="358">N627</f>
        <v>0</v>
      </c>
    </row>
    <row r="628" spans="1:20" outlineLevel="1">
      <c r="A628" s="103">
        <v>4732</v>
      </c>
      <c r="B628" s="44" t="s">
        <v>661</v>
      </c>
      <c r="C628" s="236" t="s">
        <v>244</v>
      </c>
      <c r="D628" s="6"/>
      <c r="E628" s="8"/>
      <c r="F628" s="98">
        <v>1</v>
      </c>
      <c r="G628" s="8"/>
      <c r="H628" s="7">
        <f t="shared" si="354"/>
        <v>1</v>
      </c>
      <c r="I628" s="4">
        <v>1</v>
      </c>
      <c r="J628" s="8" t="s">
        <v>231</v>
      </c>
      <c r="K628" s="7">
        <f>SUMIF(exportMMB!D:D,budgetMMB!A628,exportMMB!F:F)</f>
        <v>0</v>
      </c>
      <c r="L628" s="14">
        <f t="shared" si="355"/>
        <v>0</v>
      </c>
      <c r="M628" s="25"/>
      <c r="N628" s="14">
        <f t="shared" si="356"/>
        <v>0</v>
      </c>
      <c r="O628" s="33"/>
      <c r="P628" s="33"/>
      <c r="Q628" s="33"/>
      <c r="R628" s="33"/>
      <c r="S628" s="14">
        <f t="shared" si="357"/>
        <v>0</v>
      </c>
      <c r="T628" s="33">
        <f t="shared" si="358"/>
        <v>0</v>
      </c>
    </row>
    <row r="629" spans="1:20" outlineLevel="1">
      <c r="A629" s="103">
        <v>4740</v>
      </c>
      <c r="B629" s="44" t="s">
        <v>662</v>
      </c>
      <c r="C629" s="236" t="s">
        <v>244</v>
      </c>
      <c r="D629" s="6"/>
      <c r="E629" s="8"/>
      <c r="F629" s="98">
        <v>1</v>
      </c>
      <c r="G629" s="8"/>
      <c r="H629" s="7">
        <f t="shared" si="354"/>
        <v>1</v>
      </c>
      <c r="I629" s="4">
        <v>1</v>
      </c>
      <c r="J629" s="8" t="s">
        <v>231</v>
      </c>
      <c r="K629" s="7">
        <f>SUMIF(exportMMB!D:D,budgetMMB!A629,exportMMB!F:F)</f>
        <v>0</v>
      </c>
      <c r="L629" s="14">
        <f t="shared" si="355"/>
        <v>0</v>
      </c>
      <c r="M629" s="25"/>
      <c r="N629" s="14">
        <f t="shared" si="356"/>
        <v>0</v>
      </c>
      <c r="O629" s="33"/>
      <c r="P629" s="33"/>
      <c r="Q629" s="33"/>
      <c r="R629" s="33"/>
      <c r="S629" s="14">
        <f t="shared" si="357"/>
        <v>0</v>
      </c>
      <c r="T629" s="33">
        <f t="shared" si="358"/>
        <v>0</v>
      </c>
    </row>
    <row r="630" spans="1:20" outlineLevel="1">
      <c r="A630" s="103">
        <v>4741</v>
      </c>
      <c r="B630" s="44" t="s">
        <v>663</v>
      </c>
      <c r="C630" s="236" t="s">
        <v>244</v>
      </c>
      <c r="D630" s="6"/>
      <c r="E630" s="8"/>
      <c r="F630" s="98">
        <v>1</v>
      </c>
      <c r="G630" s="8"/>
      <c r="H630" s="7">
        <f t="shared" si="354"/>
        <v>1</v>
      </c>
      <c r="I630" s="4">
        <v>1</v>
      </c>
      <c r="J630" s="8" t="s">
        <v>231</v>
      </c>
      <c r="K630" s="7">
        <f>SUMIF(exportMMB!D:D,budgetMMB!A630,exportMMB!F:F)</f>
        <v>0</v>
      </c>
      <c r="L630" s="14">
        <f t="shared" si="355"/>
        <v>0</v>
      </c>
      <c r="M630" s="25"/>
      <c r="N630" s="14">
        <f t="shared" si="356"/>
        <v>0</v>
      </c>
      <c r="O630" s="33"/>
      <c r="P630" s="33"/>
      <c r="Q630" s="33"/>
      <c r="R630" s="33"/>
      <c r="S630" s="14">
        <f t="shared" si="357"/>
        <v>0</v>
      </c>
      <c r="T630" s="33">
        <f t="shared" si="358"/>
        <v>0</v>
      </c>
    </row>
    <row r="631" spans="1:20" outlineLevel="1">
      <c r="A631" s="103">
        <v>4742</v>
      </c>
      <c r="B631" s="44" t="s">
        <v>664</v>
      </c>
      <c r="C631" s="236" t="s">
        <v>244</v>
      </c>
      <c r="D631" s="6"/>
      <c r="E631" s="8"/>
      <c r="F631" s="98">
        <v>1</v>
      </c>
      <c r="G631" s="8"/>
      <c r="H631" s="7">
        <f t="shared" si="354"/>
        <v>1</v>
      </c>
      <c r="I631" s="4">
        <v>1</v>
      </c>
      <c r="J631" s="8" t="s">
        <v>231</v>
      </c>
      <c r="K631" s="7">
        <f>SUMIF(exportMMB!D:D,budgetMMB!A631,exportMMB!F:F)</f>
        <v>0</v>
      </c>
      <c r="L631" s="14">
        <f t="shared" si="355"/>
        <v>0</v>
      </c>
      <c r="M631" s="25"/>
      <c r="N631" s="14">
        <f t="shared" si="356"/>
        <v>0</v>
      </c>
      <c r="O631" s="33"/>
      <c r="P631" s="33"/>
      <c r="Q631" s="33"/>
      <c r="R631" s="33"/>
      <c r="S631" s="14">
        <f t="shared" si="357"/>
        <v>0</v>
      </c>
      <c r="T631" s="33">
        <f t="shared" si="358"/>
        <v>0</v>
      </c>
    </row>
    <row r="632" spans="1:20" outlineLevel="1">
      <c r="A632" s="103">
        <v>4751</v>
      </c>
      <c r="B632" s="44" t="s">
        <v>665</v>
      </c>
      <c r="C632" s="236" t="s">
        <v>244</v>
      </c>
      <c r="D632" s="6"/>
      <c r="E632" s="8"/>
      <c r="F632" s="98">
        <v>1</v>
      </c>
      <c r="G632" s="8"/>
      <c r="H632" s="7">
        <f t="shared" si="354"/>
        <v>1</v>
      </c>
      <c r="I632" s="4">
        <v>1</v>
      </c>
      <c r="J632" s="8" t="s">
        <v>231</v>
      </c>
      <c r="K632" s="7">
        <f>SUMIF(exportMMB!D:D,budgetMMB!A632,exportMMB!F:F)</f>
        <v>0</v>
      </c>
      <c r="L632" s="14">
        <f t="shared" si="355"/>
        <v>0</v>
      </c>
      <c r="M632" s="25"/>
      <c r="N632" s="14">
        <f t="shared" si="356"/>
        <v>0</v>
      </c>
      <c r="O632" s="33"/>
      <c r="P632" s="33"/>
      <c r="Q632" s="33"/>
      <c r="R632" s="33"/>
      <c r="S632" s="14">
        <f t="shared" si="357"/>
        <v>0</v>
      </c>
      <c r="T632" s="33">
        <f t="shared" si="358"/>
        <v>0</v>
      </c>
    </row>
    <row r="633" spans="1:20" outlineLevel="1">
      <c r="A633" s="103">
        <v>4752</v>
      </c>
      <c r="B633" s="44" t="s">
        <v>666</v>
      </c>
      <c r="C633" s="236" t="s">
        <v>244</v>
      </c>
      <c r="D633" s="6"/>
      <c r="E633" s="8"/>
      <c r="F633" s="98">
        <v>1</v>
      </c>
      <c r="G633" s="8"/>
      <c r="H633" s="7">
        <f t="shared" si="354"/>
        <v>1</v>
      </c>
      <c r="I633" s="4">
        <v>1</v>
      </c>
      <c r="J633" s="8" t="s">
        <v>231</v>
      </c>
      <c r="K633" s="7">
        <f>SUMIF(exportMMB!D:D,budgetMMB!A633,exportMMB!F:F)</f>
        <v>0</v>
      </c>
      <c r="L633" s="14">
        <f t="shared" si="355"/>
        <v>0</v>
      </c>
      <c r="M633" s="25"/>
      <c r="N633" s="14">
        <f t="shared" si="356"/>
        <v>0</v>
      </c>
      <c r="O633" s="33"/>
      <c r="P633" s="33"/>
      <c r="Q633" s="33"/>
      <c r="R633" s="33"/>
      <c r="S633" s="14">
        <f t="shared" si="357"/>
        <v>0</v>
      </c>
      <c r="T633" s="33">
        <f t="shared" si="358"/>
        <v>0</v>
      </c>
    </row>
    <row r="634" spans="1:20" outlineLevel="1">
      <c r="A634" s="103">
        <v>4753</v>
      </c>
      <c r="B634" s="44" t="s">
        <v>667</v>
      </c>
      <c r="C634" s="236" t="s">
        <v>244</v>
      </c>
      <c r="D634" s="6"/>
      <c r="E634" s="8"/>
      <c r="F634" s="98">
        <v>1</v>
      </c>
      <c r="G634" s="8"/>
      <c r="H634" s="7">
        <f t="shared" si="354"/>
        <v>1</v>
      </c>
      <c r="I634" s="4">
        <v>1</v>
      </c>
      <c r="J634" s="8" t="s">
        <v>231</v>
      </c>
      <c r="K634" s="7">
        <f>SUMIF(exportMMB!D:D,budgetMMB!A634,exportMMB!F:F)</f>
        <v>0</v>
      </c>
      <c r="L634" s="14">
        <f t="shared" si="355"/>
        <v>0</v>
      </c>
      <c r="M634" s="25"/>
      <c r="N634" s="14">
        <f t="shared" si="356"/>
        <v>0</v>
      </c>
      <c r="O634" s="33"/>
      <c r="P634" s="33"/>
      <c r="Q634" s="33"/>
      <c r="R634" s="33"/>
      <c r="S634" s="14">
        <f t="shared" si="357"/>
        <v>0</v>
      </c>
      <c r="T634" s="33">
        <f t="shared" si="358"/>
        <v>0</v>
      </c>
    </row>
    <row r="635" spans="1:20" outlineLevel="1">
      <c r="A635" s="103">
        <v>4754</v>
      </c>
      <c r="B635" s="44" t="s">
        <v>668</v>
      </c>
      <c r="C635" s="236" t="s">
        <v>244</v>
      </c>
      <c r="D635" s="6"/>
      <c r="E635" s="8"/>
      <c r="F635" s="98">
        <v>1</v>
      </c>
      <c r="G635" s="8"/>
      <c r="H635" s="7">
        <f t="shared" si="354"/>
        <v>1</v>
      </c>
      <c r="I635" s="4">
        <v>1</v>
      </c>
      <c r="J635" s="8" t="s">
        <v>231</v>
      </c>
      <c r="K635" s="7">
        <f>SUMIF(exportMMB!D:D,budgetMMB!A635,exportMMB!F:F)</f>
        <v>0</v>
      </c>
      <c r="L635" s="14">
        <f t="shared" si="355"/>
        <v>0</v>
      </c>
      <c r="M635" s="25"/>
      <c r="N635" s="14">
        <f t="shared" si="356"/>
        <v>0</v>
      </c>
      <c r="O635" s="33"/>
      <c r="P635" s="33"/>
      <c r="Q635" s="33"/>
      <c r="R635" s="33"/>
      <c r="S635" s="14">
        <f t="shared" si="357"/>
        <v>0</v>
      </c>
      <c r="T635" s="33">
        <f t="shared" si="358"/>
        <v>0</v>
      </c>
    </row>
    <row r="636" spans="1:20" outlineLevel="1">
      <c r="A636" s="103">
        <v>4755</v>
      </c>
      <c r="B636" s="44" t="s">
        <v>669</v>
      </c>
      <c r="C636" s="236" t="s">
        <v>244</v>
      </c>
      <c r="D636" s="6"/>
      <c r="E636" s="8"/>
      <c r="F636" s="98">
        <v>1</v>
      </c>
      <c r="G636" s="8"/>
      <c r="H636" s="7">
        <f t="shared" si="354"/>
        <v>1</v>
      </c>
      <c r="I636" s="4">
        <v>1</v>
      </c>
      <c r="J636" s="8" t="s">
        <v>231</v>
      </c>
      <c r="K636" s="7">
        <f>SUMIF(exportMMB!D:D,budgetMMB!A636,exportMMB!F:F)</f>
        <v>0</v>
      </c>
      <c r="L636" s="14">
        <f t="shared" si="355"/>
        <v>0</v>
      </c>
      <c r="M636" s="25"/>
      <c r="N636" s="14">
        <f t="shared" si="356"/>
        <v>0</v>
      </c>
      <c r="O636" s="33"/>
      <c r="P636" s="33"/>
      <c r="Q636" s="33"/>
      <c r="R636" s="33"/>
      <c r="S636" s="14">
        <f t="shared" si="357"/>
        <v>0</v>
      </c>
      <c r="T636" s="33">
        <f t="shared" si="358"/>
        <v>0</v>
      </c>
    </row>
    <row r="637" spans="1:20" outlineLevel="1">
      <c r="A637" s="103">
        <v>4756</v>
      </c>
      <c r="B637" s="44" t="s">
        <v>670</v>
      </c>
      <c r="C637" s="236" t="s">
        <v>244</v>
      </c>
      <c r="D637" s="6"/>
      <c r="E637" s="8"/>
      <c r="F637" s="98">
        <v>1</v>
      </c>
      <c r="G637" s="8"/>
      <c r="H637" s="7">
        <f t="shared" si="354"/>
        <v>1</v>
      </c>
      <c r="I637" s="4">
        <v>1</v>
      </c>
      <c r="J637" s="8" t="s">
        <v>231</v>
      </c>
      <c r="K637" s="7">
        <f>SUMIF(exportMMB!D:D,budgetMMB!A637,exportMMB!F:F)</f>
        <v>0</v>
      </c>
      <c r="L637" s="14">
        <f t="shared" si="355"/>
        <v>0</v>
      </c>
      <c r="M637" s="25"/>
      <c r="N637" s="14">
        <f t="shared" si="356"/>
        <v>0</v>
      </c>
      <c r="O637" s="33"/>
      <c r="P637" s="33"/>
      <c r="Q637" s="33"/>
      <c r="R637" s="33"/>
      <c r="S637" s="14">
        <f t="shared" si="357"/>
        <v>0</v>
      </c>
      <c r="T637" s="33">
        <f t="shared" si="358"/>
        <v>0</v>
      </c>
    </row>
    <row r="638" spans="1:20" outlineLevel="1">
      <c r="A638" s="103">
        <v>4757</v>
      </c>
      <c r="B638" s="44" t="s">
        <v>671</v>
      </c>
      <c r="C638" s="236" t="s">
        <v>244</v>
      </c>
      <c r="D638" s="6"/>
      <c r="E638" s="8"/>
      <c r="F638" s="98">
        <v>1</v>
      </c>
      <c r="G638" s="8"/>
      <c r="H638" s="7">
        <f t="shared" ref="H638" si="359">SUM(E638:G638)</f>
        <v>1</v>
      </c>
      <c r="I638" s="4">
        <v>1</v>
      </c>
      <c r="J638" s="8" t="s">
        <v>231</v>
      </c>
      <c r="K638" s="7">
        <f>SUMIF(exportMMB!D:D,budgetMMB!A638,exportMMB!F:F)</f>
        <v>0</v>
      </c>
      <c r="L638" s="14">
        <f t="shared" ref="L638" si="360">H638*I638*K638</f>
        <v>0</v>
      </c>
      <c r="M638" s="25"/>
      <c r="N638" s="14">
        <f t="shared" ref="N638" si="361">MAX(L638-SUM(O638:R638),0)</f>
        <v>0</v>
      </c>
      <c r="O638" s="33"/>
      <c r="P638" s="33"/>
      <c r="Q638" s="33"/>
      <c r="R638" s="33"/>
      <c r="S638" s="14">
        <f t="shared" ref="S638" si="362">L638-SUM(N638:R638)</f>
        <v>0</v>
      </c>
      <c r="T638" s="33">
        <f t="shared" ref="T638" si="363">N638</f>
        <v>0</v>
      </c>
    </row>
    <row r="639" spans="1:20" outlineLevel="1">
      <c r="A639" s="350">
        <v>4758</v>
      </c>
      <c r="B639" s="108" t="s">
        <v>1301</v>
      </c>
      <c r="C639" s="236" t="s">
        <v>244</v>
      </c>
      <c r="D639" s="6"/>
      <c r="E639" s="8"/>
      <c r="F639" s="98">
        <v>1</v>
      </c>
      <c r="G639" s="8"/>
      <c r="H639" s="7">
        <f t="shared" si="354"/>
        <v>1</v>
      </c>
      <c r="I639" s="4">
        <v>1</v>
      </c>
      <c r="J639" s="8" t="s">
        <v>231</v>
      </c>
      <c r="K639" s="7">
        <f>SUMIF(exportMMB!D:D,budgetMMB!A639,exportMMB!F:F)</f>
        <v>0</v>
      </c>
      <c r="L639" s="14">
        <f t="shared" si="355"/>
        <v>0</v>
      </c>
      <c r="M639" s="25"/>
      <c r="N639" s="14">
        <f t="shared" si="356"/>
        <v>0</v>
      </c>
      <c r="O639" s="33"/>
      <c r="P639" s="33"/>
      <c r="Q639" s="33"/>
      <c r="R639" s="33"/>
      <c r="S639" s="14">
        <f t="shared" si="357"/>
        <v>0</v>
      </c>
      <c r="T639" s="33">
        <f t="shared" si="358"/>
        <v>0</v>
      </c>
    </row>
    <row r="640" spans="1:20" outlineLevel="1">
      <c r="A640" s="170"/>
      <c r="B640" s="171" t="s">
        <v>602</v>
      </c>
      <c r="C640" s="236"/>
      <c r="D640" s="172"/>
      <c r="E640" s="173"/>
      <c r="F640" s="174"/>
      <c r="G640" s="173"/>
      <c r="H640" s="175"/>
      <c r="I640" s="176"/>
      <c r="J640" s="173"/>
      <c r="K640" s="175"/>
      <c r="L640" s="177">
        <f t="shared" ref="L640:T640" si="364">SUM(L627:L639)</f>
        <v>0</v>
      </c>
      <c r="M640" s="178">
        <f t="shared" si="364"/>
        <v>0</v>
      </c>
      <c r="N640" s="177">
        <f t="shared" si="364"/>
        <v>0</v>
      </c>
      <c r="O640" s="179">
        <f t="shared" si="364"/>
        <v>0</v>
      </c>
      <c r="P640" s="179">
        <f t="shared" si="364"/>
        <v>0</v>
      </c>
      <c r="Q640" s="179">
        <f t="shared" si="364"/>
        <v>0</v>
      </c>
      <c r="R640" s="179">
        <f t="shared" si="364"/>
        <v>0</v>
      </c>
      <c r="S640" s="177">
        <f t="shared" si="364"/>
        <v>0</v>
      </c>
      <c r="T640" s="179">
        <f t="shared" si="364"/>
        <v>0</v>
      </c>
    </row>
    <row r="641" spans="1:20" outlineLevel="1">
      <c r="A641" s="170"/>
      <c r="B641" s="171" t="s">
        <v>672</v>
      </c>
      <c r="C641" s="236"/>
      <c r="D641" s="172"/>
      <c r="E641" s="173"/>
      <c r="F641" s="174"/>
      <c r="G641" s="173"/>
      <c r="H641" s="175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</row>
    <row r="642" spans="1:20" outlineLevel="1">
      <c r="A642" s="103">
        <v>4761</v>
      </c>
      <c r="B642" s="44" t="s">
        <v>673</v>
      </c>
      <c r="C642" s="236" t="s">
        <v>244</v>
      </c>
      <c r="D642" s="6"/>
      <c r="E642" s="8"/>
      <c r="F642" s="98">
        <v>1</v>
      </c>
      <c r="G642" s="8"/>
      <c r="H642" s="7">
        <f t="shared" ref="H642:H646" si="365">SUM(E642:G642)</f>
        <v>1</v>
      </c>
      <c r="I642" s="4">
        <v>1</v>
      </c>
      <c r="J642" s="8" t="s">
        <v>231</v>
      </c>
      <c r="K642" s="7">
        <f>SUMIF(exportMMB!D:D,budgetMMB!A642,exportMMB!F:F)</f>
        <v>0</v>
      </c>
      <c r="L642" s="14">
        <f t="shared" ref="L642:L646" si="366">H642*I642*K642</f>
        <v>0</v>
      </c>
      <c r="M642" s="25"/>
      <c r="N642" s="14">
        <f>MAX(L642-SUM(O642:R642),0)</f>
        <v>0</v>
      </c>
      <c r="O642" s="33"/>
      <c r="P642" s="33"/>
      <c r="Q642" s="33"/>
      <c r="R642" s="33"/>
      <c r="S642" s="14">
        <f>L642-SUM(N642:R642)</f>
        <v>0</v>
      </c>
      <c r="T642" s="33">
        <f t="shared" ref="T642:T646" si="367">N642</f>
        <v>0</v>
      </c>
    </row>
    <row r="643" spans="1:20" outlineLevel="1">
      <c r="A643" s="103">
        <v>4771</v>
      </c>
      <c r="B643" s="44" t="s">
        <v>674</v>
      </c>
      <c r="C643" s="236" t="s">
        <v>244</v>
      </c>
      <c r="D643" s="6"/>
      <c r="E643" s="8"/>
      <c r="F643" s="98">
        <v>1</v>
      </c>
      <c r="G643" s="8"/>
      <c r="H643" s="7">
        <f t="shared" si="365"/>
        <v>1</v>
      </c>
      <c r="I643" s="4">
        <v>1</v>
      </c>
      <c r="J643" s="8" t="s">
        <v>231</v>
      </c>
      <c r="K643" s="7">
        <f>SUMIF(exportMMB!D:D,budgetMMB!A643,exportMMB!F:F)</f>
        <v>0</v>
      </c>
      <c r="L643" s="14">
        <f t="shared" si="366"/>
        <v>0</v>
      </c>
      <c r="M643" s="25"/>
      <c r="N643" s="14">
        <f>MAX(L643-SUM(O643:R643),0)</f>
        <v>0</v>
      </c>
      <c r="O643" s="33"/>
      <c r="P643" s="33"/>
      <c r="Q643" s="33"/>
      <c r="R643" s="33"/>
      <c r="S643" s="14">
        <f>L643-SUM(N643:R643)</f>
        <v>0</v>
      </c>
      <c r="T643" s="33">
        <f t="shared" si="367"/>
        <v>0</v>
      </c>
    </row>
    <row r="644" spans="1:20" outlineLevel="1">
      <c r="A644" s="103">
        <v>4772</v>
      </c>
      <c r="B644" s="44" t="s">
        <v>675</v>
      </c>
      <c r="C644" s="236" t="s">
        <v>244</v>
      </c>
      <c r="D644" s="6"/>
      <c r="E644" s="8"/>
      <c r="F644" s="98">
        <v>1</v>
      </c>
      <c r="G644" s="8"/>
      <c r="H644" s="7">
        <f t="shared" si="365"/>
        <v>1</v>
      </c>
      <c r="I644" s="4">
        <v>1</v>
      </c>
      <c r="J644" s="8" t="s">
        <v>231</v>
      </c>
      <c r="K644" s="7">
        <f>SUMIF(exportMMB!D:D,budgetMMB!A644,exportMMB!F:F)</f>
        <v>0</v>
      </c>
      <c r="L644" s="14">
        <f t="shared" si="366"/>
        <v>0</v>
      </c>
      <c r="M644" s="25"/>
      <c r="N644" s="14">
        <f>MAX(L644-SUM(O644:R644),0)</f>
        <v>0</v>
      </c>
      <c r="O644" s="33"/>
      <c r="P644" s="33"/>
      <c r="Q644" s="33"/>
      <c r="R644" s="33"/>
      <c r="S644" s="14">
        <f>L644-SUM(N644:R644)</f>
        <v>0</v>
      </c>
      <c r="T644" s="33">
        <f t="shared" si="367"/>
        <v>0</v>
      </c>
    </row>
    <row r="645" spans="1:20" outlineLevel="1">
      <c r="A645" s="103">
        <v>4773</v>
      </c>
      <c r="B645" s="44" t="s">
        <v>676</v>
      </c>
      <c r="C645" s="236" t="s">
        <v>244</v>
      </c>
      <c r="D645" s="6"/>
      <c r="E645" s="8"/>
      <c r="F645" s="98">
        <v>1</v>
      </c>
      <c r="G645" s="8"/>
      <c r="H645" s="7">
        <f t="shared" si="365"/>
        <v>1</v>
      </c>
      <c r="I645" s="4">
        <v>1</v>
      </c>
      <c r="J645" s="8" t="s">
        <v>231</v>
      </c>
      <c r="K645" s="7">
        <f>SUMIF(exportMMB!D:D,budgetMMB!A645,exportMMB!F:F)</f>
        <v>0</v>
      </c>
      <c r="L645" s="14">
        <f t="shared" si="366"/>
        <v>0</v>
      </c>
      <c r="M645" s="25"/>
      <c r="N645" s="14">
        <f>MAX(L645-SUM(O645:R645),0)</f>
        <v>0</v>
      </c>
      <c r="O645" s="33"/>
      <c r="P645" s="33"/>
      <c r="Q645" s="33"/>
      <c r="R645" s="33"/>
      <c r="S645" s="14">
        <f>L645-SUM(N645:R645)</f>
        <v>0</v>
      </c>
      <c r="T645" s="33">
        <f t="shared" si="367"/>
        <v>0</v>
      </c>
    </row>
    <row r="646" spans="1:20" outlineLevel="1">
      <c r="A646" s="103">
        <v>4774</v>
      </c>
      <c r="B646" s="44" t="s">
        <v>677</v>
      </c>
      <c r="C646" s="236" t="s">
        <v>244</v>
      </c>
      <c r="D646" s="6"/>
      <c r="E646" s="8"/>
      <c r="F646" s="98">
        <v>1</v>
      </c>
      <c r="G646" s="8"/>
      <c r="H646" s="7">
        <f t="shared" si="365"/>
        <v>1</v>
      </c>
      <c r="I646" s="4">
        <v>1</v>
      </c>
      <c r="J646" s="8" t="s">
        <v>231</v>
      </c>
      <c r="K646" s="7">
        <f>SUMIF(exportMMB!D:D,budgetMMB!A646,exportMMB!F:F)</f>
        <v>0</v>
      </c>
      <c r="L646" s="14">
        <f t="shared" si="366"/>
        <v>0</v>
      </c>
      <c r="M646" s="25"/>
      <c r="N646" s="14">
        <f>MAX(L646-SUM(O646:R646),0)</f>
        <v>0</v>
      </c>
      <c r="O646" s="33"/>
      <c r="P646" s="33"/>
      <c r="Q646" s="33"/>
      <c r="R646" s="33"/>
      <c r="S646" s="14">
        <f>L646-SUM(N646:R646)</f>
        <v>0</v>
      </c>
      <c r="T646" s="33">
        <f t="shared" si="367"/>
        <v>0</v>
      </c>
    </row>
    <row r="647" spans="1:20" outlineLevel="1">
      <c r="A647" s="170"/>
      <c r="B647" s="171" t="s">
        <v>602</v>
      </c>
      <c r="C647" s="236"/>
      <c r="D647" s="172"/>
      <c r="E647" s="173"/>
      <c r="F647" s="174"/>
      <c r="G647" s="173"/>
      <c r="H647" s="175"/>
      <c r="I647" s="176"/>
      <c r="J647" s="173"/>
      <c r="K647" s="175"/>
      <c r="L647" s="177">
        <f t="shared" ref="L647:T647" si="368">SUM(L642:L646)</f>
        <v>0</v>
      </c>
      <c r="M647" s="178">
        <f t="shared" si="368"/>
        <v>0</v>
      </c>
      <c r="N647" s="177">
        <f t="shared" si="368"/>
        <v>0</v>
      </c>
      <c r="O647" s="179">
        <f t="shared" si="368"/>
        <v>0</v>
      </c>
      <c r="P647" s="179">
        <f t="shared" si="368"/>
        <v>0</v>
      </c>
      <c r="Q647" s="179">
        <f t="shared" si="368"/>
        <v>0</v>
      </c>
      <c r="R647" s="179">
        <f t="shared" si="368"/>
        <v>0</v>
      </c>
      <c r="S647" s="177">
        <f t="shared" si="368"/>
        <v>0</v>
      </c>
      <c r="T647" s="179">
        <f t="shared" si="368"/>
        <v>0</v>
      </c>
    </row>
    <row r="648" spans="1:20" outlineLevel="1">
      <c r="A648" s="170"/>
      <c r="B648" s="171" t="s">
        <v>678</v>
      </c>
      <c r="C648" s="236"/>
      <c r="D648" s="172"/>
      <c r="E648" s="173"/>
      <c r="F648" s="174"/>
      <c r="G648" s="173"/>
      <c r="H648" s="175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</row>
    <row r="649" spans="1:20" outlineLevel="1">
      <c r="A649" s="103">
        <v>4781</v>
      </c>
      <c r="B649" s="44" t="s">
        <v>679</v>
      </c>
      <c r="C649" s="236" t="s">
        <v>244</v>
      </c>
      <c r="D649" s="6"/>
      <c r="E649" s="8"/>
      <c r="F649" s="98">
        <v>1</v>
      </c>
      <c r="G649" s="8"/>
      <c r="H649" s="7">
        <f t="shared" ref="H649:H658" si="369">SUM(E649:G649)</f>
        <v>1</v>
      </c>
      <c r="I649" s="4">
        <v>1</v>
      </c>
      <c r="J649" s="8" t="s">
        <v>231</v>
      </c>
      <c r="K649" s="7">
        <f>SUMIF(exportMMB!D:D,budgetMMB!A649,exportMMB!F:F)</f>
        <v>0</v>
      </c>
      <c r="L649" s="14">
        <f t="shared" ref="L649:L658" si="370">H649*I649*K649</f>
        <v>0</v>
      </c>
      <c r="M649" s="25"/>
      <c r="N649" s="14">
        <f t="shared" ref="N649:N658" si="371">MAX(L649-SUM(O649:R649),0)</f>
        <v>0</v>
      </c>
      <c r="O649" s="33"/>
      <c r="P649" s="33"/>
      <c r="Q649" s="33"/>
      <c r="R649" s="33"/>
      <c r="S649" s="14">
        <f t="shared" ref="S649:S658" si="372">L649-SUM(N649:R649)</f>
        <v>0</v>
      </c>
      <c r="T649" s="33">
        <f t="shared" ref="T649:T658" si="373">N649</f>
        <v>0</v>
      </c>
    </row>
    <row r="650" spans="1:20" outlineLevel="1">
      <c r="A650" s="103">
        <v>4782</v>
      </c>
      <c r="B650" s="44" t="s">
        <v>680</v>
      </c>
      <c r="C650" s="236" t="s">
        <v>244</v>
      </c>
      <c r="D650" s="6"/>
      <c r="E650" s="8"/>
      <c r="F650" s="98">
        <v>1</v>
      </c>
      <c r="G650" s="8"/>
      <c r="H650" s="7">
        <f t="shared" si="369"/>
        <v>1</v>
      </c>
      <c r="I650" s="4">
        <v>1</v>
      </c>
      <c r="J650" s="8" t="s">
        <v>231</v>
      </c>
      <c r="K650" s="7">
        <f>SUMIF(exportMMB!D:D,budgetMMB!A650,exportMMB!F:F)</f>
        <v>0</v>
      </c>
      <c r="L650" s="14">
        <f t="shared" si="370"/>
        <v>0</v>
      </c>
      <c r="M650" s="25"/>
      <c r="N650" s="14">
        <f t="shared" si="371"/>
        <v>0</v>
      </c>
      <c r="O650" s="33"/>
      <c r="P650" s="33"/>
      <c r="Q650" s="33"/>
      <c r="R650" s="33"/>
      <c r="S650" s="14">
        <f t="shared" si="372"/>
        <v>0</v>
      </c>
      <c r="T650" s="33">
        <f t="shared" si="373"/>
        <v>0</v>
      </c>
    </row>
    <row r="651" spans="1:20" outlineLevel="1">
      <c r="A651" s="103">
        <v>4783</v>
      </c>
      <c r="B651" s="44" t="s">
        <v>681</v>
      </c>
      <c r="C651" s="236" t="s">
        <v>244</v>
      </c>
      <c r="D651" s="6"/>
      <c r="E651" s="8"/>
      <c r="F651" s="98">
        <v>1</v>
      </c>
      <c r="G651" s="8"/>
      <c r="H651" s="7">
        <f t="shared" si="369"/>
        <v>1</v>
      </c>
      <c r="I651" s="4">
        <v>1</v>
      </c>
      <c r="J651" s="8" t="s">
        <v>231</v>
      </c>
      <c r="K651" s="7">
        <f>SUMIF(exportMMB!D:D,budgetMMB!A651,exportMMB!F:F)</f>
        <v>0</v>
      </c>
      <c r="L651" s="14">
        <f t="shared" si="370"/>
        <v>0</v>
      </c>
      <c r="M651" s="25"/>
      <c r="N651" s="14">
        <f t="shared" si="371"/>
        <v>0</v>
      </c>
      <c r="O651" s="33"/>
      <c r="P651" s="33"/>
      <c r="Q651" s="33"/>
      <c r="R651" s="33"/>
      <c r="S651" s="14">
        <f t="shared" si="372"/>
        <v>0</v>
      </c>
      <c r="T651" s="33">
        <f t="shared" si="373"/>
        <v>0</v>
      </c>
    </row>
    <row r="652" spans="1:20" outlineLevel="1">
      <c r="A652" s="103">
        <v>4784</v>
      </c>
      <c r="B652" s="44" t="s">
        <v>682</v>
      </c>
      <c r="C652" s="236" t="s">
        <v>244</v>
      </c>
      <c r="D652" s="6"/>
      <c r="E652" s="8"/>
      <c r="F652" s="98">
        <v>1</v>
      </c>
      <c r="G652" s="8"/>
      <c r="H652" s="7">
        <f t="shared" si="369"/>
        <v>1</v>
      </c>
      <c r="I652" s="4">
        <v>1</v>
      </c>
      <c r="J652" s="8" t="s">
        <v>231</v>
      </c>
      <c r="K652" s="7">
        <f>SUMIF(exportMMB!D:D,budgetMMB!A652,exportMMB!F:F)</f>
        <v>0</v>
      </c>
      <c r="L652" s="14">
        <f t="shared" si="370"/>
        <v>0</v>
      </c>
      <c r="M652" s="25"/>
      <c r="N652" s="14">
        <f t="shared" si="371"/>
        <v>0</v>
      </c>
      <c r="O652" s="33"/>
      <c r="P652" s="33"/>
      <c r="Q652" s="33"/>
      <c r="R652" s="33"/>
      <c r="S652" s="14">
        <f t="shared" si="372"/>
        <v>0</v>
      </c>
      <c r="T652" s="33">
        <f t="shared" si="373"/>
        <v>0</v>
      </c>
    </row>
    <row r="653" spans="1:20" outlineLevel="1">
      <c r="A653" s="103">
        <v>4787</v>
      </c>
      <c r="B653" s="44" t="s">
        <v>640</v>
      </c>
      <c r="C653" s="236" t="s">
        <v>244</v>
      </c>
      <c r="D653" s="6"/>
      <c r="E653" s="8"/>
      <c r="F653" s="98">
        <v>1</v>
      </c>
      <c r="G653" s="8"/>
      <c r="H653" s="7">
        <f t="shared" si="369"/>
        <v>1</v>
      </c>
      <c r="I653" s="4">
        <v>1</v>
      </c>
      <c r="J653" s="8" t="s">
        <v>231</v>
      </c>
      <c r="K653" s="7">
        <f>SUMIF(exportMMB!D:D,budgetMMB!A653,exportMMB!F:F)</f>
        <v>0</v>
      </c>
      <c r="L653" s="14">
        <f t="shared" si="370"/>
        <v>0</v>
      </c>
      <c r="M653" s="25"/>
      <c r="N653" s="14">
        <f t="shared" si="371"/>
        <v>0</v>
      </c>
      <c r="O653" s="33"/>
      <c r="P653" s="33"/>
      <c r="Q653" s="33"/>
      <c r="R653" s="33"/>
      <c r="S653" s="14">
        <f t="shared" si="372"/>
        <v>0</v>
      </c>
      <c r="T653" s="33">
        <f t="shared" si="373"/>
        <v>0</v>
      </c>
    </row>
    <row r="654" spans="1:20" outlineLevel="1">
      <c r="A654" s="103">
        <v>4788</v>
      </c>
      <c r="B654" s="44" t="s">
        <v>683</v>
      </c>
      <c r="C654" s="236" t="s">
        <v>244</v>
      </c>
      <c r="D654" s="6"/>
      <c r="E654" s="8"/>
      <c r="F654" s="98">
        <v>1</v>
      </c>
      <c r="G654" s="8"/>
      <c r="H654" s="7">
        <f t="shared" si="369"/>
        <v>1</v>
      </c>
      <c r="I654" s="4">
        <v>1</v>
      </c>
      <c r="J654" s="8" t="s">
        <v>231</v>
      </c>
      <c r="K654" s="7">
        <f>SUMIF(exportMMB!D:D,budgetMMB!A654,exportMMB!F:F)</f>
        <v>0</v>
      </c>
      <c r="L654" s="14">
        <f t="shared" si="370"/>
        <v>0</v>
      </c>
      <c r="M654" s="25"/>
      <c r="N654" s="14">
        <f t="shared" si="371"/>
        <v>0</v>
      </c>
      <c r="O654" s="33"/>
      <c r="P654" s="33"/>
      <c r="Q654" s="33"/>
      <c r="R654" s="33"/>
      <c r="S654" s="14">
        <f t="shared" si="372"/>
        <v>0</v>
      </c>
      <c r="T654" s="33">
        <f t="shared" si="373"/>
        <v>0</v>
      </c>
    </row>
    <row r="655" spans="1:20" outlineLevel="1">
      <c r="A655" s="103">
        <v>4790</v>
      </c>
      <c r="B655" s="44" t="s">
        <v>684</v>
      </c>
      <c r="C655" s="236" t="s">
        <v>244</v>
      </c>
      <c r="D655" s="6"/>
      <c r="E655" s="8"/>
      <c r="F655" s="98">
        <v>1</v>
      </c>
      <c r="G655" s="8"/>
      <c r="H655" s="7">
        <f t="shared" si="369"/>
        <v>1</v>
      </c>
      <c r="I655" s="4">
        <v>1</v>
      </c>
      <c r="J655" s="8" t="s">
        <v>231</v>
      </c>
      <c r="K655" s="7">
        <f>SUMIF(exportMMB!D:D,budgetMMB!A655,exportMMB!F:F)</f>
        <v>0</v>
      </c>
      <c r="L655" s="14">
        <f t="shared" si="370"/>
        <v>0</v>
      </c>
      <c r="M655" s="25"/>
      <c r="N655" s="14">
        <f t="shared" si="371"/>
        <v>0</v>
      </c>
      <c r="O655" s="33"/>
      <c r="P655" s="33"/>
      <c r="Q655" s="33"/>
      <c r="R655" s="33"/>
      <c r="S655" s="14">
        <f t="shared" si="372"/>
        <v>0</v>
      </c>
      <c r="T655" s="33">
        <f t="shared" si="373"/>
        <v>0</v>
      </c>
    </row>
    <row r="656" spans="1:20" outlineLevel="1">
      <c r="A656" s="103">
        <v>4791</v>
      </c>
      <c r="B656" s="44" t="s">
        <v>685</v>
      </c>
      <c r="C656" s="236" t="s">
        <v>244</v>
      </c>
      <c r="D656" s="6"/>
      <c r="E656" s="8"/>
      <c r="F656" s="98">
        <v>1</v>
      </c>
      <c r="G656" s="8"/>
      <c r="H656" s="7">
        <f t="shared" si="369"/>
        <v>1</v>
      </c>
      <c r="I656" s="4">
        <v>1</v>
      </c>
      <c r="J656" s="8" t="s">
        <v>231</v>
      </c>
      <c r="K656" s="7">
        <f>SUMIF(exportMMB!D:D,budgetMMB!A656,exportMMB!F:F)</f>
        <v>0</v>
      </c>
      <c r="L656" s="14">
        <f t="shared" si="370"/>
        <v>0</v>
      </c>
      <c r="M656" s="25"/>
      <c r="N656" s="14">
        <f t="shared" si="371"/>
        <v>0</v>
      </c>
      <c r="O656" s="33"/>
      <c r="P656" s="33"/>
      <c r="Q656" s="33"/>
      <c r="R656" s="33"/>
      <c r="S656" s="14">
        <f t="shared" si="372"/>
        <v>0</v>
      </c>
      <c r="T656" s="33">
        <f t="shared" si="373"/>
        <v>0</v>
      </c>
    </row>
    <row r="657" spans="1:20" outlineLevel="1">
      <c r="A657" s="103">
        <v>4792</v>
      </c>
      <c r="B657" s="44" t="s">
        <v>686</v>
      </c>
      <c r="C657" s="236" t="s">
        <v>244</v>
      </c>
      <c r="D657" s="6"/>
      <c r="E657" s="8"/>
      <c r="F657" s="98">
        <v>1</v>
      </c>
      <c r="G657" s="8"/>
      <c r="H657" s="7">
        <f t="shared" si="369"/>
        <v>1</v>
      </c>
      <c r="I657" s="4">
        <v>1</v>
      </c>
      <c r="J657" s="8" t="s">
        <v>231</v>
      </c>
      <c r="K657" s="7">
        <f>SUMIF(exportMMB!D:D,budgetMMB!A657,exportMMB!F:F)</f>
        <v>0</v>
      </c>
      <c r="L657" s="14">
        <f t="shared" si="370"/>
        <v>0</v>
      </c>
      <c r="M657" s="25"/>
      <c r="N657" s="14">
        <f t="shared" si="371"/>
        <v>0</v>
      </c>
      <c r="O657" s="33"/>
      <c r="P657" s="33"/>
      <c r="Q657" s="33"/>
      <c r="R657" s="33"/>
      <c r="S657" s="14">
        <f t="shared" si="372"/>
        <v>0</v>
      </c>
      <c r="T657" s="33">
        <f t="shared" si="373"/>
        <v>0</v>
      </c>
    </row>
    <row r="658" spans="1:20" outlineLevel="1">
      <c r="A658" s="103">
        <v>4793</v>
      </c>
      <c r="B658" s="44" t="s">
        <v>687</v>
      </c>
      <c r="C658" s="236" t="s">
        <v>244</v>
      </c>
      <c r="D658" s="6"/>
      <c r="E658" s="8"/>
      <c r="F658" s="98">
        <v>1</v>
      </c>
      <c r="G658" s="8"/>
      <c r="H658" s="7">
        <f t="shared" si="369"/>
        <v>1</v>
      </c>
      <c r="I658" s="4">
        <v>1</v>
      </c>
      <c r="J658" s="8" t="s">
        <v>231</v>
      </c>
      <c r="K658" s="7">
        <f>SUMIF(exportMMB!D:D,budgetMMB!A658,exportMMB!F:F)</f>
        <v>0</v>
      </c>
      <c r="L658" s="14">
        <f t="shared" si="370"/>
        <v>0</v>
      </c>
      <c r="M658" s="25"/>
      <c r="N658" s="14">
        <f t="shared" si="371"/>
        <v>0</v>
      </c>
      <c r="O658" s="33"/>
      <c r="P658" s="33"/>
      <c r="Q658" s="33"/>
      <c r="R658" s="33"/>
      <c r="S658" s="14">
        <f t="shared" si="372"/>
        <v>0</v>
      </c>
      <c r="T658" s="33">
        <f t="shared" si="373"/>
        <v>0</v>
      </c>
    </row>
    <row r="659" spans="1:20" outlineLevel="1">
      <c r="A659" s="170"/>
      <c r="B659" s="171" t="s">
        <v>602</v>
      </c>
      <c r="C659" s="236"/>
      <c r="D659" s="172"/>
      <c r="E659" s="173"/>
      <c r="F659" s="174"/>
      <c r="G659" s="173"/>
      <c r="H659" s="175"/>
      <c r="I659" s="176"/>
      <c r="J659" s="173"/>
      <c r="K659" s="175"/>
      <c r="L659" s="177">
        <f t="shared" ref="L659:T659" si="374">SUM(L649:L658)</f>
        <v>0</v>
      </c>
      <c r="M659" s="178">
        <f t="shared" si="374"/>
        <v>0</v>
      </c>
      <c r="N659" s="177">
        <f t="shared" si="374"/>
        <v>0</v>
      </c>
      <c r="O659" s="179">
        <f t="shared" si="374"/>
        <v>0</v>
      </c>
      <c r="P659" s="179">
        <f t="shared" si="374"/>
        <v>0</v>
      </c>
      <c r="Q659" s="179">
        <f t="shared" si="374"/>
        <v>0</v>
      </c>
      <c r="R659" s="179">
        <f t="shared" si="374"/>
        <v>0</v>
      </c>
      <c r="S659" s="177">
        <f t="shared" si="374"/>
        <v>0</v>
      </c>
      <c r="T659" s="179">
        <f t="shared" si="374"/>
        <v>0</v>
      </c>
    </row>
    <row r="660" spans="1:20" outlineLevel="1">
      <c r="A660" s="39"/>
      <c r="B660" s="46" t="s">
        <v>152</v>
      </c>
      <c r="C660" s="237"/>
      <c r="D660" s="6"/>
      <c r="E660" s="4"/>
      <c r="F660" s="98"/>
      <c r="G660" s="8"/>
      <c r="H660" s="7"/>
      <c r="I660" s="4"/>
      <c r="J660" s="8"/>
      <c r="K660" s="7"/>
      <c r="L660" s="16">
        <f t="shared" ref="L660:T660" si="375">L625+L640+L647+L659</f>
        <v>0</v>
      </c>
      <c r="M660" s="21">
        <f t="shared" si="375"/>
        <v>0</v>
      </c>
      <c r="N660" s="16">
        <f t="shared" si="375"/>
        <v>0</v>
      </c>
      <c r="O660" s="34">
        <f t="shared" si="375"/>
        <v>0</v>
      </c>
      <c r="P660" s="34">
        <f t="shared" si="375"/>
        <v>0</v>
      </c>
      <c r="Q660" s="34">
        <f t="shared" si="375"/>
        <v>0</v>
      </c>
      <c r="R660" s="34">
        <f t="shared" si="375"/>
        <v>0</v>
      </c>
      <c r="S660" s="16">
        <f t="shared" si="375"/>
        <v>0</v>
      </c>
      <c r="T660" s="34">
        <f t="shared" si="375"/>
        <v>0</v>
      </c>
    </row>
    <row r="661" spans="1:20" outlineLevel="1">
      <c r="A661" s="103"/>
      <c r="B661" s="44"/>
      <c r="C661" s="236"/>
      <c r="D661" s="6"/>
      <c r="E661" s="8"/>
      <c r="F661" s="98"/>
      <c r="G661" s="8"/>
      <c r="H661" s="7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</row>
    <row r="662" spans="1:20" outlineLevel="1">
      <c r="A662" s="103"/>
      <c r="B662" s="44"/>
      <c r="C662" s="236"/>
      <c r="D662" s="6"/>
      <c r="E662" s="8"/>
      <c r="F662" s="98"/>
      <c r="G662" s="8"/>
      <c r="H662" s="7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</row>
    <row r="663" spans="1:20" outlineLevel="1">
      <c r="A663" s="104">
        <v>4800</v>
      </c>
      <c r="B663" s="31" t="s">
        <v>198</v>
      </c>
      <c r="C663" s="236"/>
      <c r="D663" s="165"/>
      <c r="E663" s="166"/>
      <c r="F663" s="167"/>
      <c r="G663" s="166"/>
      <c r="H663" s="168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</row>
    <row r="664" spans="1:20" outlineLevel="1">
      <c r="A664" s="170"/>
      <c r="B664" s="171" t="s">
        <v>688</v>
      </c>
      <c r="C664" s="236"/>
      <c r="D664" s="172"/>
      <c r="E664" s="173"/>
      <c r="F664" s="174"/>
      <c r="G664" s="173"/>
      <c r="H664" s="175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</row>
    <row r="665" spans="1:20" outlineLevel="1">
      <c r="A665" s="103">
        <v>4801</v>
      </c>
      <c r="B665" s="44" t="s">
        <v>642</v>
      </c>
      <c r="C665" s="236" t="s">
        <v>244</v>
      </c>
      <c r="D665" s="6"/>
      <c r="E665" s="8"/>
      <c r="F665" s="98">
        <v>1</v>
      </c>
      <c r="G665" s="8"/>
      <c r="H665" s="7">
        <f t="shared" ref="H665:H669" si="376">SUM(E665:G665)</f>
        <v>1</v>
      </c>
      <c r="I665" s="4">
        <v>1</v>
      </c>
      <c r="J665" s="8" t="s">
        <v>231</v>
      </c>
      <c r="K665" s="7">
        <f>SUMIF(exportMMB!D:D,budgetMMB!A665,exportMMB!F:F)</f>
        <v>0</v>
      </c>
      <c r="L665" s="14">
        <f t="shared" ref="L665:L669" si="377">H665*I665*K665</f>
        <v>0</v>
      </c>
      <c r="M665" s="25"/>
      <c r="N665" s="14">
        <f>MAX(L665-SUM(O665:R665),0)</f>
        <v>0</v>
      </c>
      <c r="O665" s="33"/>
      <c r="P665" s="33"/>
      <c r="Q665" s="33"/>
      <c r="R665" s="33"/>
      <c r="S665" s="14">
        <f>L665-SUM(N665:R665)</f>
        <v>0</v>
      </c>
      <c r="T665" s="33">
        <f t="shared" ref="T665:T669" si="378">N665</f>
        <v>0</v>
      </c>
    </row>
    <row r="666" spans="1:20" outlineLevel="1">
      <c r="A666" s="103">
        <v>4802</v>
      </c>
      <c r="B666" s="44" t="s">
        <v>689</v>
      </c>
      <c r="C666" s="236" t="s">
        <v>244</v>
      </c>
      <c r="D666" s="6"/>
      <c r="E666" s="8"/>
      <c r="F666" s="98">
        <v>1</v>
      </c>
      <c r="G666" s="8"/>
      <c r="H666" s="7">
        <f t="shared" si="376"/>
        <v>1</v>
      </c>
      <c r="I666" s="4">
        <v>1</v>
      </c>
      <c r="J666" s="8" t="s">
        <v>231</v>
      </c>
      <c r="K666" s="7">
        <f>SUMIF(exportMMB!D:D,budgetMMB!A666,exportMMB!F:F)</f>
        <v>0</v>
      </c>
      <c r="L666" s="14">
        <f t="shared" si="377"/>
        <v>0</v>
      </c>
      <c r="M666" s="25"/>
      <c r="N666" s="14">
        <f>MAX(L666-SUM(O666:R666),0)</f>
        <v>0</v>
      </c>
      <c r="O666" s="33"/>
      <c r="P666" s="33"/>
      <c r="Q666" s="33"/>
      <c r="R666" s="33"/>
      <c r="S666" s="14">
        <f>L666-SUM(N666:R666)</f>
        <v>0</v>
      </c>
      <c r="T666" s="33">
        <f t="shared" si="378"/>
        <v>0</v>
      </c>
    </row>
    <row r="667" spans="1:20" outlineLevel="1">
      <c r="A667" s="103">
        <v>4803</v>
      </c>
      <c r="B667" s="44" t="s">
        <v>644</v>
      </c>
      <c r="C667" s="236" t="s">
        <v>244</v>
      </c>
      <c r="D667" s="6"/>
      <c r="E667" s="8"/>
      <c r="F667" s="98">
        <v>1</v>
      </c>
      <c r="G667" s="8"/>
      <c r="H667" s="7">
        <f t="shared" si="376"/>
        <v>1</v>
      </c>
      <c r="I667" s="4">
        <v>1</v>
      </c>
      <c r="J667" s="8" t="s">
        <v>231</v>
      </c>
      <c r="K667" s="7">
        <f>SUMIF(exportMMB!D:D,budgetMMB!A667,exportMMB!F:F)</f>
        <v>0</v>
      </c>
      <c r="L667" s="14">
        <f t="shared" si="377"/>
        <v>0</v>
      </c>
      <c r="M667" s="25"/>
      <c r="N667" s="14">
        <f>MAX(L667-SUM(O667:R667),0)</f>
        <v>0</v>
      </c>
      <c r="O667" s="33"/>
      <c r="P667" s="33"/>
      <c r="Q667" s="33"/>
      <c r="R667" s="33"/>
      <c r="S667" s="14">
        <f>L667-SUM(N667:R667)</f>
        <v>0</v>
      </c>
      <c r="T667" s="33">
        <f t="shared" si="378"/>
        <v>0</v>
      </c>
    </row>
    <row r="668" spans="1:20" outlineLevel="1">
      <c r="A668" s="103">
        <v>4804</v>
      </c>
      <c r="B668" s="44" t="s">
        <v>645</v>
      </c>
      <c r="C668" s="236" t="s">
        <v>244</v>
      </c>
      <c r="D668" s="6"/>
      <c r="E668" s="8"/>
      <c r="F668" s="98">
        <v>1</v>
      </c>
      <c r="G668" s="8"/>
      <c r="H668" s="7">
        <f t="shared" si="376"/>
        <v>1</v>
      </c>
      <c r="I668" s="4">
        <v>1</v>
      </c>
      <c r="J668" s="8" t="s">
        <v>231</v>
      </c>
      <c r="K668" s="7">
        <f>SUMIF(exportMMB!D:D,budgetMMB!A668,exportMMB!F:F)</f>
        <v>0</v>
      </c>
      <c r="L668" s="14">
        <f t="shared" si="377"/>
        <v>0</v>
      </c>
      <c r="M668" s="25"/>
      <c r="N668" s="14">
        <f>MAX(L668-SUM(O668:R668),0)</f>
        <v>0</v>
      </c>
      <c r="O668" s="33"/>
      <c r="P668" s="33"/>
      <c r="Q668" s="33"/>
      <c r="R668" s="33"/>
      <c r="S668" s="14">
        <f>L668-SUM(N668:R668)</f>
        <v>0</v>
      </c>
      <c r="T668" s="33">
        <f t="shared" si="378"/>
        <v>0</v>
      </c>
    </row>
    <row r="669" spans="1:20" outlineLevel="1">
      <c r="A669" s="103">
        <v>4805</v>
      </c>
      <c r="B669" s="44" t="s">
        <v>176</v>
      </c>
      <c r="C669" s="236" t="s">
        <v>244</v>
      </c>
      <c r="D669" s="6"/>
      <c r="E669" s="8"/>
      <c r="F669" s="98">
        <v>1</v>
      </c>
      <c r="G669" s="8"/>
      <c r="H669" s="7">
        <f t="shared" si="376"/>
        <v>1</v>
      </c>
      <c r="I669" s="4">
        <v>1</v>
      </c>
      <c r="J669" s="8" t="s">
        <v>231</v>
      </c>
      <c r="K669" s="7">
        <f>SUMIF(exportMMB!D:D,budgetMMB!A669,exportMMB!F:F)</f>
        <v>0</v>
      </c>
      <c r="L669" s="14">
        <f t="shared" si="377"/>
        <v>0</v>
      </c>
      <c r="M669" s="25"/>
      <c r="N669" s="14">
        <f>MAX(L669-SUM(O669:R669),0)</f>
        <v>0</v>
      </c>
      <c r="O669" s="33"/>
      <c r="P669" s="33"/>
      <c r="Q669" s="33"/>
      <c r="R669" s="33"/>
      <c r="S669" s="14">
        <f>L669-SUM(N669:R669)</f>
        <v>0</v>
      </c>
      <c r="T669" s="33">
        <f t="shared" si="378"/>
        <v>0</v>
      </c>
    </row>
    <row r="670" spans="1:20" outlineLevel="1">
      <c r="A670" s="170"/>
      <c r="B670" s="171" t="s">
        <v>602</v>
      </c>
      <c r="C670" s="236"/>
      <c r="D670" s="172"/>
      <c r="E670" s="173"/>
      <c r="F670" s="174"/>
      <c r="G670" s="173"/>
      <c r="H670" s="175"/>
      <c r="I670" s="176"/>
      <c r="J670" s="173"/>
      <c r="K670" s="175"/>
      <c r="L670" s="177">
        <f t="shared" ref="L670:T670" si="379">SUM(L665:L669)</f>
        <v>0</v>
      </c>
      <c r="M670" s="178">
        <f t="shared" si="379"/>
        <v>0</v>
      </c>
      <c r="N670" s="177">
        <f t="shared" si="379"/>
        <v>0</v>
      </c>
      <c r="O670" s="179">
        <f t="shared" si="379"/>
        <v>0</v>
      </c>
      <c r="P670" s="179">
        <f t="shared" si="379"/>
        <v>0</v>
      </c>
      <c r="Q670" s="179">
        <f t="shared" si="379"/>
        <v>0</v>
      </c>
      <c r="R670" s="179">
        <f t="shared" si="379"/>
        <v>0</v>
      </c>
      <c r="S670" s="177">
        <f t="shared" si="379"/>
        <v>0</v>
      </c>
      <c r="T670" s="179">
        <f t="shared" si="379"/>
        <v>0</v>
      </c>
    </row>
    <row r="671" spans="1:20" outlineLevel="1">
      <c r="A671" s="170"/>
      <c r="B671" s="171" t="s">
        <v>690</v>
      </c>
      <c r="C671" s="236"/>
      <c r="D671" s="172"/>
      <c r="E671" s="173"/>
      <c r="F671" s="174"/>
      <c r="G671" s="173"/>
      <c r="H671" s="175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</row>
    <row r="672" spans="1:20" outlineLevel="1">
      <c r="A672" s="103">
        <v>4810</v>
      </c>
      <c r="B672" s="44" t="s">
        <v>691</v>
      </c>
      <c r="C672" s="236" t="s">
        <v>244</v>
      </c>
      <c r="D672" s="6"/>
      <c r="E672" s="8"/>
      <c r="F672" s="98">
        <v>1</v>
      </c>
      <c r="G672" s="8"/>
      <c r="H672" s="7">
        <f t="shared" ref="H672:H690" si="380">SUM(E672:G672)</f>
        <v>1</v>
      </c>
      <c r="I672" s="4">
        <v>1</v>
      </c>
      <c r="J672" s="8" t="s">
        <v>231</v>
      </c>
      <c r="K672" s="7">
        <f>SUMIF(exportMMB!D:D,budgetMMB!A672,exportMMB!F:F)</f>
        <v>0</v>
      </c>
      <c r="L672" s="14">
        <f t="shared" ref="L672:L690" si="381">H672*I672*K672</f>
        <v>0</v>
      </c>
      <c r="M672" s="25"/>
      <c r="N672" s="14">
        <f t="shared" ref="N672:N690" si="382">MAX(L672-SUM(O672:R672),0)</f>
        <v>0</v>
      </c>
      <c r="O672" s="33"/>
      <c r="P672" s="33"/>
      <c r="Q672" s="33"/>
      <c r="R672" s="33"/>
      <c r="S672" s="14">
        <f t="shared" ref="S672:S690" si="383">L672-SUM(N672:R672)</f>
        <v>0</v>
      </c>
      <c r="T672" s="33">
        <f t="shared" ref="T672:T690" si="384">N672</f>
        <v>0</v>
      </c>
    </row>
    <row r="673" spans="1:20" outlineLevel="1">
      <c r="A673" s="103">
        <v>4811</v>
      </c>
      <c r="B673" s="44" t="s">
        <v>692</v>
      </c>
      <c r="C673" s="236" t="s">
        <v>244</v>
      </c>
      <c r="D673" s="6"/>
      <c r="E673" s="8"/>
      <c r="F673" s="98">
        <v>1</v>
      </c>
      <c r="G673" s="8"/>
      <c r="H673" s="7">
        <f t="shared" si="380"/>
        <v>1</v>
      </c>
      <c r="I673" s="4">
        <v>1</v>
      </c>
      <c r="J673" s="8" t="s">
        <v>231</v>
      </c>
      <c r="K673" s="7">
        <f>SUMIF(exportMMB!D:D,budgetMMB!A673,exportMMB!F:F)</f>
        <v>0</v>
      </c>
      <c r="L673" s="14">
        <f t="shared" si="381"/>
        <v>0</v>
      </c>
      <c r="M673" s="25"/>
      <c r="N673" s="14">
        <f t="shared" si="382"/>
        <v>0</v>
      </c>
      <c r="O673" s="33"/>
      <c r="P673" s="33"/>
      <c r="Q673" s="33"/>
      <c r="R673" s="33"/>
      <c r="S673" s="14">
        <f t="shared" si="383"/>
        <v>0</v>
      </c>
      <c r="T673" s="33">
        <f t="shared" si="384"/>
        <v>0</v>
      </c>
    </row>
    <row r="674" spans="1:20" outlineLevel="1">
      <c r="A674" s="103">
        <v>4812</v>
      </c>
      <c r="B674" s="44" t="s">
        <v>693</v>
      </c>
      <c r="C674" s="236" t="s">
        <v>244</v>
      </c>
      <c r="D674" s="6"/>
      <c r="E674" s="8"/>
      <c r="F674" s="98">
        <v>1</v>
      </c>
      <c r="G674" s="8"/>
      <c r="H674" s="7">
        <f t="shared" si="380"/>
        <v>1</v>
      </c>
      <c r="I674" s="4">
        <v>1</v>
      </c>
      <c r="J674" s="8" t="s">
        <v>231</v>
      </c>
      <c r="K674" s="7">
        <f>SUMIF(exportMMB!D:D,budgetMMB!A674,exportMMB!F:F)</f>
        <v>0</v>
      </c>
      <c r="L674" s="14">
        <f t="shared" si="381"/>
        <v>0</v>
      </c>
      <c r="M674" s="25"/>
      <c r="N674" s="14">
        <f t="shared" si="382"/>
        <v>0</v>
      </c>
      <c r="O674" s="33"/>
      <c r="P674" s="33"/>
      <c r="Q674" s="33"/>
      <c r="R674" s="33"/>
      <c r="S674" s="14">
        <f t="shared" si="383"/>
        <v>0</v>
      </c>
      <c r="T674" s="33">
        <f t="shared" si="384"/>
        <v>0</v>
      </c>
    </row>
    <row r="675" spans="1:20" outlineLevel="1">
      <c r="A675" s="103">
        <v>4820</v>
      </c>
      <c r="B675" s="44" t="s">
        <v>694</v>
      </c>
      <c r="C675" s="236" t="s">
        <v>244</v>
      </c>
      <c r="D675" s="6"/>
      <c r="E675" s="8"/>
      <c r="F675" s="98">
        <v>1</v>
      </c>
      <c r="G675" s="8"/>
      <c r="H675" s="7">
        <f t="shared" si="380"/>
        <v>1</v>
      </c>
      <c r="I675" s="4">
        <v>1</v>
      </c>
      <c r="J675" s="8" t="s">
        <v>231</v>
      </c>
      <c r="K675" s="7">
        <f>SUMIF(exportMMB!D:D,budgetMMB!A675,exportMMB!F:F)</f>
        <v>0</v>
      </c>
      <c r="L675" s="14">
        <f t="shared" si="381"/>
        <v>0</v>
      </c>
      <c r="M675" s="25"/>
      <c r="N675" s="14">
        <f t="shared" si="382"/>
        <v>0</v>
      </c>
      <c r="O675" s="33"/>
      <c r="P675" s="33"/>
      <c r="Q675" s="33"/>
      <c r="R675" s="33"/>
      <c r="S675" s="14">
        <f t="shared" si="383"/>
        <v>0</v>
      </c>
      <c r="T675" s="33">
        <f t="shared" si="384"/>
        <v>0</v>
      </c>
    </row>
    <row r="676" spans="1:20" outlineLevel="1">
      <c r="A676" s="103">
        <v>4821</v>
      </c>
      <c r="B676" s="44" t="s">
        <v>695</v>
      </c>
      <c r="C676" s="236" t="s">
        <v>244</v>
      </c>
      <c r="D676" s="6"/>
      <c r="E676" s="8"/>
      <c r="F676" s="98">
        <v>1</v>
      </c>
      <c r="G676" s="8"/>
      <c r="H676" s="7">
        <f t="shared" si="380"/>
        <v>1</v>
      </c>
      <c r="I676" s="4">
        <v>1</v>
      </c>
      <c r="J676" s="8" t="s">
        <v>231</v>
      </c>
      <c r="K676" s="7">
        <f>SUMIF(exportMMB!D:D,budgetMMB!A676,exportMMB!F:F)</f>
        <v>0</v>
      </c>
      <c r="L676" s="14">
        <f t="shared" si="381"/>
        <v>0</v>
      </c>
      <c r="M676" s="25"/>
      <c r="N676" s="14">
        <f t="shared" si="382"/>
        <v>0</v>
      </c>
      <c r="O676" s="33"/>
      <c r="P676" s="33"/>
      <c r="Q676" s="33"/>
      <c r="R676" s="33"/>
      <c r="S676" s="14">
        <f t="shared" si="383"/>
        <v>0</v>
      </c>
      <c r="T676" s="33">
        <f t="shared" si="384"/>
        <v>0</v>
      </c>
    </row>
    <row r="677" spans="1:20" outlineLevel="1">
      <c r="A677" s="103">
        <v>4822</v>
      </c>
      <c r="B677" s="44" t="s">
        <v>696</v>
      </c>
      <c r="C677" s="236" t="s">
        <v>244</v>
      </c>
      <c r="D677" s="6"/>
      <c r="E677" s="8"/>
      <c r="F677" s="98">
        <v>1</v>
      </c>
      <c r="G677" s="8"/>
      <c r="H677" s="7">
        <f t="shared" si="380"/>
        <v>1</v>
      </c>
      <c r="I677" s="4">
        <v>1</v>
      </c>
      <c r="J677" s="8" t="s">
        <v>231</v>
      </c>
      <c r="K677" s="7">
        <f>SUMIF(exportMMB!D:D,budgetMMB!A677,exportMMB!F:F)</f>
        <v>0</v>
      </c>
      <c r="L677" s="14">
        <f t="shared" si="381"/>
        <v>0</v>
      </c>
      <c r="M677" s="25"/>
      <c r="N677" s="14">
        <f t="shared" si="382"/>
        <v>0</v>
      </c>
      <c r="O677" s="33"/>
      <c r="P677" s="33"/>
      <c r="Q677" s="33"/>
      <c r="R677" s="33"/>
      <c r="S677" s="14">
        <f t="shared" si="383"/>
        <v>0</v>
      </c>
      <c r="T677" s="33">
        <f t="shared" si="384"/>
        <v>0</v>
      </c>
    </row>
    <row r="678" spans="1:20" outlineLevel="1">
      <c r="A678" s="103">
        <v>4823</v>
      </c>
      <c r="B678" s="44" t="s">
        <v>697</v>
      </c>
      <c r="C678" s="236" t="s">
        <v>244</v>
      </c>
      <c r="D678" s="6"/>
      <c r="E678" s="8"/>
      <c r="F678" s="98">
        <v>1</v>
      </c>
      <c r="G678" s="8"/>
      <c r="H678" s="7">
        <f t="shared" si="380"/>
        <v>1</v>
      </c>
      <c r="I678" s="4">
        <v>1</v>
      </c>
      <c r="J678" s="8" t="s">
        <v>231</v>
      </c>
      <c r="K678" s="7">
        <f>SUMIF(exportMMB!D:D,budgetMMB!A678,exportMMB!F:F)</f>
        <v>0</v>
      </c>
      <c r="L678" s="14">
        <f t="shared" si="381"/>
        <v>0</v>
      </c>
      <c r="M678" s="25"/>
      <c r="N678" s="14">
        <f t="shared" si="382"/>
        <v>0</v>
      </c>
      <c r="O678" s="33"/>
      <c r="P678" s="33"/>
      <c r="Q678" s="33"/>
      <c r="R678" s="33"/>
      <c r="S678" s="14">
        <f t="shared" si="383"/>
        <v>0</v>
      </c>
      <c r="T678" s="33">
        <f t="shared" si="384"/>
        <v>0</v>
      </c>
    </row>
    <row r="679" spans="1:20" outlineLevel="1">
      <c r="A679" s="103">
        <v>4825</v>
      </c>
      <c r="B679" s="44" t="s">
        <v>698</v>
      </c>
      <c r="C679" s="236" t="s">
        <v>244</v>
      </c>
      <c r="D679" s="6"/>
      <c r="E679" s="8"/>
      <c r="F679" s="98">
        <v>1</v>
      </c>
      <c r="G679" s="8"/>
      <c r="H679" s="7">
        <f t="shared" si="380"/>
        <v>1</v>
      </c>
      <c r="I679" s="4">
        <v>1</v>
      </c>
      <c r="J679" s="8" t="s">
        <v>231</v>
      </c>
      <c r="K679" s="7">
        <f>SUMIF(exportMMB!D:D,budgetMMB!A679,exportMMB!F:F)</f>
        <v>0</v>
      </c>
      <c r="L679" s="14">
        <f t="shared" si="381"/>
        <v>0</v>
      </c>
      <c r="M679" s="25"/>
      <c r="N679" s="14">
        <f t="shared" si="382"/>
        <v>0</v>
      </c>
      <c r="O679" s="33"/>
      <c r="P679" s="33"/>
      <c r="Q679" s="33"/>
      <c r="R679" s="33"/>
      <c r="S679" s="14">
        <f t="shared" si="383"/>
        <v>0</v>
      </c>
      <c r="T679" s="33">
        <f t="shared" si="384"/>
        <v>0</v>
      </c>
    </row>
    <row r="680" spans="1:20" outlineLevel="1">
      <c r="A680" s="103">
        <v>4830</v>
      </c>
      <c r="B680" s="44" t="s">
        <v>699</v>
      </c>
      <c r="C680" s="236" t="s">
        <v>244</v>
      </c>
      <c r="D680" s="6"/>
      <c r="E680" s="8"/>
      <c r="F680" s="98">
        <v>1</v>
      </c>
      <c r="G680" s="8"/>
      <c r="H680" s="7">
        <f t="shared" si="380"/>
        <v>1</v>
      </c>
      <c r="I680" s="4">
        <v>1</v>
      </c>
      <c r="J680" s="8" t="s">
        <v>231</v>
      </c>
      <c r="K680" s="7">
        <f>SUMIF(exportMMB!D:D,budgetMMB!A680,exportMMB!F:F)</f>
        <v>0</v>
      </c>
      <c r="L680" s="14">
        <f t="shared" si="381"/>
        <v>0</v>
      </c>
      <c r="M680" s="25"/>
      <c r="N680" s="14">
        <f t="shared" si="382"/>
        <v>0</v>
      </c>
      <c r="O680" s="33"/>
      <c r="P680" s="33"/>
      <c r="Q680" s="33"/>
      <c r="R680" s="33"/>
      <c r="S680" s="14">
        <f t="shared" si="383"/>
        <v>0</v>
      </c>
      <c r="T680" s="33">
        <f t="shared" si="384"/>
        <v>0</v>
      </c>
    </row>
    <row r="681" spans="1:20" outlineLevel="1">
      <c r="A681" s="103">
        <v>4831</v>
      </c>
      <c r="B681" s="44" t="s">
        <v>700</v>
      </c>
      <c r="C681" s="236" t="s">
        <v>244</v>
      </c>
      <c r="D681" s="6"/>
      <c r="E681" s="8"/>
      <c r="F681" s="98">
        <v>1</v>
      </c>
      <c r="G681" s="8"/>
      <c r="H681" s="7">
        <f t="shared" si="380"/>
        <v>1</v>
      </c>
      <c r="I681" s="4">
        <v>1</v>
      </c>
      <c r="J681" s="8" t="s">
        <v>231</v>
      </c>
      <c r="K681" s="7">
        <f>SUMIF(exportMMB!D:D,budgetMMB!A681,exportMMB!F:F)</f>
        <v>0</v>
      </c>
      <c r="L681" s="14">
        <f t="shared" si="381"/>
        <v>0</v>
      </c>
      <c r="M681" s="25"/>
      <c r="N681" s="14">
        <f t="shared" si="382"/>
        <v>0</v>
      </c>
      <c r="O681" s="33"/>
      <c r="P681" s="33"/>
      <c r="Q681" s="33"/>
      <c r="R681" s="33"/>
      <c r="S681" s="14">
        <f t="shared" si="383"/>
        <v>0</v>
      </c>
      <c r="T681" s="33">
        <f t="shared" si="384"/>
        <v>0</v>
      </c>
    </row>
    <row r="682" spans="1:20" outlineLevel="1">
      <c r="A682" s="103">
        <v>4832</v>
      </c>
      <c r="B682" s="44" t="s">
        <v>701</v>
      </c>
      <c r="C682" s="236" t="s">
        <v>244</v>
      </c>
      <c r="D682" s="6"/>
      <c r="E682" s="8"/>
      <c r="F682" s="98">
        <v>1</v>
      </c>
      <c r="G682" s="8"/>
      <c r="H682" s="7">
        <f t="shared" si="380"/>
        <v>1</v>
      </c>
      <c r="I682" s="4">
        <v>1</v>
      </c>
      <c r="J682" s="8" t="s">
        <v>231</v>
      </c>
      <c r="K682" s="7">
        <f>SUMIF(exportMMB!D:D,budgetMMB!A682,exportMMB!F:F)</f>
        <v>0</v>
      </c>
      <c r="L682" s="14">
        <f t="shared" si="381"/>
        <v>0</v>
      </c>
      <c r="M682" s="25"/>
      <c r="N682" s="14">
        <f t="shared" si="382"/>
        <v>0</v>
      </c>
      <c r="O682" s="33"/>
      <c r="P682" s="33"/>
      <c r="Q682" s="33"/>
      <c r="R682" s="33"/>
      <c r="S682" s="14">
        <f t="shared" si="383"/>
        <v>0</v>
      </c>
      <c r="T682" s="33">
        <f t="shared" si="384"/>
        <v>0</v>
      </c>
    </row>
    <row r="683" spans="1:20" outlineLevel="1">
      <c r="A683" s="103">
        <v>4833</v>
      </c>
      <c r="B683" s="44" t="s">
        <v>702</v>
      </c>
      <c r="C683" s="236" t="s">
        <v>244</v>
      </c>
      <c r="D683" s="6"/>
      <c r="E683" s="8"/>
      <c r="F683" s="98">
        <v>1</v>
      </c>
      <c r="G683" s="8"/>
      <c r="H683" s="7">
        <f t="shared" si="380"/>
        <v>1</v>
      </c>
      <c r="I683" s="4">
        <v>1</v>
      </c>
      <c r="J683" s="8" t="s">
        <v>231</v>
      </c>
      <c r="K683" s="7">
        <f>SUMIF(exportMMB!D:D,budgetMMB!A683,exportMMB!F:F)</f>
        <v>0</v>
      </c>
      <c r="L683" s="14">
        <f t="shared" si="381"/>
        <v>0</v>
      </c>
      <c r="M683" s="25"/>
      <c r="N683" s="14">
        <f t="shared" si="382"/>
        <v>0</v>
      </c>
      <c r="O683" s="33"/>
      <c r="P683" s="33"/>
      <c r="Q683" s="33"/>
      <c r="R683" s="33"/>
      <c r="S683" s="14">
        <f t="shared" si="383"/>
        <v>0</v>
      </c>
      <c r="T683" s="33">
        <f t="shared" si="384"/>
        <v>0</v>
      </c>
    </row>
    <row r="684" spans="1:20" outlineLevel="1">
      <c r="A684" s="103">
        <v>4841</v>
      </c>
      <c r="B684" s="44" t="s">
        <v>703</v>
      </c>
      <c r="C684" s="236" t="s">
        <v>244</v>
      </c>
      <c r="D684" s="6"/>
      <c r="E684" s="8"/>
      <c r="F684" s="98">
        <v>1</v>
      </c>
      <c r="G684" s="8"/>
      <c r="H684" s="7">
        <f t="shared" si="380"/>
        <v>1</v>
      </c>
      <c r="I684" s="4">
        <v>1</v>
      </c>
      <c r="J684" s="8" t="s">
        <v>231</v>
      </c>
      <c r="K684" s="7">
        <f>SUMIF(exportMMB!D:D,budgetMMB!A684,exportMMB!F:F)</f>
        <v>0</v>
      </c>
      <c r="L684" s="14">
        <f t="shared" si="381"/>
        <v>0</v>
      </c>
      <c r="M684" s="25"/>
      <c r="N684" s="14">
        <f t="shared" si="382"/>
        <v>0</v>
      </c>
      <c r="O684" s="33"/>
      <c r="P684" s="33"/>
      <c r="Q684" s="33"/>
      <c r="R684" s="33"/>
      <c r="S684" s="14">
        <f t="shared" si="383"/>
        <v>0</v>
      </c>
      <c r="T684" s="33">
        <f t="shared" si="384"/>
        <v>0</v>
      </c>
    </row>
    <row r="685" spans="1:20" outlineLevel="1">
      <c r="A685" s="103">
        <v>4842</v>
      </c>
      <c r="B685" s="44" t="s">
        <v>704</v>
      </c>
      <c r="C685" s="236" t="s">
        <v>244</v>
      </c>
      <c r="D685" s="6"/>
      <c r="E685" s="8"/>
      <c r="F685" s="98">
        <v>1</v>
      </c>
      <c r="G685" s="8"/>
      <c r="H685" s="7">
        <f t="shared" si="380"/>
        <v>1</v>
      </c>
      <c r="I685" s="4">
        <v>1</v>
      </c>
      <c r="J685" s="8" t="s">
        <v>231</v>
      </c>
      <c r="K685" s="7">
        <f>SUMIF(exportMMB!D:D,budgetMMB!A685,exportMMB!F:F)</f>
        <v>0</v>
      </c>
      <c r="L685" s="14">
        <f t="shared" si="381"/>
        <v>0</v>
      </c>
      <c r="M685" s="25"/>
      <c r="N685" s="14">
        <f t="shared" si="382"/>
        <v>0</v>
      </c>
      <c r="O685" s="33"/>
      <c r="P685" s="33"/>
      <c r="Q685" s="33"/>
      <c r="R685" s="33"/>
      <c r="S685" s="14">
        <f t="shared" si="383"/>
        <v>0</v>
      </c>
      <c r="T685" s="33">
        <f t="shared" si="384"/>
        <v>0</v>
      </c>
    </row>
    <row r="686" spans="1:20" outlineLevel="1">
      <c r="A686" s="103">
        <v>4843</v>
      </c>
      <c r="B686" s="44" t="s">
        <v>705</v>
      </c>
      <c r="C686" s="236" t="s">
        <v>244</v>
      </c>
      <c r="D686" s="6"/>
      <c r="E686" s="8"/>
      <c r="F686" s="98">
        <v>1</v>
      </c>
      <c r="G686" s="8"/>
      <c r="H686" s="7">
        <f t="shared" si="380"/>
        <v>1</v>
      </c>
      <c r="I686" s="4">
        <v>1</v>
      </c>
      <c r="J686" s="8" t="s">
        <v>231</v>
      </c>
      <c r="K686" s="7">
        <f>SUMIF(exportMMB!D:D,budgetMMB!A686,exportMMB!F:F)</f>
        <v>0</v>
      </c>
      <c r="L686" s="14">
        <f t="shared" si="381"/>
        <v>0</v>
      </c>
      <c r="M686" s="25"/>
      <c r="N686" s="14">
        <f t="shared" si="382"/>
        <v>0</v>
      </c>
      <c r="O686" s="33"/>
      <c r="P686" s="33"/>
      <c r="Q686" s="33"/>
      <c r="R686" s="33"/>
      <c r="S686" s="14">
        <f t="shared" si="383"/>
        <v>0</v>
      </c>
      <c r="T686" s="33">
        <f t="shared" si="384"/>
        <v>0</v>
      </c>
    </row>
    <row r="687" spans="1:20" outlineLevel="1">
      <c r="A687" s="103">
        <v>4844</v>
      </c>
      <c r="B687" s="44" t="s">
        <v>706</v>
      </c>
      <c r="C687" s="236" t="s">
        <v>244</v>
      </c>
      <c r="D687" s="6"/>
      <c r="E687" s="8"/>
      <c r="F687" s="98">
        <v>1</v>
      </c>
      <c r="G687" s="8"/>
      <c r="H687" s="7">
        <f t="shared" si="380"/>
        <v>1</v>
      </c>
      <c r="I687" s="4">
        <v>1</v>
      </c>
      <c r="J687" s="8" t="s">
        <v>231</v>
      </c>
      <c r="K687" s="7">
        <f>SUMIF(exportMMB!D:D,budgetMMB!A687,exportMMB!F:F)</f>
        <v>0</v>
      </c>
      <c r="L687" s="14">
        <f t="shared" si="381"/>
        <v>0</v>
      </c>
      <c r="M687" s="25"/>
      <c r="N687" s="14">
        <f t="shared" si="382"/>
        <v>0</v>
      </c>
      <c r="O687" s="33"/>
      <c r="P687" s="33"/>
      <c r="Q687" s="33"/>
      <c r="R687" s="33"/>
      <c r="S687" s="14">
        <f t="shared" si="383"/>
        <v>0</v>
      </c>
      <c r="T687" s="33">
        <f t="shared" si="384"/>
        <v>0</v>
      </c>
    </row>
    <row r="688" spans="1:20" outlineLevel="1">
      <c r="A688" s="103">
        <v>4845</v>
      </c>
      <c r="B688" s="44" t="s">
        <v>707</v>
      </c>
      <c r="C688" s="236" t="s">
        <v>244</v>
      </c>
      <c r="D688" s="6"/>
      <c r="E688" s="8"/>
      <c r="F688" s="98">
        <v>1</v>
      </c>
      <c r="G688" s="8"/>
      <c r="H688" s="7">
        <f t="shared" si="380"/>
        <v>1</v>
      </c>
      <c r="I688" s="4">
        <v>1</v>
      </c>
      <c r="J688" s="8" t="s">
        <v>231</v>
      </c>
      <c r="K688" s="7">
        <f>SUMIF(exportMMB!D:D,budgetMMB!A688,exportMMB!F:F)</f>
        <v>0</v>
      </c>
      <c r="L688" s="14">
        <f t="shared" si="381"/>
        <v>0</v>
      </c>
      <c r="M688" s="25"/>
      <c r="N688" s="14">
        <f t="shared" si="382"/>
        <v>0</v>
      </c>
      <c r="O688" s="33"/>
      <c r="P688" s="33"/>
      <c r="Q688" s="33"/>
      <c r="R688" s="33"/>
      <c r="S688" s="14">
        <f t="shared" si="383"/>
        <v>0</v>
      </c>
      <c r="T688" s="33">
        <f t="shared" si="384"/>
        <v>0</v>
      </c>
    </row>
    <row r="689" spans="1:20" outlineLevel="1">
      <c r="A689" s="103">
        <v>4846</v>
      </c>
      <c r="B689" s="44" t="s">
        <v>708</v>
      </c>
      <c r="C689" s="236" t="s">
        <v>244</v>
      </c>
      <c r="D689" s="6"/>
      <c r="E689" s="8"/>
      <c r="F689" s="98">
        <v>1</v>
      </c>
      <c r="G689" s="8"/>
      <c r="H689" s="7">
        <f t="shared" si="380"/>
        <v>1</v>
      </c>
      <c r="I689" s="4">
        <v>1</v>
      </c>
      <c r="J689" s="8" t="s">
        <v>231</v>
      </c>
      <c r="K689" s="7">
        <f>SUMIF(exportMMB!D:D,budgetMMB!A689,exportMMB!F:F)</f>
        <v>0</v>
      </c>
      <c r="L689" s="14">
        <f t="shared" si="381"/>
        <v>0</v>
      </c>
      <c r="M689" s="25"/>
      <c r="N689" s="14">
        <f t="shared" si="382"/>
        <v>0</v>
      </c>
      <c r="O689" s="33"/>
      <c r="P689" s="33"/>
      <c r="Q689" s="33"/>
      <c r="R689" s="33"/>
      <c r="S689" s="14">
        <f t="shared" si="383"/>
        <v>0</v>
      </c>
      <c r="T689" s="33">
        <f t="shared" si="384"/>
        <v>0</v>
      </c>
    </row>
    <row r="690" spans="1:20" outlineLevel="1">
      <c r="A690" s="103">
        <v>4847</v>
      </c>
      <c r="B690" s="44" t="s">
        <v>709</v>
      </c>
      <c r="C690" s="236" t="s">
        <v>244</v>
      </c>
      <c r="D690" s="6"/>
      <c r="E690" s="8"/>
      <c r="F690" s="98">
        <v>1</v>
      </c>
      <c r="G690" s="8"/>
      <c r="H690" s="7">
        <f t="shared" si="380"/>
        <v>1</v>
      </c>
      <c r="I690" s="4">
        <v>1</v>
      </c>
      <c r="J690" s="8" t="s">
        <v>231</v>
      </c>
      <c r="K690" s="7">
        <f>SUMIF(exportMMB!D:D,budgetMMB!A690,exportMMB!F:F)</f>
        <v>0</v>
      </c>
      <c r="L690" s="14">
        <f t="shared" si="381"/>
        <v>0</v>
      </c>
      <c r="M690" s="25"/>
      <c r="N690" s="14">
        <f t="shared" si="382"/>
        <v>0</v>
      </c>
      <c r="O690" s="33"/>
      <c r="P690" s="33"/>
      <c r="Q690" s="33"/>
      <c r="R690" s="33"/>
      <c r="S690" s="14">
        <f t="shared" si="383"/>
        <v>0</v>
      </c>
      <c r="T690" s="33">
        <f t="shared" si="384"/>
        <v>0</v>
      </c>
    </row>
    <row r="691" spans="1:20" outlineLevel="1">
      <c r="A691" s="170"/>
      <c r="B691" s="171" t="s">
        <v>602</v>
      </c>
      <c r="C691" s="236"/>
      <c r="D691" s="172"/>
      <c r="E691" s="173"/>
      <c r="F691" s="174"/>
      <c r="G691" s="173"/>
      <c r="H691" s="175"/>
      <c r="I691" s="176"/>
      <c r="J691" s="173"/>
      <c r="K691" s="175"/>
      <c r="L691" s="177">
        <f t="shared" ref="L691:T691" si="385">SUM(L672:L690)</f>
        <v>0</v>
      </c>
      <c r="M691" s="178">
        <f t="shared" si="385"/>
        <v>0</v>
      </c>
      <c r="N691" s="177">
        <f t="shared" si="385"/>
        <v>0</v>
      </c>
      <c r="O691" s="179">
        <f t="shared" si="385"/>
        <v>0</v>
      </c>
      <c r="P691" s="179">
        <f t="shared" si="385"/>
        <v>0</v>
      </c>
      <c r="Q691" s="179">
        <f t="shared" si="385"/>
        <v>0</v>
      </c>
      <c r="R691" s="179">
        <f t="shared" si="385"/>
        <v>0</v>
      </c>
      <c r="S691" s="177">
        <f t="shared" si="385"/>
        <v>0</v>
      </c>
      <c r="T691" s="179">
        <f t="shared" si="385"/>
        <v>0</v>
      </c>
    </row>
    <row r="692" spans="1:20" outlineLevel="1">
      <c r="A692" s="39"/>
      <c r="B692" s="46" t="s">
        <v>152</v>
      </c>
      <c r="C692" s="236"/>
      <c r="D692" s="6"/>
      <c r="E692" s="4"/>
      <c r="F692" s="98"/>
      <c r="G692" s="8"/>
      <c r="H692" s="7"/>
      <c r="I692" s="4"/>
      <c r="J692" s="8"/>
      <c r="K692" s="7"/>
      <c r="L692" s="16">
        <f>L670+L691</f>
        <v>0</v>
      </c>
      <c r="M692" s="21">
        <f t="shared" ref="M692:T692" si="386">M670+M691</f>
        <v>0</v>
      </c>
      <c r="N692" s="16">
        <f t="shared" si="386"/>
        <v>0</v>
      </c>
      <c r="O692" s="34">
        <f t="shared" si="386"/>
        <v>0</v>
      </c>
      <c r="P692" s="34">
        <f t="shared" si="386"/>
        <v>0</v>
      </c>
      <c r="Q692" s="34">
        <f t="shared" si="386"/>
        <v>0</v>
      </c>
      <c r="R692" s="34">
        <f t="shared" si="386"/>
        <v>0</v>
      </c>
      <c r="S692" s="16">
        <f t="shared" si="386"/>
        <v>0</v>
      </c>
      <c r="T692" s="34">
        <f t="shared" si="386"/>
        <v>0</v>
      </c>
    </row>
    <row r="693" spans="1:20" outlineLevel="1">
      <c r="A693" s="103"/>
      <c r="B693" s="44"/>
      <c r="C693" s="236"/>
      <c r="D693" s="6"/>
      <c r="E693" s="8"/>
      <c r="F693" s="98"/>
      <c r="G693" s="8"/>
      <c r="H693" s="7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</row>
    <row r="694" spans="1:20" outlineLevel="1">
      <c r="A694" s="104">
        <v>4850</v>
      </c>
      <c r="B694" s="31" t="s">
        <v>199</v>
      </c>
      <c r="C694" s="236"/>
      <c r="D694" s="165"/>
      <c r="E694" s="166"/>
      <c r="F694" s="167"/>
      <c r="G694" s="166"/>
      <c r="H694" s="168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</row>
    <row r="695" spans="1:20" outlineLevel="1">
      <c r="A695" s="170"/>
      <c r="B695" s="171" t="s">
        <v>652</v>
      </c>
      <c r="C695" s="236"/>
      <c r="D695" s="172"/>
      <c r="E695" s="173"/>
      <c r="F695" s="174"/>
      <c r="G695" s="173"/>
      <c r="H695" s="175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</row>
    <row r="696" spans="1:20" outlineLevel="1">
      <c r="A696" s="103">
        <v>4851</v>
      </c>
      <c r="B696" s="44" t="s">
        <v>653</v>
      </c>
      <c r="C696" s="236" t="s">
        <v>244</v>
      </c>
      <c r="D696" s="6"/>
      <c r="E696" s="8"/>
      <c r="F696" s="98">
        <v>1</v>
      </c>
      <c r="G696" s="8"/>
      <c r="H696" s="7">
        <f t="shared" ref="H696:H703" si="387">SUM(E696:G696)</f>
        <v>1</v>
      </c>
      <c r="I696" s="4">
        <v>1</v>
      </c>
      <c r="J696" s="8" t="s">
        <v>231</v>
      </c>
      <c r="K696" s="7">
        <f>SUMIF(exportMMB!D:D,budgetMMB!A696,exportMMB!F:F)</f>
        <v>0</v>
      </c>
      <c r="L696" s="14">
        <f t="shared" ref="L696:L703" si="388">H696*I696*K696</f>
        <v>0</v>
      </c>
      <c r="M696" s="25"/>
      <c r="N696" s="14">
        <f t="shared" ref="N696:N703" si="389">MAX(L696-SUM(O696:R696),0)</f>
        <v>0</v>
      </c>
      <c r="O696" s="33"/>
      <c r="P696" s="33"/>
      <c r="Q696" s="33"/>
      <c r="R696" s="33"/>
      <c r="S696" s="14">
        <f t="shared" ref="S696:S703" si="390">L696-SUM(N696:R696)</f>
        <v>0</v>
      </c>
      <c r="T696" s="33">
        <f t="shared" ref="T696:T703" si="391">N696</f>
        <v>0</v>
      </c>
    </row>
    <row r="697" spans="1:20" outlineLevel="1">
      <c r="A697" s="103">
        <v>4852</v>
      </c>
      <c r="B697" s="44" t="s">
        <v>630</v>
      </c>
      <c r="C697" s="236" t="s">
        <v>244</v>
      </c>
      <c r="D697" s="6"/>
      <c r="E697" s="8"/>
      <c r="F697" s="98">
        <v>1</v>
      </c>
      <c r="G697" s="8"/>
      <c r="H697" s="7">
        <f t="shared" si="387"/>
        <v>1</v>
      </c>
      <c r="I697" s="4">
        <v>1</v>
      </c>
      <c r="J697" s="8" t="s">
        <v>231</v>
      </c>
      <c r="K697" s="7">
        <f>SUMIF(exportMMB!D:D,budgetMMB!A697,exportMMB!F:F)</f>
        <v>0</v>
      </c>
      <c r="L697" s="14">
        <f t="shared" si="388"/>
        <v>0</v>
      </c>
      <c r="M697" s="25"/>
      <c r="N697" s="14">
        <f t="shared" si="389"/>
        <v>0</v>
      </c>
      <c r="O697" s="33"/>
      <c r="P697" s="33"/>
      <c r="Q697" s="33"/>
      <c r="R697" s="33"/>
      <c r="S697" s="14">
        <f t="shared" si="390"/>
        <v>0</v>
      </c>
      <c r="T697" s="33">
        <f t="shared" si="391"/>
        <v>0</v>
      </c>
    </row>
    <row r="698" spans="1:20" outlineLevel="1">
      <c r="A698" s="103">
        <v>4853</v>
      </c>
      <c r="B698" s="44" t="s">
        <v>710</v>
      </c>
      <c r="C698" s="236" t="s">
        <v>244</v>
      </c>
      <c r="D698" s="6"/>
      <c r="E698" s="8"/>
      <c r="F698" s="98">
        <v>1</v>
      </c>
      <c r="G698" s="8"/>
      <c r="H698" s="7">
        <f t="shared" si="387"/>
        <v>1</v>
      </c>
      <c r="I698" s="4">
        <v>1</v>
      </c>
      <c r="J698" s="8" t="s">
        <v>231</v>
      </c>
      <c r="K698" s="7">
        <f>SUMIF(exportMMB!D:D,budgetMMB!A698,exportMMB!F:F)</f>
        <v>0</v>
      </c>
      <c r="L698" s="14">
        <f t="shared" si="388"/>
        <v>0</v>
      </c>
      <c r="M698" s="25"/>
      <c r="N698" s="14">
        <f t="shared" si="389"/>
        <v>0</v>
      </c>
      <c r="O698" s="33"/>
      <c r="P698" s="33"/>
      <c r="Q698" s="33"/>
      <c r="R698" s="33"/>
      <c r="S698" s="14">
        <f t="shared" si="390"/>
        <v>0</v>
      </c>
      <c r="T698" s="33">
        <f t="shared" si="391"/>
        <v>0</v>
      </c>
    </row>
    <row r="699" spans="1:20" outlineLevel="1">
      <c r="A699" s="103">
        <v>4854</v>
      </c>
      <c r="B699" s="44" t="s">
        <v>711</v>
      </c>
      <c r="C699" s="236" t="s">
        <v>244</v>
      </c>
      <c r="D699" s="6"/>
      <c r="E699" s="8"/>
      <c r="F699" s="98">
        <v>1</v>
      </c>
      <c r="G699" s="8"/>
      <c r="H699" s="7">
        <f t="shared" si="387"/>
        <v>1</v>
      </c>
      <c r="I699" s="4">
        <v>1</v>
      </c>
      <c r="J699" s="8" t="s">
        <v>231</v>
      </c>
      <c r="K699" s="7">
        <f>SUMIF(exportMMB!D:D,budgetMMB!A699,exportMMB!F:F)</f>
        <v>0</v>
      </c>
      <c r="L699" s="14">
        <f t="shared" si="388"/>
        <v>0</v>
      </c>
      <c r="M699" s="25"/>
      <c r="N699" s="14">
        <f t="shared" si="389"/>
        <v>0</v>
      </c>
      <c r="O699" s="33"/>
      <c r="P699" s="33"/>
      <c r="Q699" s="33"/>
      <c r="R699" s="33"/>
      <c r="S699" s="14">
        <f t="shared" si="390"/>
        <v>0</v>
      </c>
      <c r="T699" s="33">
        <f t="shared" si="391"/>
        <v>0</v>
      </c>
    </row>
    <row r="700" spans="1:20" outlineLevel="1">
      <c r="A700" s="103">
        <v>4855</v>
      </c>
      <c r="B700" s="44" t="s">
        <v>632</v>
      </c>
      <c r="C700" s="236" t="s">
        <v>244</v>
      </c>
      <c r="D700" s="6"/>
      <c r="E700" s="8"/>
      <c r="F700" s="98">
        <v>1</v>
      </c>
      <c r="G700" s="8"/>
      <c r="H700" s="7">
        <f t="shared" si="387"/>
        <v>1</v>
      </c>
      <c r="I700" s="4">
        <v>1</v>
      </c>
      <c r="J700" s="8" t="s">
        <v>231</v>
      </c>
      <c r="K700" s="7">
        <f>SUMIF(exportMMB!D:D,budgetMMB!A700,exportMMB!F:F)</f>
        <v>0</v>
      </c>
      <c r="L700" s="14">
        <f t="shared" si="388"/>
        <v>0</v>
      </c>
      <c r="M700" s="25"/>
      <c r="N700" s="14">
        <f t="shared" si="389"/>
        <v>0</v>
      </c>
      <c r="O700" s="33"/>
      <c r="P700" s="33"/>
      <c r="Q700" s="33"/>
      <c r="R700" s="33"/>
      <c r="S700" s="14">
        <f t="shared" si="390"/>
        <v>0</v>
      </c>
      <c r="T700" s="33">
        <f t="shared" si="391"/>
        <v>0</v>
      </c>
    </row>
    <row r="701" spans="1:20" outlineLevel="1">
      <c r="A701" s="103">
        <v>4856</v>
      </c>
      <c r="B701" s="44" t="s">
        <v>633</v>
      </c>
      <c r="C701" s="236" t="s">
        <v>244</v>
      </c>
      <c r="D701" s="6"/>
      <c r="E701" s="8"/>
      <c r="F701" s="98">
        <v>1</v>
      </c>
      <c r="G701" s="8"/>
      <c r="H701" s="7">
        <f t="shared" si="387"/>
        <v>1</v>
      </c>
      <c r="I701" s="4">
        <v>1</v>
      </c>
      <c r="J701" s="8" t="s">
        <v>231</v>
      </c>
      <c r="K701" s="7">
        <f>SUMIF(exportMMB!D:D,budgetMMB!A701,exportMMB!F:F)</f>
        <v>0</v>
      </c>
      <c r="L701" s="14">
        <f t="shared" si="388"/>
        <v>0</v>
      </c>
      <c r="M701" s="25"/>
      <c r="N701" s="14">
        <f t="shared" si="389"/>
        <v>0</v>
      </c>
      <c r="O701" s="33"/>
      <c r="P701" s="33"/>
      <c r="Q701" s="33"/>
      <c r="R701" s="33"/>
      <c r="S701" s="14">
        <f t="shared" si="390"/>
        <v>0</v>
      </c>
      <c r="T701" s="33">
        <f t="shared" si="391"/>
        <v>0</v>
      </c>
    </row>
    <row r="702" spans="1:20" outlineLevel="1">
      <c r="A702" s="103">
        <v>4857</v>
      </c>
      <c r="B702" s="44" t="s">
        <v>634</v>
      </c>
      <c r="C702" s="236" t="s">
        <v>244</v>
      </c>
      <c r="D702" s="6"/>
      <c r="E702" s="8"/>
      <c r="F702" s="98">
        <v>1</v>
      </c>
      <c r="G702" s="8"/>
      <c r="H702" s="7">
        <f t="shared" si="387"/>
        <v>1</v>
      </c>
      <c r="I702" s="4">
        <v>1</v>
      </c>
      <c r="J702" s="8" t="s">
        <v>231</v>
      </c>
      <c r="K702" s="7">
        <f>SUMIF(exportMMB!D:D,budgetMMB!A702,exportMMB!F:F)</f>
        <v>0</v>
      </c>
      <c r="L702" s="14">
        <f t="shared" si="388"/>
        <v>0</v>
      </c>
      <c r="M702" s="25"/>
      <c r="N702" s="14">
        <f t="shared" si="389"/>
        <v>0</v>
      </c>
      <c r="O702" s="33"/>
      <c r="P702" s="33"/>
      <c r="Q702" s="33"/>
      <c r="R702" s="33"/>
      <c r="S702" s="14">
        <f t="shared" si="390"/>
        <v>0</v>
      </c>
      <c r="T702" s="33">
        <f t="shared" si="391"/>
        <v>0</v>
      </c>
    </row>
    <row r="703" spans="1:20" outlineLevel="1">
      <c r="A703" s="103">
        <v>4858</v>
      </c>
      <c r="B703" s="44" t="s">
        <v>712</v>
      </c>
      <c r="C703" s="236" t="s">
        <v>244</v>
      </c>
      <c r="D703" s="6"/>
      <c r="E703" s="8"/>
      <c r="F703" s="98">
        <v>1</v>
      </c>
      <c r="G703" s="8"/>
      <c r="H703" s="7">
        <f t="shared" si="387"/>
        <v>1</v>
      </c>
      <c r="I703" s="4">
        <v>1</v>
      </c>
      <c r="J703" s="8" t="s">
        <v>231</v>
      </c>
      <c r="K703" s="7">
        <f>SUMIF(exportMMB!D:D,budgetMMB!A703,exportMMB!F:F)</f>
        <v>0</v>
      </c>
      <c r="L703" s="14">
        <f t="shared" si="388"/>
        <v>0</v>
      </c>
      <c r="M703" s="25"/>
      <c r="N703" s="14">
        <f t="shared" si="389"/>
        <v>0</v>
      </c>
      <c r="O703" s="33"/>
      <c r="P703" s="33"/>
      <c r="Q703" s="33"/>
      <c r="R703" s="33"/>
      <c r="S703" s="14">
        <f t="shared" si="390"/>
        <v>0</v>
      </c>
      <c r="T703" s="33">
        <f t="shared" si="391"/>
        <v>0</v>
      </c>
    </row>
    <row r="704" spans="1:20" outlineLevel="1">
      <c r="A704" s="170"/>
      <c r="B704" s="171" t="s">
        <v>602</v>
      </c>
      <c r="C704" s="236"/>
      <c r="D704" s="172"/>
      <c r="E704" s="173"/>
      <c r="F704" s="174"/>
      <c r="G704" s="173"/>
      <c r="H704" s="175"/>
      <c r="I704" s="176"/>
      <c r="J704" s="173"/>
      <c r="K704" s="175"/>
      <c r="L704" s="177">
        <f t="shared" ref="L704:T704" si="392">SUM(L696:L703)</f>
        <v>0</v>
      </c>
      <c r="M704" s="178">
        <f t="shared" si="392"/>
        <v>0</v>
      </c>
      <c r="N704" s="177">
        <f t="shared" si="392"/>
        <v>0</v>
      </c>
      <c r="O704" s="179">
        <f t="shared" si="392"/>
        <v>0</v>
      </c>
      <c r="P704" s="179">
        <f t="shared" si="392"/>
        <v>0</v>
      </c>
      <c r="Q704" s="179">
        <f t="shared" si="392"/>
        <v>0</v>
      </c>
      <c r="R704" s="179">
        <f t="shared" si="392"/>
        <v>0</v>
      </c>
      <c r="S704" s="177">
        <f t="shared" si="392"/>
        <v>0</v>
      </c>
      <c r="T704" s="179">
        <f t="shared" si="392"/>
        <v>0</v>
      </c>
    </row>
    <row r="705" spans="1:20" outlineLevel="1">
      <c r="A705" s="170"/>
      <c r="B705" s="171" t="s">
        <v>713</v>
      </c>
      <c r="C705" s="236"/>
      <c r="D705" s="172"/>
      <c r="E705" s="173"/>
      <c r="F705" s="174"/>
      <c r="G705" s="173"/>
      <c r="H705" s="175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</row>
    <row r="706" spans="1:20" outlineLevel="1">
      <c r="A706" s="103">
        <v>4861</v>
      </c>
      <c r="B706" s="44" t="s">
        <v>714</v>
      </c>
      <c r="C706" s="236" t="s">
        <v>244</v>
      </c>
      <c r="D706" s="6"/>
      <c r="E706" s="8"/>
      <c r="F706" s="98">
        <v>1</v>
      </c>
      <c r="G706" s="8"/>
      <c r="H706" s="7">
        <f t="shared" ref="H706:H716" si="393">SUM(E706:G706)</f>
        <v>1</v>
      </c>
      <c r="I706" s="4">
        <v>1</v>
      </c>
      <c r="J706" s="8" t="s">
        <v>231</v>
      </c>
      <c r="K706" s="7">
        <f>SUMIF(exportMMB!D:D,budgetMMB!A706,exportMMB!F:F)</f>
        <v>0</v>
      </c>
      <c r="L706" s="14">
        <f t="shared" ref="L706:L716" si="394">H706*I706*K706</f>
        <v>0</v>
      </c>
      <c r="M706" s="25"/>
      <c r="N706" s="14">
        <f t="shared" ref="N706:N716" si="395">MAX(L706-SUM(O706:R706),0)</f>
        <v>0</v>
      </c>
      <c r="O706" s="33"/>
      <c r="P706" s="33"/>
      <c r="Q706" s="33"/>
      <c r="R706" s="33"/>
      <c r="S706" s="14">
        <f t="shared" ref="S706:S716" si="396">L706-SUM(N706:R706)</f>
        <v>0</v>
      </c>
      <c r="T706" s="33">
        <f t="shared" ref="T706:T716" si="397">N706</f>
        <v>0</v>
      </c>
    </row>
    <row r="707" spans="1:20" outlineLevel="1">
      <c r="A707" s="103">
        <v>4862</v>
      </c>
      <c r="B707" s="44" t="s">
        <v>715</v>
      </c>
      <c r="C707" s="236" t="s">
        <v>244</v>
      </c>
      <c r="D707" s="6"/>
      <c r="E707" s="8"/>
      <c r="F707" s="98">
        <v>1</v>
      </c>
      <c r="G707" s="8"/>
      <c r="H707" s="7">
        <f t="shared" si="393"/>
        <v>1</v>
      </c>
      <c r="I707" s="4">
        <v>1</v>
      </c>
      <c r="J707" s="8" t="s">
        <v>231</v>
      </c>
      <c r="K707" s="7">
        <f>SUMIF(exportMMB!D:D,budgetMMB!A707,exportMMB!F:F)</f>
        <v>0</v>
      </c>
      <c r="L707" s="14">
        <f t="shared" si="394"/>
        <v>0</v>
      </c>
      <c r="M707" s="25"/>
      <c r="N707" s="14">
        <f t="shared" si="395"/>
        <v>0</v>
      </c>
      <c r="O707" s="33"/>
      <c r="P707" s="33"/>
      <c r="Q707" s="33"/>
      <c r="R707" s="33"/>
      <c r="S707" s="14">
        <f t="shared" si="396"/>
        <v>0</v>
      </c>
      <c r="T707" s="33">
        <f t="shared" si="397"/>
        <v>0</v>
      </c>
    </row>
    <row r="708" spans="1:20" outlineLevel="1">
      <c r="A708" s="103">
        <v>4863</v>
      </c>
      <c r="B708" s="44" t="s">
        <v>716</v>
      </c>
      <c r="C708" s="236" t="s">
        <v>244</v>
      </c>
      <c r="D708" s="6"/>
      <c r="E708" s="8"/>
      <c r="F708" s="98">
        <v>1</v>
      </c>
      <c r="G708" s="8"/>
      <c r="H708" s="7">
        <f t="shared" si="393"/>
        <v>1</v>
      </c>
      <c r="I708" s="4">
        <v>1</v>
      </c>
      <c r="J708" s="8" t="s">
        <v>231</v>
      </c>
      <c r="K708" s="7">
        <f>SUMIF(exportMMB!D:D,budgetMMB!A708,exportMMB!F:F)</f>
        <v>0</v>
      </c>
      <c r="L708" s="14">
        <f t="shared" si="394"/>
        <v>0</v>
      </c>
      <c r="M708" s="25"/>
      <c r="N708" s="14">
        <f t="shared" si="395"/>
        <v>0</v>
      </c>
      <c r="O708" s="33"/>
      <c r="P708" s="33"/>
      <c r="Q708" s="33"/>
      <c r="R708" s="33"/>
      <c r="S708" s="14">
        <f t="shared" si="396"/>
        <v>0</v>
      </c>
      <c r="T708" s="33">
        <f t="shared" si="397"/>
        <v>0</v>
      </c>
    </row>
    <row r="709" spans="1:20" outlineLevel="1">
      <c r="A709" s="103">
        <v>4864</v>
      </c>
      <c r="B709" s="44" t="s">
        <v>717</v>
      </c>
      <c r="C709" s="236" t="s">
        <v>244</v>
      </c>
      <c r="D709" s="6"/>
      <c r="E709" s="8"/>
      <c r="F709" s="98">
        <v>1</v>
      </c>
      <c r="G709" s="8"/>
      <c r="H709" s="7">
        <f t="shared" si="393"/>
        <v>1</v>
      </c>
      <c r="I709" s="4">
        <v>1</v>
      </c>
      <c r="J709" s="8" t="s">
        <v>231</v>
      </c>
      <c r="K709" s="7">
        <f>SUMIF(exportMMB!D:D,budgetMMB!A709,exportMMB!F:F)</f>
        <v>0</v>
      </c>
      <c r="L709" s="14">
        <f t="shared" si="394"/>
        <v>0</v>
      </c>
      <c r="M709" s="25"/>
      <c r="N709" s="14">
        <f t="shared" si="395"/>
        <v>0</v>
      </c>
      <c r="O709" s="33"/>
      <c r="P709" s="33"/>
      <c r="Q709" s="33"/>
      <c r="R709" s="33"/>
      <c r="S709" s="14">
        <f t="shared" si="396"/>
        <v>0</v>
      </c>
      <c r="T709" s="33">
        <f t="shared" si="397"/>
        <v>0</v>
      </c>
    </row>
    <row r="710" spans="1:20" outlineLevel="1">
      <c r="A710" s="103">
        <v>4865</v>
      </c>
      <c r="B710" s="44" t="s">
        <v>718</v>
      </c>
      <c r="C710" s="236" t="s">
        <v>244</v>
      </c>
      <c r="D710" s="6"/>
      <c r="E710" s="8"/>
      <c r="F710" s="98">
        <v>1</v>
      </c>
      <c r="G710" s="8"/>
      <c r="H710" s="7">
        <f t="shared" si="393"/>
        <v>1</v>
      </c>
      <c r="I710" s="4">
        <v>1</v>
      </c>
      <c r="J710" s="8" t="s">
        <v>231</v>
      </c>
      <c r="K710" s="7">
        <f>SUMIF(exportMMB!D:D,budgetMMB!A710,exportMMB!F:F)</f>
        <v>0</v>
      </c>
      <c r="L710" s="14">
        <f t="shared" si="394"/>
        <v>0</v>
      </c>
      <c r="M710" s="25"/>
      <c r="N710" s="14">
        <f t="shared" si="395"/>
        <v>0</v>
      </c>
      <c r="O710" s="33"/>
      <c r="P710" s="33"/>
      <c r="Q710" s="33"/>
      <c r="R710" s="33"/>
      <c r="S710" s="14">
        <f t="shared" si="396"/>
        <v>0</v>
      </c>
      <c r="T710" s="33">
        <f t="shared" si="397"/>
        <v>0</v>
      </c>
    </row>
    <row r="711" spans="1:20" outlineLevel="1">
      <c r="A711" s="103">
        <v>4866</v>
      </c>
      <c r="B711" s="44" t="s">
        <v>719</v>
      </c>
      <c r="C711" s="236" t="s">
        <v>244</v>
      </c>
      <c r="D711" s="6"/>
      <c r="E711" s="8"/>
      <c r="F711" s="98">
        <v>1</v>
      </c>
      <c r="G711" s="8"/>
      <c r="H711" s="7">
        <f t="shared" si="393"/>
        <v>1</v>
      </c>
      <c r="I711" s="4">
        <v>1</v>
      </c>
      <c r="J711" s="8" t="s">
        <v>231</v>
      </c>
      <c r="K711" s="7">
        <f>SUMIF(exportMMB!D:D,budgetMMB!A711,exportMMB!F:F)</f>
        <v>0</v>
      </c>
      <c r="L711" s="14">
        <f t="shared" si="394"/>
        <v>0</v>
      </c>
      <c r="M711" s="25"/>
      <c r="N711" s="14">
        <f t="shared" si="395"/>
        <v>0</v>
      </c>
      <c r="O711" s="33"/>
      <c r="P711" s="33"/>
      <c r="Q711" s="33"/>
      <c r="R711" s="33"/>
      <c r="S711" s="14">
        <f t="shared" si="396"/>
        <v>0</v>
      </c>
      <c r="T711" s="33">
        <f t="shared" si="397"/>
        <v>0</v>
      </c>
    </row>
    <row r="712" spans="1:20" outlineLevel="1">
      <c r="A712" s="103">
        <v>4867</v>
      </c>
      <c r="B712" s="44" t="s">
        <v>720</v>
      </c>
      <c r="C712" s="236" t="s">
        <v>244</v>
      </c>
      <c r="D712" s="6"/>
      <c r="E712" s="8"/>
      <c r="F712" s="98">
        <v>1</v>
      </c>
      <c r="G712" s="8"/>
      <c r="H712" s="7">
        <f t="shared" si="393"/>
        <v>1</v>
      </c>
      <c r="I712" s="4">
        <v>1</v>
      </c>
      <c r="J712" s="8" t="s">
        <v>231</v>
      </c>
      <c r="K712" s="7">
        <f>SUMIF(exportMMB!D:D,budgetMMB!A712,exportMMB!F:F)</f>
        <v>0</v>
      </c>
      <c r="L712" s="14">
        <f t="shared" si="394"/>
        <v>0</v>
      </c>
      <c r="M712" s="25"/>
      <c r="N712" s="14">
        <f t="shared" si="395"/>
        <v>0</v>
      </c>
      <c r="O712" s="33"/>
      <c r="P712" s="33"/>
      <c r="Q712" s="33"/>
      <c r="R712" s="33"/>
      <c r="S712" s="14">
        <f t="shared" si="396"/>
        <v>0</v>
      </c>
      <c r="T712" s="33">
        <f t="shared" si="397"/>
        <v>0</v>
      </c>
    </row>
    <row r="713" spans="1:20" outlineLevel="1">
      <c r="A713" s="103">
        <v>4868</v>
      </c>
      <c r="B713" s="44" t="s">
        <v>721</v>
      </c>
      <c r="C713" s="236" t="s">
        <v>244</v>
      </c>
      <c r="D713" s="6"/>
      <c r="E713" s="8"/>
      <c r="F713" s="98">
        <v>1</v>
      </c>
      <c r="G713" s="8"/>
      <c r="H713" s="7">
        <f t="shared" si="393"/>
        <v>1</v>
      </c>
      <c r="I713" s="4">
        <v>1</v>
      </c>
      <c r="J713" s="8" t="s">
        <v>231</v>
      </c>
      <c r="K713" s="7">
        <f>SUMIF(exportMMB!D:D,budgetMMB!A713,exportMMB!F:F)</f>
        <v>0</v>
      </c>
      <c r="L713" s="14">
        <f t="shared" si="394"/>
        <v>0</v>
      </c>
      <c r="M713" s="25"/>
      <c r="N713" s="14">
        <f t="shared" si="395"/>
        <v>0</v>
      </c>
      <c r="O713" s="33"/>
      <c r="P713" s="33"/>
      <c r="Q713" s="33"/>
      <c r="R713" s="33"/>
      <c r="S713" s="14">
        <f t="shared" si="396"/>
        <v>0</v>
      </c>
      <c r="T713" s="33">
        <f t="shared" si="397"/>
        <v>0</v>
      </c>
    </row>
    <row r="714" spans="1:20" outlineLevel="1">
      <c r="A714" s="103">
        <v>4869</v>
      </c>
      <c r="B714" s="44" t="s">
        <v>722</v>
      </c>
      <c r="C714" s="236" t="s">
        <v>244</v>
      </c>
      <c r="D714" s="6"/>
      <c r="E714" s="8"/>
      <c r="F714" s="98">
        <v>1</v>
      </c>
      <c r="G714" s="8"/>
      <c r="H714" s="7">
        <f t="shared" si="393"/>
        <v>1</v>
      </c>
      <c r="I714" s="4">
        <v>1</v>
      </c>
      <c r="J714" s="8" t="s">
        <v>231</v>
      </c>
      <c r="K714" s="7">
        <f>SUMIF(exportMMB!D:D,budgetMMB!A714,exportMMB!F:F)</f>
        <v>0</v>
      </c>
      <c r="L714" s="14">
        <f t="shared" si="394"/>
        <v>0</v>
      </c>
      <c r="M714" s="25"/>
      <c r="N714" s="14">
        <f t="shared" si="395"/>
        <v>0</v>
      </c>
      <c r="O714" s="33"/>
      <c r="P714" s="33"/>
      <c r="Q714" s="33"/>
      <c r="R714" s="33"/>
      <c r="S714" s="14">
        <f t="shared" si="396"/>
        <v>0</v>
      </c>
      <c r="T714" s="33">
        <f t="shared" si="397"/>
        <v>0</v>
      </c>
    </row>
    <row r="715" spans="1:20" outlineLevel="1">
      <c r="A715" s="103">
        <v>4870</v>
      </c>
      <c r="B715" s="44" t="s">
        <v>723</v>
      </c>
      <c r="C715" s="236" t="s">
        <v>244</v>
      </c>
      <c r="D715" s="6"/>
      <c r="E715" s="8"/>
      <c r="F715" s="98">
        <v>1</v>
      </c>
      <c r="G715" s="8"/>
      <c r="H715" s="7">
        <f t="shared" si="393"/>
        <v>1</v>
      </c>
      <c r="I715" s="4">
        <v>1</v>
      </c>
      <c r="J715" s="8" t="s">
        <v>231</v>
      </c>
      <c r="K715" s="7">
        <f>SUMIF(exportMMB!D:D,budgetMMB!A715,exportMMB!F:F)</f>
        <v>0</v>
      </c>
      <c r="L715" s="14">
        <f t="shared" si="394"/>
        <v>0</v>
      </c>
      <c r="M715" s="25"/>
      <c r="N715" s="14">
        <f t="shared" si="395"/>
        <v>0</v>
      </c>
      <c r="O715" s="33"/>
      <c r="P715" s="33"/>
      <c r="Q715" s="33"/>
      <c r="R715" s="33"/>
      <c r="S715" s="14">
        <f t="shared" si="396"/>
        <v>0</v>
      </c>
      <c r="T715" s="33">
        <f t="shared" si="397"/>
        <v>0</v>
      </c>
    </row>
    <row r="716" spans="1:20" outlineLevel="1">
      <c r="A716" s="103">
        <v>4871</v>
      </c>
      <c r="B716" s="44" t="s">
        <v>724</v>
      </c>
      <c r="C716" s="236" t="s">
        <v>244</v>
      </c>
      <c r="D716" s="6"/>
      <c r="E716" s="8"/>
      <c r="F716" s="98">
        <v>1</v>
      </c>
      <c r="G716" s="8"/>
      <c r="H716" s="7">
        <f t="shared" si="393"/>
        <v>1</v>
      </c>
      <c r="I716" s="4">
        <v>1</v>
      </c>
      <c r="J716" s="8" t="s">
        <v>231</v>
      </c>
      <c r="K716" s="7">
        <f>SUMIF(exportMMB!D:D,budgetMMB!A716,exportMMB!F:F)</f>
        <v>0</v>
      </c>
      <c r="L716" s="14">
        <f t="shared" si="394"/>
        <v>0</v>
      </c>
      <c r="M716" s="25"/>
      <c r="N716" s="14">
        <f t="shared" si="395"/>
        <v>0</v>
      </c>
      <c r="O716" s="33"/>
      <c r="P716" s="33"/>
      <c r="Q716" s="33"/>
      <c r="R716" s="33"/>
      <c r="S716" s="14">
        <f t="shared" si="396"/>
        <v>0</v>
      </c>
      <c r="T716" s="33">
        <f t="shared" si="397"/>
        <v>0</v>
      </c>
    </row>
    <row r="717" spans="1:20" outlineLevel="1">
      <c r="A717" s="170"/>
      <c r="B717" s="171" t="s">
        <v>602</v>
      </c>
      <c r="C717" s="236"/>
      <c r="D717" s="172"/>
      <c r="E717" s="173"/>
      <c r="F717" s="174"/>
      <c r="G717" s="173"/>
      <c r="H717" s="175"/>
      <c r="I717" s="176"/>
      <c r="J717" s="173"/>
      <c r="K717" s="175"/>
      <c r="L717" s="177">
        <f t="shared" ref="L717:T717" si="398">SUM(L706:L716)</f>
        <v>0</v>
      </c>
      <c r="M717" s="178">
        <f t="shared" si="398"/>
        <v>0</v>
      </c>
      <c r="N717" s="177">
        <f t="shared" si="398"/>
        <v>0</v>
      </c>
      <c r="O717" s="179">
        <f t="shared" si="398"/>
        <v>0</v>
      </c>
      <c r="P717" s="179">
        <f t="shared" si="398"/>
        <v>0</v>
      </c>
      <c r="Q717" s="179">
        <f t="shared" si="398"/>
        <v>0</v>
      </c>
      <c r="R717" s="179">
        <f t="shared" si="398"/>
        <v>0</v>
      </c>
      <c r="S717" s="177">
        <f t="shared" si="398"/>
        <v>0</v>
      </c>
      <c r="T717" s="179">
        <f t="shared" si="398"/>
        <v>0</v>
      </c>
    </row>
    <row r="718" spans="1:20" outlineLevel="1">
      <c r="A718" s="170"/>
      <c r="B718" s="171" t="s">
        <v>672</v>
      </c>
      <c r="C718" s="236"/>
      <c r="D718" s="172"/>
      <c r="E718" s="173"/>
      <c r="F718" s="174"/>
      <c r="G718" s="173"/>
      <c r="H718" s="175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</row>
    <row r="719" spans="1:20" outlineLevel="1">
      <c r="A719" s="103">
        <v>4875</v>
      </c>
      <c r="B719" s="44" t="s">
        <v>673</v>
      </c>
      <c r="C719" s="236" t="s">
        <v>244</v>
      </c>
      <c r="D719" s="6"/>
      <c r="E719" s="8"/>
      <c r="F719" s="98">
        <v>1</v>
      </c>
      <c r="G719" s="8"/>
      <c r="H719" s="7">
        <f t="shared" ref="H719:H722" si="399">SUM(E719:G719)</f>
        <v>1</v>
      </c>
      <c r="I719" s="4">
        <v>1</v>
      </c>
      <c r="J719" s="8" t="s">
        <v>231</v>
      </c>
      <c r="K719" s="7">
        <f>SUMIF(exportMMB!D:D,budgetMMB!A719,exportMMB!F:F)</f>
        <v>0</v>
      </c>
      <c r="L719" s="14">
        <f t="shared" ref="L719:L722" si="400">H719*I719*K719</f>
        <v>0</v>
      </c>
      <c r="M719" s="25"/>
      <c r="N719" s="14">
        <f>MAX(L719-SUM(O719:R719),0)</f>
        <v>0</v>
      </c>
      <c r="O719" s="33"/>
      <c r="P719" s="33"/>
      <c r="Q719" s="33"/>
      <c r="R719" s="33"/>
      <c r="S719" s="14">
        <f>L719-SUM(N719:R719)</f>
        <v>0</v>
      </c>
      <c r="T719" s="33">
        <f t="shared" ref="T719:T722" si="401">N719</f>
        <v>0</v>
      </c>
    </row>
    <row r="720" spans="1:20" outlineLevel="1">
      <c r="A720" s="103">
        <v>4876</v>
      </c>
      <c r="B720" s="44" t="s">
        <v>674</v>
      </c>
      <c r="C720" s="236" t="s">
        <v>244</v>
      </c>
      <c r="D720" s="6"/>
      <c r="E720" s="8"/>
      <c r="F720" s="98">
        <v>1</v>
      </c>
      <c r="G720" s="8"/>
      <c r="H720" s="7">
        <f t="shared" si="399"/>
        <v>1</v>
      </c>
      <c r="I720" s="4">
        <v>1</v>
      </c>
      <c r="J720" s="8" t="s">
        <v>231</v>
      </c>
      <c r="K720" s="7">
        <f>SUMIF(exportMMB!D:D,budgetMMB!A720,exportMMB!F:F)</f>
        <v>0</v>
      </c>
      <c r="L720" s="14">
        <f t="shared" si="400"/>
        <v>0</v>
      </c>
      <c r="M720" s="25"/>
      <c r="N720" s="14">
        <f>MAX(L720-SUM(O720:R720),0)</f>
        <v>0</v>
      </c>
      <c r="O720" s="33"/>
      <c r="P720" s="33"/>
      <c r="Q720" s="33"/>
      <c r="R720" s="33"/>
      <c r="S720" s="14">
        <f>L720-SUM(N720:R720)</f>
        <v>0</v>
      </c>
      <c r="T720" s="33">
        <f t="shared" si="401"/>
        <v>0</v>
      </c>
    </row>
    <row r="721" spans="1:20" outlineLevel="1">
      <c r="A721" s="103">
        <v>4877</v>
      </c>
      <c r="B721" s="44" t="s">
        <v>725</v>
      </c>
      <c r="C721" s="236" t="s">
        <v>244</v>
      </c>
      <c r="D721" s="6"/>
      <c r="E721" s="8"/>
      <c r="F721" s="98">
        <v>1</v>
      </c>
      <c r="G721" s="8"/>
      <c r="H721" s="7">
        <f t="shared" si="399"/>
        <v>1</v>
      </c>
      <c r="I721" s="4">
        <v>1</v>
      </c>
      <c r="J721" s="8" t="s">
        <v>231</v>
      </c>
      <c r="K721" s="7">
        <f>SUMIF(exportMMB!D:D,budgetMMB!A721,exportMMB!F:F)</f>
        <v>0</v>
      </c>
      <c r="L721" s="14">
        <f t="shared" si="400"/>
        <v>0</v>
      </c>
      <c r="M721" s="25"/>
      <c r="N721" s="14">
        <f>MAX(L721-SUM(O721:R721),0)</f>
        <v>0</v>
      </c>
      <c r="O721" s="33"/>
      <c r="P721" s="33"/>
      <c r="Q721" s="33"/>
      <c r="R721" s="33"/>
      <c r="S721" s="14">
        <f>L721-SUM(N721:R721)</f>
        <v>0</v>
      </c>
      <c r="T721" s="33">
        <f t="shared" si="401"/>
        <v>0</v>
      </c>
    </row>
    <row r="722" spans="1:20" outlineLevel="1">
      <c r="A722" s="103">
        <v>4878</v>
      </c>
      <c r="B722" s="44" t="s">
        <v>726</v>
      </c>
      <c r="C722" s="236" t="s">
        <v>244</v>
      </c>
      <c r="D722" s="6"/>
      <c r="E722" s="8"/>
      <c r="F722" s="98">
        <v>1</v>
      </c>
      <c r="G722" s="8"/>
      <c r="H722" s="7">
        <f t="shared" si="399"/>
        <v>1</v>
      </c>
      <c r="I722" s="4">
        <v>1</v>
      </c>
      <c r="J722" s="8" t="s">
        <v>231</v>
      </c>
      <c r="K722" s="7">
        <f>SUMIF(exportMMB!D:D,budgetMMB!A722,exportMMB!F:F)</f>
        <v>0</v>
      </c>
      <c r="L722" s="14">
        <f t="shared" si="400"/>
        <v>0</v>
      </c>
      <c r="M722" s="25"/>
      <c r="N722" s="14">
        <f>MAX(L722-SUM(O722:R722),0)</f>
        <v>0</v>
      </c>
      <c r="O722" s="33"/>
      <c r="P722" s="33"/>
      <c r="Q722" s="33"/>
      <c r="R722" s="33"/>
      <c r="S722" s="14">
        <f>L722-SUM(N722:R722)</f>
        <v>0</v>
      </c>
      <c r="T722" s="33">
        <f t="shared" si="401"/>
        <v>0</v>
      </c>
    </row>
    <row r="723" spans="1:20" outlineLevel="1">
      <c r="A723" s="170"/>
      <c r="B723" s="171" t="s">
        <v>602</v>
      </c>
      <c r="C723" s="236"/>
      <c r="D723" s="172"/>
      <c r="E723" s="173"/>
      <c r="F723" s="174"/>
      <c r="G723" s="173"/>
      <c r="H723" s="175"/>
      <c r="I723" s="176"/>
      <c r="J723" s="173"/>
      <c r="K723" s="175"/>
      <c r="L723" s="177">
        <f t="shared" ref="L723:T723" si="402">SUM(L719:L722)</f>
        <v>0</v>
      </c>
      <c r="M723" s="178">
        <f t="shared" si="402"/>
        <v>0</v>
      </c>
      <c r="N723" s="177">
        <f t="shared" si="402"/>
        <v>0</v>
      </c>
      <c r="O723" s="179">
        <f t="shared" si="402"/>
        <v>0</v>
      </c>
      <c r="P723" s="179">
        <f t="shared" si="402"/>
        <v>0</v>
      </c>
      <c r="Q723" s="179">
        <f t="shared" si="402"/>
        <v>0</v>
      </c>
      <c r="R723" s="179">
        <f t="shared" si="402"/>
        <v>0</v>
      </c>
      <c r="S723" s="177">
        <f t="shared" si="402"/>
        <v>0</v>
      </c>
      <c r="T723" s="179">
        <f t="shared" si="402"/>
        <v>0</v>
      </c>
    </row>
    <row r="724" spans="1:20" outlineLevel="1">
      <c r="A724" s="170"/>
      <c r="B724" s="171" t="s">
        <v>678</v>
      </c>
      <c r="C724" s="239"/>
      <c r="D724" s="172"/>
      <c r="E724" s="173"/>
      <c r="F724" s="174"/>
      <c r="G724" s="173"/>
      <c r="H724" s="175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</row>
    <row r="725" spans="1:20" outlineLevel="1">
      <c r="A725" s="103">
        <v>4881</v>
      </c>
      <c r="B725" s="44" t="s">
        <v>727</v>
      </c>
      <c r="C725" s="236" t="s">
        <v>244</v>
      </c>
      <c r="D725" s="6"/>
      <c r="E725" s="8"/>
      <c r="F725" s="98">
        <v>1</v>
      </c>
      <c r="G725" s="8"/>
      <c r="H725" s="7">
        <f t="shared" ref="H725:H736" si="403">SUM(E725:G725)</f>
        <v>1</v>
      </c>
      <c r="I725" s="4">
        <v>1</v>
      </c>
      <c r="J725" s="8" t="s">
        <v>231</v>
      </c>
      <c r="K725" s="7">
        <f>SUMIF(exportMMB!D:D,budgetMMB!A725,exportMMB!F:F)</f>
        <v>0</v>
      </c>
      <c r="L725" s="14">
        <f t="shared" ref="L725:L736" si="404">H725*I725*K725</f>
        <v>0</v>
      </c>
      <c r="M725" s="25"/>
      <c r="N725" s="14">
        <f t="shared" ref="N725:N736" si="405">MAX(L725-SUM(O725:R725),0)</f>
        <v>0</v>
      </c>
      <c r="O725" s="33"/>
      <c r="P725" s="33"/>
      <c r="Q725" s="33"/>
      <c r="R725" s="33"/>
      <c r="S725" s="14">
        <f t="shared" ref="S725:S736" si="406">L725-SUM(N725:R725)</f>
        <v>0</v>
      </c>
      <c r="T725" s="33">
        <f t="shared" ref="T725:T736" si="407">N725</f>
        <v>0</v>
      </c>
    </row>
    <row r="726" spans="1:20" outlineLevel="1">
      <c r="A726" s="103">
        <v>4882</v>
      </c>
      <c r="B726" s="44" t="s">
        <v>728</v>
      </c>
      <c r="C726" s="236" t="s">
        <v>244</v>
      </c>
      <c r="D726" s="6"/>
      <c r="E726" s="8"/>
      <c r="F726" s="98">
        <v>1</v>
      </c>
      <c r="G726" s="8"/>
      <c r="H726" s="7">
        <f t="shared" si="403"/>
        <v>1</v>
      </c>
      <c r="I726" s="4">
        <v>1</v>
      </c>
      <c r="J726" s="8" t="s">
        <v>231</v>
      </c>
      <c r="K726" s="7">
        <f>SUMIF(exportMMB!D:D,budgetMMB!A726,exportMMB!F:F)</f>
        <v>0</v>
      </c>
      <c r="L726" s="14">
        <f t="shared" si="404"/>
        <v>0</v>
      </c>
      <c r="M726" s="25"/>
      <c r="N726" s="14">
        <f t="shared" si="405"/>
        <v>0</v>
      </c>
      <c r="O726" s="33"/>
      <c r="P726" s="33"/>
      <c r="Q726" s="33"/>
      <c r="R726" s="33"/>
      <c r="S726" s="14">
        <f t="shared" si="406"/>
        <v>0</v>
      </c>
      <c r="T726" s="33">
        <f t="shared" si="407"/>
        <v>0</v>
      </c>
    </row>
    <row r="727" spans="1:20" outlineLevel="1">
      <c r="A727" s="103">
        <v>4883</v>
      </c>
      <c r="B727" s="44" t="s">
        <v>729</v>
      </c>
      <c r="C727" s="236" t="s">
        <v>244</v>
      </c>
      <c r="D727" s="6"/>
      <c r="E727" s="8"/>
      <c r="F727" s="98">
        <v>1</v>
      </c>
      <c r="G727" s="8"/>
      <c r="H727" s="7">
        <f t="shared" si="403"/>
        <v>1</v>
      </c>
      <c r="I727" s="4">
        <v>1</v>
      </c>
      <c r="J727" s="8" t="s">
        <v>231</v>
      </c>
      <c r="K727" s="7">
        <f>SUMIF(exportMMB!D:D,budgetMMB!A727,exportMMB!F:F)</f>
        <v>0</v>
      </c>
      <c r="L727" s="14">
        <f t="shared" si="404"/>
        <v>0</v>
      </c>
      <c r="M727" s="25"/>
      <c r="N727" s="14">
        <f t="shared" si="405"/>
        <v>0</v>
      </c>
      <c r="O727" s="33"/>
      <c r="P727" s="33"/>
      <c r="Q727" s="33"/>
      <c r="R727" s="33"/>
      <c r="S727" s="14">
        <f t="shared" si="406"/>
        <v>0</v>
      </c>
      <c r="T727" s="33">
        <f t="shared" si="407"/>
        <v>0</v>
      </c>
    </row>
    <row r="728" spans="1:20" outlineLevel="1">
      <c r="A728" s="103">
        <v>4884</v>
      </c>
      <c r="B728" s="44" t="s">
        <v>730</v>
      </c>
      <c r="C728" s="236" t="s">
        <v>244</v>
      </c>
      <c r="D728" s="6"/>
      <c r="E728" s="8"/>
      <c r="F728" s="98">
        <v>1</v>
      </c>
      <c r="G728" s="8"/>
      <c r="H728" s="7">
        <f t="shared" si="403"/>
        <v>1</v>
      </c>
      <c r="I728" s="4">
        <v>1</v>
      </c>
      <c r="J728" s="8" t="s">
        <v>231</v>
      </c>
      <c r="K728" s="7">
        <f>SUMIF(exportMMB!D:D,budgetMMB!A728,exportMMB!F:F)</f>
        <v>0</v>
      </c>
      <c r="L728" s="14">
        <f t="shared" si="404"/>
        <v>0</v>
      </c>
      <c r="M728" s="25"/>
      <c r="N728" s="14">
        <f t="shared" si="405"/>
        <v>0</v>
      </c>
      <c r="O728" s="33"/>
      <c r="P728" s="33"/>
      <c r="Q728" s="33"/>
      <c r="R728" s="33"/>
      <c r="S728" s="14">
        <f t="shared" si="406"/>
        <v>0</v>
      </c>
      <c r="T728" s="33">
        <f t="shared" si="407"/>
        <v>0</v>
      </c>
    </row>
    <row r="729" spans="1:20" outlineLevel="1">
      <c r="A729" s="103">
        <v>4885</v>
      </c>
      <c r="B729" s="44" t="s">
        <v>731</v>
      </c>
      <c r="C729" s="236" t="s">
        <v>244</v>
      </c>
      <c r="D729" s="6"/>
      <c r="E729" s="8"/>
      <c r="F729" s="98">
        <v>1</v>
      </c>
      <c r="G729" s="8"/>
      <c r="H729" s="7">
        <f t="shared" si="403"/>
        <v>1</v>
      </c>
      <c r="I729" s="4">
        <v>1</v>
      </c>
      <c r="J729" s="8" t="s">
        <v>231</v>
      </c>
      <c r="K729" s="7">
        <f>SUMIF(exportMMB!D:D,budgetMMB!A729,exportMMB!F:F)</f>
        <v>0</v>
      </c>
      <c r="L729" s="14">
        <f t="shared" si="404"/>
        <v>0</v>
      </c>
      <c r="M729" s="25"/>
      <c r="N729" s="14">
        <f t="shared" si="405"/>
        <v>0</v>
      </c>
      <c r="O729" s="33"/>
      <c r="P729" s="33"/>
      <c r="Q729" s="33"/>
      <c r="R729" s="33"/>
      <c r="S729" s="14">
        <f t="shared" si="406"/>
        <v>0</v>
      </c>
      <c r="T729" s="33">
        <f t="shared" si="407"/>
        <v>0</v>
      </c>
    </row>
    <row r="730" spans="1:20" outlineLevel="1">
      <c r="A730" s="103">
        <v>4886</v>
      </c>
      <c r="B730" s="44" t="s">
        <v>682</v>
      </c>
      <c r="C730" s="236" t="s">
        <v>244</v>
      </c>
      <c r="D730" s="6"/>
      <c r="E730" s="8"/>
      <c r="F730" s="98">
        <v>1</v>
      </c>
      <c r="G730" s="8"/>
      <c r="H730" s="7">
        <f t="shared" si="403"/>
        <v>1</v>
      </c>
      <c r="I730" s="4">
        <v>1</v>
      </c>
      <c r="J730" s="8" t="s">
        <v>231</v>
      </c>
      <c r="K730" s="7">
        <f>SUMIF(exportMMB!D:D,budgetMMB!A730,exportMMB!F:F)</f>
        <v>0</v>
      </c>
      <c r="L730" s="14">
        <f t="shared" si="404"/>
        <v>0</v>
      </c>
      <c r="M730" s="25"/>
      <c r="N730" s="14">
        <f t="shared" si="405"/>
        <v>0</v>
      </c>
      <c r="O730" s="33"/>
      <c r="P730" s="33"/>
      <c r="Q730" s="33"/>
      <c r="R730" s="33"/>
      <c r="S730" s="14">
        <f t="shared" si="406"/>
        <v>0</v>
      </c>
      <c r="T730" s="33">
        <f t="shared" si="407"/>
        <v>0</v>
      </c>
    </row>
    <row r="731" spans="1:20" outlineLevel="1">
      <c r="A731" s="103">
        <v>4887</v>
      </c>
      <c r="B731" s="44" t="s">
        <v>640</v>
      </c>
      <c r="C731" s="236" t="s">
        <v>244</v>
      </c>
      <c r="D731" s="6"/>
      <c r="E731" s="8"/>
      <c r="F731" s="98">
        <v>1</v>
      </c>
      <c r="G731" s="8"/>
      <c r="H731" s="7">
        <f t="shared" si="403"/>
        <v>1</v>
      </c>
      <c r="I731" s="4">
        <v>1</v>
      </c>
      <c r="J731" s="8" t="s">
        <v>231</v>
      </c>
      <c r="K731" s="7">
        <f>SUMIF(exportMMB!D:D,budgetMMB!A731,exportMMB!F:F)</f>
        <v>0</v>
      </c>
      <c r="L731" s="14">
        <f t="shared" si="404"/>
        <v>0</v>
      </c>
      <c r="M731" s="25"/>
      <c r="N731" s="14">
        <f t="shared" si="405"/>
        <v>0</v>
      </c>
      <c r="O731" s="33"/>
      <c r="P731" s="33"/>
      <c r="Q731" s="33"/>
      <c r="R731" s="33"/>
      <c r="S731" s="14">
        <f t="shared" si="406"/>
        <v>0</v>
      </c>
      <c r="T731" s="33">
        <f t="shared" si="407"/>
        <v>0</v>
      </c>
    </row>
    <row r="732" spans="1:20" outlineLevel="1">
      <c r="A732" s="103">
        <v>4888</v>
      </c>
      <c r="B732" s="44" t="s">
        <v>683</v>
      </c>
      <c r="C732" s="236" t="s">
        <v>244</v>
      </c>
      <c r="D732" s="6"/>
      <c r="E732" s="8"/>
      <c r="F732" s="98">
        <v>1</v>
      </c>
      <c r="G732" s="8"/>
      <c r="H732" s="7">
        <f t="shared" si="403"/>
        <v>1</v>
      </c>
      <c r="I732" s="4">
        <v>1</v>
      </c>
      <c r="J732" s="8" t="s">
        <v>231</v>
      </c>
      <c r="K732" s="7">
        <f>SUMIF(exportMMB!D:D,budgetMMB!A732,exportMMB!F:F)</f>
        <v>0</v>
      </c>
      <c r="L732" s="14">
        <f t="shared" si="404"/>
        <v>0</v>
      </c>
      <c r="M732" s="25"/>
      <c r="N732" s="14">
        <f t="shared" si="405"/>
        <v>0</v>
      </c>
      <c r="O732" s="33"/>
      <c r="P732" s="33"/>
      <c r="Q732" s="33"/>
      <c r="R732" s="33"/>
      <c r="S732" s="14">
        <f t="shared" si="406"/>
        <v>0</v>
      </c>
      <c r="T732" s="33">
        <f t="shared" si="407"/>
        <v>0</v>
      </c>
    </row>
    <row r="733" spans="1:20" outlineLevel="1">
      <c r="A733" s="103">
        <v>4890</v>
      </c>
      <c r="B733" s="44" t="s">
        <v>684</v>
      </c>
      <c r="C733" s="236" t="s">
        <v>244</v>
      </c>
      <c r="D733" s="6"/>
      <c r="E733" s="8"/>
      <c r="F733" s="98">
        <v>1</v>
      </c>
      <c r="G733" s="8"/>
      <c r="H733" s="7">
        <f t="shared" si="403"/>
        <v>1</v>
      </c>
      <c r="I733" s="4">
        <v>1</v>
      </c>
      <c r="J733" s="8" t="s">
        <v>231</v>
      </c>
      <c r="K733" s="7">
        <f>SUMIF(exportMMB!D:D,budgetMMB!A733,exportMMB!F:F)</f>
        <v>0</v>
      </c>
      <c r="L733" s="14">
        <f t="shared" si="404"/>
        <v>0</v>
      </c>
      <c r="M733" s="25"/>
      <c r="N733" s="14">
        <f t="shared" si="405"/>
        <v>0</v>
      </c>
      <c r="O733" s="33"/>
      <c r="P733" s="33"/>
      <c r="Q733" s="33"/>
      <c r="R733" s="33"/>
      <c r="S733" s="14">
        <f t="shared" si="406"/>
        <v>0</v>
      </c>
      <c r="T733" s="33">
        <f t="shared" si="407"/>
        <v>0</v>
      </c>
    </row>
    <row r="734" spans="1:20" outlineLevel="1">
      <c r="A734" s="103">
        <v>4891</v>
      </c>
      <c r="B734" s="44" t="s">
        <v>685</v>
      </c>
      <c r="C734" s="236" t="s">
        <v>244</v>
      </c>
      <c r="D734" s="6"/>
      <c r="E734" s="8"/>
      <c r="F734" s="98">
        <v>1</v>
      </c>
      <c r="G734" s="8"/>
      <c r="H734" s="7">
        <f t="shared" si="403"/>
        <v>1</v>
      </c>
      <c r="I734" s="4">
        <v>1</v>
      </c>
      <c r="J734" s="8" t="s">
        <v>231</v>
      </c>
      <c r="K734" s="7">
        <f>SUMIF(exportMMB!D:D,budgetMMB!A734,exportMMB!F:F)</f>
        <v>0</v>
      </c>
      <c r="L734" s="14">
        <f t="shared" si="404"/>
        <v>0</v>
      </c>
      <c r="M734" s="25"/>
      <c r="N734" s="14">
        <f t="shared" si="405"/>
        <v>0</v>
      </c>
      <c r="O734" s="33"/>
      <c r="P734" s="33"/>
      <c r="Q734" s="33"/>
      <c r="R734" s="33"/>
      <c r="S734" s="14">
        <f t="shared" si="406"/>
        <v>0</v>
      </c>
      <c r="T734" s="33">
        <f t="shared" si="407"/>
        <v>0</v>
      </c>
    </row>
    <row r="735" spans="1:20" outlineLevel="1">
      <c r="A735" s="103">
        <v>4892</v>
      </c>
      <c r="B735" s="44" t="s">
        <v>686</v>
      </c>
      <c r="C735" s="236" t="s">
        <v>244</v>
      </c>
      <c r="D735" s="6"/>
      <c r="E735" s="8"/>
      <c r="F735" s="98">
        <v>1</v>
      </c>
      <c r="G735" s="8"/>
      <c r="H735" s="7">
        <f t="shared" si="403"/>
        <v>1</v>
      </c>
      <c r="I735" s="4">
        <v>1</v>
      </c>
      <c r="J735" s="8" t="s">
        <v>231</v>
      </c>
      <c r="K735" s="7">
        <f>SUMIF(exportMMB!D:D,budgetMMB!A735,exportMMB!F:F)</f>
        <v>0</v>
      </c>
      <c r="L735" s="14">
        <f t="shared" si="404"/>
        <v>0</v>
      </c>
      <c r="M735" s="25"/>
      <c r="N735" s="14">
        <f t="shared" si="405"/>
        <v>0</v>
      </c>
      <c r="O735" s="33"/>
      <c r="P735" s="33"/>
      <c r="Q735" s="33"/>
      <c r="R735" s="33"/>
      <c r="S735" s="14">
        <f t="shared" si="406"/>
        <v>0</v>
      </c>
      <c r="T735" s="33">
        <f t="shared" si="407"/>
        <v>0</v>
      </c>
    </row>
    <row r="736" spans="1:20" outlineLevel="1">
      <c r="A736" s="103">
        <v>4893</v>
      </c>
      <c r="B736" s="44" t="s">
        <v>687</v>
      </c>
      <c r="C736" s="236" t="s">
        <v>244</v>
      </c>
      <c r="D736" s="6"/>
      <c r="E736" s="8"/>
      <c r="F736" s="98">
        <v>1</v>
      </c>
      <c r="G736" s="8"/>
      <c r="H736" s="7">
        <f t="shared" si="403"/>
        <v>1</v>
      </c>
      <c r="I736" s="4">
        <v>1</v>
      </c>
      <c r="J736" s="8" t="s">
        <v>231</v>
      </c>
      <c r="K736" s="7">
        <f>SUMIF(exportMMB!D:D,budgetMMB!A736,exportMMB!F:F)</f>
        <v>0</v>
      </c>
      <c r="L736" s="14">
        <f t="shared" si="404"/>
        <v>0</v>
      </c>
      <c r="M736" s="25"/>
      <c r="N736" s="14">
        <f t="shared" si="405"/>
        <v>0</v>
      </c>
      <c r="O736" s="33"/>
      <c r="P736" s="33"/>
      <c r="Q736" s="33"/>
      <c r="R736" s="33"/>
      <c r="S736" s="14">
        <f t="shared" si="406"/>
        <v>0</v>
      </c>
      <c r="T736" s="33">
        <f t="shared" si="407"/>
        <v>0</v>
      </c>
    </row>
    <row r="737" spans="1:20" outlineLevel="1">
      <c r="A737" s="170"/>
      <c r="B737" s="171" t="s">
        <v>602</v>
      </c>
      <c r="C737" s="236"/>
      <c r="D737" s="172"/>
      <c r="E737" s="173"/>
      <c r="F737" s="174"/>
      <c r="G737" s="173"/>
      <c r="H737" s="175"/>
      <c r="I737" s="176"/>
      <c r="J737" s="173"/>
      <c r="K737" s="175"/>
      <c r="L737" s="177">
        <f t="shared" ref="L737:T737" si="408">SUM(L725:L736)</f>
        <v>0</v>
      </c>
      <c r="M737" s="178">
        <f t="shared" si="408"/>
        <v>0</v>
      </c>
      <c r="N737" s="177">
        <f t="shared" si="408"/>
        <v>0</v>
      </c>
      <c r="O737" s="179">
        <f t="shared" si="408"/>
        <v>0</v>
      </c>
      <c r="P737" s="179">
        <f t="shared" si="408"/>
        <v>0</v>
      </c>
      <c r="Q737" s="179">
        <f t="shared" si="408"/>
        <v>0</v>
      </c>
      <c r="R737" s="179">
        <f t="shared" si="408"/>
        <v>0</v>
      </c>
      <c r="S737" s="177">
        <f t="shared" si="408"/>
        <v>0</v>
      </c>
      <c r="T737" s="179">
        <f t="shared" si="408"/>
        <v>0</v>
      </c>
    </row>
    <row r="738" spans="1:20" outlineLevel="1">
      <c r="A738" s="39"/>
      <c r="B738" s="46" t="s">
        <v>152</v>
      </c>
      <c r="C738" s="236"/>
      <c r="D738" s="6"/>
      <c r="E738" s="4"/>
      <c r="F738" s="98"/>
      <c r="G738" s="8"/>
      <c r="H738" s="7"/>
      <c r="I738" s="4"/>
      <c r="J738" s="8"/>
      <c r="K738" s="7"/>
      <c r="L738" s="16">
        <f>L704+L717+L723+L737</f>
        <v>0</v>
      </c>
      <c r="M738" s="21">
        <f t="shared" ref="M738:T738" si="409">M704+M717+M723+M737</f>
        <v>0</v>
      </c>
      <c r="N738" s="16">
        <f t="shared" si="409"/>
        <v>0</v>
      </c>
      <c r="O738" s="34">
        <f t="shared" si="409"/>
        <v>0</v>
      </c>
      <c r="P738" s="34">
        <f t="shared" si="409"/>
        <v>0</v>
      </c>
      <c r="Q738" s="34">
        <f t="shared" si="409"/>
        <v>0</v>
      </c>
      <c r="R738" s="34">
        <f t="shared" si="409"/>
        <v>0</v>
      </c>
      <c r="S738" s="16">
        <f t="shared" si="409"/>
        <v>0</v>
      </c>
      <c r="T738" s="34">
        <f t="shared" si="409"/>
        <v>0</v>
      </c>
    </row>
    <row r="739" spans="1:20" outlineLevel="1">
      <c r="A739" s="103"/>
      <c r="B739" s="44"/>
      <c r="C739" s="236"/>
      <c r="D739" s="6"/>
      <c r="E739" s="8"/>
      <c r="F739" s="98"/>
      <c r="G739" s="8"/>
      <c r="H739" s="7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</row>
    <row r="740" spans="1:20" outlineLevel="1">
      <c r="A740" s="104">
        <v>4900</v>
      </c>
      <c r="B740" s="31" t="s">
        <v>200</v>
      </c>
      <c r="C740" s="236"/>
      <c r="D740" s="165"/>
      <c r="E740" s="166"/>
      <c r="F740" s="167"/>
      <c r="G740" s="166"/>
      <c r="H740" s="168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</row>
    <row r="741" spans="1:20" outlineLevel="1">
      <c r="A741" s="170"/>
      <c r="B741" s="171" t="s">
        <v>732</v>
      </c>
      <c r="C741" s="236"/>
      <c r="D741" s="172"/>
      <c r="E741" s="173"/>
      <c r="F741" s="174"/>
      <c r="G741" s="173"/>
      <c r="H741" s="175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</row>
    <row r="742" spans="1:20" outlineLevel="1">
      <c r="A742" s="103">
        <v>4901</v>
      </c>
      <c r="B742" s="44" t="s">
        <v>733</v>
      </c>
      <c r="C742" s="236" t="s">
        <v>244</v>
      </c>
      <c r="D742" s="6"/>
      <c r="E742" s="8"/>
      <c r="F742" s="98">
        <v>1</v>
      </c>
      <c r="G742" s="8"/>
      <c r="H742" s="7">
        <f t="shared" ref="H742:H749" si="410">SUM(E742:G742)</f>
        <v>1</v>
      </c>
      <c r="I742" s="4">
        <v>1</v>
      </c>
      <c r="J742" s="8" t="s">
        <v>231</v>
      </c>
      <c r="K742" s="7">
        <f>SUMIF(exportMMB!D:D,budgetMMB!A742,exportMMB!F:F)</f>
        <v>0</v>
      </c>
      <c r="L742" s="14">
        <f t="shared" ref="L742:L749" si="411">H742*I742*K742</f>
        <v>0</v>
      </c>
      <c r="M742" s="25"/>
      <c r="N742" s="14">
        <f t="shared" ref="N742:N749" si="412">MAX(L742-SUM(O742:R742),0)</f>
        <v>0</v>
      </c>
      <c r="O742" s="33"/>
      <c r="P742" s="33"/>
      <c r="Q742" s="33"/>
      <c r="R742" s="33"/>
      <c r="S742" s="14">
        <f t="shared" ref="S742:S749" si="413">L742-SUM(N742:R742)</f>
        <v>0</v>
      </c>
      <c r="T742" s="33">
        <f t="shared" ref="T742:T749" si="414">N742</f>
        <v>0</v>
      </c>
    </row>
    <row r="743" spans="1:20" outlineLevel="1">
      <c r="A743" s="103">
        <v>4902</v>
      </c>
      <c r="B743" s="44" t="s">
        <v>734</v>
      </c>
      <c r="C743" s="236" t="s">
        <v>244</v>
      </c>
      <c r="D743" s="6"/>
      <c r="E743" s="8"/>
      <c r="F743" s="98">
        <v>1</v>
      </c>
      <c r="G743" s="8"/>
      <c r="H743" s="7">
        <f t="shared" si="410"/>
        <v>1</v>
      </c>
      <c r="I743" s="4">
        <v>1</v>
      </c>
      <c r="J743" s="8" t="s">
        <v>231</v>
      </c>
      <c r="K743" s="7">
        <f>SUMIF(exportMMB!D:D,budgetMMB!A743,exportMMB!F:F)</f>
        <v>0</v>
      </c>
      <c r="L743" s="14">
        <f t="shared" si="411"/>
        <v>0</v>
      </c>
      <c r="M743" s="25"/>
      <c r="N743" s="14">
        <f t="shared" si="412"/>
        <v>0</v>
      </c>
      <c r="O743" s="33"/>
      <c r="P743" s="33"/>
      <c r="Q743" s="33"/>
      <c r="R743" s="33"/>
      <c r="S743" s="14">
        <f t="shared" si="413"/>
        <v>0</v>
      </c>
      <c r="T743" s="33">
        <f t="shared" si="414"/>
        <v>0</v>
      </c>
    </row>
    <row r="744" spans="1:20" outlineLevel="1">
      <c r="A744" s="103">
        <v>4903</v>
      </c>
      <c r="B744" s="44" t="s">
        <v>735</v>
      </c>
      <c r="C744" s="236" t="s">
        <v>244</v>
      </c>
      <c r="D744" s="6"/>
      <c r="E744" s="8"/>
      <c r="F744" s="98">
        <v>1</v>
      </c>
      <c r="G744" s="8"/>
      <c r="H744" s="7">
        <f t="shared" si="410"/>
        <v>1</v>
      </c>
      <c r="I744" s="4">
        <v>1</v>
      </c>
      <c r="J744" s="8" t="s">
        <v>231</v>
      </c>
      <c r="K744" s="7">
        <f>SUMIF(exportMMB!D:D,budgetMMB!A744,exportMMB!F:F)</f>
        <v>0</v>
      </c>
      <c r="L744" s="14">
        <f t="shared" si="411"/>
        <v>0</v>
      </c>
      <c r="M744" s="25"/>
      <c r="N744" s="14">
        <f t="shared" si="412"/>
        <v>0</v>
      </c>
      <c r="O744" s="33"/>
      <c r="P744" s="33"/>
      <c r="Q744" s="33"/>
      <c r="R744" s="33"/>
      <c r="S744" s="14">
        <f t="shared" si="413"/>
        <v>0</v>
      </c>
      <c r="T744" s="33">
        <f t="shared" si="414"/>
        <v>0</v>
      </c>
    </row>
    <row r="745" spans="1:20" outlineLevel="1">
      <c r="A745" s="103">
        <v>4904</v>
      </c>
      <c r="B745" s="44" t="s">
        <v>736</v>
      </c>
      <c r="C745" s="236" t="s">
        <v>244</v>
      </c>
      <c r="D745" s="6"/>
      <c r="E745" s="8"/>
      <c r="F745" s="98">
        <v>1</v>
      </c>
      <c r="G745" s="8"/>
      <c r="H745" s="7">
        <f t="shared" si="410"/>
        <v>1</v>
      </c>
      <c r="I745" s="4">
        <v>1</v>
      </c>
      <c r="J745" s="8" t="s">
        <v>231</v>
      </c>
      <c r="K745" s="7">
        <f>SUMIF(exportMMB!D:D,budgetMMB!A745,exportMMB!F:F)</f>
        <v>0</v>
      </c>
      <c r="L745" s="14">
        <f t="shared" si="411"/>
        <v>0</v>
      </c>
      <c r="M745" s="25"/>
      <c r="N745" s="14">
        <f t="shared" si="412"/>
        <v>0</v>
      </c>
      <c r="O745" s="33"/>
      <c r="P745" s="33"/>
      <c r="Q745" s="33"/>
      <c r="R745" s="33"/>
      <c r="S745" s="14">
        <f t="shared" si="413"/>
        <v>0</v>
      </c>
      <c r="T745" s="33">
        <f t="shared" si="414"/>
        <v>0</v>
      </c>
    </row>
    <row r="746" spans="1:20" outlineLevel="1">
      <c r="A746" s="103">
        <v>4911</v>
      </c>
      <c r="B746" s="44" t="s">
        <v>737</v>
      </c>
      <c r="C746" s="236" t="s">
        <v>244</v>
      </c>
      <c r="D746" s="6"/>
      <c r="E746" s="8"/>
      <c r="F746" s="98">
        <v>1</v>
      </c>
      <c r="G746" s="8"/>
      <c r="H746" s="7">
        <f t="shared" si="410"/>
        <v>1</v>
      </c>
      <c r="I746" s="4">
        <v>1</v>
      </c>
      <c r="J746" s="8" t="s">
        <v>231</v>
      </c>
      <c r="K746" s="7">
        <f>SUMIF(exportMMB!D:D,budgetMMB!A746,exportMMB!F:F)</f>
        <v>0</v>
      </c>
      <c r="L746" s="14">
        <f t="shared" si="411"/>
        <v>0</v>
      </c>
      <c r="M746" s="25"/>
      <c r="N746" s="14">
        <f t="shared" si="412"/>
        <v>0</v>
      </c>
      <c r="O746" s="33"/>
      <c r="P746" s="33"/>
      <c r="Q746" s="33"/>
      <c r="R746" s="33"/>
      <c r="S746" s="14">
        <f t="shared" si="413"/>
        <v>0</v>
      </c>
      <c r="T746" s="33">
        <f t="shared" si="414"/>
        <v>0</v>
      </c>
    </row>
    <row r="747" spans="1:20" outlineLevel="1">
      <c r="A747" s="103">
        <v>4912</v>
      </c>
      <c r="B747" s="44" t="s">
        <v>738</v>
      </c>
      <c r="C747" s="236" t="s">
        <v>244</v>
      </c>
      <c r="D747" s="6"/>
      <c r="E747" s="8"/>
      <c r="F747" s="98">
        <v>1</v>
      </c>
      <c r="G747" s="8"/>
      <c r="H747" s="7">
        <f t="shared" si="410"/>
        <v>1</v>
      </c>
      <c r="I747" s="4">
        <v>1</v>
      </c>
      <c r="J747" s="8" t="s">
        <v>231</v>
      </c>
      <c r="K747" s="7">
        <f>SUMIF(exportMMB!D:D,budgetMMB!A747,exportMMB!F:F)</f>
        <v>0</v>
      </c>
      <c r="L747" s="14">
        <f t="shared" si="411"/>
        <v>0</v>
      </c>
      <c r="M747" s="25"/>
      <c r="N747" s="14">
        <f t="shared" si="412"/>
        <v>0</v>
      </c>
      <c r="O747" s="33"/>
      <c r="P747" s="33"/>
      <c r="Q747" s="33"/>
      <c r="R747" s="33"/>
      <c r="S747" s="14">
        <f t="shared" si="413"/>
        <v>0</v>
      </c>
      <c r="T747" s="33">
        <f t="shared" si="414"/>
        <v>0</v>
      </c>
    </row>
    <row r="748" spans="1:20" outlineLevel="1">
      <c r="A748" s="103">
        <v>4913</v>
      </c>
      <c r="B748" s="44" t="s">
        <v>739</v>
      </c>
      <c r="C748" s="236" t="s">
        <v>244</v>
      </c>
      <c r="D748" s="6"/>
      <c r="E748" s="8"/>
      <c r="F748" s="98">
        <v>1</v>
      </c>
      <c r="G748" s="8"/>
      <c r="H748" s="7">
        <f t="shared" si="410"/>
        <v>1</v>
      </c>
      <c r="I748" s="4">
        <v>1</v>
      </c>
      <c r="J748" s="8" t="s">
        <v>231</v>
      </c>
      <c r="K748" s="7">
        <f>SUMIF(exportMMB!D:D,budgetMMB!A748,exportMMB!F:F)</f>
        <v>0</v>
      </c>
      <c r="L748" s="14">
        <f t="shared" si="411"/>
        <v>0</v>
      </c>
      <c r="M748" s="25"/>
      <c r="N748" s="14">
        <f t="shared" si="412"/>
        <v>0</v>
      </c>
      <c r="O748" s="33"/>
      <c r="P748" s="33"/>
      <c r="Q748" s="33"/>
      <c r="R748" s="33"/>
      <c r="S748" s="14">
        <f t="shared" si="413"/>
        <v>0</v>
      </c>
      <c r="T748" s="33">
        <f t="shared" si="414"/>
        <v>0</v>
      </c>
    </row>
    <row r="749" spans="1:20" outlineLevel="1">
      <c r="A749" s="103">
        <v>4915</v>
      </c>
      <c r="B749" s="44" t="s">
        <v>740</v>
      </c>
      <c r="C749" s="236" t="s">
        <v>244</v>
      </c>
      <c r="D749" s="6"/>
      <c r="E749" s="8"/>
      <c r="F749" s="98">
        <v>1</v>
      </c>
      <c r="G749" s="8"/>
      <c r="H749" s="7">
        <f t="shared" si="410"/>
        <v>1</v>
      </c>
      <c r="I749" s="4">
        <v>1</v>
      </c>
      <c r="J749" s="8" t="s">
        <v>231</v>
      </c>
      <c r="K749" s="7">
        <f>SUMIF(exportMMB!D:D,budgetMMB!A749,exportMMB!F:F)</f>
        <v>0</v>
      </c>
      <c r="L749" s="14">
        <f t="shared" si="411"/>
        <v>0</v>
      </c>
      <c r="M749" s="25"/>
      <c r="N749" s="14">
        <f t="shared" si="412"/>
        <v>0</v>
      </c>
      <c r="O749" s="33"/>
      <c r="P749" s="33"/>
      <c r="Q749" s="33"/>
      <c r="R749" s="33"/>
      <c r="S749" s="14">
        <f t="shared" si="413"/>
        <v>0</v>
      </c>
      <c r="T749" s="33">
        <f t="shared" si="414"/>
        <v>0</v>
      </c>
    </row>
    <row r="750" spans="1:20" outlineLevel="1">
      <c r="A750" s="170"/>
      <c r="B750" s="171" t="s">
        <v>602</v>
      </c>
      <c r="C750" s="236"/>
      <c r="D750" s="172"/>
      <c r="E750" s="173"/>
      <c r="F750" s="174"/>
      <c r="G750" s="173"/>
      <c r="H750" s="175"/>
      <c r="I750" s="176"/>
      <c r="J750" s="173"/>
      <c r="K750" s="175"/>
      <c r="L750" s="177">
        <f t="shared" ref="L750:T750" si="415">SUM(L742:L749)</f>
        <v>0</v>
      </c>
      <c r="M750" s="178">
        <f t="shared" si="415"/>
        <v>0</v>
      </c>
      <c r="N750" s="177">
        <f t="shared" si="415"/>
        <v>0</v>
      </c>
      <c r="O750" s="179">
        <f t="shared" si="415"/>
        <v>0</v>
      </c>
      <c r="P750" s="179">
        <f t="shared" si="415"/>
        <v>0</v>
      </c>
      <c r="Q750" s="179">
        <f t="shared" si="415"/>
        <v>0</v>
      </c>
      <c r="R750" s="179">
        <f t="shared" si="415"/>
        <v>0</v>
      </c>
      <c r="S750" s="177">
        <f t="shared" si="415"/>
        <v>0</v>
      </c>
      <c r="T750" s="179">
        <f t="shared" si="415"/>
        <v>0</v>
      </c>
    </row>
    <row r="751" spans="1:20" outlineLevel="1">
      <c r="A751" s="39"/>
      <c r="B751" s="46" t="s">
        <v>152</v>
      </c>
      <c r="C751" s="236"/>
      <c r="D751" s="6"/>
      <c r="E751" s="4"/>
      <c r="F751" s="98"/>
      <c r="G751" s="8"/>
      <c r="H751" s="7"/>
      <c r="I751" s="4"/>
      <c r="J751" s="8"/>
      <c r="K751" s="7"/>
      <c r="L751" s="16">
        <f>L750</f>
        <v>0</v>
      </c>
      <c r="M751" s="21">
        <f t="shared" ref="M751:T751" si="416">M750</f>
        <v>0</v>
      </c>
      <c r="N751" s="16">
        <f t="shared" si="416"/>
        <v>0</v>
      </c>
      <c r="O751" s="34">
        <f t="shared" si="416"/>
        <v>0</v>
      </c>
      <c r="P751" s="34">
        <f t="shared" si="416"/>
        <v>0</v>
      </c>
      <c r="Q751" s="34">
        <f t="shared" si="416"/>
        <v>0</v>
      </c>
      <c r="R751" s="34">
        <f t="shared" si="416"/>
        <v>0</v>
      </c>
      <c r="S751" s="16">
        <f t="shared" si="416"/>
        <v>0</v>
      </c>
      <c r="T751" s="34">
        <f t="shared" si="416"/>
        <v>0</v>
      </c>
    </row>
    <row r="752" spans="1:20" outlineLevel="1">
      <c r="A752" s="103"/>
      <c r="B752" s="44"/>
      <c r="C752" s="236"/>
      <c r="D752" s="6"/>
      <c r="E752" s="8"/>
      <c r="F752" s="98"/>
      <c r="G752" s="8"/>
      <c r="H752" s="7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</row>
    <row r="753" spans="1:20" outlineLevel="1">
      <c r="A753" s="104">
        <v>4920</v>
      </c>
      <c r="B753" s="31" t="s">
        <v>201</v>
      </c>
      <c r="C753" s="236"/>
      <c r="D753" s="165"/>
      <c r="E753" s="166"/>
      <c r="F753" s="167"/>
      <c r="G753" s="166"/>
      <c r="H753" s="168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</row>
    <row r="754" spans="1:20" outlineLevel="1">
      <c r="A754" s="170"/>
      <c r="B754" s="171" t="s">
        <v>652</v>
      </c>
      <c r="C754" s="236"/>
      <c r="D754" s="172"/>
      <c r="E754" s="173"/>
      <c r="F754" s="174"/>
      <c r="G754" s="173"/>
      <c r="H754" s="175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</row>
    <row r="755" spans="1:20" outlineLevel="1">
      <c r="A755" s="103">
        <v>4921</v>
      </c>
      <c r="B755" s="44" t="s">
        <v>653</v>
      </c>
      <c r="C755" s="236" t="s">
        <v>244</v>
      </c>
      <c r="D755" s="6"/>
      <c r="E755" s="8"/>
      <c r="F755" s="98">
        <v>1</v>
      </c>
      <c r="G755" s="8"/>
      <c r="H755" s="7">
        <f t="shared" ref="H755:H763" si="417">SUM(E755:G755)</f>
        <v>1</v>
      </c>
      <c r="I755" s="4">
        <v>1</v>
      </c>
      <c r="J755" s="8" t="s">
        <v>231</v>
      </c>
      <c r="K755" s="7">
        <f>SUMIF(exportMMB!D:D,budgetMMB!A755,exportMMB!F:F)</f>
        <v>0</v>
      </c>
      <c r="L755" s="14">
        <f t="shared" ref="L755:L763" si="418">H755*I755*K755</f>
        <v>0</v>
      </c>
      <c r="M755" s="25"/>
      <c r="N755" s="14">
        <f t="shared" ref="N755:N763" si="419">MAX(L755-SUM(O755:R755),0)</f>
        <v>0</v>
      </c>
      <c r="O755" s="33"/>
      <c r="P755" s="33"/>
      <c r="Q755" s="33"/>
      <c r="R755" s="33"/>
      <c r="S755" s="14">
        <f t="shared" ref="S755:S763" si="420">L755-SUM(N755:R755)</f>
        <v>0</v>
      </c>
      <c r="T755" s="33">
        <f t="shared" ref="T755:T763" si="421">N755</f>
        <v>0</v>
      </c>
    </row>
    <row r="756" spans="1:20" outlineLevel="1">
      <c r="A756" s="103">
        <v>4922</v>
      </c>
      <c r="B756" s="44" t="s">
        <v>630</v>
      </c>
      <c r="C756" s="236" t="s">
        <v>244</v>
      </c>
      <c r="D756" s="6"/>
      <c r="E756" s="8"/>
      <c r="F756" s="98">
        <v>1</v>
      </c>
      <c r="G756" s="8"/>
      <c r="H756" s="7">
        <f t="shared" si="417"/>
        <v>1</v>
      </c>
      <c r="I756" s="4">
        <v>1</v>
      </c>
      <c r="J756" s="8" t="s">
        <v>231</v>
      </c>
      <c r="K756" s="7">
        <f>SUMIF(exportMMB!D:D,budgetMMB!A756,exportMMB!F:F)</f>
        <v>0</v>
      </c>
      <c r="L756" s="14">
        <f t="shared" si="418"/>
        <v>0</v>
      </c>
      <c r="M756" s="25"/>
      <c r="N756" s="14">
        <f t="shared" si="419"/>
        <v>0</v>
      </c>
      <c r="O756" s="33"/>
      <c r="P756" s="33"/>
      <c r="Q756" s="33"/>
      <c r="R756" s="33"/>
      <c r="S756" s="14">
        <f t="shared" si="420"/>
        <v>0</v>
      </c>
      <c r="T756" s="33">
        <f t="shared" si="421"/>
        <v>0</v>
      </c>
    </row>
    <row r="757" spans="1:20" outlineLevel="1">
      <c r="A757" s="103">
        <v>4923</v>
      </c>
      <c r="B757" s="44" t="s">
        <v>710</v>
      </c>
      <c r="C757" s="236" t="s">
        <v>244</v>
      </c>
      <c r="D757" s="6"/>
      <c r="E757" s="8"/>
      <c r="F757" s="98">
        <v>1</v>
      </c>
      <c r="G757" s="8"/>
      <c r="H757" s="7">
        <f t="shared" si="417"/>
        <v>1</v>
      </c>
      <c r="I757" s="4">
        <v>1</v>
      </c>
      <c r="J757" s="8" t="s">
        <v>231</v>
      </c>
      <c r="K757" s="7">
        <f>SUMIF(exportMMB!D:D,budgetMMB!A757,exportMMB!F:F)</f>
        <v>0</v>
      </c>
      <c r="L757" s="14">
        <f t="shared" si="418"/>
        <v>0</v>
      </c>
      <c r="M757" s="25"/>
      <c r="N757" s="14">
        <f t="shared" si="419"/>
        <v>0</v>
      </c>
      <c r="O757" s="33"/>
      <c r="P757" s="33"/>
      <c r="Q757" s="33"/>
      <c r="R757" s="33"/>
      <c r="S757" s="14">
        <f t="shared" si="420"/>
        <v>0</v>
      </c>
      <c r="T757" s="33">
        <f t="shared" si="421"/>
        <v>0</v>
      </c>
    </row>
    <row r="758" spans="1:20" outlineLevel="1">
      <c r="A758" s="103">
        <v>4924</v>
      </c>
      <c r="B758" s="44" t="s">
        <v>711</v>
      </c>
      <c r="C758" s="236" t="s">
        <v>244</v>
      </c>
      <c r="D758" s="6"/>
      <c r="E758" s="8"/>
      <c r="F758" s="98">
        <v>1</v>
      </c>
      <c r="G758" s="8"/>
      <c r="H758" s="7">
        <f t="shared" si="417"/>
        <v>1</v>
      </c>
      <c r="I758" s="4">
        <v>1</v>
      </c>
      <c r="J758" s="8" t="s">
        <v>231</v>
      </c>
      <c r="K758" s="7">
        <f>SUMIF(exportMMB!D:D,budgetMMB!A758,exportMMB!F:F)</f>
        <v>0</v>
      </c>
      <c r="L758" s="14">
        <f t="shared" si="418"/>
        <v>0</v>
      </c>
      <c r="M758" s="25"/>
      <c r="N758" s="14">
        <f t="shared" si="419"/>
        <v>0</v>
      </c>
      <c r="O758" s="33"/>
      <c r="P758" s="33"/>
      <c r="Q758" s="33"/>
      <c r="R758" s="33"/>
      <c r="S758" s="14">
        <f t="shared" si="420"/>
        <v>0</v>
      </c>
      <c r="T758" s="33">
        <f t="shared" si="421"/>
        <v>0</v>
      </c>
    </row>
    <row r="759" spans="1:20" outlineLevel="1">
      <c r="A759" s="103">
        <v>4925</v>
      </c>
      <c r="B759" s="44" t="s">
        <v>632</v>
      </c>
      <c r="C759" s="236" t="s">
        <v>244</v>
      </c>
      <c r="D759" s="6"/>
      <c r="E759" s="8"/>
      <c r="F759" s="98">
        <v>1</v>
      </c>
      <c r="G759" s="8"/>
      <c r="H759" s="7">
        <f t="shared" si="417"/>
        <v>1</v>
      </c>
      <c r="I759" s="4">
        <v>1</v>
      </c>
      <c r="J759" s="8" t="s">
        <v>231</v>
      </c>
      <c r="K759" s="7">
        <f>SUMIF(exportMMB!D:D,budgetMMB!A759,exportMMB!F:F)</f>
        <v>0</v>
      </c>
      <c r="L759" s="14">
        <f t="shared" si="418"/>
        <v>0</v>
      </c>
      <c r="M759" s="25"/>
      <c r="N759" s="14">
        <f t="shared" si="419"/>
        <v>0</v>
      </c>
      <c r="O759" s="33"/>
      <c r="P759" s="33"/>
      <c r="Q759" s="33"/>
      <c r="R759" s="33"/>
      <c r="S759" s="14">
        <f t="shared" si="420"/>
        <v>0</v>
      </c>
      <c r="T759" s="33">
        <f t="shared" si="421"/>
        <v>0</v>
      </c>
    </row>
    <row r="760" spans="1:20" outlineLevel="1">
      <c r="A760" s="103">
        <v>4930</v>
      </c>
      <c r="B760" s="44" t="s">
        <v>633</v>
      </c>
      <c r="C760" s="236" t="s">
        <v>244</v>
      </c>
      <c r="D760" s="6"/>
      <c r="E760" s="8"/>
      <c r="F760" s="98">
        <v>1</v>
      </c>
      <c r="G760" s="8"/>
      <c r="H760" s="7">
        <f t="shared" si="417"/>
        <v>1</v>
      </c>
      <c r="I760" s="4">
        <v>1</v>
      </c>
      <c r="J760" s="8" t="s">
        <v>231</v>
      </c>
      <c r="K760" s="7">
        <f>SUMIF(exportMMB!D:D,budgetMMB!A760,exportMMB!F:F)</f>
        <v>0</v>
      </c>
      <c r="L760" s="14">
        <f t="shared" si="418"/>
        <v>0</v>
      </c>
      <c r="M760" s="25"/>
      <c r="N760" s="14">
        <f t="shared" si="419"/>
        <v>0</v>
      </c>
      <c r="O760" s="33"/>
      <c r="P760" s="33"/>
      <c r="Q760" s="33"/>
      <c r="R760" s="33"/>
      <c r="S760" s="14">
        <f t="shared" si="420"/>
        <v>0</v>
      </c>
      <c r="T760" s="33">
        <f t="shared" si="421"/>
        <v>0</v>
      </c>
    </row>
    <row r="761" spans="1:20" outlineLevel="1">
      <c r="A761" s="103">
        <v>4931</v>
      </c>
      <c r="B761" s="44" t="s">
        <v>634</v>
      </c>
      <c r="C761" s="236" t="s">
        <v>244</v>
      </c>
      <c r="D761" s="6"/>
      <c r="E761" s="8"/>
      <c r="F761" s="98">
        <v>1</v>
      </c>
      <c r="G761" s="8"/>
      <c r="H761" s="7">
        <f t="shared" si="417"/>
        <v>1</v>
      </c>
      <c r="I761" s="4">
        <v>1</v>
      </c>
      <c r="J761" s="8" t="s">
        <v>231</v>
      </c>
      <c r="K761" s="7">
        <f>SUMIF(exportMMB!D:D,budgetMMB!A761,exportMMB!F:F)</f>
        <v>0</v>
      </c>
      <c r="L761" s="14">
        <f t="shared" si="418"/>
        <v>0</v>
      </c>
      <c r="M761" s="25"/>
      <c r="N761" s="14">
        <f t="shared" si="419"/>
        <v>0</v>
      </c>
      <c r="O761" s="33"/>
      <c r="P761" s="33"/>
      <c r="Q761" s="33"/>
      <c r="R761" s="33"/>
      <c r="S761" s="14">
        <f t="shared" si="420"/>
        <v>0</v>
      </c>
      <c r="T761" s="33">
        <f t="shared" si="421"/>
        <v>0</v>
      </c>
    </row>
    <row r="762" spans="1:20" outlineLevel="1">
      <c r="A762" s="103">
        <v>4932</v>
      </c>
      <c r="B762" s="44" t="s">
        <v>712</v>
      </c>
      <c r="C762" s="236" t="s">
        <v>244</v>
      </c>
      <c r="D762" s="6"/>
      <c r="E762" s="8"/>
      <c r="F762" s="98">
        <v>1</v>
      </c>
      <c r="G762" s="8"/>
      <c r="H762" s="7">
        <f t="shared" si="417"/>
        <v>1</v>
      </c>
      <c r="I762" s="4">
        <v>1</v>
      </c>
      <c r="J762" s="8" t="s">
        <v>231</v>
      </c>
      <c r="K762" s="7">
        <f>SUMIF(exportMMB!D:D,budgetMMB!A762,exportMMB!F:F)</f>
        <v>0</v>
      </c>
      <c r="L762" s="14">
        <f t="shared" si="418"/>
        <v>0</v>
      </c>
      <c r="M762" s="25"/>
      <c r="N762" s="14">
        <f t="shared" si="419"/>
        <v>0</v>
      </c>
      <c r="O762" s="33"/>
      <c r="P762" s="33"/>
      <c r="Q762" s="33"/>
      <c r="R762" s="33"/>
      <c r="S762" s="14">
        <f t="shared" si="420"/>
        <v>0</v>
      </c>
      <c r="T762" s="33">
        <f t="shared" si="421"/>
        <v>0</v>
      </c>
    </row>
    <row r="763" spans="1:20" outlineLevel="1">
      <c r="A763" s="103">
        <v>4935</v>
      </c>
      <c r="B763" s="44" t="s">
        <v>741</v>
      </c>
      <c r="C763" s="236" t="s">
        <v>244</v>
      </c>
      <c r="D763" s="6"/>
      <c r="E763" s="8"/>
      <c r="F763" s="98">
        <v>1</v>
      </c>
      <c r="G763" s="8"/>
      <c r="H763" s="7">
        <f t="shared" si="417"/>
        <v>1</v>
      </c>
      <c r="I763" s="4">
        <v>1</v>
      </c>
      <c r="J763" s="8" t="s">
        <v>231</v>
      </c>
      <c r="K763" s="7">
        <f>SUMIF(exportMMB!D:D,budgetMMB!A763,exportMMB!F:F)</f>
        <v>0</v>
      </c>
      <c r="L763" s="14">
        <f t="shared" si="418"/>
        <v>0</v>
      </c>
      <c r="M763" s="25"/>
      <c r="N763" s="14">
        <f t="shared" si="419"/>
        <v>0</v>
      </c>
      <c r="O763" s="33"/>
      <c r="P763" s="33"/>
      <c r="Q763" s="33"/>
      <c r="R763" s="33"/>
      <c r="S763" s="14">
        <f t="shared" si="420"/>
        <v>0</v>
      </c>
      <c r="T763" s="33">
        <f t="shared" si="421"/>
        <v>0</v>
      </c>
    </row>
    <row r="764" spans="1:20" outlineLevel="1">
      <c r="A764" s="170"/>
      <c r="B764" s="171" t="s">
        <v>602</v>
      </c>
      <c r="C764" s="236"/>
      <c r="D764" s="172"/>
      <c r="E764" s="173"/>
      <c r="F764" s="174"/>
      <c r="G764" s="173"/>
      <c r="H764" s="175"/>
      <c r="I764" s="176"/>
      <c r="J764" s="173"/>
      <c r="K764" s="175"/>
      <c r="L764" s="177">
        <f t="shared" ref="L764:T764" si="422">SUM(L755:L763)</f>
        <v>0</v>
      </c>
      <c r="M764" s="178">
        <f t="shared" si="422"/>
        <v>0</v>
      </c>
      <c r="N764" s="177">
        <f t="shared" si="422"/>
        <v>0</v>
      </c>
      <c r="O764" s="179">
        <f t="shared" si="422"/>
        <v>0</v>
      </c>
      <c r="P764" s="179">
        <f t="shared" si="422"/>
        <v>0</v>
      </c>
      <c r="Q764" s="179">
        <f t="shared" si="422"/>
        <v>0</v>
      </c>
      <c r="R764" s="179">
        <f t="shared" si="422"/>
        <v>0</v>
      </c>
      <c r="S764" s="177">
        <f t="shared" si="422"/>
        <v>0</v>
      </c>
      <c r="T764" s="179">
        <f t="shared" si="422"/>
        <v>0</v>
      </c>
    </row>
    <row r="765" spans="1:20" outlineLevel="1">
      <c r="A765" s="170"/>
      <c r="B765" s="171" t="s">
        <v>742</v>
      </c>
      <c r="C765" s="236"/>
      <c r="D765" s="172"/>
      <c r="E765" s="173"/>
      <c r="F765" s="174"/>
      <c r="G765" s="173"/>
      <c r="H765" s="175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</row>
    <row r="766" spans="1:20" outlineLevel="1">
      <c r="A766" s="103">
        <v>4951</v>
      </c>
      <c r="B766" s="44" t="s">
        <v>743</v>
      </c>
      <c r="C766" s="236" t="s">
        <v>244</v>
      </c>
      <c r="D766" s="6"/>
      <c r="E766" s="8"/>
      <c r="F766" s="98">
        <v>1</v>
      </c>
      <c r="G766" s="8"/>
      <c r="H766" s="7">
        <f t="shared" ref="H766:H779" si="423">SUM(E766:G766)</f>
        <v>1</v>
      </c>
      <c r="I766" s="4">
        <v>1</v>
      </c>
      <c r="J766" s="8" t="s">
        <v>231</v>
      </c>
      <c r="K766" s="7">
        <f>SUMIF(exportMMB!D:D,budgetMMB!A766,exportMMB!F:F)</f>
        <v>0</v>
      </c>
      <c r="L766" s="14">
        <f t="shared" ref="L766:L779" si="424">H766*I766*K766</f>
        <v>0</v>
      </c>
      <c r="M766" s="25"/>
      <c r="N766" s="14">
        <f t="shared" ref="N766:N779" si="425">MAX(L766-SUM(O766:R766),0)</f>
        <v>0</v>
      </c>
      <c r="O766" s="33"/>
      <c r="P766" s="33"/>
      <c r="Q766" s="33"/>
      <c r="R766" s="33"/>
      <c r="S766" s="14">
        <f t="shared" ref="S766:S779" si="426">L766-SUM(N766:R766)</f>
        <v>0</v>
      </c>
      <c r="T766" s="33">
        <f t="shared" ref="T766:T779" si="427">N766</f>
        <v>0</v>
      </c>
    </row>
    <row r="767" spans="1:20" outlineLevel="1">
      <c r="A767" s="103">
        <v>4952</v>
      </c>
      <c r="B767" s="44" t="s">
        <v>665</v>
      </c>
      <c r="C767" s="236" t="s">
        <v>244</v>
      </c>
      <c r="D767" s="6"/>
      <c r="E767" s="8"/>
      <c r="F767" s="98">
        <v>1</v>
      </c>
      <c r="G767" s="8"/>
      <c r="H767" s="7">
        <f t="shared" si="423"/>
        <v>1</v>
      </c>
      <c r="I767" s="4">
        <v>1</v>
      </c>
      <c r="J767" s="8" t="s">
        <v>231</v>
      </c>
      <c r="K767" s="7">
        <f>SUMIF(exportMMB!D:D,budgetMMB!A767,exportMMB!F:F)</f>
        <v>0</v>
      </c>
      <c r="L767" s="14">
        <f t="shared" si="424"/>
        <v>0</v>
      </c>
      <c r="M767" s="25"/>
      <c r="N767" s="14">
        <f t="shared" si="425"/>
        <v>0</v>
      </c>
      <c r="O767" s="33"/>
      <c r="P767" s="33"/>
      <c r="Q767" s="33"/>
      <c r="R767" s="33"/>
      <c r="S767" s="14">
        <f t="shared" si="426"/>
        <v>0</v>
      </c>
      <c r="T767" s="33">
        <f t="shared" si="427"/>
        <v>0</v>
      </c>
    </row>
    <row r="768" spans="1:20" outlineLevel="1">
      <c r="A768" s="103">
        <v>4953</v>
      </c>
      <c r="B768" s="44" t="s">
        <v>744</v>
      </c>
      <c r="C768" s="236" t="s">
        <v>244</v>
      </c>
      <c r="D768" s="6"/>
      <c r="E768" s="8"/>
      <c r="F768" s="98">
        <v>1</v>
      </c>
      <c r="G768" s="8"/>
      <c r="H768" s="7">
        <f t="shared" si="423"/>
        <v>1</v>
      </c>
      <c r="I768" s="4">
        <v>1</v>
      </c>
      <c r="J768" s="8" t="s">
        <v>231</v>
      </c>
      <c r="K768" s="7">
        <f>SUMIF(exportMMB!D:D,budgetMMB!A768,exportMMB!F:F)</f>
        <v>0</v>
      </c>
      <c r="L768" s="14">
        <f t="shared" si="424"/>
        <v>0</v>
      </c>
      <c r="M768" s="25"/>
      <c r="N768" s="14">
        <f t="shared" si="425"/>
        <v>0</v>
      </c>
      <c r="O768" s="33"/>
      <c r="P768" s="33"/>
      <c r="Q768" s="33"/>
      <c r="R768" s="33"/>
      <c r="S768" s="14">
        <f t="shared" si="426"/>
        <v>0</v>
      </c>
      <c r="T768" s="33">
        <f t="shared" si="427"/>
        <v>0</v>
      </c>
    </row>
    <row r="769" spans="1:20" outlineLevel="1">
      <c r="A769" s="103">
        <v>4955</v>
      </c>
      <c r="B769" s="44" t="s">
        <v>745</v>
      </c>
      <c r="C769" s="236" t="s">
        <v>244</v>
      </c>
      <c r="D769" s="6"/>
      <c r="E769" s="8"/>
      <c r="F769" s="98">
        <v>1</v>
      </c>
      <c r="G769" s="8"/>
      <c r="H769" s="7">
        <f t="shared" si="423"/>
        <v>1</v>
      </c>
      <c r="I769" s="4">
        <v>1</v>
      </c>
      <c r="J769" s="8" t="s">
        <v>231</v>
      </c>
      <c r="K769" s="7">
        <f>SUMIF(exportMMB!D:D,budgetMMB!A769,exportMMB!F:F)</f>
        <v>0</v>
      </c>
      <c r="L769" s="14">
        <f t="shared" si="424"/>
        <v>0</v>
      </c>
      <c r="M769" s="25"/>
      <c r="N769" s="14">
        <f t="shared" si="425"/>
        <v>0</v>
      </c>
      <c r="O769" s="33"/>
      <c r="P769" s="33"/>
      <c r="Q769" s="33"/>
      <c r="R769" s="33"/>
      <c r="S769" s="14">
        <f t="shared" si="426"/>
        <v>0</v>
      </c>
      <c r="T769" s="33">
        <f t="shared" si="427"/>
        <v>0</v>
      </c>
    </row>
    <row r="770" spans="1:20" outlineLevel="1">
      <c r="A770" s="103">
        <v>4956</v>
      </c>
      <c r="B770" s="44" t="s">
        <v>746</v>
      </c>
      <c r="C770" s="236" t="s">
        <v>244</v>
      </c>
      <c r="D770" s="6"/>
      <c r="E770" s="8"/>
      <c r="F770" s="98">
        <v>1</v>
      </c>
      <c r="G770" s="8"/>
      <c r="H770" s="7">
        <f t="shared" si="423"/>
        <v>1</v>
      </c>
      <c r="I770" s="4">
        <v>1</v>
      </c>
      <c r="J770" s="8" t="s">
        <v>231</v>
      </c>
      <c r="K770" s="7">
        <f>SUMIF(exportMMB!D:D,budgetMMB!A770,exportMMB!F:F)</f>
        <v>0</v>
      </c>
      <c r="L770" s="14">
        <f t="shared" si="424"/>
        <v>0</v>
      </c>
      <c r="M770" s="25"/>
      <c r="N770" s="14">
        <f t="shared" si="425"/>
        <v>0</v>
      </c>
      <c r="O770" s="33"/>
      <c r="P770" s="33"/>
      <c r="Q770" s="33"/>
      <c r="R770" s="33"/>
      <c r="S770" s="14">
        <f t="shared" si="426"/>
        <v>0</v>
      </c>
      <c r="T770" s="33">
        <f t="shared" si="427"/>
        <v>0</v>
      </c>
    </row>
    <row r="771" spans="1:20" outlineLevel="1">
      <c r="A771" s="103">
        <v>4960</v>
      </c>
      <c r="B771" s="44" t="s">
        <v>747</v>
      </c>
      <c r="C771" s="236" t="s">
        <v>244</v>
      </c>
      <c r="D771" s="6"/>
      <c r="E771" s="8"/>
      <c r="F771" s="98">
        <v>1</v>
      </c>
      <c r="G771" s="8"/>
      <c r="H771" s="7">
        <f t="shared" si="423"/>
        <v>1</v>
      </c>
      <c r="I771" s="4">
        <v>1</v>
      </c>
      <c r="J771" s="8" t="s">
        <v>231</v>
      </c>
      <c r="K771" s="7">
        <f>SUMIF(exportMMB!D:D,budgetMMB!A771,exportMMB!F:F)</f>
        <v>0</v>
      </c>
      <c r="L771" s="14">
        <f t="shared" si="424"/>
        <v>0</v>
      </c>
      <c r="M771" s="25"/>
      <c r="N771" s="14">
        <f t="shared" si="425"/>
        <v>0</v>
      </c>
      <c r="O771" s="33"/>
      <c r="P771" s="33"/>
      <c r="Q771" s="33"/>
      <c r="R771" s="33"/>
      <c r="S771" s="14">
        <f t="shared" si="426"/>
        <v>0</v>
      </c>
      <c r="T771" s="33">
        <f t="shared" si="427"/>
        <v>0</v>
      </c>
    </row>
    <row r="772" spans="1:20" outlineLevel="1">
      <c r="A772" s="103">
        <v>4961</v>
      </c>
      <c r="B772" s="44" t="s">
        <v>748</v>
      </c>
      <c r="C772" s="236" t="s">
        <v>244</v>
      </c>
      <c r="D772" s="6"/>
      <c r="E772" s="8"/>
      <c r="F772" s="98">
        <v>1</v>
      </c>
      <c r="G772" s="8"/>
      <c r="H772" s="7">
        <f t="shared" si="423"/>
        <v>1</v>
      </c>
      <c r="I772" s="4">
        <v>1</v>
      </c>
      <c r="J772" s="8" t="s">
        <v>231</v>
      </c>
      <c r="K772" s="7">
        <f>SUMIF(exportMMB!D:D,budgetMMB!A772,exportMMB!F:F)</f>
        <v>0</v>
      </c>
      <c r="L772" s="14">
        <f t="shared" si="424"/>
        <v>0</v>
      </c>
      <c r="M772" s="25"/>
      <c r="N772" s="14">
        <f t="shared" si="425"/>
        <v>0</v>
      </c>
      <c r="O772" s="33"/>
      <c r="P772" s="33"/>
      <c r="Q772" s="33"/>
      <c r="R772" s="33"/>
      <c r="S772" s="14">
        <f t="shared" si="426"/>
        <v>0</v>
      </c>
      <c r="T772" s="33">
        <f t="shared" si="427"/>
        <v>0</v>
      </c>
    </row>
    <row r="773" spans="1:20" outlineLevel="1">
      <c r="A773" s="103">
        <v>4971</v>
      </c>
      <c r="B773" s="44" t="s">
        <v>749</v>
      </c>
      <c r="C773" s="236" t="s">
        <v>244</v>
      </c>
      <c r="D773" s="6"/>
      <c r="E773" s="8"/>
      <c r="F773" s="98">
        <v>1</v>
      </c>
      <c r="G773" s="8"/>
      <c r="H773" s="7">
        <f t="shared" si="423"/>
        <v>1</v>
      </c>
      <c r="I773" s="4">
        <v>1</v>
      </c>
      <c r="J773" s="8" t="s">
        <v>231</v>
      </c>
      <c r="K773" s="7">
        <f>SUMIF(exportMMB!D:D,budgetMMB!A773,exportMMB!F:F)</f>
        <v>0</v>
      </c>
      <c r="L773" s="14">
        <f t="shared" si="424"/>
        <v>0</v>
      </c>
      <c r="M773" s="25"/>
      <c r="N773" s="14">
        <f t="shared" si="425"/>
        <v>0</v>
      </c>
      <c r="O773" s="33"/>
      <c r="P773" s="33"/>
      <c r="Q773" s="33"/>
      <c r="R773" s="33"/>
      <c r="S773" s="14">
        <f t="shared" si="426"/>
        <v>0</v>
      </c>
      <c r="T773" s="33">
        <f t="shared" si="427"/>
        <v>0</v>
      </c>
    </row>
    <row r="774" spans="1:20" outlineLevel="1">
      <c r="A774" s="103">
        <v>4972</v>
      </c>
      <c r="B774" s="44" t="s">
        <v>750</v>
      </c>
      <c r="C774" s="236" t="s">
        <v>244</v>
      </c>
      <c r="D774" s="6"/>
      <c r="E774" s="8"/>
      <c r="F774" s="98">
        <v>1</v>
      </c>
      <c r="G774" s="8"/>
      <c r="H774" s="7">
        <f t="shared" si="423"/>
        <v>1</v>
      </c>
      <c r="I774" s="4">
        <v>1</v>
      </c>
      <c r="J774" s="8" t="s">
        <v>231</v>
      </c>
      <c r="K774" s="7">
        <f>SUMIF(exportMMB!D:D,budgetMMB!A774,exportMMB!F:F)</f>
        <v>0</v>
      </c>
      <c r="L774" s="14">
        <f t="shared" si="424"/>
        <v>0</v>
      </c>
      <c r="M774" s="25"/>
      <c r="N774" s="14">
        <f t="shared" si="425"/>
        <v>0</v>
      </c>
      <c r="O774" s="33"/>
      <c r="P774" s="33"/>
      <c r="Q774" s="33"/>
      <c r="R774" s="33"/>
      <c r="S774" s="14">
        <f t="shared" si="426"/>
        <v>0</v>
      </c>
      <c r="T774" s="33">
        <f t="shared" si="427"/>
        <v>0</v>
      </c>
    </row>
    <row r="775" spans="1:20" outlineLevel="1">
      <c r="A775" s="103">
        <v>4975</v>
      </c>
      <c r="B775" s="44" t="s">
        <v>751</v>
      </c>
      <c r="C775" s="236" t="s">
        <v>244</v>
      </c>
      <c r="D775" s="6"/>
      <c r="E775" s="8"/>
      <c r="F775" s="98">
        <v>1</v>
      </c>
      <c r="G775" s="8"/>
      <c r="H775" s="7">
        <f t="shared" si="423"/>
        <v>1</v>
      </c>
      <c r="I775" s="4">
        <v>1</v>
      </c>
      <c r="J775" s="8" t="s">
        <v>231</v>
      </c>
      <c r="K775" s="7">
        <f>SUMIF(exportMMB!D:D,budgetMMB!A775,exportMMB!F:F)</f>
        <v>0</v>
      </c>
      <c r="L775" s="14">
        <f t="shared" si="424"/>
        <v>0</v>
      </c>
      <c r="M775" s="25"/>
      <c r="N775" s="14">
        <f t="shared" si="425"/>
        <v>0</v>
      </c>
      <c r="O775" s="33"/>
      <c r="P775" s="33"/>
      <c r="Q775" s="33"/>
      <c r="R775" s="33"/>
      <c r="S775" s="14">
        <f t="shared" si="426"/>
        <v>0</v>
      </c>
      <c r="T775" s="33">
        <f t="shared" si="427"/>
        <v>0</v>
      </c>
    </row>
    <row r="776" spans="1:20" outlineLevel="1">
      <c r="A776" s="103">
        <v>4976</v>
      </c>
      <c r="B776" s="44" t="s">
        <v>752</v>
      </c>
      <c r="C776" s="236" t="s">
        <v>244</v>
      </c>
      <c r="D776" s="6"/>
      <c r="E776" s="8"/>
      <c r="F776" s="98">
        <v>1</v>
      </c>
      <c r="G776" s="8"/>
      <c r="H776" s="7">
        <f t="shared" si="423"/>
        <v>1</v>
      </c>
      <c r="I776" s="4">
        <v>1</v>
      </c>
      <c r="J776" s="8" t="s">
        <v>231</v>
      </c>
      <c r="K776" s="7">
        <f>SUMIF(exportMMB!D:D,budgetMMB!A776,exportMMB!F:F)</f>
        <v>0</v>
      </c>
      <c r="L776" s="14">
        <f t="shared" si="424"/>
        <v>0</v>
      </c>
      <c r="M776" s="25"/>
      <c r="N776" s="14">
        <f t="shared" si="425"/>
        <v>0</v>
      </c>
      <c r="O776" s="33"/>
      <c r="P776" s="33"/>
      <c r="Q776" s="33"/>
      <c r="R776" s="33"/>
      <c r="S776" s="14">
        <f t="shared" si="426"/>
        <v>0</v>
      </c>
      <c r="T776" s="33">
        <f t="shared" si="427"/>
        <v>0</v>
      </c>
    </row>
    <row r="777" spans="1:20" outlineLevel="1">
      <c r="A777" s="103">
        <v>4977</v>
      </c>
      <c r="B777" s="44" t="s">
        <v>753</v>
      </c>
      <c r="C777" s="236" t="s">
        <v>244</v>
      </c>
      <c r="D777" s="6"/>
      <c r="E777" s="8"/>
      <c r="F777" s="98">
        <v>1</v>
      </c>
      <c r="G777" s="8"/>
      <c r="H777" s="7">
        <f t="shared" si="423"/>
        <v>1</v>
      </c>
      <c r="I777" s="4">
        <v>1</v>
      </c>
      <c r="J777" s="8" t="s">
        <v>231</v>
      </c>
      <c r="K777" s="7">
        <f>SUMIF(exportMMB!D:D,budgetMMB!A777,exportMMB!F:F)</f>
        <v>0</v>
      </c>
      <c r="L777" s="14">
        <f t="shared" si="424"/>
        <v>0</v>
      </c>
      <c r="M777" s="25"/>
      <c r="N777" s="14">
        <f t="shared" si="425"/>
        <v>0</v>
      </c>
      <c r="O777" s="33"/>
      <c r="P777" s="33"/>
      <c r="Q777" s="33"/>
      <c r="R777" s="33"/>
      <c r="S777" s="14">
        <f t="shared" si="426"/>
        <v>0</v>
      </c>
      <c r="T777" s="33">
        <f t="shared" si="427"/>
        <v>0</v>
      </c>
    </row>
    <row r="778" spans="1:20" outlineLevel="1">
      <c r="A778" s="103">
        <v>4978</v>
      </c>
      <c r="B778" s="44" t="s">
        <v>754</v>
      </c>
      <c r="C778" s="236" t="s">
        <v>244</v>
      </c>
      <c r="D778" s="6"/>
      <c r="E778" s="8"/>
      <c r="F778" s="98">
        <v>1</v>
      </c>
      <c r="G778" s="8"/>
      <c r="H778" s="7">
        <f t="shared" ref="H778" si="428">SUM(E778:G778)</f>
        <v>1</v>
      </c>
      <c r="I778" s="4">
        <v>1</v>
      </c>
      <c r="J778" s="8" t="s">
        <v>231</v>
      </c>
      <c r="K778" s="7">
        <f>SUMIF(exportMMB!D:D,budgetMMB!A778,exportMMB!F:F)</f>
        <v>0</v>
      </c>
      <c r="L778" s="14">
        <f t="shared" ref="L778" si="429">H778*I778*K778</f>
        <v>0</v>
      </c>
      <c r="M778" s="25"/>
      <c r="N778" s="14">
        <f t="shared" ref="N778" si="430">MAX(L778-SUM(O778:R778),0)</f>
        <v>0</v>
      </c>
      <c r="O778" s="33"/>
      <c r="P778" s="33"/>
      <c r="Q778" s="33"/>
      <c r="R778" s="33"/>
      <c r="S778" s="14">
        <f t="shared" ref="S778" si="431">L778-SUM(N778:R778)</f>
        <v>0</v>
      </c>
      <c r="T778" s="33">
        <f t="shared" ref="T778" si="432">N778</f>
        <v>0</v>
      </c>
    </row>
    <row r="779" spans="1:20" outlineLevel="1">
      <c r="A779" s="350">
        <v>4979</v>
      </c>
      <c r="B779" s="108" t="s">
        <v>672</v>
      </c>
      <c r="C779" s="236" t="s">
        <v>244</v>
      </c>
      <c r="D779" s="6"/>
      <c r="E779" s="8"/>
      <c r="F779" s="98">
        <v>1</v>
      </c>
      <c r="G779" s="8"/>
      <c r="H779" s="7">
        <f t="shared" si="423"/>
        <v>1</v>
      </c>
      <c r="I779" s="4">
        <v>1</v>
      </c>
      <c r="J779" s="8" t="s">
        <v>231</v>
      </c>
      <c r="K779" s="7">
        <f>SUMIF(exportMMB!D:D,budgetMMB!A779,exportMMB!F:F)</f>
        <v>0</v>
      </c>
      <c r="L779" s="14">
        <f t="shared" si="424"/>
        <v>0</v>
      </c>
      <c r="M779" s="25"/>
      <c r="N779" s="14">
        <f t="shared" si="425"/>
        <v>0</v>
      </c>
      <c r="O779" s="33"/>
      <c r="P779" s="33"/>
      <c r="Q779" s="33"/>
      <c r="R779" s="33"/>
      <c r="S779" s="14">
        <f t="shared" si="426"/>
        <v>0</v>
      </c>
      <c r="T779" s="33">
        <f t="shared" si="427"/>
        <v>0</v>
      </c>
    </row>
    <row r="780" spans="1:20" outlineLevel="1">
      <c r="A780" s="170"/>
      <c r="B780" s="171" t="s">
        <v>602</v>
      </c>
      <c r="C780" s="236"/>
      <c r="D780" s="172"/>
      <c r="E780" s="173"/>
      <c r="F780" s="174"/>
      <c r="G780" s="173"/>
      <c r="H780" s="175"/>
      <c r="I780" s="176"/>
      <c r="J780" s="173"/>
      <c r="K780" s="175"/>
      <c r="L780" s="177">
        <f t="shared" ref="L780:T780" si="433">SUM(L766:L779)</f>
        <v>0</v>
      </c>
      <c r="M780" s="178">
        <f t="shared" si="433"/>
        <v>0</v>
      </c>
      <c r="N780" s="177">
        <f t="shared" si="433"/>
        <v>0</v>
      </c>
      <c r="O780" s="179">
        <f t="shared" si="433"/>
        <v>0</v>
      </c>
      <c r="P780" s="179">
        <f t="shared" si="433"/>
        <v>0</v>
      </c>
      <c r="Q780" s="179">
        <f t="shared" si="433"/>
        <v>0</v>
      </c>
      <c r="R780" s="179">
        <f t="shared" si="433"/>
        <v>0</v>
      </c>
      <c r="S780" s="177">
        <f t="shared" si="433"/>
        <v>0</v>
      </c>
      <c r="T780" s="179">
        <f t="shared" si="433"/>
        <v>0</v>
      </c>
    </row>
    <row r="781" spans="1:20" outlineLevel="1">
      <c r="A781" s="193"/>
      <c r="B781" s="171" t="s">
        <v>678</v>
      </c>
      <c r="C781" s="236"/>
      <c r="D781" s="172"/>
      <c r="E781" s="173"/>
      <c r="F781" s="174"/>
      <c r="G781" s="173"/>
      <c r="H781" s="175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</row>
    <row r="782" spans="1:20" outlineLevel="1">
      <c r="A782" s="103">
        <v>4981</v>
      </c>
      <c r="B782" s="44" t="s">
        <v>755</v>
      </c>
      <c r="C782" s="236" t="s">
        <v>244</v>
      </c>
      <c r="D782" s="6"/>
      <c r="E782" s="8"/>
      <c r="F782" s="98">
        <v>1</v>
      </c>
      <c r="G782" s="8"/>
      <c r="H782" s="7">
        <f t="shared" ref="H782:H789" si="434">SUM(E782:G782)</f>
        <v>1</v>
      </c>
      <c r="I782" s="4">
        <v>1</v>
      </c>
      <c r="J782" s="8" t="s">
        <v>231</v>
      </c>
      <c r="K782" s="7">
        <f>SUMIF(exportMMB!D:D,budgetMMB!A782,exportMMB!F:F)</f>
        <v>0</v>
      </c>
      <c r="L782" s="14">
        <f t="shared" ref="L782:L789" si="435">H782*I782*K782</f>
        <v>0</v>
      </c>
      <c r="M782" s="25"/>
      <c r="N782" s="14">
        <f t="shared" ref="N782:N789" si="436">MAX(L782-SUM(O782:R782),0)</f>
        <v>0</v>
      </c>
      <c r="O782" s="33"/>
      <c r="P782" s="33"/>
      <c r="Q782" s="33"/>
      <c r="R782" s="33"/>
      <c r="S782" s="14">
        <f t="shared" ref="S782:S789" si="437">L782-SUM(N782:R782)</f>
        <v>0</v>
      </c>
      <c r="T782" s="33">
        <f t="shared" ref="T782:T789" si="438">N782</f>
        <v>0</v>
      </c>
    </row>
    <row r="783" spans="1:20" outlineLevel="1">
      <c r="A783" s="103">
        <v>4983</v>
      </c>
      <c r="B783" s="44" t="s">
        <v>756</v>
      </c>
      <c r="C783" s="236" t="s">
        <v>244</v>
      </c>
      <c r="D783" s="6"/>
      <c r="E783" s="8"/>
      <c r="F783" s="98">
        <v>1</v>
      </c>
      <c r="G783" s="8"/>
      <c r="H783" s="7">
        <f t="shared" si="434"/>
        <v>1</v>
      </c>
      <c r="I783" s="4">
        <v>1</v>
      </c>
      <c r="J783" s="8" t="s">
        <v>231</v>
      </c>
      <c r="K783" s="7">
        <f>SUMIF(exportMMB!D:D,budgetMMB!A783,exportMMB!F:F)</f>
        <v>0</v>
      </c>
      <c r="L783" s="14">
        <f t="shared" si="435"/>
        <v>0</v>
      </c>
      <c r="M783" s="25"/>
      <c r="N783" s="14">
        <f t="shared" si="436"/>
        <v>0</v>
      </c>
      <c r="O783" s="33"/>
      <c r="P783" s="33"/>
      <c r="Q783" s="33"/>
      <c r="R783" s="33"/>
      <c r="S783" s="14">
        <f t="shared" si="437"/>
        <v>0</v>
      </c>
      <c r="T783" s="33">
        <f t="shared" si="438"/>
        <v>0</v>
      </c>
    </row>
    <row r="784" spans="1:20" outlineLevel="1">
      <c r="A784" s="103">
        <v>4987</v>
      </c>
      <c r="B784" s="44" t="s">
        <v>640</v>
      </c>
      <c r="C784" s="236" t="s">
        <v>244</v>
      </c>
      <c r="D784" s="6"/>
      <c r="E784" s="8"/>
      <c r="F784" s="98">
        <v>1</v>
      </c>
      <c r="G784" s="8"/>
      <c r="H784" s="7">
        <f t="shared" si="434"/>
        <v>1</v>
      </c>
      <c r="I784" s="4">
        <v>1</v>
      </c>
      <c r="J784" s="8" t="s">
        <v>231</v>
      </c>
      <c r="K784" s="7">
        <f>SUMIF(exportMMB!D:D,budgetMMB!A784,exportMMB!F:F)</f>
        <v>0</v>
      </c>
      <c r="L784" s="14">
        <f t="shared" si="435"/>
        <v>0</v>
      </c>
      <c r="M784" s="25"/>
      <c r="N784" s="14">
        <f t="shared" si="436"/>
        <v>0</v>
      </c>
      <c r="O784" s="33"/>
      <c r="P784" s="33"/>
      <c r="Q784" s="33"/>
      <c r="R784" s="33"/>
      <c r="S784" s="14">
        <f t="shared" si="437"/>
        <v>0</v>
      </c>
      <c r="T784" s="33">
        <f t="shared" si="438"/>
        <v>0</v>
      </c>
    </row>
    <row r="785" spans="1:20" outlineLevel="1">
      <c r="A785" s="103">
        <v>4988</v>
      </c>
      <c r="B785" s="44" t="s">
        <v>683</v>
      </c>
      <c r="C785" s="236" t="s">
        <v>244</v>
      </c>
      <c r="D785" s="6"/>
      <c r="E785" s="8"/>
      <c r="F785" s="98">
        <v>1</v>
      </c>
      <c r="G785" s="8"/>
      <c r="H785" s="7">
        <f t="shared" si="434"/>
        <v>1</v>
      </c>
      <c r="I785" s="4">
        <v>1</v>
      </c>
      <c r="J785" s="8" t="s">
        <v>231</v>
      </c>
      <c r="K785" s="7">
        <f>SUMIF(exportMMB!D:D,budgetMMB!A785,exportMMB!F:F)</f>
        <v>0</v>
      </c>
      <c r="L785" s="14">
        <f t="shared" si="435"/>
        <v>0</v>
      </c>
      <c r="M785" s="25"/>
      <c r="N785" s="14">
        <f t="shared" si="436"/>
        <v>0</v>
      </c>
      <c r="O785" s="33"/>
      <c r="P785" s="33"/>
      <c r="Q785" s="33"/>
      <c r="R785" s="33"/>
      <c r="S785" s="14">
        <f t="shared" si="437"/>
        <v>0</v>
      </c>
      <c r="T785" s="33">
        <f t="shared" si="438"/>
        <v>0</v>
      </c>
    </row>
    <row r="786" spans="1:20" outlineLevel="1">
      <c r="A786" s="103">
        <v>4990</v>
      </c>
      <c r="B786" s="44" t="s">
        <v>684</v>
      </c>
      <c r="C786" s="236" t="s">
        <v>244</v>
      </c>
      <c r="D786" s="6"/>
      <c r="E786" s="8"/>
      <c r="F786" s="98">
        <v>1</v>
      </c>
      <c r="G786" s="8"/>
      <c r="H786" s="7">
        <f t="shared" si="434"/>
        <v>1</v>
      </c>
      <c r="I786" s="4">
        <v>1</v>
      </c>
      <c r="J786" s="8" t="s">
        <v>231</v>
      </c>
      <c r="K786" s="7">
        <f>SUMIF(exportMMB!D:D,budgetMMB!A786,exportMMB!F:F)</f>
        <v>0</v>
      </c>
      <c r="L786" s="14">
        <f t="shared" si="435"/>
        <v>0</v>
      </c>
      <c r="M786" s="25"/>
      <c r="N786" s="14">
        <f t="shared" si="436"/>
        <v>0</v>
      </c>
      <c r="O786" s="33"/>
      <c r="P786" s="33"/>
      <c r="Q786" s="33"/>
      <c r="R786" s="33"/>
      <c r="S786" s="14">
        <f t="shared" si="437"/>
        <v>0</v>
      </c>
      <c r="T786" s="33">
        <f t="shared" si="438"/>
        <v>0</v>
      </c>
    </row>
    <row r="787" spans="1:20" outlineLevel="1">
      <c r="A787" s="103">
        <v>4991</v>
      </c>
      <c r="B787" s="44" t="s">
        <v>685</v>
      </c>
      <c r="C787" s="236" t="s">
        <v>244</v>
      </c>
      <c r="D787" s="6"/>
      <c r="E787" s="8"/>
      <c r="F787" s="98">
        <v>1</v>
      </c>
      <c r="G787" s="8"/>
      <c r="H787" s="7">
        <f t="shared" si="434"/>
        <v>1</v>
      </c>
      <c r="I787" s="4">
        <v>1</v>
      </c>
      <c r="J787" s="8" t="s">
        <v>231</v>
      </c>
      <c r="K787" s="7">
        <f>SUMIF(exportMMB!D:D,budgetMMB!A787,exportMMB!F:F)</f>
        <v>0</v>
      </c>
      <c r="L787" s="14">
        <f t="shared" si="435"/>
        <v>0</v>
      </c>
      <c r="M787" s="25"/>
      <c r="N787" s="14">
        <f t="shared" si="436"/>
        <v>0</v>
      </c>
      <c r="O787" s="33"/>
      <c r="P787" s="33"/>
      <c r="Q787" s="33"/>
      <c r="R787" s="33"/>
      <c r="S787" s="14">
        <f t="shared" si="437"/>
        <v>0</v>
      </c>
      <c r="T787" s="33">
        <f t="shared" si="438"/>
        <v>0</v>
      </c>
    </row>
    <row r="788" spans="1:20" outlineLevel="1">
      <c r="A788" s="103">
        <v>4992</v>
      </c>
      <c r="B788" s="44" t="s">
        <v>686</v>
      </c>
      <c r="C788" s="236" t="s">
        <v>244</v>
      </c>
      <c r="D788" s="6"/>
      <c r="E788" s="8"/>
      <c r="F788" s="98">
        <v>1</v>
      </c>
      <c r="G788" s="8"/>
      <c r="H788" s="7">
        <f t="shared" si="434"/>
        <v>1</v>
      </c>
      <c r="I788" s="4">
        <v>1</v>
      </c>
      <c r="J788" s="8" t="s">
        <v>231</v>
      </c>
      <c r="K788" s="7">
        <f>SUMIF(exportMMB!D:D,budgetMMB!A788,exportMMB!F:F)</f>
        <v>0</v>
      </c>
      <c r="L788" s="14">
        <f t="shared" si="435"/>
        <v>0</v>
      </c>
      <c r="M788" s="25"/>
      <c r="N788" s="14">
        <f t="shared" si="436"/>
        <v>0</v>
      </c>
      <c r="O788" s="33"/>
      <c r="P788" s="33"/>
      <c r="Q788" s="33"/>
      <c r="R788" s="33"/>
      <c r="S788" s="14">
        <f t="shared" si="437"/>
        <v>0</v>
      </c>
      <c r="T788" s="33">
        <f t="shared" si="438"/>
        <v>0</v>
      </c>
    </row>
    <row r="789" spans="1:20" outlineLevel="1">
      <c r="A789" s="103">
        <v>4993</v>
      </c>
      <c r="B789" s="44" t="s">
        <v>687</v>
      </c>
      <c r="C789" s="236" t="s">
        <v>244</v>
      </c>
      <c r="D789" s="6"/>
      <c r="E789" s="8"/>
      <c r="F789" s="98">
        <v>1</v>
      </c>
      <c r="G789" s="8"/>
      <c r="H789" s="7">
        <f t="shared" si="434"/>
        <v>1</v>
      </c>
      <c r="I789" s="4">
        <v>1</v>
      </c>
      <c r="J789" s="8" t="s">
        <v>231</v>
      </c>
      <c r="K789" s="7">
        <f>SUMIF(exportMMB!D:D,budgetMMB!A789,exportMMB!F:F)</f>
        <v>0</v>
      </c>
      <c r="L789" s="14">
        <f t="shared" si="435"/>
        <v>0</v>
      </c>
      <c r="M789" s="25"/>
      <c r="N789" s="14">
        <f t="shared" si="436"/>
        <v>0</v>
      </c>
      <c r="O789" s="33"/>
      <c r="P789" s="33"/>
      <c r="Q789" s="33"/>
      <c r="R789" s="33"/>
      <c r="S789" s="14">
        <f t="shared" si="437"/>
        <v>0</v>
      </c>
      <c r="T789" s="33">
        <f t="shared" si="438"/>
        <v>0</v>
      </c>
    </row>
    <row r="790" spans="1:20" outlineLevel="1">
      <c r="A790" s="170"/>
      <c r="B790" s="171" t="s">
        <v>602</v>
      </c>
      <c r="C790" s="236"/>
      <c r="D790" s="172"/>
      <c r="E790" s="173"/>
      <c r="F790" s="174"/>
      <c r="G790" s="173"/>
      <c r="H790" s="175"/>
      <c r="I790" s="176"/>
      <c r="J790" s="173"/>
      <c r="K790" s="175"/>
      <c r="L790" s="177">
        <f t="shared" ref="L790:T790" si="439">SUM(L782:L789)</f>
        <v>0</v>
      </c>
      <c r="M790" s="178">
        <f t="shared" si="439"/>
        <v>0</v>
      </c>
      <c r="N790" s="177">
        <f t="shared" si="439"/>
        <v>0</v>
      </c>
      <c r="O790" s="179">
        <f t="shared" si="439"/>
        <v>0</v>
      </c>
      <c r="P790" s="179">
        <f t="shared" si="439"/>
        <v>0</v>
      </c>
      <c r="Q790" s="179">
        <f t="shared" si="439"/>
        <v>0</v>
      </c>
      <c r="R790" s="179">
        <f t="shared" si="439"/>
        <v>0</v>
      </c>
      <c r="S790" s="177">
        <f t="shared" si="439"/>
        <v>0</v>
      </c>
      <c r="T790" s="179">
        <f t="shared" si="439"/>
        <v>0</v>
      </c>
    </row>
    <row r="791" spans="1:20" outlineLevel="1">
      <c r="A791" s="39"/>
      <c r="B791" s="46" t="s">
        <v>152</v>
      </c>
      <c r="C791" s="236"/>
      <c r="D791" s="6"/>
      <c r="E791" s="4"/>
      <c r="F791" s="98"/>
      <c r="G791" s="8"/>
      <c r="H791" s="7"/>
      <c r="I791" s="4"/>
      <c r="J791" s="8"/>
      <c r="K791" s="7"/>
      <c r="L791" s="16">
        <f>L764+L780+L790</f>
        <v>0</v>
      </c>
      <c r="M791" s="21">
        <f t="shared" ref="M791:T791" si="440">M764+M780+M790</f>
        <v>0</v>
      </c>
      <c r="N791" s="16">
        <f t="shared" si="440"/>
        <v>0</v>
      </c>
      <c r="O791" s="34">
        <f t="shared" si="440"/>
        <v>0</v>
      </c>
      <c r="P791" s="34">
        <f t="shared" si="440"/>
        <v>0</v>
      </c>
      <c r="Q791" s="34">
        <f t="shared" si="440"/>
        <v>0</v>
      </c>
      <c r="R791" s="34">
        <f t="shared" si="440"/>
        <v>0</v>
      </c>
      <c r="S791" s="16">
        <f t="shared" si="440"/>
        <v>0</v>
      </c>
      <c r="T791" s="34">
        <f t="shared" si="440"/>
        <v>0</v>
      </c>
    </row>
    <row r="792" spans="1:20">
      <c r="A792" s="1"/>
      <c r="B792" s="44"/>
      <c r="C792" s="236"/>
      <c r="D792" s="6"/>
      <c r="E792" s="4"/>
      <c r="F792" s="98"/>
      <c r="G792" s="8"/>
      <c r="H792" s="7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</row>
    <row r="793" spans="1:20">
      <c r="A793" s="41">
        <v>5000</v>
      </c>
      <c r="B793" s="31" t="s">
        <v>204</v>
      </c>
      <c r="C793" s="236"/>
      <c r="D793" s="6"/>
      <c r="E793" s="8"/>
      <c r="F793" s="98"/>
      <c r="G793" s="8"/>
      <c r="H793" s="7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</row>
    <row r="794" spans="1:20">
      <c r="A794" s="39">
        <v>5001</v>
      </c>
      <c r="B794" s="44" t="s">
        <v>757</v>
      </c>
      <c r="C794" s="236" t="s">
        <v>248</v>
      </c>
      <c r="D794" s="6"/>
      <c r="E794" s="8"/>
      <c r="F794" s="98">
        <v>1</v>
      </c>
      <c r="G794" s="8"/>
      <c r="H794" s="7">
        <f t="shared" ref="H794:H798" si="441">SUM(E794:G794)</f>
        <v>1</v>
      </c>
      <c r="I794" s="4">
        <v>1</v>
      </c>
      <c r="J794" s="8" t="s">
        <v>231</v>
      </c>
      <c r="K794" s="7">
        <f>SUMIF(exportMMB!D:D,budgetMMB!A794,exportMMB!F:F)</f>
        <v>0</v>
      </c>
      <c r="L794" s="14">
        <f t="shared" ref="L794:L814" si="442">H794*I794*K794</f>
        <v>0</v>
      </c>
      <c r="M794" s="25"/>
      <c r="N794" s="14">
        <f t="shared" ref="N794:N814" si="443">MAX(L794-SUM(O794:R794),0)</f>
        <v>0</v>
      </c>
      <c r="O794" s="33"/>
      <c r="P794" s="33"/>
      <c r="Q794" s="33"/>
      <c r="R794" s="33"/>
      <c r="S794" s="14">
        <f t="shared" ref="S794:S814" si="444">L794-SUM(N794:R794)</f>
        <v>0</v>
      </c>
      <c r="T794" s="33">
        <f t="shared" ref="T794:T804" si="445">N794</f>
        <v>0</v>
      </c>
    </row>
    <row r="795" spans="1:20">
      <c r="A795" s="39">
        <v>5002</v>
      </c>
      <c r="B795" s="44" t="s">
        <v>758</v>
      </c>
      <c r="C795" s="236" t="s">
        <v>248</v>
      </c>
      <c r="D795" s="6"/>
      <c r="E795" s="8"/>
      <c r="F795" s="98">
        <v>1</v>
      </c>
      <c r="G795" s="8"/>
      <c r="H795" s="7">
        <f t="shared" si="441"/>
        <v>1</v>
      </c>
      <c r="I795" s="4">
        <v>1</v>
      </c>
      <c r="J795" s="8" t="s">
        <v>231</v>
      </c>
      <c r="K795" s="7">
        <f>SUMIF(exportMMB!D:D,budgetMMB!A795,exportMMB!F:F)</f>
        <v>0</v>
      </c>
      <c r="L795" s="14">
        <f t="shared" si="442"/>
        <v>0</v>
      </c>
      <c r="M795" s="25"/>
      <c r="N795" s="14">
        <f t="shared" si="443"/>
        <v>0</v>
      </c>
      <c r="O795" s="33"/>
      <c r="P795" s="33"/>
      <c r="Q795" s="33"/>
      <c r="R795" s="33"/>
      <c r="S795" s="14">
        <f t="shared" si="444"/>
        <v>0</v>
      </c>
      <c r="T795" s="33">
        <f t="shared" si="445"/>
        <v>0</v>
      </c>
    </row>
    <row r="796" spans="1:20">
      <c r="A796" s="39">
        <v>5003</v>
      </c>
      <c r="B796" s="44" t="s">
        <v>759</v>
      </c>
      <c r="C796" s="236" t="s">
        <v>248</v>
      </c>
      <c r="D796" s="6"/>
      <c r="E796" s="8"/>
      <c r="F796" s="98">
        <v>1</v>
      </c>
      <c r="G796" s="8"/>
      <c r="H796" s="7">
        <f t="shared" si="441"/>
        <v>1</v>
      </c>
      <c r="I796" s="4">
        <v>1</v>
      </c>
      <c r="J796" s="8" t="s">
        <v>231</v>
      </c>
      <c r="K796" s="7">
        <f>SUMIF(exportMMB!D:D,budgetMMB!A796,exportMMB!F:F)</f>
        <v>0</v>
      </c>
      <c r="L796" s="14">
        <f t="shared" si="442"/>
        <v>0</v>
      </c>
      <c r="M796" s="25"/>
      <c r="N796" s="14">
        <f t="shared" si="443"/>
        <v>0</v>
      </c>
      <c r="O796" s="33"/>
      <c r="P796" s="33"/>
      <c r="Q796" s="33"/>
      <c r="R796" s="33"/>
      <c r="S796" s="14">
        <f t="shared" si="444"/>
        <v>0</v>
      </c>
      <c r="T796" s="33">
        <f t="shared" si="445"/>
        <v>0</v>
      </c>
    </row>
    <row r="797" spans="1:20">
      <c r="A797" s="39">
        <v>5005</v>
      </c>
      <c r="B797" s="44" t="s">
        <v>760</v>
      </c>
      <c r="C797" s="236" t="s">
        <v>248</v>
      </c>
      <c r="D797" s="6"/>
      <c r="E797" s="8"/>
      <c r="F797" s="98">
        <v>1</v>
      </c>
      <c r="G797" s="8"/>
      <c r="H797" s="7">
        <f t="shared" si="441"/>
        <v>1</v>
      </c>
      <c r="I797" s="4">
        <v>1</v>
      </c>
      <c r="J797" s="8" t="s">
        <v>231</v>
      </c>
      <c r="K797" s="7">
        <f>SUMIF(exportMMB!D:D,budgetMMB!A797,exportMMB!F:F)</f>
        <v>0</v>
      </c>
      <c r="L797" s="14">
        <f t="shared" si="442"/>
        <v>0</v>
      </c>
      <c r="M797" s="25"/>
      <c r="N797" s="14">
        <f t="shared" si="443"/>
        <v>0</v>
      </c>
      <c r="O797" s="33"/>
      <c r="P797" s="33"/>
      <c r="Q797" s="33"/>
      <c r="R797" s="33"/>
      <c r="S797" s="14">
        <f t="shared" si="444"/>
        <v>0</v>
      </c>
      <c r="T797" s="33">
        <f t="shared" si="445"/>
        <v>0</v>
      </c>
    </row>
    <row r="798" spans="1:20">
      <c r="A798" s="39">
        <v>5006</v>
      </c>
      <c r="B798" s="44" t="s">
        <v>761</v>
      </c>
      <c r="C798" s="236" t="s">
        <v>248</v>
      </c>
      <c r="D798" s="6"/>
      <c r="E798" s="8"/>
      <c r="F798" s="98">
        <v>1</v>
      </c>
      <c r="G798" s="8"/>
      <c r="H798" s="7">
        <f t="shared" si="441"/>
        <v>1</v>
      </c>
      <c r="I798" s="4">
        <v>1</v>
      </c>
      <c r="J798" s="8" t="s">
        <v>231</v>
      </c>
      <c r="K798" s="7">
        <f>SUMIF(exportMMB!D:D,budgetMMB!A798,exportMMB!F:F)</f>
        <v>0</v>
      </c>
      <c r="L798" s="14">
        <f t="shared" si="442"/>
        <v>0</v>
      </c>
      <c r="M798" s="25"/>
      <c r="N798" s="14">
        <f t="shared" si="443"/>
        <v>0</v>
      </c>
      <c r="O798" s="33"/>
      <c r="P798" s="33"/>
      <c r="Q798" s="33"/>
      <c r="R798" s="33"/>
      <c r="S798" s="14">
        <f t="shared" si="444"/>
        <v>0</v>
      </c>
      <c r="T798" s="33">
        <f t="shared" si="445"/>
        <v>0</v>
      </c>
    </row>
    <row r="799" spans="1:20">
      <c r="A799" s="39">
        <v>5007</v>
      </c>
      <c r="B799" s="44" t="s">
        <v>762</v>
      </c>
      <c r="C799" s="236" t="s">
        <v>248</v>
      </c>
      <c r="D799" s="6"/>
      <c r="E799" s="8"/>
      <c r="F799" s="98">
        <v>1</v>
      </c>
      <c r="G799" s="8"/>
      <c r="H799" s="7">
        <f t="shared" ref="H799:H803" si="446">SUM(E799:G799)</f>
        <v>1</v>
      </c>
      <c r="I799" s="4">
        <v>1</v>
      </c>
      <c r="J799" s="8" t="s">
        <v>231</v>
      </c>
      <c r="K799" s="7">
        <f>SUMIF(exportMMB!D:D,budgetMMB!A799,exportMMB!F:F)</f>
        <v>0</v>
      </c>
      <c r="L799" s="14">
        <f t="shared" si="442"/>
        <v>0</v>
      </c>
      <c r="M799" s="25"/>
      <c r="N799" s="14">
        <f t="shared" si="443"/>
        <v>0</v>
      </c>
      <c r="O799" s="33"/>
      <c r="P799" s="33"/>
      <c r="Q799" s="33"/>
      <c r="R799" s="33"/>
      <c r="S799" s="14">
        <f t="shared" si="444"/>
        <v>0</v>
      </c>
      <c r="T799" s="33">
        <f t="shared" si="445"/>
        <v>0</v>
      </c>
    </row>
    <row r="800" spans="1:20">
      <c r="A800" s="39">
        <v>5008</v>
      </c>
      <c r="B800" s="44" t="s">
        <v>713</v>
      </c>
      <c r="C800" s="236" t="s">
        <v>248</v>
      </c>
      <c r="D800" s="6"/>
      <c r="E800" s="8"/>
      <c r="F800" s="98">
        <v>1</v>
      </c>
      <c r="G800" s="8"/>
      <c r="H800" s="7">
        <f t="shared" si="446"/>
        <v>1</v>
      </c>
      <c r="I800" s="4">
        <v>1</v>
      </c>
      <c r="J800" s="8" t="s">
        <v>231</v>
      </c>
      <c r="K800" s="7">
        <f>SUMIF(exportMMB!D:D,budgetMMB!A800,exportMMB!F:F)</f>
        <v>0</v>
      </c>
      <c r="L800" s="14">
        <f t="shared" si="442"/>
        <v>0</v>
      </c>
      <c r="M800" s="25"/>
      <c r="N800" s="14">
        <f t="shared" si="443"/>
        <v>0</v>
      </c>
      <c r="O800" s="33"/>
      <c r="P800" s="33"/>
      <c r="Q800" s="33"/>
      <c r="R800" s="33"/>
      <c r="S800" s="14">
        <f t="shared" si="444"/>
        <v>0</v>
      </c>
      <c r="T800" s="33">
        <f t="shared" si="445"/>
        <v>0</v>
      </c>
    </row>
    <row r="801" spans="1:20">
      <c r="A801" s="39">
        <v>5010</v>
      </c>
      <c r="B801" s="44" t="s">
        <v>763</v>
      </c>
      <c r="C801" s="236" t="s">
        <v>248</v>
      </c>
      <c r="D801" s="6"/>
      <c r="E801" s="8"/>
      <c r="F801" s="98">
        <v>1</v>
      </c>
      <c r="G801" s="8"/>
      <c r="H801" s="7">
        <f t="shared" si="446"/>
        <v>1</v>
      </c>
      <c r="I801" s="4">
        <v>1</v>
      </c>
      <c r="J801" s="8" t="s">
        <v>231</v>
      </c>
      <c r="K801" s="7">
        <f>SUMIF(exportMMB!D:D,budgetMMB!A801,exportMMB!F:F)</f>
        <v>0</v>
      </c>
      <c r="L801" s="14">
        <f t="shared" si="442"/>
        <v>0</v>
      </c>
      <c r="M801" s="25"/>
      <c r="N801" s="14">
        <f t="shared" si="443"/>
        <v>0</v>
      </c>
      <c r="O801" s="33"/>
      <c r="P801" s="33"/>
      <c r="Q801" s="33"/>
      <c r="R801" s="33"/>
      <c r="S801" s="14">
        <f t="shared" si="444"/>
        <v>0</v>
      </c>
      <c r="T801" s="33">
        <f t="shared" si="445"/>
        <v>0</v>
      </c>
    </row>
    <row r="802" spans="1:20">
      <c r="A802" s="39">
        <v>5011</v>
      </c>
      <c r="B802" s="44" t="s">
        <v>764</v>
      </c>
      <c r="C802" s="236" t="s">
        <v>248</v>
      </c>
      <c r="D802" s="6"/>
      <c r="E802" s="8"/>
      <c r="F802" s="98">
        <v>1</v>
      </c>
      <c r="G802" s="8"/>
      <c r="H802" s="7">
        <f t="shared" si="446"/>
        <v>1</v>
      </c>
      <c r="I802" s="4">
        <v>1</v>
      </c>
      <c r="J802" s="8" t="s">
        <v>231</v>
      </c>
      <c r="K802" s="7">
        <f>SUMIF(exportMMB!D:D,budgetMMB!A802,exportMMB!F:F)</f>
        <v>0</v>
      </c>
      <c r="L802" s="14">
        <f t="shared" si="442"/>
        <v>0</v>
      </c>
      <c r="M802" s="25"/>
      <c r="N802" s="14">
        <f t="shared" si="443"/>
        <v>0</v>
      </c>
      <c r="O802" s="33"/>
      <c r="P802" s="33"/>
      <c r="Q802" s="33"/>
      <c r="R802" s="33"/>
      <c r="S802" s="14">
        <f t="shared" si="444"/>
        <v>0</v>
      </c>
      <c r="T802" s="33">
        <f t="shared" si="445"/>
        <v>0</v>
      </c>
    </row>
    <row r="803" spans="1:20">
      <c r="A803" s="39">
        <v>5039</v>
      </c>
      <c r="B803" s="44" t="s">
        <v>765</v>
      </c>
      <c r="C803" s="236" t="s">
        <v>248</v>
      </c>
      <c r="D803" s="6"/>
      <c r="E803" s="8"/>
      <c r="F803" s="98">
        <v>1</v>
      </c>
      <c r="G803" s="8"/>
      <c r="H803" s="7">
        <f t="shared" si="446"/>
        <v>1</v>
      </c>
      <c r="I803" s="4">
        <v>1</v>
      </c>
      <c r="J803" s="8" t="s">
        <v>231</v>
      </c>
      <c r="K803" s="7">
        <f>SUMIF(exportMMB!D:D,budgetMMB!A803,exportMMB!F:F)</f>
        <v>0</v>
      </c>
      <c r="L803" s="14">
        <f t="shared" si="442"/>
        <v>0</v>
      </c>
      <c r="M803" s="25"/>
      <c r="N803" s="14">
        <f t="shared" si="443"/>
        <v>0</v>
      </c>
      <c r="O803" s="33"/>
      <c r="P803" s="33"/>
      <c r="Q803" s="33"/>
      <c r="R803" s="33"/>
      <c r="S803" s="14">
        <f t="shared" si="444"/>
        <v>0</v>
      </c>
      <c r="T803" s="33">
        <f t="shared" si="445"/>
        <v>0</v>
      </c>
    </row>
    <row r="804" spans="1:20">
      <c r="A804" s="39">
        <v>5040</v>
      </c>
      <c r="B804" s="44" t="s">
        <v>766</v>
      </c>
      <c r="C804" s="236" t="s">
        <v>248</v>
      </c>
      <c r="D804" s="6"/>
      <c r="E804" s="8"/>
      <c r="F804" s="98">
        <v>1</v>
      </c>
      <c r="G804" s="8"/>
      <c r="H804" s="7">
        <f t="shared" ref="H804" si="447">SUM(E804:G804)</f>
        <v>1</v>
      </c>
      <c r="I804" s="4">
        <v>1</v>
      </c>
      <c r="J804" s="8" t="s">
        <v>231</v>
      </c>
      <c r="K804" s="7">
        <f>SUMIF(exportMMB!D:D,budgetMMB!A804,exportMMB!F:F)</f>
        <v>0</v>
      </c>
      <c r="L804" s="14">
        <f t="shared" si="442"/>
        <v>0</v>
      </c>
      <c r="M804" s="25"/>
      <c r="N804" s="14">
        <f t="shared" si="443"/>
        <v>0</v>
      </c>
      <c r="O804" s="33"/>
      <c r="P804" s="33"/>
      <c r="Q804" s="33"/>
      <c r="R804" s="33"/>
      <c r="S804" s="14">
        <f t="shared" si="444"/>
        <v>0</v>
      </c>
      <c r="T804" s="33">
        <f t="shared" si="445"/>
        <v>0</v>
      </c>
    </row>
    <row r="805" spans="1:20">
      <c r="A805" s="39">
        <v>5041</v>
      </c>
      <c r="B805" s="44" t="s">
        <v>767</v>
      </c>
      <c r="C805" s="236" t="s">
        <v>248</v>
      </c>
      <c r="D805" s="6"/>
      <c r="E805" s="8"/>
      <c r="F805" s="98">
        <v>1</v>
      </c>
      <c r="G805" s="8"/>
      <c r="H805" s="7">
        <f t="shared" ref="H805:H810" si="448">SUM(E805:G805)</f>
        <v>1</v>
      </c>
      <c r="I805" s="4">
        <v>1</v>
      </c>
      <c r="J805" s="8" t="s">
        <v>231</v>
      </c>
      <c r="K805" s="7">
        <f>SUMIF(exportMMB!D:D,budgetMMB!A805,exportMMB!F:F)</f>
        <v>0</v>
      </c>
      <c r="L805" s="14">
        <f t="shared" si="442"/>
        <v>0</v>
      </c>
      <c r="M805" s="25"/>
      <c r="N805" s="14">
        <f t="shared" si="443"/>
        <v>0</v>
      </c>
      <c r="O805" s="33"/>
      <c r="P805" s="33"/>
      <c r="Q805" s="33"/>
      <c r="R805" s="33"/>
      <c r="S805" s="14">
        <f t="shared" si="444"/>
        <v>0</v>
      </c>
      <c r="T805" s="36"/>
    </row>
    <row r="806" spans="1:20">
      <c r="A806" s="39">
        <v>5042</v>
      </c>
      <c r="B806" s="44" t="s">
        <v>768</v>
      </c>
      <c r="C806" s="236" t="s">
        <v>248</v>
      </c>
      <c r="D806" s="6"/>
      <c r="E806" s="8"/>
      <c r="F806" s="98">
        <v>1</v>
      </c>
      <c r="G806" s="8"/>
      <c r="H806" s="7">
        <f t="shared" si="448"/>
        <v>1</v>
      </c>
      <c r="I806" s="4">
        <v>1</v>
      </c>
      <c r="J806" s="8" t="s">
        <v>231</v>
      </c>
      <c r="K806" s="7">
        <f>SUMIF(exportMMB!D:D,budgetMMB!A806,exportMMB!F:F)</f>
        <v>0</v>
      </c>
      <c r="L806" s="14">
        <f t="shared" si="442"/>
        <v>0</v>
      </c>
      <c r="M806" s="25"/>
      <c r="N806" s="14">
        <f t="shared" si="443"/>
        <v>0</v>
      </c>
      <c r="O806" s="33"/>
      <c r="P806" s="33"/>
      <c r="Q806" s="33"/>
      <c r="R806" s="33"/>
      <c r="S806" s="14">
        <f t="shared" si="444"/>
        <v>0</v>
      </c>
      <c r="T806" s="33">
        <f t="shared" ref="T806:T813" si="449">N806</f>
        <v>0</v>
      </c>
    </row>
    <row r="807" spans="1:20">
      <c r="A807" s="39">
        <v>5043</v>
      </c>
      <c r="B807" s="44" t="s">
        <v>769</v>
      </c>
      <c r="C807" s="236" t="s">
        <v>248</v>
      </c>
      <c r="D807" s="6"/>
      <c r="E807" s="8"/>
      <c r="F807" s="98">
        <v>1</v>
      </c>
      <c r="G807" s="8"/>
      <c r="H807" s="7">
        <f t="shared" si="448"/>
        <v>1</v>
      </c>
      <c r="I807" s="4">
        <v>1</v>
      </c>
      <c r="J807" s="8" t="s">
        <v>231</v>
      </c>
      <c r="K807" s="7">
        <f>SUMIF(exportMMB!D:D,budgetMMB!A807,exportMMB!F:F)</f>
        <v>0</v>
      </c>
      <c r="L807" s="14">
        <f t="shared" si="442"/>
        <v>0</v>
      </c>
      <c r="M807" s="25"/>
      <c r="N807" s="14">
        <f t="shared" si="443"/>
        <v>0</v>
      </c>
      <c r="O807" s="33"/>
      <c r="P807" s="33"/>
      <c r="Q807" s="33"/>
      <c r="R807" s="33"/>
      <c r="S807" s="14">
        <f t="shared" si="444"/>
        <v>0</v>
      </c>
      <c r="T807" s="33">
        <f t="shared" si="449"/>
        <v>0</v>
      </c>
    </row>
    <row r="808" spans="1:20">
      <c r="A808" s="39">
        <v>5044</v>
      </c>
      <c r="B808" s="44" t="s">
        <v>770</v>
      </c>
      <c r="C808" s="236" t="s">
        <v>248</v>
      </c>
      <c r="D808" s="6"/>
      <c r="E808" s="8"/>
      <c r="F808" s="98">
        <v>1</v>
      </c>
      <c r="G808" s="8"/>
      <c r="H808" s="7">
        <f t="shared" si="448"/>
        <v>1</v>
      </c>
      <c r="I808" s="4">
        <v>1</v>
      </c>
      <c r="J808" s="8" t="s">
        <v>231</v>
      </c>
      <c r="K808" s="7">
        <f>SUMIF(exportMMB!D:D,budgetMMB!A808,exportMMB!F:F)</f>
        <v>0</v>
      </c>
      <c r="L808" s="14">
        <f t="shared" si="442"/>
        <v>0</v>
      </c>
      <c r="M808" s="25"/>
      <c r="N808" s="14">
        <f t="shared" si="443"/>
        <v>0</v>
      </c>
      <c r="O808" s="33"/>
      <c r="P808" s="33"/>
      <c r="Q808" s="33"/>
      <c r="R808" s="33"/>
      <c r="S808" s="14">
        <f t="shared" si="444"/>
        <v>0</v>
      </c>
      <c r="T808" s="33">
        <f t="shared" si="449"/>
        <v>0</v>
      </c>
    </row>
    <row r="809" spans="1:20">
      <c r="A809" s="39">
        <v>5045</v>
      </c>
      <c r="B809" s="44" t="s">
        <v>430</v>
      </c>
      <c r="C809" s="236" t="s">
        <v>248</v>
      </c>
      <c r="D809" s="6"/>
      <c r="E809" s="8"/>
      <c r="F809" s="98">
        <v>1</v>
      </c>
      <c r="G809" s="8"/>
      <c r="H809" s="7">
        <f t="shared" si="448"/>
        <v>1</v>
      </c>
      <c r="I809" s="4">
        <v>1</v>
      </c>
      <c r="J809" s="8" t="s">
        <v>231</v>
      </c>
      <c r="K809" s="7">
        <f>SUMIF(exportMMB!D:D,budgetMMB!A809,exportMMB!F:F)</f>
        <v>0</v>
      </c>
      <c r="L809" s="14">
        <f t="shared" si="442"/>
        <v>0</v>
      </c>
      <c r="M809" s="25"/>
      <c r="N809" s="14">
        <f t="shared" si="443"/>
        <v>0</v>
      </c>
      <c r="O809" s="33"/>
      <c r="P809" s="33"/>
      <c r="Q809" s="33"/>
      <c r="R809" s="33"/>
      <c r="S809" s="14">
        <f t="shared" si="444"/>
        <v>0</v>
      </c>
      <c r="T809" s="33">
        <f t="shared" si="449"/>
        <v>0</v>
      </c>
    </row>
    <row r="810" spans="1:20">
      <c r="A810" s="39">
        <v>5047</v>
      </c>
      <c r="B810" s="44" t="s">
        <v>771</v>
      </c>
      <c r="C810" s="236" t="s">
        <v>248</v>
      </c>
      <c r="D810" s="6"/>
      <c r="E810" s="8"/>
      <c r="F810" s="98">
        <v>1</v>
      </c>
      <c r="G810" s="8"/>
      <c r="H810" s="7">
        <f t="shared" si="448"/>
        <v>1</v>
      </c>
      <c r="I810" s="4">
        <v>1</v>
      </c>
      <c r="J810" s="8" t="s">
        <v>231</v>
      </c>
      <c r="K810" s="7">
        <f>SUMIF(exportMMB!D:D,budgetMMB!A810,exportMMB!F:F)</f>
        <v>0</v>
      </c>
      <c r="L810" s="14">
        <f t="shared" si="442"/>
        <v>0</v>
      </c>
      <c r="M810" s="25"/>
      <c r="N810" s="14">
        <f t="shared" si="443"/>
        <v>0</v>
      </c>
      <c r="O810" s="33"/>
      <c r="P810" s="33"/>
      <c r="Q810" s="33"/>
      <c r="R810" s="33"/>
      <c r="S810" s="14">
        <f t="shared" si="444"/>
        <v>0</v>
      </c>
      <c r="T810" s="33">
        <f t="shared" si="449"/>
        <v>0</v>
      </c>
    </row>
    <row r="811" spans="1:20">
      <c r="A811" s="39">
        <v>5048</v>
      </c>
      <c r="B811" s="44" t="s">
        <v>772</v>
      </c>
      <c r="C811" s="236" t="s">
        <v>248</v>
      </c>
      <c r="D811" s="6"/>
      <c r="E811" s="8"/>
      <c r="F811" s="98">
        <v>1</v>
      </c>
      <c r="G811" s="8"/>
      <c r="H811" s="7">
        <f t="shared" ref="H811:H818" si="450">SUM(E811:G811)</f>
        <v>1</v>
      </c>
      <c r="I811" s="4">
        <v>1</v>
      </c>
      <c r="J811" s="8" t="s">
        <v>231</v>
      </c>
      <c r="K811" s="7">
        <f>SUMIF(exportMMB!D:D,budgetMMB!A811,exportMMB!F:F)</f>
        <v>0</v>
      </c>
      <c r="L811" s="14">
        <f t="shared" si="442"/>
        <v>0</v>
      </c>
      <c r="M811" s="25"/>
      <c r="N811" s="14">
        <f t="shared" si="443"/>
        <v>0</v>
      </c>
      <c r="O811" s="33"/>
      <c r="P811" s="33"/>
      <c r="Q811" s="33"/>
      <c r="R811" s="33"/>
      <c r="S811" s="14">
        <f t="shared" si="444"/>
        <v>0</v>
      </c>
      <c r="T811" s="33">
        <f t="shared" si="449"/>
        <v>0</v>
      </c>
    </row>
    <row r="812" spans="1:20">
      <c r="A812" s="39">
        <v>5070</v>
      </c>
      <c r="B812" s="44" t="s">
        <v>773</v>
      </c>
      <c r="C812" s="236" t="s">
        <v>248</v>
      </c>
      <c r="D812" s="6"/>
      <c r="E812" s="8"/>
      <c r="F812" s="98">
        <v>1</v>
      </c>
      <c r="G812" s="8"/>
      <c r="H812" s="7">
        <f t="shared" si="450"/>
        <v>1</v>
      </c>
      <c r="I812" s="4">
        <v>1</v>
      </c>
      <c r="J812" s="8" t="s">
        <v>231</v>
      </c>
      <c r="K812" s="7">
        <f>SUMIF(exportMMB!D:D,budgetMMB!A812,exportMMB!F:F)</f>
        <v>0</v>
      </c>
      <c r="L812" s="14">
        <f t="shared" si="442"/>
        <v>0</v>
      </c>
      <c r="M812" s="25"/>
      <c r="N812" s="14">
        <f t="shared" si="443"/>
        <v>0</v>
      </c>
      <c r="O812" s="33"/>
      <c r="P812" s="33"/>
      <c r="Q812" s="33"/>
      <c r="R812" s="33"/>
      <c r="S812" s="14">
        <f t="shared" si="444"/>
        <v>0</v>
      </c>
      <c r="T812" s="33">
        <f t="shared" si="449"/>
        <v>0</v>
      </c>
    </row>
    <row r="813" spans="1:20">
      <c r="A813" s="39">
        <v>5085</v>
      </c>
      <c r="B813" s="44" t="s">
        <v>191</v>
      </c>
      <c r="C813" s="236" t="s">
        <v>248</v>
      </c>
      <c r="D813" s="6"/>
      <c r="E813" s="8"/>
      <c r="F813" s="98">
        <v>1</v>
      </c>
      <c r="G813" s="8"/>
      <c r="H813" s="7">
        <f t="shared" si="450"/>
        <v>1</v>
      </c>
      <c r="I813" s="4">
        <v>1</v>
      </c>
      <c r="J813" s="8" t="s">
        <v>231</v>
      </c>
      <c r="K813" s="7">
        <f>SUMIF(exportMMB!D:D,budgetMMB!A813,exportMMB!F:F)</f>
        <v>0</v>
      </c>
      <c r="L813" s="14">
        <f t="shared" si="442"/>
        <v>0</v>
      </c>
      <c r="M813" s="25"/>
      <c r="N813" s="14">
        <f t="shared" si="443"/>
        <v>0</v>
      </c>
      <c r="O813" s="33"/>
      <c r="P813" s="33"/>
      <c r="Q813" s="33"/>
      <c r="R813" s="33"/>
      <c r="S813" s="14">
        <f t="shared" si="444"/>
        <v>0</v>
      </c>
      <c r="T813" s="33">
        <f t="shared" si="449"/>
        <v>0</v>
      </c>
    </row>
    <row r="814" spans="1:20">
      <c r="A814" s="103">
        <v>5094</v>
      </c>
      <c r="B814" s="44" t="s">
        <v>774</v>
      </c>
      <c r="C814" s="236" t="s">
        <v>254</v>
      </c>
      <c r="D814" s="6"/>
      <c r="E814" s="8"/>
      <c r="F814" s="98">
        <v>1</v>
      </c>
      <c r="G814" s="8"/>
      <c r="H814" s="7">
        <f t="shared" si="450"/>
        <v>1</v>
      </c>
      <c r="I814" s="4">
        <v>1</v>
      </c>
      <c r="J814" s="8" t="s">
        <v>231</v>
      </c>
      <c r="K814" s="7">
        <f>SUMIF(exportMMB!D:D,budgetMMB!A814,exportMMB!F:F)</f>
        <v>0</v>
      </c>
      <c r="L814" s="14">
        <f t="shared" si="442"/>
        <v>0</v>
      </c>
      <c r="M814" s="25"/>
      <c r="N814" s="14">
        <f t="shared" si="443"/>
        <v>0</v>
      </c>
      <c r="O814" s="33"/>
      <c r="P814" s="33"/>
      <c r="Q814" s="33"/>
      <c r="R814" s="33"/>
      <c r="S814" s="14">
        <f t="shared" si="444"/>
        <v>0</v>
      </c>
      <c r="T814" s="36"/>
    </row>
    <row r="815" spans="1:20">
      <c r="A815" s="39"/>
      <c r="B815" s="46" t="s">
        <v>152</v>
      </c>
      <c r="C815" s="236"/>
      <c r="D815" s="6"/>
      <c r="E815" s="8"/>
      <c r="F815" s="98"/>
      <c r="G815" s="8"/>
      <c r="H815" s="7"/>
      <c r="I815" s="4"/>
      <c r="J815" s="8"/>
      <c r="K815" s="7"/>
      <c r="L815" s="16">
        <f t="shared" ref="L815:T815" si="451">SUM(L794:L814)</f>
        <v>0</v>
      </c>
      <c r="M815" s="21">
        <f t="shared" si="451"/>
        <v>0</v>
      </c>
      <c r="N815" s="16">
        <f t="shared" si="451"/>
        <v>0</v>
      </c>
      <c r="O815" s="34">
        <f t="shared" si="451"/>
        <v>0</v>
      </c>
      <c r="P815" s="34">
        <f t="shared" si="451"/>
        <v>0</v>
      </c>
      <c r="Q815" s="34">
        <f t="shared" si="451"/>
        <v>0</v>
      </c>
      <c r="R815" s="34">
        <f t="shared" si="451"/>
        <v>0</v>
      </c>
      <c r="S815" s="16">
        <f t="shared" si="451"/>
        <v>0</v>
      </c>
      <c r="T815" s="34">
        <f t="shared" si="451"/>
        <v>0</v>
      </c>
    </row>
    <row r="816" spans="1:20">
      <c r="A816" s="39"/>
      <c r="B816" s="46"/>
      <c r="C816" s="236"/>
      <c r="D816" s="6"/>
      <c r="E816" s="8"/>
      <c r="F816" s="98"/>
      <c r="G816" s="8"/>
      <c r="H816" s="7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</row>
    <row r="817" spans="1:20">
      <c r="A817" s="104">
        <v>5100</v>
      </c>
      <c r="B817" s="31" t="s">
        <v>775</v>
      </c>
      <c r="C817" s="237"/>
      <c r="D817" s="6"/>
      <c r="E817" s="8"/>
      <c r="F817" s="98"/>
      <c r="G817" s="8"/>
      <c r="H817" s="7"/>
      <c r="I817" s="4"/>
      <c r="J817" s="8"/>
      <c r="K817" s="7"/>
      <c r="L817" s="14"/>
      <c r="M817" s="25"/>
      <c r="N817" s="14"/>
      <c r="O817" s="33"/>
      <c r="P817" s="33"/>
      <c r="Q817" s="33"/>
      <c r="R817" s="33"/>
      <c r="S817" s="14"/>
      <c r="T817" s="33"/>
    </row>
    <row r="818" spans="1:20">
      <c r="A818" s="39">
        <v>5101</v>
      </c>
      <c r="B818" s="44" t="s">
        <v>776</v>
      </c>
      <c r="C818" s="236" t="s">
        <v>777</v>
      </c>
      <c r="D818" s="6"/>
      <c r="E818" s="8"/>
      <c r="F818" s="98">
        <v>1</v>
      </c>
      <c r="G818" s="8"/>
      <c r="H818" s="7">
        <f t="shared" si="450"/>
        <v>1</v>
      </c>
      <c r="I818" s="4">
        <v>1</v>
      </c>
      <c r="J818" s="8" t="s">
        <v>231</v>
      </c>
      <c r="K818" s="7">
        <f>SUMIF(exportMMB!D:D,budgetMMB!A818,exportMMB!F:F)</f>
        <v>0</v>
      </c>
      <c r="L818" s="14">
        <f t="shared" ref="L818:L828" si="452">H818*I818*K818</f>
        <v>0</v>
      </c>
      <c r="M818" s="25"/>
      <c r="N818" s="14">
        <f t="shared" ref="N818:N828" si="453">MAX(L818-SUM(O818:R818),0)</f>
        <v>0</v>
      </c>
      <c r="O818" s="33"/>
      <c r="P818" s="33"/>
      <c r="Q818" s="33"/>
      <c r="R818" s="33"/>
      <c r="S818" s="14">
        <f t="shared" ref="S818:S828" si="454">L818-SUM(N818:R818)</f>
        <v>0</v>
      </c>
      <c r="T818" s="33">
        <f t="shared" ref="T818:T823" si="455">N818</f>
        <v>0</v>
      </c>
    </row>
    <row r="819" spans="1:20">
      <c r="A819" s="103">
        <v>5102</v>
      </c>
      <c r="B819" s="44" t="s">
        <v>778</v>
      </c>
      <c r="C819" s="236" t="s">
        <v>777</v>
      </c>
      <c r="D819" s="6"/>
      <c r="E819" s="8"/>
      <c r="F819" s="98">
        <v>1</v>
      </c>
      <c r="G819" s="8"/>
      <c r="H819" s="7">
        <f t="shared" ref="H819:H823" si="456">SUM(E819:G819)</f>
        <v>1</v>
      </c>
      <c r="I819" s="4">
        <v>1</v>
      </c>
      <c r="J819" s="8" t="s">
        <v>231</v>
      </c>
      <c r="K819" s="7">
        <f>SUMIF(exportMMB!D:D,budgetMMB!A819,exportMMB!F:F)</f>
        <v>0</v>
      </c>
      <c r="L819" s="14">
        <f t="shared" si="452"/>
        <v>0</v>
      </c>
      <c r="M819" s="25"/>
      <c r="N819" s="14">
        <f t="shared" si="453"/>
        <v>0</v>
      </c>
      <c r="O819" s="33"/>
      <c r="P819" s="33"/>
      <c r="Q819" s="33"/>
      <c r="R819" s="33"/>
      <c r="S819" s="14">
        <f t="shared" si="454"/>
        <v>0</v>
      </c>
      <c r="T819" s="33">
        <f t="shared" si="455"/>
        <v>0</v>
      </c>
    </row>
    <row r="820" spans="1:20">
      <c r="A820" s="39">
        <v>5103</v>
      </c>
      <c r="B820" s="44" t="s">
        <v>779</v>
      </c>
      <c r="C820" s="236" t="s">
        <v>777</v>
      </c>
      <c r="D820" s="6"/>
      <c r="E820" s="8"/>
      <c r="F820" s="98">
        <v>1</v>
      </c>
      <c r="G820" s="8"/>
      <c r="H820" s="7">
        <f t="shared" si="456"/>
        <v>1</v>
      </c>
      <c r="I820" s="4">
        <v>1</v>
      </c>
      <c r="J820" s="8" t="s">
        <v>231</v>
      </c>
      <c r="K820" s="7">
        <f>SUMIF(exportMMB!D:D,budgetMMB!A820,exportMMB!F:F)</f>
        <v>0</v>
      </c>
      <c r="L820" s="14">
        <f t="shared" si="452"/>
        <v>0</v>
      </c>
      <c r="M820" s="25"/>
      <c r="N820" s="14">
        <f t="shared" si="453"/>
        <v>0</v>
      </c>
      <c r="O820" s="33"/>
      <c r="P820" s="33"/>
      <c r="Q820" s="33"/>
      <c r="R820" s="33"/>
      <c r="S820" s="14">
        <f t="shared" si="454"/>
        <v>0</v>
      </c>
      <c r="T820" s="33">
        <f t="shared" si="455"/>
        <v>0</v>
      </c>
    </row>
    <row r="821" spans="1:20">
      <c r="A821" s="39">
        <v>5110</v>
      </c>
      <c r="B821" s="44" t="s">
        <v>780</v>
      </c>
      <c r="C821" s="236" t="s">
        <v>777</v>
      </c>
      <c r="D821" s="6"/>
      <c r="E821" s="8"/>
      <c r="F821" s="98">
        <v>1</v>
      </c>
      <c r="G821" s="8"/>
      <c r="H821" s="7">
        <f t="shared" si="456"/>
        <v>1</v>
      </c>
      <c r="I821" s="4">
        <v>1</v>
      </c>
      <c r="J821" s="8" t="s">
        <v>231</v>
      </c>
      <c r="K821" s="7">
        <f>SUMIF(exportMMB!D:D,budgetMMB!A821,exportMMB!F:F)</f>
        <v>0</v>
      </c>
      <c r="L821" s="14">
        <f t="shared" si="452"/>
        <v>0</v>
      </c>
      <c r="M821" s="25"/>
      <c r="N821" s="14">
        <f t="shared" si="453"/>
        <v>0</v>
      </c>
      <c r="O821" s="33"/>
      <c r="P821" s="33"/>
      <c r="Q821" s="33"/>
      <c r="R821" s="33"/>
      <c r="S821" s="14">
        <f t="shared" si="454"/>
        <v>0</v>
      </c>
      <c r="T821" s="33">
        <f t="shared" si="455"/>
        <v>0</v>
      </c>
    </row>
    <row r="822" spans="1:20">
      <c r="A822" s="103">
        <v>5113</v>
      </c>
      <c r="B822" s="44" t="s">
        <v>370</v>
      </c>
      <c r="C822" s="236" t="s">
        <v>777</v>
      </c>
      <c r="D822" s="6"/>
      <c r="E822" s="8"/>
      <c r="F822" s="98">
        <v>1</v>
      </c>
      <c r="G822" s="8"/>
      <c r="H822" s="7">
        <f t="shared" si="456"/>
        <v>1</v>
      </c>
      <c r="I822" s="4">
        <v>1</v>
      </c>
      <c r="J822" s="8" t="s">
        <v>231</v>
      </c>
      <c r="K822" s="7">
        <f>SUMIF(exportMMB!D:D,budgetMMB!A822,exportMMB!F:F)</f>
        <v>0</v>
      </c>
      <c r="L822" s="14">
        <f t="shared" si="452"/>
        <v>0</v>
      </c>
      <c r="M822" s="25"/>
      <c r="N822" s="14">
        <f t="shared" si="453"/>
        <v>0</v>
      </c>
      <c r="O822" s="33"/>
      <c r="P822" s="33"/>
      <c r="Q822" s="33"/>
      <c r="R822" s="33"/>
      <c r="S822" s="14">
        <f t="shared" si="454"/>
        <v>0</v>
      </c>
      <c r="T822" s="33">
        <f t="shared" si="455"/>
        <v>0</v>
      </c>
    </row>
    <row r="823" spans="1:20">
      <c r="A823" s="39">
        <v>5140</v>
      </c>
      <c r="B823" s="44" t="s">
        <v>781</v>
      </c>
      <c r="C823" s="236" t="s">
        <v>777</v>
      </c>
      <c r="D823" s="6"/>
      <c r="E823" s="8"/>
      <c r="F823" s="98">
        <v>1</v>
      </c>
      <c r="G823" s="8"/>
      <c r="H823" s="7">
        <f t="shared" si="456"/>
        <v>1</v>
      </c>
      <c r="I823" s="4">
        <v>1</v>
      </c>
      <c r="J823" s="8" t="s">
        <v>231</v>
      </c>
      <c r="K823" s="7">
        <f>SUMIF(exportMMB!D:D,budgetMMB!A823,exportMMB!F:F)</f>
        <v>0</v>
      </c>
      <c r="L823" s="14">
        <f t="shared" si="452"/>
        <v>0</v>
      </c>
      <c r="M823" s="25"/>
      <c r="N823" s="14">
        <f t="shared" si="453"/>
        <v>0</v>
      </c>
      <c r="O823" s="33"/>
      <c r="P823" s="33"/>
      <c r="Q823" s="33"/>
      <c r="R823" s="33"/>
      <c r="S823" s="14">
        <f t="shared" si="454"/>
        <v>0</v>
      </c>
      <c r="T823" s="33">
        <f t="shared" si="455"/>
        <v>0</v>
      </c>
    </row>
    <row r="824" spans="1:20">
      <c r="A824" s="103">
        <v>5150</v>
      </c>
      <c r="B824" s="44" t="s">
        <v>782</v>
      </c>
      <c r="C824" s="236" t="s">
        <v>254</v>
      </c>
      <c r="D824" s="6"/>
      <c r="E824" s="8"/>
      <c r="F824" s="98">
        <v>1</v>
      </c>
      <c r="G824" s="8"/>
      <c r="H824" s="7">
        <f t="shared" ref="H824" si="457">SUM(E824:G824)</f>
        <v>1</v>
      </c>
      <c r="I824" s="4">
        <v>1</v>
      </c>
      <c r="J824" s="8" t="s">
        <v>231</v>
      </c>
      <c r="K824" s="7">
        <f>SUMIF(exportMMB!D:D,budgetMMB!A824,exportMMB!F:F)</f>
        <v>0</v>
      </c>
      <c r="L824" s="14">
        <f t="shared" si="452"/>
        <v>0</v>
      </c>
      <c r="M824" s="25"/>
      <c r="N824" s="14">
        <f t="shared" si="453"/>
        <v>0</v>
      </c>
      <c r="O824" s="33"/>
      <c r="P824" s="33"/>
      <c r="Q824" s="33"/>
      <c r="R824" s="33"/>
      <c r="S824" s="14">
        <f t="shared" si="454"/>
        <v>0</v>
      </c>
      <c r="T824" s="36"/>
    </row>
    <row r="825" spans="1:20">
      <c r="A825" s="103">
        <v>5151</v>
      </c>
      <c r="B825" s="44" t="s">
        <v>783</v>
      </c>
      <c r="C825" s="236" t="s">
        <v>254</v>
      </c>
      <c r="D825" s="6"/>
      <c r="E825" s="8"/>
      <c r="F825" s="98">
        <v>1</v>
      </c>
      <c r="G825" s="8"/>
      <c r="H825" s="7">
        <f t="shared" ref="H825:H828" si="458">SUM(E825:G825)</f>
        <v>1</v>
      </c>
      <c r="I825" s="4">
        <v>1</v>
      </c>
      <c r="J825" s="8" t="s">
        <v>231</v>
      </c>
      <c r="K825" s="7">
        <f>SUMIF(exportMMB!D:D,budgetMMB!A825,exportMMB!F:F)</f>
        <v>0</v>
      </c>
      <c r="L825" s="14">
        <f t="shared" si="452"/>
        <v>0</v>
      </c>
      <c r="M825" s="25"/>
      <c r="N825" s="14">
        <f t="shared" si="453"/>
        <v>0</v>
      </c>
      <c r="O825" s="33"/>
      <c r="P825" s="33"/>
      <c r="Q825" s="33"/>
      <c r="R825" s="33"/>
      <c r="S825" s="14">
        <f t="shared" si="454"/>
        <v>0</v>
      </c>
      <c r="T825" s="36"/>
    </row>
    <row r="826" spans="1:20">
      <c r="A826" s="103">
        <v>5152</v>
      </c>
      <c r="B826" s="45" t="s">
        <v>784</v>
      </c>
      <c r="C826" s="236" t="s">
        <v>254</v>
      </c>
      <c r="D826" s="6"/>
      <c r="E826" s="8"/>
      <c r="F826" s="98">
        <v>1</v>
      </c>
      <c r="G826" s="8"/>
      <c r="H826" s="7">
        <f t="shared" si="458"/>
        <v>1</v>
      </c>
      <c r="I826" s="4">
        <v>1</v>
      </c>
      <c r="J826" s="8" t="s">
        <v>231</v>
      </c>
      <c r="K826" s="7">
        <f>SUMIF(exportMMB!D:D,budgetMMB!A826,exportMMB!F:F)</f>
        <v>0</v>
      </c>
      <c r="L826" s="14">
        <f t="shared" si="452"/>
        <v>0</v>
      </c>
      <c r="M826" s="25"/>
      <c r="N826" s="14">
        <f t="shared" si="453"/>
        <v>0</v>
      </c>
      <c r="O826" s="33"/>
      <c r="P826" s="33"/>
      <c r="Q826" s="33"/>
      <c r="R826" s="33"/>
      <c r="S826" s="14">
        <f t="shared" si="454"/>
        <v>0</v>
      </c>
      <c r="T826" s="33">
        <f>N826</f>
        <v>0</v>
      </c>
    </row>
    <row r="827" spans="1:20">
      <c r="A827" s="103">
        <v>5153</v>
      </c>
      <c r="B827" s="45" t="s">
        <v>785</v>
      </c>
      <c r="C827" s="236" t="s">
        <v>254</v>
      </c>
      <c r="D827" s="6"/>
      <c r="E827" s="8"/>
      <c r="F827" s="98">
        <v>1</v>
      </c>
      <c r="G827" s="8"/>
      <c r="H827" s="7">
        <f t="shared" si="458"/>
        <v>1</v>
      </c>
      <c r="I827" s="4">
        <v>1</v>
      </c>
      <c r="J827" s="8" t="s">
        <v>231</v>
      </c>
      <c r="K827" s="7">
        <f>SUMIF(exportMMB!D:D,budgetMMB!A827,exportMMB!F:F)</f>
        <v>0</v>
      </c>
      <c r="L827" s="14">
        <f t="shared" si="452"/>
        <v>0</v>
      </c>
      <c r="M827" s="25"/>
      <c r="N827" s="14">
        <f t="shared" si="453"/>
        <v>0</v>
      </c>
      <c r="O827" s="33"/>
      <c r="P827" s="33"/>
      <c r="Q827" s="33"/>
      <c r="R827" s="33"/>
      <c r="S827" s="14">
        <f t="shared" si="454"/>
        <v>0</v>
      </c>
      <c r="T827" s="36"/>
    </row>
    <row r="828" spans="1:20">
      <c r="A828" s="39">
        <v>5170</v>
      </c>
      <c r="B828" s="44" t="s">
        <v>773</v>
      </c>
      <c r="C828" s="236" t="s">
        <v>254</v>
      </c>
      <c r="D828" s="6"/>
      <c r="E828" s="8"/>
      <c r="F828" s="98">
        <v>1</v>
      </c>
      <c r="G828" s="8"/>
      <c r="H828" s="7">
        <f t="shared" si="458"/>
        <v>1</v>
      </c>
      <c r="I828" s="4">
        <v>1</v>
      </c>
      <c r="J828" s="8" t="s">
        <v>231</v>
      </c>
      <c r="K828" s="7">
        <f>SUMIF(exportMMB!D:D,budgetMMB!A828,exportMMB!F:F)</f>
        <v>0</v>
      </c>
      <c r="L828" s="14">
        <f t="shared" si="452"/>
        <v>0</v>
      </c>
      <c r="M828" s="25"/>
      <c r="N828" s="14">
        <f t="shared" si="453"/>
        <v>0</v>
      </c>
      <c r="O828" s="33"/>
      <c r="P828" s="33"/>
      <c r="Q828" s="33"/>
      <c r="R828" s="33"/>
      <c r="S828" s="14">
        <f t="shared" si="454"/>
        <v>0</v>
      </c>
      <c r="T828" s="33">
        <f>N828</f>
        <v>0</v>
      </c>
    </row>
    <row r="829" spans="1:20">
      <c r="A829" s="39"/>
      <c r="B829" s="46" t="s">
        <v>152</v>
      </c>
      <c r="C829" s="236"/>
      <c r="D829" s="6"/>
      <c r="E829" s="8"/>
      <c r="F829" s="98"/>
      <c r="G829" s="8"/>
      <c r="H829" s="7"/>
      <c r="I829" s="4"/>
      <c r="J829" s="8"/>
      <c r="K829" s="7"/>
      <c r="L829" s="16">
        <f t="shared" ref="L829:T829" si="459">SUM(L818:L828)</f>
        <v>0</v>
      </c>
      <c r="M829" s="21">
        <f t="shared" si="459"/>
        <v>0</v>
      </c>
      <c r="N829" s="16">
        <f t="shared" si="459"/>
        <v>0</v>
      </c>
      <c r="O829" s="34">
        <f t="shared" si="459"/>
        <v>0</v>
      </c>
      <c r="P829" s="34">
        <f t="shared" si="459"/>
        <v>0</v>
      </c>
      <c r="Q829" s="34">
        <f t="shared" si="459"/>
        <v>0</v>
      </c>
      <c r="R829" s="34">
        <f t="shared" si="459"/>
        <v>0</v>
      </c>
      <c r="S829" s="16">
        <f t="shared" si="459"/>
        <v>0</v>
      </c>
      <c r="T829" s="34">
        <f t="shared" si="459"/>
        <v>0</v>
      </c>
    </row>
    <row r="830" spans="1:20">
      <c r="A830" s="39"/>
      <c r="B830" s="44"/>
      <c r="C830" s="236"/>
      <c r="D830" s="6"/>
      <c r="E830" s="4"/>
      <c r="F830" s="98"/>
      <c r="G830" s="8"/>
      <c r="H830" s="7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</row>
    <row r="831" spans="1:20">
      <c r="A831" s="104">
        <v>5200</v>
      </c>
      <c r="B831" s="31" t="s">
        <v>206</v>
      </c>
      <c r="C831" s="237"/>
      <c r="D831" s="6"/>
      <c r="E831" s="8"/>
      <c r="F831" s="98"/>
      <c r="G831" s="8"/>
      <c r="H831" s="7"/>
      <c r="I831" s="4"/>
      <c r="J831" s="8"/>
      <c r="K831" s="7"/>
      <c r="L831" s="14"/>
      <c r="M831" s="25"/>
      <c r="N831" s="14"/>
      <c r="O831" s="33"/>
      <c r="P831" s="33"/>
      <c r="Q831" s="33"/>
      <c r="R831" s="33"/>
      <c r="S831" s="14"/>
      <c r="T831" s="33"/>
    </row>
    <row r="832" spans="1:20">
      <c r="A832" s="39">
        <v>5201</v>
      </c>
      <c r="B832" s="44" t="s">
        <v>786</v>
      </c>
      <c r="C832" s="236" t="s">
        <v>248</v>
      </c>
      <c r="D832" s="6"/>
      <c r="E832" s="8"/>
      <c r="F832" s="98">
        <v>1</v>
      </c>
      <c r="G832" s="8"/>
      <c r="H832" s="7">
        <f t="shared" ref="H832:H838" si="460">SUM(E832:G832)</f>
        <v>1</v>
      </c>
      <c r="I832" s="4">
        <v>1</v>
      </c>
      <c r="J832" s="8" t="s">
        <v>231</v>
      </c>
      <c r="K832" s="7">
        <f>SUMIF(exportMMB!D:D,budgetMMB!A832,exportMMB!F:F)</f>
        <v>0</v>
      </c>
      <c r="L832" s="14">
        <f t="shared" ref="L832:L838" si="461">H832*I832*K832</f>
        <v>0</v>
      </c>
      <c r="M832" s="25"/>
      <c r="N832" s="14">
        <f t="shared" ref="N832:N838" si="462">MAX(L832-SUM(O832:R832),0)</f>
        <v>0</v>
      </c>
      <c r="O832" s="33"/>
      <c r="P832" s="33"/>
      <c r="Q832" s="33"/>
      <c r="R832" s="33"/>
      <c r="S832" s="14">
        <f t="shared" ref="S832:S838" si="463">L832-SUM(N832:R832)</f>
        <v>0</v>
      </c>
      <c r="T832" s="33">
        <f t="shared" ref="T832:T837" si="464">N832</f>
        <v>0</v>
      </c>
    </row>
    <row r="833" spans="1:20">
      <c r="A833" s="103">
        <v>5202</v>
      </c>
      <c r="B833" s="44" t="s">
        <v>787</v>
      </c>
      <c r="C833" s="236" t="s">
        <v>248</v>
      </c>
      <c r="D833" s="6"/>
      <c r="E833" s="8"/>
      <c r="F833" s="98">
        <v>1</v>
      </c>
      <c r="G833" s="8"/>
      <c r="H833" s="7">
        <f t="shared" si="460"/>
        <v>1</v>
      </c>
      <c r="I833" s="4">
        <v>1</v>
      </c>
      <c r="J833" s="8" t="s">
        <v>231</v>
      </c>
      <c r="K833" s="7">
        <f>SUMIF(exportMMB!D:D,budgetMMB!A833,exportMMB!F:F)</f>
        <v>0</v>
      </c>
      <c r="L833" s="14">
        <f t="shared" si="461"/>
        <v>0</v>
      </c>
      <c r="M833" s="25"/>
      <c r="N833" s="14">
        <f t="shared" si="462"/>
        <v>0</v>
      </c>
      <c r="O833" s="33"/>
      <c r="P833" s="33"/>
      <c r="Q833" s="33"/>
      <c r="R833" s="33"/>
      <c r="S833" s="14">
        <f t="shared" si="463"/>
        <v>0</v>
      </c>
      <c r="T833" s="33">
        <f t="shared" si="464"/>
        <v>0</v>
      </c>
    </row>
    <row r="834" spans="1:20">
      <c r="A834" s="39">
        <v>5203</v>
      </c>
      <c r="B834" s="44" t="s">
        <v>788</v>
      </c>
      <c r="C834" s="236" t="s">
        <v>248</v>
      </c>
      <c r="D834" s="6"/>
      <c r="E834" s="8"/>
      <c r="F834" s="98">
        <v>1</v>
      </c>
      <c r="G834" s="8"/>
      <c r="H834" s="7">
        <f t="shared" si="460"/>
        <v>1</v>
      </c>
      <c r="I834" s="4">
        <v>1</v>
      </c>
      <c r="J834" s="8" t="s">
        <v>231</v>
      </c>
      <c r="K834" s="7">
        <f>SUMIF(exportMMB!D:D,budgetMMB!A834,exportMMB!F:F)</f>
        <v>0</v>
      </c>
      <c r="L834" s="14">
        <f t="shared" si="461"/>
        <v>0</v>
      </c>
      <c r="M834" s="25"/>
      <c r="N834" s="14">
        <f t="shared" si="462"/>
        <v>0</v>
      </c>
      <c r="O834" s="33"/>
      <c r="P834" s="33"/>
      <c r="Q834" s="33"/>
      <c r="R834" s="33"/>
      <c r="S834" s="14">
        <f t="shared" si="463"/>
        <v>0</v>
      </c>
      <c r="T834" s="33">
        <f t="shared" si="464"/>
        <v>0</v>
      </c>
    </row>
    <row r="835" spans="1:20">
      <c r="A835" s="39">
        <v>5210</v>
      </c>
      <c r="B835" s="44" t="s">
        <v>789</v>
      </c>
      <c r="C835" s="236" t="s">
        <v>248</v>
      </c>
      <c r="D835" s="6"/>
      <c r="E835" s="8"/>
      <c r="F835" s="98">
        <v>1</v>
      </c>
      <c r="G835" s="8"/>
      <c r="H835" s="7">
        <f t="shared" si="460"/>
        <v>1</v>
      </c>
      <c r="I835" s="4">
        <v>1</v>
      </c>
      <c r="J835" s="8" t="s">
        <v>231</v>
      </c>
      <c r="K835" s="7">
        <f>SUMIF(exportMMB!D:D,budgetMMB!A835,exportMMB!F:F)</f>
        <v>0</v>
      </c>
      <c r="L835" s="14">
        <f t="shared" si="461"/>
        <v>0</v>
      </c>
      <c r="M835" s="25"/>
      <c r="N835" s="14">
        <f t="shared" si="462"/>
        <v>0</v>
      </c>
      <c r="O835" s="33"/>
      <c r="P835" s="33"/>
      <c r="Q835" s="33"/>
      <c r="R835" s="33"/>
      <c r="S835" s="14">
        <f t="shared" si="463"/>
        <v>0</v>
      </c>
      <c r="T835" s="33">
        <f t="shared" si="464"/>
        <v>0</v>
      </c>
    </row>
    <row r="836" spans="1:20">
      <c r="A836" s="103">
        <v>5240</v>
      </c>
      <c r="B836" s="44" t="s">
        <v>790</v>
      </c>
      <c r="C836" s="236" t="s">
        <v>248</v>
      </c>
      <c r="D836" s="6"/>
      <c r="E836" s="8"/>
      <c r="F836" s="98">
        <v>1</v>
      </c>
      <c r="G836" s="8"/>
      <c r="H836" s="7">
        <f t="shared" si="460"/>
        <v>1</v>
      </c>
      <c r="I836" s="4">
        <v>1</v>
      </c>
      <c r="J836" s="8" t="s">
        <v>231</v>
      </c>
      <c r="K836" s="7">
        <f>SUMIF(exportMMB!D:D,budgetMMB!A836,exportMMB!F:F)</f>
        <v>0</v>
      </c>
      <c r="L836" s="14">
        <f t="shared" si="461"/>
        <v>0</v>
      </c>
      <c r="M836" s="25"/>
      <c r="N836" s="14">
        <f t="shared" si="462"/>
        <v>0</v>
      </c>
      <c r="O836" s="33"/>
      <c r="P836" s="33"/>
      <c r="Q836" s="33"/>
      <c r="R836" s="33"/>
      <c r="S836" s="14">
        <f t="shared" si="463"/>
        <v>0</v>
      </c>
      <c r="T836" s="33">
        <f t="shared" si="464"/>
        <v>0</v>
      </c>
    </row>
    <row r="837" spans="1:20">
      <c r="A837" s="39">
        <v>5244</v>
      </c>
      <c r="B837" s="44" t="s">
        <v>791</v>
      </c>
      <c r="C837" s="236" t="s">
        <v>248</v>
      </c>
      <c r="D837" s="6"/>
      <c r="E837" s="8"/>
      <c r="F837" s="98">
        <v>1</v>
      </c>
      <c r="G837" s="8"/>
      <c r="H837" s="7">
        <f t="shared" si="460"/>
        <v>1</v>
      </c>
      <c r="I837" s="4">
        <v>1</v>
      </c>
      <c r="J837" s="8" t="s">
        <v>231</v>
      </c>
      <c r="K837" s="7">
        <f>SUMIF(exportMMB!D:D,budgetMMB!A837,exportMMB!F:F)</f>
        <v>0</v>
      </c>
      <c r="L837" s="14">
        <f t="shared" si="461"/>
        <v>0</v>
      </c>
      <c r="M837" s="25"/>
      <c r="N837" s="14">
        <f t="shared" si="462"/>
        <v>0</v>
      </c>
      <c r="O837" s="33"/>
      <c r="P837" s="33"/>
      <c r="Q837" s="33"/>
      <c r="R837" s="33"/>
      <c r="S837" s="14">
        <f t="shared" si="463"/>
        <v>0</v>
      </c>
      <c r="T837" s="33">
        <f t="shared" si="464"/>
        <v>0</v>
      </c>
    </row>
    <row r="838" spans="1:20">
      <c r="A838" s="39">
        <v>5247</v>
      </c>
      <c r="B838" s="44" t="s">
        <v>792</v>
      </c>
      <c r="C838" s="236" t="s">
        <v>256</v>
      </c>
      <c r="D838" s="6"/>
      <c r="E838" s="8"/>
      <c r="F838" s="98">
        <v>1</v>
      </c>
      <c r="G838" s="8"/>
      <c r="H838" s="7">
        <f t="shared" si="460"/>
        <v>1</v>
      </c>
      <c r="I838" s="4">
        <v>1</v>
      </c>
      <c r="J838" s="8" t="s">
        <v>231</v>
      </c>
      <c r="K838" s="7">
        <f>SUMIF(exportMMB!D:D,budgetMMB!A838,exportMMB!F:F)</f>
        <v>0</v>
      </c>
      <c r="L838" s="14">
        <f t="shared" si="461"/>
        <v>0</v>
      </c>
      <c r="M838" s="25"/>
      <c r="N838" s="14">
        <f t="shared" si="462"/>
        <v>0</v>
      </c>
      <c r="O838" s="33"/>
      <c r="P838" s="33"/>
      <c r="Q838" s="33"/>
      <c r="R838" s="33"/>
      <c r="S838" s="14">
        <f t="shared" si="463"/>
        <v>0</v>
      </c>
      <c r="T838" s="36"/>
    </row>
    <row r="839" spans="1:20">
      <c r="A839" s="1"/>
      <c r="B839" s="46" t="s">
        <v>152</v>
      </c>
      <c r="C839" s="239"/>
      <c r="D839" s="6"/>
      <c r="E839" s="8"/>
      <c r="F839" s="98"/>
      <c r="G839" s="8"/>
      <c r="H839" s="7"/>
      <c r="I839" s="4"/>
      <c r="J839" s="8"/>
      <c r="K839" s="7"/>
      <c r="L839" s="16">
        <f t="shared" ref="L839:T839" si="465">SUM(L832:L838)</f>
        <v>0</v>
      </c>
      <c r="M839" s="21">
        <f t="shared" si="465"/>
        <v>0</v>
      </c>
      <c r="N839" s="16">
        <f t="shared" si="465"/>
        <v>0</v>
      </c>
      <c r="O839" s="34">
        <f t="shared" si="465"/>
        <v>0</v>
      </c>
      <c r="P839" s="34">
        <f t="shared" si="465"/>
        <v>0</v>
      </c>
      <c r="Q839" s="34">
        <f t="shared" si="465"/>
        <v>0</v>
      </c>
      <c r="R839" s="34">
        <f t="shared" si="465"/>
        <v>0</v>
      </c>
      <c r="S839" s="16">
        <f t="shared" si="465"/>
        <v>0</v>
      </c>
      <c r="T839" s="34">
        <f t="shared" si="465"/>
        <v>0</v>
      </c>
    </row>
    <row r="840" spans="1:20">
      <c r="A840" s="1"/>
      <c r="B840" s="46"/>
      <c r="C840" s="239"/>
      <c r="D840" s="6"/>
      <c r="E840" s="4"/>
      <c r="F840" s="98"/>
      <c r="G840" s="8"/>
      <c r="H840" s="7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</row>
    <row r="841" spans="1:20">
      <c r="A841" s="41">
        <v>5300</v>
      </c>
      <c r="B841" s="31" t="s">
        <v>207</v>
      </c>
      <c r="C841" s="237"/>
      <c r="D841" s="6"/>
      <c r="E841" s="8"/>
      <c r="F841" s="98"/>
      <c r="G841" s="8"/>
      <c r="H841" s="7"/>
      <c r="I841" s="4"/>
      <c r="J841" s="8"/>
      <c r="K841" s="7"/>
      <c r="L841" s="14"/>
      <c r="M841" s="25"/>
      <c r="N841" s="14"/>
      <c r="O841" s="33"/>
      <c r="P841" s="33"/>
      <c r="Q841" s="33"/>
      <c r="R841" s="33"/>
      <c r="S841" s="14"/>
      <c r="T841" s="33"/>
    </row>
    <row r="842" spans="1:20">
      <c r="A842" s="103">
        <v>5301</v>
      </c>
      <c r="B842" s="44" t="s">
        <v>793</v>
      </c>
      <c r="C842" s="236" t="s">
        <v>777</v>
      </c>
      <c r="D842" s="6"/>
      <c r="E842" s="8"/>
      <c r="F842" s="98">
        <v>1</v>
      </c>
      <c r="G842" s="8"/>
      <c r="H842" s="7">
        <f t="shared" ref="H842:H843" si="466">SUM(E842:G842)</f>
        <v>1</v>
      </c>
      <c r="I842" s="4">
        <v>1</v>
      </c>
      <c r="J842" s="8" t="s">
        <v>231</v>
      </c>
      <c r="K842" s="7">
        <f>SUMIF(exportMMB!D:D,budgetMMB!A842,exportMMB!F:F)</f>
        <v>0</v>
      </c>
      <c r="L842" s="14">
        <f t="shared" ref="L842:L865" si="467">H842*I842*K842</f>
        <v>0</v>
      </c>
      <c r="M842" s="25"/>
      <c r="N842" s="14">
        <f t="shared" ref="N842:N865" si="468">MAX(L842-SUM(O842:R842),0)</f>
        <v>0</v>
      </c>
      <c r="O842" s="33"/>
      <c r="P842" s="33"/>
      <c r="Q842" s="33"/>
      <c r="R842" s="33"/>
      <c r="S842" s="14">
        <f t="shared" ref="S842:S865" si="469">L842-SUM(N842:R842)</f>
        <v>0</v>
      </c>
      <c r="T842" s="33">
        <f t="shared" ref="T842:T863" si="470">N842</f>
        <v>0</v>
      </c>
    </row>
    <row r="843" spans="1:20">
      <c r="A843" s="103">
        <v>5302</v>
      </c>
      <c r="B843" s="44" t="s">
        <v>794</v>
      </c>
      <c r="C843" s="236" t="s">
        <v>777</v>
      </c>
      <c r="D843" s="6"/>
      <c r="E843" s="8"/>
      <c r="F843" s="98">
        <v>1</v>
      </c>
      <c r="G843" s="8"/>
      <c r="H843" s="7">
        <f t="shared" si="466"/>
        <v>1</v>
      </c>
      <c r="I843" s="4">
        <v>1</v>
      </c>
      <c r="J843" s="8" t="s">
        <v>231</v>
      </c>
      <c r="K843" s="7">
        <f>SUMIF(exportMMB!D:D,budgetMMB!A843,exportMMB!F:F)</f>
        <v>0</v>
      </c>
      <c r="L843" s="14">
        <f t="shared" si="467"/>
        <v>0</v>
      </c>
      <c r="M843" s="25"/>
      <c r="N843" s="14">
        <f t="shared" si="468"/>
        <v>0</v>
      </c>
      <c r="O843" s="33"/>
      <c r="P843" s="33"/>
      <c r="Q843" s="33"/>
      <c r="R843" s="33"/>
      <c r="S843" s="14">
        <f t="shared" si="469"/>
        <v>0</v>
      </c>
      <c r="T843" s="33">
        <f t="shared" si="470"/>
        <v>0</v>
      </c>
    </row>
    <row r="844" spans="1:20">
      <c r="A844" s="103">
        <v>5303</v>
      </c>
      <c r="B844" s="44" t="s">
        <v>795</v>
      </c>
      <c r="C844" s="236" t="s">
        <v>777</v>
      </c>
      <c r="D844" s="6"/>
      <c r="E844" s="8"/>
      <c r="F844" s="98">
        <v>1</v>
      </c>
      <c r="G844" s="8"/>
      <c r="H844" s="7">
        <f t="shared" ref="H844" si="471">SUM(E844:G844)</f>
        <v>1</v>
      </c>
      <c r="I844" s="4">
        <v>1</v>
      </c>
      <c r="J844" s="8" t="s">
        <v>231</v>
      </c>
      <c r="K844" s="7">
        <f>SUMIF(exportMMB!D:D,budgetMMB!A844,exportMMB!F:F)</f>
        <v>0</v>
      </c>
      <c r="L844" s="14">
        <f t="shared" si="467"/>
        <v>0</v>
      </c>
      <c r="M844" s="25"/>
      <c r="N844" s="14">
        <f t="shared" si="468"/>
        <v>0</v>
      </c>
      <c r="O844" s="33"/>
      <c r="P844" s="33"/>
      <c r="Q844" s="33"/>
      <c r="R844" s="33"/>
      <c r="S844" s="14">
        <f t="shared" si="469"/>
        <v>0</v>
      </c>
      <c r="T844" s="33">
        <f t="shared" si="470"/>
        <v>0</v>
      </c>
    </row>
    <row r="845" spans="1:20">
      <c r="A845" s="103">
        <v>5304</v>
      </c>
      <c r="B845" s="44" t="s">
        <v>796</v>
      </c>
      <c r="C845" s="236" t="s">
        <v>777</v>
      </c>
      <c r="D845" s="6"/>
      <c r="E845" s="8"/>
      <c r="F845" s="98">
        <v>1</v>
      </c>
      <c r="G845" s="8"/>
      <c r="H845" s="7">
        <f t="shared" ref="H845:H851" si="472">SUM(E845:G845)</f>
        <v>1</v>
      </c>
      <c r="I845" s="4">
        <v>1</v>
      </c>
      <c r="J845" s="8" t="s">
        <v>231</v>
      </c>
      <c r="K845" s="7">
        <f>SUMIF(exportMMB!D:D,budgetMMB!A845,exportMMB!F:F)</f>
        <v>0</v>
      </c>
      <c r="L845" s="14">
        <f t="shared" si="467"/>
        <v>0</v>
      </c>
      <c r="M845" s="25"/>
      <c r="N845" s="14">
        <f t="shared" si="468"/>
        <v>0</v>
      </c>
      <c r="O845" s="33"/>
      <c r="P845" s="33"/>
      <c r="Q845" s="33"/>
      <c r="R845" s="33"/>
      <c r="S845" s="14">
        <f t="shared" si="469"/>
        <v>0</v>
      </c>
      <c r="T845" s="33">
        <f t="shared" si="470"/>
        <v>0</v>
      </c>
    </row>
    <row r="846" spans="1:20">
      <c r="A846" s="103">
        <v>5305</v>
      </c>
      <c r="B846" s="44" t="s">
        <v>797</v>
      </c>
      <c r="C846" s="236" t="s">
        <v>777</v>
      </c>
      <c r="D846" s="6"/>
      <c r="E846" s="8"/>
      <c r="F846" s="98">
        <v>1</v>
      </c>
      <c r="G846" s="8"/>
      <c r="H846" s="7">
        <f t="shared" si="472"/>
        <v>1</v>
      </c>
      <c r="I846" s="4">
        <v>1</v>
      </c>
      <c r="J846" s="8" t="s">
        <v>231</v>
      </c>
      <c r="K846" s="7">
        <f>SUMIF(exportMMB!D:D,budgetMMB!A846,exportMMB!F:F)</f>
        <v>0</v>
      </c>
      <c r="L846" s="14">
        <f t="shared" si="467"/>
        <v>0</v>
      </c>
      <c r="M846" s="25"/>
      <c r="N846" s="14">
        <f t="shared" si="468"/>
        <v>0</v>
      </c>
      <c r="O846" s="33"/>
      <c r="P846" s="33"/>
      <c r="Q846" s="33"/>
      <c r="R846" s="33"/>
      <c r="S846" s="14">
        <f t="shared" si="469"/>
        <v>0</v>
      </c>
      <c r="T846" s="33">
        <f t="shared" si="470"/>
        <v>0</v>
      </c>
    </row>
    <row r="847" spans="1:20">
      <c r="A847" s="103">
        <v>5307</v>
      </c>
      <c r="B847" s="44" t="s">
        <v>798</v>
      </c>
      <c r="C847" s="236" t="s">
        <v>777</v>
      </c>
      <c r="D847" s="6"/>
      <c r="E847" s="8"/>
      <c r="F847" s="98">
        <v>1</v>
      </c>
      <c r="G847" s="8"/>
      <c r="H847" s="7">
        <f t="shared" si="472"/>
        <v>1</v>
      </c>
      <c r="I847" s="4">
        <v>1</v>
      </c>
      <c r="J847" s="8" t="s">
        <v>231</v>
      </c>
      <c r="K847" s="7">
        <f>SUMIF(exportMMB!D:D,budgetMMB!A847,exportMMB!F:F)</f>
        <v>0</v>
      </c>
      <c r="L847" s="14">
        <f t="shared" si="467"/>
        <v>0</v>
      </c>
      <c r="M847" s="25"/>
      <c r="N847" s="14">
        <f t="shared" si="468"/>
        <v>0</v>
      </c>
      <c r="O847" s="33"/>
      <c r="P847" s="33"/>
      <c r="Q847" s="33"/>
      <c r="R847" s="33"/>
      <c r="S847" s="14">
        <f t="shared" si="469"/>
        <v>0</v>
      </c>
      <c r="T847" s="33">
        <f t="shared" si="470"/>
        <v>0</v>
      </c>
    </row>
    <row r="848" spans="1:20">
      <c r="A848" s="103">
        <v>5310</v>
      </c>
      <c r="B848" s="44" t="s">
        <v>799</v>
      </c>
      <c r="C848" s="236" t="s">
        <v>777</v>
      </c>
      <c r="D848" s="6"/>
      <c r="E848" s="8"/>
      <c r="F848" s="98">
        <v>1</v>
      </c>
      <c r="G848" s="8"/>
      <c r="H848" s="7">
        <f t="shared" ref="H848" si="473">SUM(E848:G848)</f>
        <v>1</v>
      </c>
      <c r="I848" s="4">
        <v>1</v>
      </c>
      <c r="J848" s="8" t="s">
        <v>231</v>
      </c>
      <c r="K848" s="7">
        <f>SUMIF(exportMMB!D:D,budgetMMB!A848,exportMMB!F:F)</f>
        <v>0</v>
      </c>
      <c r="L848" s="14">
        <f t="shared" si="467"/>
        <v>0</v>
      </c>
      <c r="M848" s="25"/>
      <c r="N848" s="14">
        <f t="shared" si="468"/>
        <v>0</v>
      </c>
      <c r="O848" s="33"/>
      <c r="P848" s="33"/>
      <c r="Q848" s="33"/>
      <c r="R848" s="33"/>
      <c r="S848" s="14">
        <f t="shared" si="469"/>
        <v>0</v>
      </c>
      <c r="T848" s="33">
        <f t="shared" si="470"/>
        <v>0</v>
      </c>
    </row>
    <row r="849" spans="1:20">
      <c r="A849" s="103">
        <v>5340</v>
      </c>
      <c r="B849" s="44" t="s">
        <v>800</v>
      </c>
      <c r="C849" s="236" t="s">
        <v>777</v>
      </c>
      <c r="D849" s="6"/>
      <c r="E849" s="8"/>
      <c r="F849" s="98">
        <v>1</v>
      </c>
      <c r="G849" s="8"/>
      <c r="H849" s="7">
        <f t="shared" si="472"/>
        <v>1</v>
      </c>
      <c r="I849" s="4">
        <v>1</v>
      </c>
      <c r="J849" s="8" t="s">
        <v>231</v>
      </c>
      <c r="K849" s="7">
        <f>SUMIF(exportMMB!D:D,budgetMMB!A849,exportMMB!F:F)</f>
        <v>0</v>
      </c>
      <c r="L849" s="14">
        <f t="shared" si="467"/>
        <v>0</v>
      </c>
      <c r="M849" s="25"/>
      <c r="N849" s="14">
        <f t="shared" si="468"/>
        <v>0</v>
      </c>
      <c r="O849" s="33"/>
      <c r="P849" s="33"/>
      <c r="Q849" s="33"/>
      <c r="R849" s="33"/>
      <c r="S849" s="14">
        <f t="shared" si="469"/>
        <v>0</v>
      </c>
      <c r="T849" s="33">
        <f t="shared" si="470"/>
        <v>0</v>
      </c>
    </row>
    <row r="850" spans="1:20">
      <c r="A850" s="350">
        <v>5341</v>
      </c>
      <c r="B850" s="108" t="s">
        <v>801</v>
      </c>
      <c r="C850" s="236" t="s">
        <v>777</v>
      </c>
      <c r="D850" s="6"/>
      <c r="E850" s="8"/>
      <c r="F850" s="98">
        <v>1</v>
      </c>
      <c r="G850" s="8"/>
      <c r="H850" s="7">
        <f t="shared" ref="H850" si="474">SUM(E850:G850)</f>
        <v>1</v>
      </c>
      <c r="I850" s="4">
        <v>1</v>
      </c>
      <c r="J850" s="8" t="s">
        <v>231</v>
      </c>
      <c r="K850" s="7">
        <f>SUMIF(exportMMB!D:D,budgetMMB!A850,exportMMB!F:F)</f>
        <v>0</v>
      </c>
      <c r="L850" s="14">
        <f t="shared" ref="L850" si="475">H850*I850*K850</f>
        <v>0</v>
      </c>
      <c r="M850" s="25"/>
      <c r="N850" s="14">
        <f t="shared" ref="N850" si="476">MAX(L850-SUM(O850:R850),0)</f>
        <v>0</v>
      </c>
      <c r="O850" s="33"/>
      <c r="P850" s="33"/>
      <c r="Q850" s="33"/>
      <c r="R850" s="33"/>
      <c r="S850" s="14">
        <f t="shared" ref="S850" si="477">L850-SUM(N850:R850)</f>
        <v>0</v>
      </c>
      <c r="T850" s="33">
        <f t="shared" ref="T850" si="478">N850</f>
        <v>0</v>
      </c>
    </row>
    <row r="851" spans="1:20">
      <c r="A851" s="103">
        <v>5346</v>
      </c>
      <c r="B851" s="44" t="s">
        <v>802</v>
      </c>
      <c r="C851" s="236" t="s">
        <v>777</v>
      </c>
      <c r="D851" s="6"/>
      <c r="E851" s="8"/>
      <c r="F851" s="98">
        <v>1</v>
      </c>
      <c r="G851" s="8"/>
      <c r="H851" s="7">
        <f t="shared" si="472"/>
        <v>1</v>
      </c>
      <c r="I851" s="4">
        <v>1</v>
      </c>
      <c r="J851" s="8" t="s">
        <v>231</v>
      </c>
      <c r="K851" s="7">
        <f>SUMIF(exportMMB!D:D,budgetMMB!A851,exportMMB!F:F)</f>
        <v>0</v>
      </c>
      <c r="L851" s="14">
        <f t="shared" si="467"/>
        <v>0</v>
      </c>
      <c r="M851" s="25"/>
      <c r="N851" s="14">
        <f t="shared" si="468"/>
        <v>0</v>
      </c>
      <c r="O851" s="33"/>
      <c r="P851" s="33"/>
      <c r="Q851" s="33"/>
      <c r="R851" s="33"/>
      <c r="S851" s="14">
        <f t="shared" si="469"/>
        <v>0</v>
      </c>
      <c r="T851" s="33">
        <f t="shared" si="470"/>
        <v>0</v>
      </c>
    </row>
    <row r="852" spans="1:20">
      <c r="A852" s="103">
        <v>5347</v>
      </c>
      <c r="B852" s="44" t="s">
        <v>803</v>
      </c>
      <c r="C852" s="236" t="s">
        <v>777</v>
      </c>
      <c r="D852" s="6"/>
      <c r="E852" s="8"/>
      <c r="F852" s="98">
        <v>1</v>
      </c>
      <c r="G852" s="8"/>
      <c r="H852" s="7">
        <f t="shared" ref="H852:H859" si="479">SUM(E852:G852)</f>
        <v>1</v>
      </c>
      <c r="I852" s="4">
        <v>1</v>
      </c>
      <c r="J852" s="8" t="s">
        <v>231</v>
      </c>
      <c r="K852" s="7">
        <f>SUMIF(exportMMB!D:D,budgetMMB!A852,exportMMB!F:F)</f>
        <v>0</v>
      </c>
      <c r="L852" s="14">
        <f t="shared" si="467"/>
        <v>0</v>
      </c>
      <c r="M852" s="25"/>
      <c r="N852" s="14">
        <f t="shared" si="468"/>
        <v>0</v>
      </c>
      <c r="O852" s="33"/>
      <c r="P852" s="33"/>
      <c r="Q852" s="33"/>
      <c r="R852" s="33"/>
      <c r="S852" s="14">
        <f t="shared" si="469"/>
        <v>0</v>
      </c>
      <c r="T852" s="33">
        <f t="shared" si="470"/>
        <v>0</v>
      </c>
    </row>
    <row r="853" spans="1:20">
      <c r="A853" s="103">
        <v>5348</v>
      </c>
      <c r="B853" s="44" t="s">
        <v>804</v>
      </c>
      <c r="C853" s="236" t="s">
        <v>777</v>
      </c>
      <c r="D853" s="6"/>
      <c r="E853" s="8"/>
      <c r="F853" s="98">
        <v>1</v>
      </c>
      <c r="G853" s="8"/>
      <c r="H853" s="7">
        <f t="shared" si="479"/>
        <v>1</v>
      </c>
      <c r="I853" s="4">
        <v>1</v>
      </c>
      <c r="J853" s="8" t="s">
        <v>231</v>
      </c>
      <c r="K853" s="7">
        <f>SUMIF(exportMMB!D:D,budgetMMB!A853,exportMMB!F:F)</f>
        <v>0</v>
      </c>
      <c r="L853" s="14">
        <f t="shared" si="467"/>
        <v>0</v>
      </c>
      <c r="M853" s="25"/>
      <c r="N853" s="14">
        <f t="shared" si="468"/>
        <v>0</v>
      </c>
      <c r="O853" s="33"/>
      <c r="P853" s="33"/>
      <c r="Q853" s="33"/>
      <c r="R853" s="33"/>
      <c r="S853" s="14">
        <f t="shared" si="469"/>
        <v>0</v>
      </c>
      <c r="T853" s="33">
        <f t="shared" si="470"/>
        <v>0</v>
      </c>
    </row>
    <row r="854" spans="1:20">
      <c r="A854" s="103">
        <v>5350</v>
      </c>
      <c r="B854" s="44" t="s">
        <v>805</v>
      </c>
      <c r="C854" s="236" t="s">
        <v>777</v>
      </c>
      <c r="D854" s="6"/>
      <c r="E854" s="8"/>
      <c r="F854" s="98">
        <v>1</v>
      </c>
      <c r="G854" s="8"/>
      <c r="H854" s="7">
        <f t="shared" si="479"/>
        <v>1</v>
      </c>
      <c r="I854" s="4">
        <v>1</v>
      </c>
      <c r="J854" s="8" t="s">
        <v>231</v>
      </c>
      <c r="K854" s="7">
        <f>SUMIF(exportMMB!D:D,budgetMMB!A854,exportMMB!F:F)</f>
        <v>0</v>
      </c>
      <c r="L854" s="14">
        <f t="shared" si="467"/>
        <v>0</v>
      </c>
      <c r="M854" s="25"/>
      <c r="N854" s="14">
        <f t="shared" si="468"/>
        <v>0</v>
      </c>
      <c r="O854" s="33"/>
      <c r="P854" s="33"/>
      <c r="Q854" s="33"/>
      <c r="R854" s="33"/>
      <c r="S854" s="14">
        <f t="shared" si="469"/>
        <v>0</v>
      </c>
      <c r="T854" s="33">
        <f t="shared" si="470"/>
        <v>0</v>
      </c>
    </row>
    <row r="855" spans="1:20">
      <c r="A855" s="103">
        <v>5351</v>
      </c>
      <c r="B855" s="44" t="s">
        <v>807</v>
      </c>
      <c r="C855" s="236" t="s">
        <v>777</v>
      </c>
      <c r="D855" s="6"/>
      <c r="E855" s="8"/>
      <c r="F855" s="98">
        <v>1</v>
      </c>
      <c r="G855" s="8"/>
      <c r="H855" s="7">
        <f t="shared" si="479"/>
        <v>1</v>
      </c>
      <c r="I855" s="4">
        <v>1</v>
      </c>
      <c r="J855" s="8" t="s">
        <v>231</v>
      </c>
      <c r="K855" s="7">
        <f>SUMIF(exportMMB!D:D,budgetMMB!A855,exportMMB!F:F)</f>
        <v>0</v>
      </c>
      <c r="L855" s="14">
        <f t="shared" si="467"/>
        <v>0</v>
      </c>
      <c r="M855" s="25"/>
      <c r="N855" s="14">
        <f t="shared" si="468"/>
        <v>0</v>
      </c>
      <c r="O855" s="33"/>
      <c r="P855" s="33"/>
      <c r="Q855" s="33"/>
      <c r="R855" s="33"/>
      <c r="S855" s="14">
        <f t="shared" si="469"/>
        <v>0</v>
      </c>
      <c r="T855" s="33">
        <f t="shared" si="470"/>
        <v>0</v>
      </c>
    </row>
    <row r="856" spans="1:20">
      <c r="A856" s="103">
        <v>5352</v>
      </c>
      <c r="B856" s="44" t="s">
        <v>808</v>
      </c>
      <c r="C856" s="236" t="s">
        <v>777</v>
      </c>
      <c r="D856" s="6"/>
      <c r="E856" s="8"/>
      <c r="F856" s="98">
        <v>1</v>
      </c>
      <c r="G856" s="8"/>
      <c r="H856" s="7">
        <f t="shared" si="479"/>
        <v>1</v>
      </c>
      <c r="I856" s="4">
        <v>1</v>
      </c>
      <c r="J856" s="8" t="s">
        <v>231</v>
      </c>
      <c r="K856" s="7">
        <f>SUMIF(exportMMB!D:D,budgetMMB!A856,exportMMB!F:F)</f>
        <v>0</v>
      </c>
      <c r="L856" s="14">
        <f t="shared" si="467"/>
        <v>0</v>
      </c>
      <c r="M856" s="25"/>
      <c r="N856" s="14">
        <f t="shared" si="468"/>
        <v>0</v>
      </c>
      <c r="O856" s="33"/>
      <c r="P856" s="33"/>
      <c r="Q856" s="33"/>
      <c r="R856" s="33"/>
      <c r="S856" s="14">
        <f t="shared" si="469"/>
        <v>0</v>
      </c>
      <c r="T856" s="33">
        <f t="shared" si="470"/>
        <v>0</v>
      </c>
    </row>
    <row r="857" spans="1:20">
      <c r="A857" s="103">
        <v>5353</v>
      </c>
      <c r="B857" s="44" t="s">
        <v>809</v>
      </c>
      <c r="C857" s="236" t="s">
        <v>777</v>
      </c>
      <c r="D857" s="6"/>
      <c r="E857" s="8"/>
      <c r="F857" s="98">
        <v>1</v>
      </c>
      <c r="G857" s="8"/>
      <c r="H857" s="7">
        <f t="shared" si="479"/>
        <v>1</v>
      </c>
      <c r="I857" s="4">
        <v>1</v>
      </c>
      <c r="J857" s="8" t="s">
        <v>231</v>
      </c>
      <c r="K857" s="7">
        <f>SUMIF(exportMMB!D:D,budgetMMB!A857,exportMMB!F:F)</f>
        <v>0</v>
      </c>
      <c r="L857" s="14">
        <f t="shared" si="467"/>
        <v>0</v>
      </c>
      <c r="M857" s="25"/>
      <c r="N857" s="14">
        <f t="shared" si="468"/>
        <v>0</v>
      </c>
      <c r="O857" s="33"/>
      <c r="P857" s="33"/>
      <c r="Q857" s="33"/>
      <c r="R857" s="33"/>
      <c r="S857" s="14">
        <f t="shared" si="469"/>
        <v>0</v>
      </c>
      <c r="T857" s="33">
        <f t="shared" si="470"/>
        <v>0</v>
      </c>
    </row>
    <row r="858" spans="1:20">
      <c r="A858" s="103">
        <v>5354</v>
      </c>
      <c r="B858" s="44" t="s">
        <v>810</v>
      </c>
      <c r="C858" s="236" t="s">
        <v>777</v>
      </c>
      <c r="D858" s="6"/>
      <c r="E858" s="8"/>
      <c r="F858" s="98">
        <v>1</v>
      </c>
      <c r="G858" s="8"/>
      <c r="H858" s="7">
        <f t="shared" ref="H858" si="480">SUM(E858:G858)</f>
        <v>1</v>
      </c>
      <c r="I858" s="4">
        <v>1</v>
      </c>
      <c r="J858" s="8" t="s">
        <v>231</v>
      </c>
      <c r="K858" s="7">
        <f>SUMIF(exportMMB!D:D,budgetMMB!A858,exportMMB!F:F)</f>
        <v>0</v>
      </c>
      <c r="L858" s="14">
        <f t="shared" si="467"/>
        <v>0</v>
      </c>
      <c r="M858" s="25"/>
      <c r="N858" s="14">
        <f t="shared" si="468"/>
        <v>0</v>
      </c>
      <c r="O858" s="33"/>
      <c r="P858" s="33"/>
      <c r="Q858" s="33"/>
      <c r="R858" s="33"/>
      <c r="S858" s="14">
        <f t="shared" si="469"/>
        <v>0</v>
      </c>
      <c r="T858" s="33">
        <f t="shared" si="470"/>
        <v>0</v>
      </c>
    </row>
    <row r="859" spans="1:20">
      <c r="A859" s="103">
        <v>5356</v>
      </c>
      <c r="B859" s="44" t="s">
        <v>811</v>
      </c>
      <c r="C859" s="236" t="s">
        <v>777</v>
      </c>
      <c r="D859" s="6"/>
      <c r="E859" s="8"/>
      <c r="F859" s="98">
        <v>1</v>
      </c>
      <c r="G859" s="8"/>
      <c r="H859" s="7">
        <f t="shared" si="479"/>
        <v>1</v>
      </c>
      <c r="I859" s="4">
        <v>1</v>
      </c>
      <c r="J859" s="8" t="s">
        <v>231</v>
      </c>
      <c r="K859" s="7">
        <f>SUMIF(exportMMB!D:D,budgetMMB!A859,exportMMB!F:F)</f>
        <v>0</v>
      </c>
      <c r="L859" s="14">
        <f t="shared" si="467"/>
        <v>0</v>
      </c>
      <c r="M859" s="25"/>
      <c r="N859" s="14">
        <f t="shared" si="468"/>
        <v>0</v>
      </c>
      <c r="O859" s="33"/>
      <c r="P859" s="33"/>
      <c r="Q859" s="33"/>
      <c r="R859" s="33"/>
      <c r="S859" s="14">
        <f t="shared" si="469"/>
        <v>0</v>
      </c>
      <c r="T859" s="33">
        <f t="shared" si="470"/>
        <v>0</v>
      </c>
    </row>
    <row r="860" spans="1:20">
      <c r="A860" s="103">
        <v>5357</v>
      </c>
      <c r="B860" s="44" t="s">
        <v>812</v>
      </c>
      <c r="C860" s="236" t="s">
        <v>777</v>
      </c>
      <c r="D860" s="6"/>
      <c r="E860" s="8"/>
      <c r="F860" s="98">
        <v>1</v>
      </c>
      <c r="G860" s="8"/>
      <c r="H860" s="7">
        <f t="shared" ref="H860:H861" si="481">SUM(E860:G860)</f>
        <v>1</v>
      </c>
      <c r="I860" s="4">
        <v>1</v>
      </c>
      <c r="J860" s="8" t="s">
        <v>231</v>
      </c>
      <c r="K860" s="7">
        <f>SUMIF(exportMMB!D:D,budgetMMB!A860,exportMMB!F:F)</f>
        <v>0</v>
      </c>
      <c r="L860" s="14">
        <f>H860*I860*K860</f>
        <v>0</v>
      </c>
      <c r="M860" s="25"/>
      <c r="N860" s="14">
        <f t="shared" si="468"/>
        <v>0</v>
      </c>
      <c r="O860" s="33"/>
      <c r="P860" s="33"/>
      <c r="Q860" s="33"/>
      <c r="R860" s="33"/>
      <c r="S860" s="14">
        <f t="shared" si="469"/>
        <v>0</v>
      </c>
      <c r="T860" s="33">
        <f>N860</f>
        <v>0</v>
      </c>
    </row>
    <row r="861" spans="1:20">
      <c r="A861" s="103">
        <v>5358</v>
      </c>
      <c r="B861" s="44" t="s">
        <v>813</v>
      </c>
      <c r="C861" s="236" t="s">
        <v>777</v>
      </c>
      <c r="D861" s="6"/>
      <c r="E861" s="8"/>
      <c r="F861" s="98">
        <v>1</v>
      </c>
      <c r="G861" s="8"/>
      <c r="H861" s="7">
        <f t="shared" si="481"/>
        <v>1</v>
      </c>
      <c r="I861" s="4">
        <v>1</v>
      </c>
      <c r="J861" s="8" t="s">
        <v>231</v>
      </c>
      <c r="K861" s="7">
        <f>SUMIF(exportMMB!D:D,budgetMMB!A861,exportMMB!F:F)</f>
        <v>0</v>
      </c>
      <c r="L861" s="14">
        <f>H861*I861*K861</f>
        <v>0</v>
      </c>
      <c r="M861" s="25"/>
      <c r="N861" s="14">
        <f t="shared" si="468"/>
        <v>0</v>
      </c>
      <c r="O861" s="33"/>
      <c r="P861" s="33"/>
      <c r="Q861" s="33"/>
      <c r="R861" s="33"/>
      <c r="S861" s="14">
        <f t="shared" si="469"/>
        <v>0</v>
      </c>
      <c r="T861" s="33">
        <f>N861</f>
        <v>0</v>
      </c>
    </row>
    <row r="862" spans="1:20">
      <c r="A862" s="103">
        <v>5360</v>
      </c>
      <c r="B862" s="44" t="s">
        <v>814</v>
      </c>
      <c r="C862" s="236" t="s">
        <v>777</v>
      </c>
      <c r="D862" s="6"/>
      <c r="E862" s="8"/>
      <c r="F862" s="98">
        <v>1</v>
      </c>
      <c r="G862" s="8"/>
      <c r="H862" s="7">
        <f t="shared" ref="H862:H865" si="482">SUM(E862:G862)</f>
        <v>1</v>
      </c>
      <c r="I862" s="4">
        <v>1</v>
      </c>
      <c r="J862" s="8" t="s">
        <v>231</v>
      </c>
      <c r="K862" s="7">
        <f>SUMIF(exportMMB!D:D,budgetMMB!A862,exportMMB!F:F)</f>
        <v>0</v>
      </c>
      <c r="L862" s="14">
        <f t="shared" si="467"/>
        <v>0</v>
      </c>
      <c r="M862" s="25"/>
      <c r="N862" s="14">
        <f t="shared" si="468"/>
        <v>0</v>
      </c>
      <c r="O862" s="33"/>
      <c r="P862" s="33"/>
      <c r="Q862" s="33"/>
      <c r="R862" s="33"/>
      <c r="S862" s="14">
        <f t="shared" si="469"/>
        <v>0</v>
      </c>
      <c r="T862" s="33">
        <f t="shared" si="470"/>
        <v>0</v>
      </c>
    </row>
    <row r="863" spans="1:20">
      <c r="A863" s="103">
        <v>5370</v>
      </c>
      <c r="B863" s="44" t="s">
        <v>773</v>
      </c>
      <c r="C863" s="236" t="s">
        <v>777</v>
      </c>
      <c r="D863" s="6"/>
      <c r="E863" s="8"/>
      <c r="F863" s="98">
        <v>1</v>
      </c>
      <c r="G863" s="8"/>
      <c r="H863" s="7">
        <f t="shared" si="482"/>
        <v>1</v>
      </c>
      <c r="I863" s="4">
        <v>1</v>
      </c>
      <c r="J863" s="8" t="s">
        <v>231</v>
      </c>
      <c r="K863" s="7">
        <f>SUMIF(exportMMB!D:D,budgetMMB!A863,exportMMB!F:F)</f>
        <v>0</v>
      </c>
      <c r="L863" s="14">
        <f t="shared" si="467"/>
        <v>0</v>
      </c>
      <c r="M863" s="25"/>
      <c r="N863" s="14">
        <f t="shared" si="468"/>
        <v>0</v>
      </c>
      <c r="O863" s="33"/>
      <c r="P863" s="33"/>
      <c r="Q863" s="33"/>
      <c r="R863" s="33"/>
      <c r="S863" s="14">
        <f t="shared" si="469"/>
        <v>0</v>
      </c>
      <c r="T863" s="33">
        <f t="shared" si="470"/>
        <v>0</v>
      </c>
    </row>
    <row r="864" spans="1:20">
      <c r="A864" s="39">
        <v>5390</v>
      </c>
      <c r="B864" s="44" t="s">
        <v>815</v>
      </c>
      <c r="C864" s="236" t="s">
        <v>777</v>
      </c>
      <c r="D864" s="6"/>
      <c r="E864" s="8"/>
      <c r="F864" s="98">
        <v>1</v>
      </c>
      <c r="G864" s="8"/>
      <c r="H864" s="7">
        <f t="shared" si="482"/>
        <v>1</v>
      </c>
      <c r="I864" s="4">
        <v>1</v>
      </c>
      <c r="J864" s="8" t="s">
        <v>231</v>
      </c>
      <c r="K864" s="7">
        <f>SUMIF(exportMMB!D:D,budgetMMB!A864,exportMMB!F:F)</f>
        <v>0</v>
      </c>
      <c r="L864" s="14">
        <f t="shared" si="467"/>
        <v>0</v>
      </c>
      <c r="M864" s="25"/>
      <c r="N864" s="14">
        <f t="shared" si="468"/>
        <v>0</v>
      </c>
      <c r="O864" s="33"/>
      <c r="P864" s="33"/>
      <c r="Q864" s="33"/>
      <c r="R864" s="33"/>
      <c r="S864" s="14">
        <f t="shared" si="469"/>
        <v>0</v>
      </c>
      <c r="T864" s="36"/>
    </row>
    <row r="865" spans="1:20">
      <c r="A865" s="39">
        <v>5394</v>
      </c>
      <c r="B865" s="44" t="s">
        <v>774</v>
      </c>
      <c r="C865" s="236" t="s">
        <v>254</v>
      </c>
      <c r="D865" s="6"/>
      <c r="E865" s="8"/>
      <c r="F865" s="98">
        <v>1</v>
      </c>
      <c r="G865" s="8"/>
      <c r="H865" s="7">
        <f t="shared" si="482"/>
        <v>1</v>
      </c>
      <c r="I865" s="4">
        <v>1</v>
      </c>
      <c r="J865" s="8" t="s">
        <v>231</v>
      </c>
      <c r="K865" s="7">
        <f>SUMIF(exportMMB!D:D,budgetMMB!A865,exportMMB!F:F)</f>
        <v>0</v>
      </c>
      <c r="L865" s="14">
        <f t="shared" si="467"/>
        <v>0</v>
      </c>
      <c r="M865" s="25"/>
      <c r="N865" s="14">
        <f t="shared" si="468"/>
        <v>0</v>
      </c>
      <c r="O865" s="33"/>
      <c r="P865" s="33"/>
      <c r="Q865" s="33"/>
      <c r="R865" s="33"/>
      <c r="S865" s="14">
        <f t="shared" si="469"/>
        <v>0</v>
      </c>
      <c r="T865" s="36"/>
    </row>
    <row r="866" spans="1:20">
      <c r="A866" s="39"/>
      <c r="B866" s="46" t="s">
        <v>152</v>
      </c>
      <c r="C866" s="237"/>
      <c r="D866" s="6"/>
      <c r="E866" s="8"/>
      <c r="F866" s="98"/>
      <c r="G866" s="8"/>
      <c r="H866" s="7"/>
      <c r="I866" s="4"/>
      <c r="J866" s="8"/>
      <c r="K866" s="7"/>
      <c r="L866" s="16">
        <f t="shared" ref="L866:T866" si="483">SUM(L842:L865)</f>
        <v>0</v>
      </c>
      <c r="M866" s="21">
        <f t="shared" si="483"/>
        <v>0</v>
      </c>
      <c r="N866" s="16">
        <f t="shared" si="483"/>
        <v>0</v>
      </c>
      <c r="O866" s="34">
        <f t="shared" si="483"/>
        <v>0</v>
      </c>
      <c r="P866" s="34">
        <f t="shared" si="483"/>
        <v>0</v>
      </c>
      <c r="Q866" s="34">
        <f t="shared" si="483"/>
        <v>0</v>
      </c>
      <c r="R866" s="34">
        <f t="shared" si="483"/>
        <v>0</v>
      </c>
      <c r="S866" s="16">
        <f t="shared" si="483"/>
        <v>0</v>
      </c>
      <c r="T866" s="34">
        <f t="shared" si="483"/>
        <v>0</v>
      </c>
    </row>
    <row r="867" spans="1:20">
      <c r="A867" s="1"/>
      <c r="B867" s="46"/>
      <c r="C867" s="237"/>
      <c r="D867" s="6"/>
      <c r="E867" s="4"/>
      <c r="F867" s="98"/>
      <c r="G867" s="8"/>
      <c r="H867" s="7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</row>
    <row r="868" spans="1:20">
      <c r="A868" s="41">
        <v>5400</v>
      </c>
      <c r="B868" s="31" t="s">
        <v>816</v>
      </c>
      <c r="C868" s="237"/>
      <c r="D868" s="6"/>
      <c r="E868" s="8"/>
      <c r="F868" s="98"/>
      <c r="G868" s="8"/>
      <c r="H868" s="7"/>
      <c r="I868" s="4"/>
      <c r="J868" s="8"/>
      <c r="K868" s="7"/>
      <c r="L868" s="14"/>
      <c r="M868" s="25"/>
      <c r="N868" s="14"/>
      <c r="O868" s="33"/>
      <c r="P868" s="33"/>
      <c r="Q868" s="33"/>
      <c r="R868" s="33"/>
      <c r="S868" s="14"/>
      <c r="T868" s="33"/>
    </row>
    <row r="869" spans="1:20">
      <c r="A869" s="103">
        <v>5444</v>
      </c>
      <c r="B869" s="44" t="s">
        <v>817</v>
      </c>
      <c r="C869" s="236" t="s">
        <v>777</v>
      </c>
      <c r="D869" s="6"/>
      <c r="E869" s="8"/>
      <c r="F869" s="98">
        <v>1</v>
      </c>
      <c r="G869" s="8"/>
      <c r="H869" s="7">
        <f t="shared" ref="H869:H874" si="484">SUM(E869:G869)</f>
        <v>1</v>
      </c>
      <c r="I869" s="4">
        <v>1</v>
      </c>
      <c r="J869" s="8" t="s">
        <v>231</v>
      </c>
      <c r="K869" s="7">
        <f>SUMIF(exportMMB!D:D,budgetMMB!A869,exportMMB!F:F)</f>
        <v>0</v>
      </c>
      <c r="L869" s="14">
        <f t="shared" ref="L869:L878" si="485">H869*I869*K869</f>
        <v>0</v>
      </c>
      <c r="M869" s="25"/>
      <c r="N869" s="14">
        <f t="shared" ref="N869:N878" si="486">MAX(L869-SUM(O869:R869),0)</f>
        <v>0</v>
      </c>
      <c r="O869" s="33"/>
      <c r="P869" s="33"/>
      <c r="Q869" s="33"/>
      <c r="R869" s="33"/>
      <c r="S869" s="14">
        <f t="shared" ref="S869:S878" si="487">L869-SUM(N869:R869)</f>
        <v>0</v>
      </c>
      <c r="T869" s="33">
        <f t="shared" ref="T869:T877" si="488">N869</f>
        <v>0</v>
      </c>
    </row>
    <row r="870" spans="1:20">
      <c r="A870" s="103">
        <v>5445</v>
      </c>
      <c r="B870" s="44" t="s">
        <v>818</v>
      </c>
      <c r="C870" s="236" t="s">
        <v>777</v>
      </c>
      <c r="D870" s="6"/>
      <c r="E870" s="8"/>
      <c r="F870" s="98">
        <v>1</v>
      </c>
      <c r="G870" s="8"/>
      <c r="H870" s="7">
        <f t="shared" si="484"/>
        <v>1</v>
      </c>
      <c r="I870" s="4">
        <v>1</v>
      </c>
      <c r="J870" s="8" t="s">
        <v>231</v>
      </c>
      <c r="K870" s="7">
        <f>SUMIF(exportMMB!D:D,budgetMMB!A870,exportMMB!F:F)</f>
        <v>0</v>
      </c>
      <c r="L870" s="14">
        <f t="shared" si="485"/>
        <v>0</v>
      </c>
      <c r="M870" s="25"/>
      <c r="N870" s="14">
        <f t="shared" si="486"/>
        <v>0</v>
      </c>
      <c r="O870" s="33"/>
      <c r="P870" s="33"/>
      <c r="Q870" s="33"/>
      <c r="R870" s="33"/>
      <c r="S870" s="14">
        <f t="shared" si="487"/>
        <v>0</v>
      </c>
      <c r="T870" s="33">
        <f t="shared" si="488"/>
        <v>0</v>
      </c>
    </row>
    <row r="871" spans="1:20">
      <c r="A871" s="103">
        <v>5446</v>
      </c>
      <c r="B871" s="44" t="s">
        <v>819</v>
      </c>
      <c r="C871" s="236" t="s">
        <v>777</v>
      </c>
      <c r="D871" s="6"/>
      <c r="E871" s="8"/>
      <c r="F871" s="98">
        <v>1</v>
      </c>
      <c r="G871" s="8"/>
      <c r="H871" s="7">
        <f t="shared" si="484"/>
        <v>1</v>
      </c>
      <c r="I871" s="4">
        <v>1</v>
      </c>
      <c r="J871" s="8" t="s">
        <v>231</v>
      </c>
      <c r="K871" s="7">
        <f>SUMIF(exportMMB!D:D,budgetMMB!A871,exportMMB!F:F)</f>
        <v>0</v>
      </c>
      <c r="L871" s="14">
        <f t="shared" si="485"/>
        <v>0</v>
      </c>
      <c r="M871" s="25"/>
      <c r="N871" s="14">
        <f t="shared" si="486"/>
        <v>0</v>
      </c>
      <c r="O871" s="33"/>
      <c r="P871" s="33"/>
      <c r="Q871" s="33"/>
      <c r="R871" s="33"/>
      <c r="S871" s="14">
        <f t="shared" si="487"/>
        <v>0</v>
      </c>
      <c r="T871" s="33">
        <f t="shared" si="488"/>
        <v>0</v>
      </c>
    </row>
    <row r="872" spans="1:20">
      <c r="A872" s="103">
        <v>5448</v>
      </c>
      <c r="B872" s="44" t="s">
        <v>820</v>
      </c>
      <c r="C872" s="236" t="s">
        <v>777</v>
      </c>
      <c r="D872" s="6"/>
      <c r="E872" s="4"/>
      <c r="F872" s="98">
        <v>1</v>
      </c>
      <c r="G872" s="8"/>
      <c r="H872" s="7">
        <f t="shared" ref="H872" si="489">SUM(E872:G872)</f>
        <v>1</v>
      </c>
      <c r="I872" s="4">
        <v>1</v>
      </c>
      <c r="J872" s="8" t="s">
        <v>231</v>
      </c>
      <c r="K872" s="7">
        <f>SUMIF(exportMMB!D:D,budgetMMB!A872,exportMMB!F:F)</f>
        <v>0</v>
      </c>
      <c r="L872" s="14">
        <f t="shared" si="485"/>
        <v>0</v>
      </c>
      <c r="M872" s="25"/>
      <c r="N872" s="14">
        <f t="shared" si="486"/>
        <v>0</v>
      </c>
      <c r="O872" s="33"/>
      <c r="P872" s="33"/>
      <c r="Q872" s="33"/>
      <c r="R872" s="33"/>
      <c r="S872" s="14">
        <f t="shared" si="487"/>
        <v>0</v>
      </c>
      <c r="T872" s="33">
        <f t="shared" si="488"/>
        <v>0</v>
      </c>
    </row>
    <row r="873" spans="1:20">
      <c r="A873" s="103">
        <v>5450</v>
      </c>
      <c r="B873" s="44" t="s">
        <v>821</v>
      </c>
      <c r="C873" s="236" t="s">
        <v>777</v>
      </c>
      <c r="D873" s="6"/>
      <c r="E873" s="8"/>
      <c r="F873" s="98">
        <v>1</v>
      </c>
      <c r="G873" s="8"/>
      <c r="H873" s="7">
        <f t="shared" si="484"/>
        <v>1</v>
      </c>
      <c r="I873" s="4">
        <v>1</v>
      </c>
      <c r="J873" s="8" t="s">
        <v>231</v>
      </c>
      <c r="K873" s="7">
        <f>SUMIF(exportMMB!D:D,budgetMMB!A873,exportMMB!F:F)</f>
        <v>0</v>
      </c>
      <c r="L873" s="14">
        <f t="shared" si="485"/>
        <v>0</v>
      </c>
      <c r="M873" s="25"/>
      <c r="N873" s="14">
        <f t="shared" si="486"/>
        <v>0</v>
      </c>
      <c r="O873" s="33"/>
      <c r="P873" s="33"/>
      <c r="Q873" s="33"/>
      <c r="R873" s="33"/>
      <c r="S873" s="14">
        <f t="shared" si="487"/>
        <v>0</v>
      </c>
      <c r="T873" s="33">
        <f t="shared" si="488"/>
        <v>0</v>
      </c>
    </row>
    <row r="874" spans="1:20">
      <c r="A874" s="103">
        <v>5451</v>
      </c>
      <c r="B874" s="44" t="s">
        <v>822</v>
      </c>
      <c r="C874" s="236" t="s">
        <v>777</v>
      </c>
      <c r="D874" s="6"/>
      <c r="E874" s="8"/>
      <c r="F874" s="98">
        <v>1</v>
      </c>
      <c r="G874" s="8"/>
      <c r="H874" s="7">
        <f t="shared" si="484"/>
        <v>1</v>
      </c>
      <c r="I874" s="4">
        <v>1</v>
      </c>
      <c r="J874" s="8" t="s">
        <v>231</v>
      </c>
      <c r="K874" s="7">
        <f>SUMIF(exportMMB!D:D,budgetMMB!A874,exportMMB!F:F)</f>
        <v>0</v>
      </c>
      <c r="L874" s="14">
        <f t="shared" si="485"/>
        <v>0</v>
      </c>
      <c r="M874" s="25"/>
      <c r="N874" s="14">
        <f t="shared" si="486"/>
        <v>0</v>
      </c>
      <c r="O874" s="33"/>
      <c r="P874" s="33"/>
      <c r="Q874" s="33"/>
      <c r="R874" s="33"/>
      <c r="S874" s="14">
        <f t="shared" si="487"/>
        <v>0</v>
      </c>
      <c r="T874" s="33">
        <f t="shared" si="488"/>
        <v>0</v>
      </c>
    </row>
    <row r="875" spans="1:20">
      <c r="A875" s="103">
        <v>5456</v>
      </c>
      <c r="B875" s="44" t="s">
        <v>823</v>
      </c>
      <c r="C875" s="236" t="s">
        <v>777</v>
      </c>
      <c r="D875" s="6"/>
      <c r="E875" s="8"/>
      <c r="F875" s="98">
        <v>1</v>
      </c>
      <c r="G875" s="8"/>
      <c r="H875" s="7">
        <f t="shared" ref="H875:H884" si="490">SUM(E875:G875)</f>
        <v>1</v>
      </c>
      <c r="I875" s="4">
        <v>1</v>
      </c>
      <c r="J875" s="8" t="s">
        <v>231</v>
      </c>
      <c r="K875" s="7">
        <f>SUMIF(exportMMB!D:D,budgetMMB!A875,exportMMB!F:F)</f>
        <v>0</v>
      </c>
      <c r="L875" s="14">
        <f t="shared" si="485"/>
        <v>0</v>
      </c>
      <c r="M875" s="25"/>
      <c r="N875" s="14">
        <f t="shared" si="486"/>
        <v>0</v>
      </c>
      <c r="O875" s="33"/>
      <c r="P875" s="33"/>
      <c r="Q875" s="33"/>
      <c r="R875" s="33"/>
      <c r="S875" s="14">
        <f t="shared" si="487"/>
        <v>0</v>
      </c>
      <c r="T875" s="33">
        <f t="shared" si="488"/>
        <v>0</v>
      </c>
    </row>
    <row r="876" spans="1:20">
      <c r="A876" s="103">
        <v>5470</v>
      </c>
      <c r="B876" s="44" t="s">
        <v>824</v>
      </c>
      <c r="C876" s="236" t="s">
        <v>777</v>
      </c>
      <c r="D876" s="6"/>
      <c r="E876" s="8"/>
      <c r="F876" s="98">
        <v>1</v>
      </c>
      <c r="G876" s="8"/>
      <c r="H876" s="7">
        <f t="shared" si="490"/>
        <v>1</v>
      </c>
      <c r="I876" s="4">
        <v>1</v>
      </c>
      <c r="J876" s="8" t="s">
        <v>231</v>
      </c>
      <c r="K876" s="7">
        <f>SUMIF(exportMMB!D:D,budgetMMB!A876,exportMMB!F:F)</f>
        <v>0</v>
      </c>
      <c r="L876" s="14">
        <f t="shared" si="485"/>
        <v>0</v>
      </c>
      <c r="M876" s="25"/>
      <c r="N876" s="14">
        <f t="shared" si="486"/>
        <v>0</v>
      </c>
      <c r="O876" s="33"/>
      <c r="P876" s="33"/>
      <c r="Q876" s="33"/>
      <c r="R876" s="33"/>
      <c r="S876" s="14">
        <f t="shared" si="487"/>
        <v>0</v>
      </c>
      <c r="T876" s="33">
        <f t="shared" si="488"/>
        <v>0</v>
      </c>
    </row>
    <row r="877" spans="1:20">
      <c r="A877" s="103">
        <v>5471</v>
      </c>
      <c r="B877" s="44" t="s">
        <v>825</v>
      </c>
      <c r="C877" s="236" t="s">
        <v>777</v>
      </c>
      <c r="D877" s="6"/>
      <c r="E877" s="4"/>
      <c r="F877" s="98">
        <v>1</v>
      </c>
      <c r="G877" s="10"/>
      <c r="H877" s="7">
        <f t="shared" ref="H877" si="491">SUM(E877:G877)</f>
        <v>1</v>
      </c>
      <c r="I877" s="4">
        <v>1</v>
      </c>
      <c r="J877" s="8" t="s">
        <v>231</v>
      </c>
      <c r="K877" s="7">
        <f>SUMIF(exportMMB!D:D,budgetMMB!A877,exportMMB!F:F)</f>
        <v>0</v>
      </c>
      <c r="L877" s="14">
        <f t="shared" si="485"/>
        <v>0</v>
      </c>
      <c r="M877" s="25"/>
      <c r="N877" s="14">
        <f t="shared" si="486"/>
        <v>0</v>
      </c>
      <c r="O877" s="33"/>
      <c r="P877" s="33"/>
      <c r="Q877" s="33"/>
      <c r="R877" s="33"/>
      <c r="S877" s="14">
        <f t="shared" si="487"/>
        <v>0</v>
      </c>
      <c r="T877" s="33">
        <f t="shared" si="488"/>
        <v>0</v>
      </c>
    </row>
    <row r="878" spans="1:20">
      <c r="A878" s="39">
        <v>5494</v>
      </c>
      <c r="B878" s="44" t="s">
        <v>774</v>
      </c>
      <c r="C878" s="236" t="s">
        <v>254</v>
      </c>
      <c r="D878" s="6"/>
      <c r="E878" s="8"/>
      <c r="F878" s="98">
        <v>1</v>
      </c>
      <c r="G878" s="8"/>
      <c r="H878" s="7">
        <f t="shared" si="490"/>
        <v>1</v>
      </c>
      <c r="I878" s="4">
        <v>1</v>
      </c>
      <c r="J878" s="8" t="s">
        <v>231</v>
      </c>
      <c r="K878" s="7">
        <f>SUMIF(exportMMB!D:D,budgetMMB!A878,exportMMB!F:F)</f>
        <v>0</v>
      </c>
      <c r="L878" s="14">
        <f t="shared" si="485"/>
        <v>0</v>
      </c>
      <c r="M878" s="25"/>
      <c r="N878" s="14">
        <f t="shared" si="486"/>
        <v>0</v>
      </c>
      <c r="O878" s="33"/>
      <c r="P878" s="33"/>
      <c r="Q878" s="33"/>
      <c r="R878" s="33"/>
      <c r="S878" s="14">
        <f t="shared" si="487"/>
        <v>0</v>
      </c>
      <c r="T878" s="36"/>
    </row>
    <row r="879" spans="1:20">
      <c r="A879" s="1"/>
      <c r="B879" s="46" t="s">
        <v>152</v>
      </c>
      <c r="C879" s="239"/>
      <c r="D879" s="6"/>
      <c r="E879" s="4"/>
      <c r="F879" s="98"/>
      <c r="G879" s="8"/>
      <c r="H879" s="7"/>
      <c r="I879" s="4"/>
      <c r="J879" s="8"/>
      <c r="K879" s="7"/>
      <c r="L879" s="16">
        <f t="shared" ref="L879:T879" si="492">SUM(L869:L878)</f>
        <v>0</v>
      </c>
      <c r="M879" s="25">
        <f>SUM(M869:M878)</f>
        <v>0</v>
      </c>
      <c r="N879" s="16">
        <f t="shared" si="492"/>
        <v>0</v>
      </c>
      <c r="O879" s="34">
        <f t="shared" si="492"/>
        <v>0</v>
      </c>
      <c r="P879" s="34">
        <f t="shared" si="492"/>
        <v>0</v>
      </c>
      <c r="Q879" s="34">
        <f t="shared" si="492"/>
        <v>0</v>
      </c>
      <c r="R879" s="34">
        <f t="shared" si="492"/>
        <v>0</v>
      </c>
      <c r="S879" s="16">
        <f t="shared" si="492"/>
        <v>0</v>
      </c>
      <c r="T879" s="34">
        <f t="shared" si="492"/>
        <v>0</v>
      </c>
    </row>
    <row r="880" spans="1:20">
      <c r="A880" s="1"/>
      <c r="B880" s="46"/>
      <c r="C880" s="239"/>
      <c r="D880" s="6"/>
      <c r="E880" s="4"/>
      <c r="F880" s="98"/>
      <c r="G880" s="8"/>
      <c r="H880" s="7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</row>
    <row r="881" spans="1:20">
      <c r="A881" s="41">
        <v>5500</v>
      </c>
      <c r="B881" s="31" t="s">
        <v>209</v>
      </c>
      <c r="C881" s="237"/>
      <c r="D881" s="6"/>
      <c r="E881" s="4"/>
      <c r="F881" s="98"/>
      <c r="G881" s="8"/>
      <c r="H881" s="7"/>
      <c r="I881" s="4"/>
      <c r="J881" s="4"/>
      <c r="K881" s="7"/>
      <c r="L881" s="14"/>
      <c r="M881" s="25"/>
      <c r="N881" s="14"/>
      <c r="O881" s="33"/>
      <c r="P881" s="33"/>
      <c r="Q881" s="33"/>
      <c r="R881" s="33"/>
      <c r="S881" s="14"/>
      <c r="T881" s="33"/>
    </row>
    <row r="882" spans="1:20">
      <c r="A882" s="103">
        <v>5540</v>
      </c>
      <c r="B882" s="44" t="s">
        <v>826</v>
      </c>
      <c r="C882" s="236" t="s">
        <v>777</v>
      </c>
      <c r="D882" s="6"/>
      <c r="E882" s="4"/>
      <c r="F882" s="98">
        <v>1</v>
      </c>
      <c r="G882" s="8"/>
      <c r="H882" s="7">
        <f t="shared" si="490"/>
        <v>1</v>
      </c>
      <c r="I882" s="4">
        <v>1</v>
      </c>
      <c r="J882" s="8" t="s">
        <v>231</v>
      </c>
      <c r="K882" s="7">
        <f>SUMIF(exportMMB!D:D,budgetMMB!A882,exportMMB!F:F)</f>
        <v>0</v>
      </c>
      <c r="L882" s="14">
        <f>H882*I882*K882</f>
        <v>0</v>
      </c>
      <c r="M882" s="25"/>
      <c r="N882" s="14">
        <f>MAX(L882-SUM(O882:R882),0)</f>
        <v>0</v>
      </c>
      <c r="O882" s="33"/>
      <c r="P882" s="33"/>
      <c r="Q882" s="33"/>
      <c r="R882" s="33"/>
      <c r="S882" s="14">
        <f>L882-SUM(N882:R882)</f>
        <v>0</v>
      </c>
      <c r="T882" s="33">
        <f>N882</f>
        <v>0</v>
      </c>
    </row>
    <row r="883" spans="1:20">
      <c r="A883" s="103">
        <v>5550</v>
      </c>
      <c r="B883" s="44" t="s">
        <v>827</v>
      </c>
      <c r="C883" s="236" t="s">
        <v>777</v>
      </c>
      <c r="D883" s="6"/>
      <c r="E883" s="4"/>
      <c r="F883" s="98">
        <v>1</v>
      </c>
      <c r="G883" s="8"/>
      <c r="H883" s="7">
        <f t="shared" ref="H883" si="493">SUM(E883:G883)</f>
        <v>1</v>
      </c>
      <c r="I883" s="4">
        <v>1</v>
      </c>
      <c r="J883" s="8" t="s">
        <v>231</v>
      </c>
      <c r="K883" s="7">
        <f>SUMIF(exportMMB!D:D,budgetMMB!A883,exportMMB!F:F)</f>
        <v>0</v>
      </c>
      <c r="L883" s="14">
        <f>H883*I883*K883</f>
        <v>0</v>
      </c>
      <c r="M883" s="25"/>
      <c r="N883" s="14">
        <f>MAX(L883-SUM(O883:R883),0)</f>
        <v>0</v>
      </c>
      <c r="O883" s="33"/>
      <c r="P883" s="33"/>
      <c r="Q883" s="33"/>
      <c r="R883" s="33"/>
      <c r="S883" s="14">
        <f>L883-SUM(N883:R883)</f>
        <v>0</v>
      </c>
      <c r="T883" s="33">
        <f>N883</f>
        <v>0</v>
      </c>
    </row>
    <row r="884" spans="1:20">
      <c r="A884" s="350">
        <v>5551</v>
      </c>
      <c r="B884" s="108" t="s">
        <v>828</v>
      </c>
      <c r="C884" s="236" t="s">
        <v>777</v>
      </c>
      <c r="D884" s="6"/>
      <c r="E884" s="4"/>
      <c r="F884" s="98">
        <v>1</v>
      </c>
      <c r="G884" s="8"/>
      <c r="H884" s="7">
        <f t="shared" si="490"/>
        <v>1</v>
      </c>
      <c r="I884" s="4">
        <v>1</v>
      </c>
      <c r="J884" s="8" t="s">
        <v>231</v>
      </c>
      <c r="K884" s="7">
        <f>SUMIF(exportMMB!D:D,budgetMMB!A884,exportMMB!F:F)</f>
        <v>0</v>
      </c>
      <c r="L884" s="14">
        <f>H884*I884*K884</f>
        <v>0</v>
      </c>
      <c r="M884" s="25"/>
      <c r="N884" s="14">
        <f>MAX(L884-SUM(O884:R884),0)</f>
        <v>0</v>
      </c>
      <c r="O884" s="33"/>
      <c r="P884" s="33"/>
      <c r="Q884" s="33"/>
      <c r="R884" s="33"/>
      <c r="S884" s="14">
        <f>L884-SUM(N884:R884)</f>
        <v>0</v>
      </c>
      <c r="T884" s="33">
        <f>N884</f>
        <v>0</v>
      </c>
    </row>
    <row r="885" spans="1:20">
      <c r="A885" s="1"/>
      <c r="B885" s="46" t="s">
        <v>152</v>
      </c>
      <c r="C885" s="239"/>
      <c r="D885" s="6"/>
      <c r="E885" s="4"/>
      <c r="F885" s="98"/>
      <c r="G885" s="8"/>
      <c r="H885" s="7"/>
      <c r="I885" s="4"/>
      <c r="J885" s="8"/>
      <c r="K885" s="7"/>
      <c r="L885" s="16">
        <f t="shared" ref="L885:T885" si="494">SUM(L882:L884)</f>
        <v>0</v>
      </c>
      <c r="M885" s="21">
        <f t="shared" si="494"/>
        <v>0</v>
      </c>
      <c r="N885" s="16">
        <f t="shared" si="494"/>
        <v>0</v>
      </c>
      <c r="O885" s="34">
        <f t="shared" si="494"/>
        <v>0</v>
      </c>
      <c r="P885" s="34">
        <f t="shared" si="494"/>
        <v>0</v>
      </c>
      <c r="Q885" s="34">
        <f t="shared" si="494"/>
        <v>0</v>
      </c>
      <c r="R885" s="34">
        <f t="shared" si="494"/>
        <v>0</v>
      </c>
      <c r="S885" s="16">
        <f t="shared" si="494"/>
        <v>0</v>
      </c>
      <c r="T885" s="34">
        <f t="shared" si="494"/>
        <v>0</v>
      </c>
    </row>
    <row r="886" spans="1:20">
      <c r="A886" s="39"/>
      <c r="B886" s="44"/>
      <c r="C886" s="236"/>
      <c r="D886" s="6"/>
      <c r="E886" s="4"/>
      <c r="F886" s="98"/>
      <c r="G886" s="8"/>
      <c r="H886" s="7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</row>
    <row r="887" spans="1:20">
      <c r="A887" s="104">
        <v>6200</v>
      </c>
      <c r="B887" s="31" t="s">
        <v>212</v>
      </c>
      <c r="C887" s="237"/>
      <c r="D887" s="6"/>
      <c r="E887" s="8"/>
      <c r="F887" s="98"/>
      <c r="G887" s="8"/>
      <c r="H887" s="7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</row>
    <row r="888" spans="1:20">
      <c r="A888" s="103">
        <v>6201</v>
      </c>
      <c r="B888" s="44" t="s">
        <v>829</v>
      </c>
      <c r="C888" s="236" t="s">
        <v>230</v>
      </c>
      <c r="D888" s="6"/>
      <c r="E888" s="8"/>
      <c r="F888" s="98">
        <v>1</v>
      </c>
      <c r="G888" s="8"/>
      <c r="H888" s="7">
        <f t="shared" ref="H888:H890" si="495">SUM(E888:G888)</f>
        <v>1</v>
      </c>
      <c r="I888" s="4">
        <v>1</v>
      </c>
      <c r="J888" s="8" t="s">
        <v>231</v>
      </c>
      <c r="K888" s="7">
        <f>SUMIF(exportMMB!D:D,budgetMMB!A888,exportMMB!F:F)</f>
        <v>0</v>
      </c>
      <c r="L888" s="14">
        <f>H888*I888*K888</f>
        <v>0</v>
      </c>
      <c r="M888" s="25"/>
      <c r="N888" s="14">
        <f t="shared" ref="N888:N918" si="496">MAX(L888-SUM(O888:R888),0)</f>
        <v>0</v>
      </c>
      <c r="O888" s="33"/>
      <c r="P888" s="33"/>
      <c r="Q888" s="33"/>
      <c r="R888" s="33"/>
      <c r="S888" s="14">
        <f t="shared" ref="S888:S918" si="497">L888-SUM(N888:R888)</f>
        <v>0</v>
      </c>
      <c r="T888" s="33">
        <f t="shared" ref="T888:T900" si="498">N888</f>
        <v>0</v>
      </c>
    </row>
    <row r="889" spans="1:20">
      <c r="A889" s="39">
        <v>6202</v>
      </c>
      <c r="B889" s="44" t="s">
        <v>907</v>
      </c>
      <c r="C889" s="236" t="s">
        <v>230</v>
      </c>
      <c r="D889" s="6"/>
      <c r="E889" s="8"/>
      <c r="F889" s="98">
        <v>1</v>
      </c>
      <c r="G889" s="8"/>
      <c r="H889" s="7">
        <f t="shared" si="495"/>
        <v>1</v>
      </c>
      <c r="I889" s="4">
        <v>1</v>
      </c>
      <c r="J889" s="8" t="s">
        <v>231</v>
      </c>
      <c r="K889" s="7">
        <f>SUMIF(exportMMB!D:D,budgetMMB!A889,exportMMB!F:F)</f>
        <v>0</v>
      </c>
      <c r="L889" s="14">
        <f t="shared" ref="L889:L918" si="499">H889*I889*K889</f>
        <v>0</v>
      </c>
      <c r="M889" s="25"/>
      <c r="N889" s="14">
        <f t="shared" si="496"/>
        <v>0</v>
      </c>
      <c r="O889" s="33"/>
      <c r="P889" s="33"/>
      <c r="Q889" s="33"/>
      <c r="R889" s="33"/>
      <c r="S889" s="14">
        <f t="shared" si="497"/>
        <v>0</v>
      </c>
      <c r="T889" s="33">
        <f t="shared" si="498"/>
        <v>0</v>
      </c>
    </row>
    <row r="890" spans="1:20">
      <c r="A890" s="39">
        <v>6203</v>
      </c>
      <c r="B890" s="44" t="s">
        <v>831</v>
      </c>
      <c r="C890" s="236" t="s">
        <v>230</v>
      </c>
      <c r="D890" s="6"/>
      <c r="E890" s="8"/>
      <c r="F890" s="98">
        <v>1</v>
      </c>
      <c r="G890" s="8"/>
      <c r="H890" s="7">
        <f t="shared" si="495"/>
        <v>1</v>
      </c>
      <c r="I890" s="4">
        <v>1</v>
      </c>
      <c r="J890" s="8" t="s">
        <v>231</v>
      </c>
      <c r="K890" s="7">
        <f>SUMIF(exportMMB!D:D,budgetMMB!A890,exportMMB!F:F)</f>
        <v>0</v>
      </c>
      <c r="L890" s="14">
        <f t="shared" si="499"/>
        <v>0</v>
      </c>
      <c r="M890" s="25"/>
      <c r="N890" s="14">
        <f t="shared" si="496"/>
        <v>0</v>
      </c>
      <c r="O890" s="33"/>
      <c r="P890" s="33"/>
      <c r="Q890" s="33"/>
      <c r="R890" s="33"/>
      <c r="S890" s="14">
        <f t="shared" si="497"/>
        <v>0</v>
      </c>
      <c r="T890" s="33">
        <f t="shared" si="498"/>
        <v>0</v>
      </c>
    </row>
    <row r="891" spans="1:20">
      <c r="A891" s="39">
        <v>6204</v>
      </c>
      <c r="B891" s="44" t="s">
        <v>832</v>
      </c>
      <c r="C891" s="236" t="s">
        <v>230</v>
      </c>
      <c r="D891" s="6"/>
      <c r="E891" s="8"/>
      <c r="F891" s="98">
        <v>1</v>
      </c>
      <c r="G891" s="8"/>
      <c r="H891" s="7">
        <f t="shared" ref="H891:H896" si="500">SUM(E891:G891)</f>
        <v>1</v>
      </c>
      <c r="I891" s="4">
        <v>1</v>
      </c>
      <c r="J891" s="8" t="s">
        <v>231</v>
      </c>
      <c r="K891" s="7">
        <f>SUMIF(exportMMB!D:D,budgetMMB!A891,exportMMB!F:F)</f>
        <v>0</v>
      </c>
      <c r="L891" s="14">
        <f t="shared" si="499"/>
        <v>0</v>
      </c>
      <c r="M891" s="25"/>
      <c r="N891" s="14">
        <f t="shared" si="496"/>
        <v>0</v>
      </c>
      <c r="O891" s="33"/>
      <c r="P891" s="33"/>
      <c r="Q891" s="33"/>
      <c r="R891" s="33"/>
      <c r="S891" s="14">
        <f t="shared" si="497"/>
        <v>0</v>
      </c>
      <c r="T891" s="33">
        <f t="shared" si="498"/>
        <v>0</v>
      </c>
    </row>
    <row r="892" spans="1:20">
      <c r="A892" s="103">
        <v>6205</v>
      </c>
      <c r="B892" s="44" t="s">
        <v>833</v>
      </c>
      <c r="C892" s="236" t="s">
        <v>230</v>
      </c>
      <c r="D892" s="6"/>
      <c r="E892" s="8"/>
      <c r="F892" s="98">
        <v>1</v>
      </c>
      <c r="G892" s="8"/>
      <c r="H892" s="7">
        <f t="shared" si="500"/>
        <v>1</v>
      </c>
      <c r="I892" s="4">
        <v>1</v>
      </c>
      <c r="J892" s="8" t="s">
        <v>231</v>
      </c>
      <c r="K892" s="7">
        <f>SUMIF(exportMMB!D:D,budgetMMB!A892,exportMMB!F:F)</f>
        <v>0</v>
      </c>
      <c r="L892" s="14">
        <f t="shared" si="499"/>
        <v>0</v>
      </c>
      <c r="M892" s="25"/>
      <c r="N892" s="14">
        <f t="shared" si="496"/>
        <v>0</v>
      </c>
      <c r="O892" s="33"/>
      <c r="P892" s="33"/>
      <c r="Q892" s="33"/>
      <c r="R892" s="33"/>
      <c r="S892" s="14">
        <f t="shared" si="497"/>
        <v>0</v>
      </c>
      <c r="T892" s="33">
        <f t="shared" si="498"/>
        <v>0</v>
      </c>
    </row>
    <row r="893" spans="1:20">
      <c r="A893" s="39">
        <v>6206</v>
      </c>
      <c r="B893" s="44" t="s">
        <v>834</v>
      </c>
      <c r="C893" s="236" t="s">
        <v>230</v>
      </c>
      <c r="D893" s="6"/>
      <c r="E893" s="8"/>
      <c r="F893" s="98">
        <v>1</v>
      </c>
      <c r="G893" s="8"/>
      <c r="H893" s="7">
        <f t="shared" si="500"/>
        <v>1</v>
      </c>
      <c r="I893" s="4">
        <v>1</v>
      </c>
      <c r="J893" s="8" t="s">
        <v>231</v>
      </c>
      <c r="K893" s="7">
        <f>SUMIF(exportMMB!D:D,budgetMMB!A893,exportMMB!F:F)</f>
        <v>0</v>
      </c>
      <c r="L893" s="14">
        <f t="shared" si="499"/>
        <v>0</v>
      </c>
      <c r="M893" s="25"/>
      <c r="N893" s="14">
        <f t="shared" si="496"/>
        <v>0</v>
      </c>
      <c r="O893" s="33"/>
      <c r="P893" s="33"/>
      <c r="Q893" s="33"/>
      <c r="R893" s="33"/>
      <c r="S893" s="14">
        <f t="shared" si="497"/>
        <v>0</v>
      </c>
      <c r="T893" s="33">
        <f t="shared" si="498"/>
        <v>0</v>
      </c>
    </row>
    <row r="894" spans="1:20">
      <c r="A894" s="103">
        <v>6207</v>
      </c>
      <c r="B894" s="44" t="s">
        <v>835</v>
      </c>
      <c r="C894" s="236" t="s">
        <v>230</v>
      </c>
      <c r="D894" s="6"/>
      <c r="E894" s="8"/>
      <c r="F894" s="98">
        <v>1</v>
      </c>
      <c r="G894" s="8"/>
      <c r="H894" s="7">
        <f t="shared" si="500"/>
        <v>1</v>
      </c>
      <c r="I894" s="4">
        <v>1</v>
      </c>
      <c r="J894" s="8" t="s">
        <v>231</v>
      </c>
      <c r="K894" s="7">
        <f>SUMIF(exportMMB!D:D,budgetMMB!A894,exportMMB!F:F)</f>
        <v>0</v>
      </c>
      <c r="L894" s="14">
        <f t="shared" si="499"/>
        <v>0</v>
      </c>
      <c r="M894" s="25"/>
      <c r="N894" s="14">
        <f t="shared" si="496"/>
        <v>0</v>
      </c>
      <c r="O894" s="33"/>
      <c r="P894" s="33"/>
      <c r="Q894" s="33"/>
      <c r="R894" s="33"/>
      <c r="S894" s="14">
        <f t="shared" si="497"/>
        <v>0</v>
      </c>
      <c r="T894" s="33">
        <f t="shared" si="498"/>
        <v>0</v>
      </c>
    </row>
    <row r="895" spans="1:20">
      <c r="A895" s="39">
        <v>6208</v>
      </c>
      <c r="B895" s="44" t="s">
        <v>836</v>
      </c>
      <c r="C895" s="236" t="s">
        <v>230</v>
      </c>
      <c r="D895" s="6"/>
      <c r="E895" s="8"/>
      <c r="F895" s="98">
        <v>1</v>
      </c>
      <c r="G895" s="8"/>
      <c r="H895" s="7">
        <f t="shared" si="500"/>
        <v>1</v>
      </c>
      <c r="I895" s="4">
        <v>1</v>
      </c>
      <c r="J895" s="8" t="s">
        <v>231</v>
      </c>
      <c r="K895" s="7">
        <f>SUMIF(exportMMB!D:D,budgetMMB!A895,exportMMB!F:F)</f>
        <v>0</v>
      </c>
      <c r="L895" s="14">
        <f t="shared" si="499"/>
        <v>0</v>
      </c>
      <c r="M895" s="25"/>
      <c r="N895" s="14">
        <f t="shared" si="496"/>
        <v>0</v>
      </c>
      <c r="O895" s="33"/>
      <c r="P895" s="33"/>
      <c r="Q895" s="33"/>
      <c r="R895" s="33"/>
      <c r="S895" s="14">
        <f t="shared" si="497"/>
        <v>0</v>
      </c>
      <c r="T895" s="33">
        <f t="shared" si="498"/>
        <v>0</v>
      </c>
    </row>
    <row r="896" spans="1:20">
      <c r="A896" s="39">
        <v>6210</v>
      </c>
      <c r="B896" s="44" t="s">
        <v>837</v>
      </c>
      <c r="C896" s="236" t="s">
        <v>230</v>
      </c>
      <c r="D896" s="6"/>
      <c r="E896" s="8"/>
      <c r="F896" s="98">
        <v>1</v>
      </c>
      <c r="G896" s="8"/>
      <c r="H896" s="7">
        <f t="shared" si="500"/>
        <v>1</v>
      </c>
      <c r="I896" s="4">
        <v>1</v>
      </c>
      <c r="J896" s="8" t="s">
        <v>231</v>
      </c>
      <c r="K896" s="7">
        <f>SUMIF(exportMMB!D:D,budgetMMB!A896,exportMMB!F:F)</f>
        <v>0</v>
      </c>
      <c r="L896" s="14">
        <f t="shared" si="499"/>
        <v>0</v>
      </c>
      <c r="M896" s="25"/>
      <c r="N896" s="14">
        <f t="shared" si="496"/>
        <v>0</v>
      </c>
      <c r="O896" s="33"/>
      <c r="P896" s="33"/>
      <c r="Q896" s="33"/>
      <c r="R896" s="33"/>
      <c r="S896" s="14">
        <f t="shared" si="497"/>
        <v>0</v>
      </c>
      <c r="T896" s="33">
        <f t="shared" si="498"/>
        <v>0</v>
      </c>
    </row>
    <row r="897" spans="1:20">
      <c r="A897" s="103">
        <v>6211</v>
      </c>
      <c r="B897" s="44" t="s">
        <v>838</v>
      </c>
      <c r="C897" s="236" t="s">
        <v>230</v>
      </c>
      <c r="D897" s="6"/>
      <c r="E897" s="8"/>
      <c r="F897" s="98">
        <v>1</v>
      </c>
      <c r="G897" s="8"/>
      <c r="H897" s="7">
        <f t="shared" ref="H897:H905" si="501">SUM(E897:G897)</f>
        <v>1</v>
      </c>
      <c r="I897" s="4">
        <v>1</v>
      </c>
      <c r="J897" s="8" t="s">
        <v>231</v>
      </c>
      <c r="K897" s="7">
        <f>SUMIF(exportMMB!D:D,budgetMMB!A897,exportMMB!F:F)</f>
        <v>0</v>
      </c>
      <c r="L897" s="14">
        <f t="shared" si="499"/>
        <v>0</v>
      </c>
      <c r="M897" s="25"/>
      <c r="N897" s="14">
        <f t="shared" si="496"/>
        <v>0</v>
      </c>
      <c r="O897" s="33"/>
      <c r="P897" s="33"/>
      <c r="Q897" s="33"/>
      <c r="R897" s="33"/>
      <c r="S897" s="14">
        <f t="shared" si="497"/>
        <v>0</v>
      </c>
      <c r="T897" s="33">
        <f t="shared" si="498"/>
        <v>0</v>
      </c>
    </row>
    <row r="898" spans="1:20">
      <c r="A898" s="39">
        <v>6212</v>
      </c>
      <c r="B898" s="44" t="s">
        <v>839</v>
      </c>
      <c r="C898" s="236" t="s">
        <v>230</v>
      </c>
      <c r="D898" s="6"/>
      <c r="E898" s="8"/>
      <c r="F898" s="98">
        <v>1</v>
      </c>
      <c r="G898" s="8"/>
      <c r="H898" s="7">
        <f t="shared" ref="H898" si="502">SUM(E898:G898)</f>
        <v>1</v>
      </c>
      <c r="I898" s="4">
        <v>1</v>
      </c>
      <c r="J898" s="8" t="s">
        <v>231</v>
      </c>
      <c r="K898" s="7">
        <f>SUMIF(exportMMB!D:D,budgetMMB!A898,exportMMB!F:F)</f>
        <v>0</v>
      </c>
      <c r="L898" s="14">
        <f t="shared" si="499"/>
        <v>0</v>
      </c>
      <c r="M898" s="25"/>
      <c r="N898" s="14">
        <f t="shared" si="496"/>
        <v>0</v>
      </c>
      <c r="O898" s="33"/>
      <c r="P898" s="33"/>
      <c r="Q898" s="33"/>
      <c r="R898" s="33"/>
      <c r="S898" s="14">
        <f t="shared" si="497"/>
        <v>0</v>
      </c>
      <c r="T898" s="33">
        <f t="shared" si="498"/>
        <v>0</v>
      </c>
    </row>
    <row r="899" spans="1:20">
      <c r="A899" s="103">
        <v>6213</v>
      </c>
      <c r="B899" s="44" t="s">
        <v>840</v>
      </c>
      <c r="C899" s="236" t="s">
        <v>230</v>
      </c>
      <c r="D899" s="6"/>
      <c r="E899" s="8"/>
      <c r="F899" s="98">
        <v>1</v>
      </c>
      <c r="G899" s="8"/>
      <c r="H899" s="7">
        <f t="shared" si="501"/>
        <v>1</v>
      </c>
      <c r="I899" s="4">
        <v>1</v>
      </c>
      <c r="J899" s="8" t="s">
        <v>231</v>
      </c>
      <c r="K899" s="7">
        <f>SUMIF(exportMMB!D:D,budgetMMB!A899,exportMMB!F:F)</f>
        <v>0</v>
      </c>
      <c r="L899" s="14">
        <f t="shared" si="499"/>
        <v>0</v>
      </c>
      <c r="M899" s="25"/>
      <c r="N899" s="14">
        <f t="shared" si="496"/>
        <v>0</v>
      </c>
      <c r="O899" s="33"/>
      <c r="P899" s="33"/>
      <c r="Q899" s="33"/>
      <c r="R899" s="33"/>
      <c r="S899" s="14">
        <f t="shared" si="497"/>
        <v>0</v>
      </c>
      <c r="T899" s="33">
        <f t="shared" si="498"/>
        <v>0</v>
      </c>
    </row>
    <row r="900" spans="1:20">
      <c r="A900" s="39">
        <v>6215</v>
      </c>
      <c r="B900" s="44" t="s">
        <v>841</v>
      </c>
      <c r="C900" s="236" t="s">
        <v>230</v>
      </c>
      <c r="D900" s="6"/>
      <c r="E900" s="8"/>
      <c r="F900" s="98">
        <v>1</v>
      </c>
      <c r="G900" s="8"/>
      <c r="H900" s="7">
        <f t="shared" si="501"/>
        <v>1</v>
      </c>
      <c r="I900" s="4">
        <v>1</v>
      </c>
      <c r="J900" s="8" t="s">
        <v>231</v>
      </c>
      <c r="K900" s="7">
        <f>SUMIF(exportMMB!D:D,budgetMMB!A900,exportMMB!F:F)</f>
        <v>0</v>
      </c>
      <c r="L900" s="14">
        <f t="shared" si="499"/>
        <v>0</v>
      </c>
      <c r="M900" s="25"/>
      <c r="N900" s="14">
        <f t="shared" si="496"/>
        <v>0</v>
      </c>
      <c r="O900" s="33"/>
      <c r="P900" s="33"/>
      <c r="Q900" s="33"/>
      <c r="R900" s="33"/>
      <c r="S900" s="14">
        <f t="shared" si="497"/>
        <v>0</v>
      </c>
      <c r="T900" s="33">
        <f t="shared" si="498"/>
        <v>0</v>
      </c>
    </row>
    <row r="901" spans="1:20">
      <c r="A901" s="39">
        <v>6245</v>
      </c>
      <c r="B901" s="44" t="s">
        <v>372</v>
      </c>
      <c r="C901" s="236" t="s">
        <v>230</v>
      </c>
      <c r="D901" s="6"/>
      <c r="E901" s="8"/>
      <c r="F901" s="98">
        <v>1</v>
      </c>
      <c r="G901" s="8"/>
      <c r="H901" s="7">
        <f t="shared" si="501"/>
        <v>1</v>
      </c>
      <c r="I901" s="4">
        <v>1</v>
      </c>
      <c r="J901" s="8" t="s">
        <v>231</v>
      </c>
      <c r="K901" s="7">
        <f>SUMIF(exportMMB!D:D,budgetMMB!A901,exportMMB!F:F)</f>
        <v>0</v>
      </c>
      <c r="L901" s="14">
        <f t="shared" si="499"/>
        <v>0</v>
      </c>
      <c r="M901" s="25"/>
      <c r="N901" s="14">
        <f t="shared" si="496"/>
        <v>0</v>
      </c>
      <c r="O901" s="33"/>
      <c r="P901" s="33"/>
      <c r="Q901" s="33"/>
      <c r="R901" s="33"/>
      <c r="S901" s="14">
        <f t="shared" si="497"/>
        <v>0</v>
      </c>
      <c r="T901" s="36"/>
    </row>
    <row r="902" spans="1:20">
      <c r="A902" s="39">
        <v>6246</v>
      </c>
      <c r="B902" s="44" t="s">
        <v>842</v>
      </c>
      <c r="C902" s="236" t="s">
        <v>230</v>
      </c>
      <c r="D902" s="6"/>
      <c r="E902" s="8"/>
      <c r="F902" s="98">
        <v>1</v>
      </c>
      <c r="G902" s="8"/>
      <c r="H902" s="7">
        <f t="shared" si="501"/>
        <v>1</v>
      </c>
      <c r="I902" s="4">
        <v>1</v>
      </c>
      <c r="J902" s="8" t="s">
        <v>231</v>
      </c>
      <c r="K902" s="7">
        <f>SUMIF(exportMMB!D:D,budgetMMB!A902,exportMMB!F:F)</f>
        <v>0</v>
      </c>
      <c r="L902" s="14">
        <f t="shared" si="499"/>
        <v>0</v>
      </c>
      <c r="M902" s="25"/>
      <c r="N902" s="14">
        <f t="shared" si="496"/>
        <v>0</v>
      </c>
      <c r="O902" s="33"/>
      <c r="P902" s="33"/>
      <c r="Q902" s="33"/>
      <c r="R902" s="33"/>
      <c r="S902" s="14">
        <f t="shared" si="497"/>
        <v>0</v>
      </c>
      <c r="T902" s="33">
        <f>N902</f>
        <v>0</v>
      </c>
    </row>
    <row r="903" spans="1:20">
      <c r="A903" s="39">
        <v>6247</v>
      </c>
      <c r="B903" s="44" t="s">
        <v>843</v>
      </c>
      <c r="C903" s="236" t="s">
        <v>230</v>
      </c>
      <c r="D903" s="6"/>
      <c r="E903" s="8"/>
      <c r="F903" s="98">
        <v>1</v>
      </c>
      <c r="G903" s="8"/>
      <c r="H903" s="7">
        <f t="shared" si="501"/>
        <v>1</v>
      </c>
      <c r="I903" s="4">
        <v>1</v>
      </c>
      <c r="J903" s="8" t="s">
        <v>231</v>
      </c>
      <c r="K903" s="7">
        <f>SUMIF(exportMMB!D:D,budgetMMB!A903,exportMMB!F:F)</f>
        <v>0</v>
      </c>
      <c r="L903" s="14">
        <f t="shared" si="499"/>
        <v>0</v>
      </c>
      <c r="M903" s="25"/>
      <c r="N903" s="14">
        <f t="shared" si="496"/>
        <v>0</v>
      </c>
      <c r="O903" s="33"/>
      <c r="P903" s="33"/>
      <c r="Q903" s="33"/>
      <c r="R903" s="33"/>
      <c r="S903" s="14">
        <f t="shared" si="497"/>
        <v>0</v>
      </c>
      <c r="T903" s="33">
        <f>N903</f>
        <v>0</v>
      </c>
    </row>
    <row r="904" spans="1:20">
      <c r="A904" s="103">
        <v>6248</v>
      </c>
      <c r="B904" s="44" t="s">
        <v>844</v>
      </c>
      <c r="C904" s="236" t="s">
        <v>230</v>
      </c>
      <c r="D904" s="6"/>
      <c r="E904" s="8"/>
      <c r="F904" s="98">
        <v>1</v>
      </c>
      <c r="G904" s="8"/>
      <c r="H904" s="7">
        <f t="shared" si="501"/>
        <v>1</v>
      </c>
      <c r="I904" s="4">
        <v>1</v>
      </c>
      <c r="J904" s="8" t="s">
        <v>231</v>
      </c>
      <c r="K904" s="7">
        <f>SUMIF(exportMMB!D:D,budgetMMB!A904,exportMMB!F:F)</f>
        <v>0</v>
      </c>
      <c r="L904" s="14">
        <f t="shared" si="499"/>
        <v>0</v>
      </c>
      <c r="M904" s="25"/>
      <c r="N904" s="14">
        <f t="shared" si="496"/>
        <v>0</v>
      </c>
      <c r="O904" s="33"/>
      <c r="P904" s="33"/>
      <c r="Q904" s="33"/>
      <c r="R904" s="33"/>
      <c r="S904" s="14">
        <f t="shared" si="497"/>
        <v>0</v>
      </c>
      <c r="T904" s="33">
        <f>N904</f>
        <v>0</v>
      </c>
    </row>
    <row r="905" spans="1:20">
      <c r="A905" s="103">
        <v>6249</v>
      </c>
      <c r="B905" s="44" t="s">
        <v>845</v>
      </c>
      <c r="C905" s="236" t="s">
        <v>230</v>
      </c>
      <c r="D905" s="6"/>
      <c r="E905" s="8"/>
      <c r="F905" s="98">
        <v>1</v>
      </c>
      <c r="G905" s="8"/>
      <c r="H905" s="7">
        <f t="shared" si="501"/>
        <v>1</v>
      </c>
      <c r="I905" s="4">
        <v>1</v>
      </c>
      <c r="J905" s="8" t="s">
        <v>231</v>
      </c>
      <c r="K905" s="7">
        <f>SUMIF(exportMMB!D:D,budgetMMB!A905,exportMMB!F:F)</f>
        <v>0</v>
      </c>
      <c r="L905" s="14">
        <f t="shared" si="499"/>
        <v>0</v>
      </c>
      <c r="M905" s="25"/>
      <c r="N905" s="14">
        <f t="shared" si="496"/>
        <v>0</v>
      </c>
      <c r="O905" s="33"/>
      <c r="P905" s="33"/>
      <c r="Q905" s="33"/>
      <c r="R905" s="33"/>
      <c r="S905" s="14">
        <f t="shared" si="497"/>
        <v>0</v>
      </c>
      <c r="T905" s="33">
        <f>N905</f>
        <v>0</v>
      </c>
    </row>
    <row r="906" spans="1:20">
      <c r="A906" s="39">
        <v>6250</v>
      </c>
      <c r="B906" s="44" t="s">
        <v>846</v>
      </c>
      <c r="C906" s="236" t="s">
        <v>230</v>
      </c>
      <c r="D906" s="6"/>
      <c r="E906" s="8"/>
      <c r="F906" s="98">
        <v>1</v>
      </c>
      <c r="G906" s="8"/>
      <c r="H906" s="7">
        <f t="shared" ref="H906:H910" si="503">SUM(E906:G906)</f>
        <v>1</v>
      </c>
      <c r="I906" s="4">
        <v>1</v>
      </c>
      <c r="J906" s="8" t="s">
        <v>231</v>
      </c>
      <c r="K906" s="7">
        <f>SUMIF(exportMMB!D:D,budgetMMB!A906,exportMMB!F:F)</f>
        <v>0</v>
      </c>
      <c r="L906" s="14">
        <f t="shared" si="499"/>
        <v>0</v>
      </c>
      <c r="M906" s="25"/>
      <c r="N906" s="14">
        <f t="shared" si="496"/>
        <v>0</v>
      </c>
      <c r="O906" s="33"/>
      <c r="P906" s="33"/>
      <c r="Q906" s="33"/>
      <c r="R906" s="33"/>
      <c r="S906" s="14">
        <f t="shared" si="497"/>
        <v>0</v>
      </c>
      <c r="T906" s="36"/>
    </row>
    <row r="907" spans="1:20">
      <c r="A907" s="103">
        <v>6251</v>
      </c>
      <c r="B907" s="44" t="s">
        <v>274</v>
      </c>
      <c r="C907" s="236" t="s">
        <v>230</v>
      </c>
      <c r="D907" s="6"/>
      <c r="E907" s="8"/>
      <c r="F907" s="98">
        <v>1</v>
      </c>
      <c r="G907" s="8"/>
      <c r="H907" s="7">
        <f t="shared" si="503"/>
        <v>1</v>
      </c>
      <c r="I907" s="4">
        <v>1</v>
      </c>
      <c r="J907" s="8" t="s">
        <v>231</v>
      </c>
      <c r="K907" s="7">
        <f>SUMIF(exportMMB!D:D,budgetMMB!A907,exportMMB!F:F)</f>
        <v>0</v>
      </c>
      <c r="L907" s="14">
        <f t="shared" si="499"/>
        <v>0</v>
      </c>
      <c r="M907" s="25"/>
      <c r="N907" s="14">
        <f t="shared" si="496"/>
        <v>0</v>
      </c>
      <c r="O907" s="33"/>
      <c r="P907" s="33"/>
      <c r="Q907" s="33"/>
      <c r="R907" s="33"/>
      <c r="S907" s="14">
        <f t="shared" si="497"/>
        <v>0</v>
      </c>
      <c r="T907" s="36"/>
    </row>
    <row r="908" spans="1:20">
      <c r="A908" s="103">
        <v>6252</v>
      </c>
      <c r="B908" s="45" t="s">
        <v>847</v>
      </c>
      <c r="C908" s="236" t="s">
        <v>230</v>
      </c>
      <c r="D908" s="6"/>
      <c r="E908" s="8"/>
      <c r="F908" s="98">
        <v>1</v>
      </c>
      <c r="G908" s="8"/>
      <c r="H908" s="7">
        <f t="shared" si="503"/>
        <v>1</v>
      </c>
      <c r="I908" s="4">
        <v>1</v>
      </c>
      <c r="J908" s="8" t="s">
        <v>231</v>
      </c>
      <c r="K908" s="7">
        <f>SUMIF(exportMMB!D:D,budgetMMB!A908,exportMMB!F:F)</f>
        <v>0</v>
      </c>
      <c r="L908" s="14">
        <f t="shared" si="499"/>
        <v>0</v>
      </c>
      <c r="M908" s="25"/>
      <c r="N908" s="14">
        <f t="shared" si="496"/>
        <v>0</v>
      </c>
      <c r="O908" s="33"/>
      <c r="P908" s="33"/>
      <c r="Q908" s="33"/>
      <c r="R908" s="33"/>
      <c r="S908" s="14">
        <f t="shared" si="497"/>
        <v>0</v>
      </c>
      <c r="T908" s="33">
        <f>N908</f>
        <v>0</v>
      </c>
    </row>
    <row r="909" spans="1:20">
      <c r="A909" s="103">
        <v>6253</v>
      </c>
      <c r="B909" s="44" t="s">
        <v>276</v>
      </c>
      <c r="C909" s="236" t="s">
        <v>230</v>
      </c>
      <c r="D909" s="6"/>
      <c r="E909" s="8"/>
      <c r="F909" s="98">
        <v>1</v>
      </c>
      <c r="G909" s="8"/>
      <c r="H909" s="7">
        <f t="shared" si="503"/>
        <v>1</v>
      </c>
      <c r="I909" s="4">
        <v>1</v>
      </c>
      <c r="J909" s="8" t="s">
        <v>231</v>
      </c>
      <c r="K909" s="7">
        <f>SUMIF(exportMMB!D:D,budgetMMB!A909,exportMMB!F:F)</f>
        <v>0</v>
      </c>
      <c r="L909" s="14">
        <f t="shared" si="499"/>
        <v>0</v>
      </c>
      <c r="M909" s="25"/>
      <c r="N909" s="14">
        <f t="shared" si="496"/>
        <v>0</v>
      </c>
      <c r="O909" s="33"/>
      <c r="P909" s="33"/>
      <c r="Q909" s="33"/>
      <c r="R909" s="33"/>
      <c r="S909" s="14">
        <f t="shared" si="497"/>
        <v>0</v>
      </c>
      <c r="T909" s="36"/>
    </row>
    <row r="910" spans="1:20">
      <c r="A910" s="103">
        <v>6256</v>
      </c>
      <c r="B910" s="44" t="s">
        <v>848</v>
      </c>
      <c r="C910" s="236" t="s">
        <v>230</v>
      </c>
      <c r="D910" s="6"/>
      <c r="E910" s="8"/>
      <c r="F910" s="98">
        <v>1</v>
      </c>
      <c r="G910" s="8"/>
      <c r="H910" s="7">
        <f t="shared" si="503"/>
        <v>1</v>
      </c>
      <c r="I910" s="4">
        <v>1</v>
      </c>
      <c r="J910" s="8" t="s">
        <v>231</v>
      </c>
      <c r="K910" s="7">
        <f>SUMIF(exportMMB!D:D,budgetMMB!A910,exportMMB!F:F)</f>
        <v>0</v>
      </c>
      <c r="L910" s="14">
        <f t="shared" si="499"/>
        <v>0</v>
      </c>
      <c r="M910" s="25"/>
      <c r="N910" s="14">
        <f t="shared" si="496"/>
        <v>0</v>
      </c>
      <c r="O910" s="33"/>
      <c r="P910" s="33"/>
      <c r="Q910" s="33"/>
      <c r="R910" s="33"/>
      <c r="S910" s="14">
        <f t="shared" si="497"/>
        <v>0</v>
      </c>
      <c r="T910" s="33">
        <f>N910</f>
        <v>0</v>
      </c>
    </row>
    <row r="911" spans="1:20">
      <c r="A911" s="103">
        <v>6257</v>
      </c>
      <c r="B911" s="44" t="s">
        <v>849</v>
      </c>
      <c r="C911" s="236" t="s">
        <v>230</v>
      </c>
      <c r="D911" s="6"/>
      <c r="E911" s="8"/>
      <c r="F911" s="98">
        <v>1</v>
      </c>
      <c r="G911" s="8"/>
      <c r="H911" s="7">
        <f t="shared" ref="H911" si="504">SUM(E911:G911)</f>
        <v>1</v>
      </c>
      <c r="I911" s="4">
        <v>1</v>
      </c>
      <c r="J911" s="8" t="s">
        <v>231</v>
      </c>
      <c r="K911" s="7">
        <f>SUMIF(exportMMB!D:D,budgetMMB!A911,exportMMB!F:F)</f>
        <v>0</v>
      </c>
      <c r="L911" s="14">
        <f t="shared" si="499"/>
        <v>0</v>
      </c>
      <c r="M911" s="25"/>
      <c r="N911" s="14">
        <f t="shared" si="496"/>
        <v>0</v>
      </c>
      <c r="O911" s="33"/>
      <c r="P911" s="33"/>
      <c r="Q911" s="33"/>
      <c r="R911" s="33"/>
      <c r="S911" s="14">
        <f t="shared" si="497"/>
        <v>0</v>
      </c>
      <c r="T911" s="33">
        <f>N911</f>
        <v>0</v>
      </c>
    </row>
    <row r="912" spans="1:20">
      <c r="A912" s="103">
        <v>6258</v>
      </c>
      <c r="B912" s="44" t="s">
        <v>850</v>
      </c>
      <c r="C912" s="236" t="s">
        <v>230</v>
      </c>
      <c r="D912" s="6"/>
      <c r="E912" s="8"/>
      <c r="F912" s="98">
        <v>1</v>
      </c>
      <c r="G912" s="8"/>
      <c r="H912" s="7">
        <f t="shared" ref="H912:H918" si="505">SUM(E912:G912)</f>
        <v>1</v>
      </c>
      <c r="I912" s="4">
        <v>1</v>
      </c>
      <c r="J912" s="8" t="s">
        <v>231</v>
      </c>
      <c r="K912" s="7">
        <f>SUMIF(exportMMB!D:D,budgetMMB!A912,exportMMB!F:F)</f>
        <v>0</v>
      </c>
      <c r="L912" s="14">
        <f t="shared" si="499"/>
        <v>0</v>
      </c>
      <c r="M912" s="25"/>
      <c r="N912" s="14">
        <f t="shared" si="496"/>
        <v>0</v>
      </c>
      <c r="O912" s="33"/>
      <c r="P912" s="33"/>
      <c r="Q912" s="33"/>
      <c r="R912" s="33"/>
      <c r="S912" s="14">
        <f t="shared" si="497"/>
        <v>0</v>
      </c>
      <c r="T912" s="33">
        <f>N912</f>
        <v>0</v>
      </c>
    </row>
    <row r="913" spans="1:20">
      <c r="A913" s="103">
        <v>6259</v>
      </c>
      <c r="B913" s="44" t="s">
        <v>851</v>
      </c>
      <c r="C913" s="236" t="s">
        <v>230</v>
      </c>
      <c r="D913" s="6"/>
      <c r="E913" s="4"/>
      <c r="F913" s="98">
        <v>1</v>
      </c>
      <c r="G913" s="8"/>
      <c r="H913" s="7">
        <f t="shared" ref="H913" si="506">SUM(E913:G913)</f>
        <v>1</v>
      </c>
      <c r="I913" s="4">
        <v>1</v>
      </c>
      <c r="J913" s="8" t="s">
        <v>231</v>
      </c>
      <c r="K913" s="7">
        <f>SUMIF(exportMMB!D:D,budgetMMB!A913,exportMMB!F:F)</f>
        <v>0</v>
      </c>
      <c r="L913" s="14">
        <f t="shared" si="499"/>
        <v>0</v>
      </c>
      <c r="M913" s="25"/>
      <c r="N913" s="14">
        <f t="shared" si="496"/>
        <v>0</v>
      </c>
      <c r="O913" s="33">
        <f>L913</f>
        <v>0</v>
      </c>
      <c r="P913" s="33"/>
      <c r="Q913" s="33"/>
      <c r="R913" s="33"/>
      <c r="S913" s="14">
        <f t="shared" si="497"/>
        <v>0</v>
      </c>
      <c r="T913" s="36"/>
    </row>
    <row r="914" spans="1:20">
      <c r="A914" s="103">
        <v>6270</v>
      </c>
      <c r="B914" s="44" t="s">
        <v>773</v>
      </c>
      <c r="C914" s="236" t="s">
        <v>230</v>
      </c>
      <c r="D914" s="6"/>
      <c r="E914" s="8"/>
      <c r="F914" s="98">
        <v>1</v>
      </c>
      <c r="G914" s="8"/>
      <c r="H914" s="7">
        <f t="shared" si="505"/>
        <v>1</v>
      </c>
      <c r="I914" s="4">
        <v>1</v>
      </c>
      <c r="J914" s="8" t="s">
        <v>231</v>
      </c>
      <c r="K914" s="7">
        <f>SUMIF(exportMMB!D:D,budgetMMB!A914,exportMMB!F:F)</f>
        <v>0</v>
      </c>
      <c r="L914" s="14">
        <f t="shared" si="499"/>
        <v>0</v>
      </c>
      <c r="M914" s="25"/>
      <c r="N914" s="14">
        <f t="shared" si="496"/>
        <v>0</v>
      </c>
      <c r="O914" s="33"/>
      <c r="P914" s="33"/>
      <c r="Q914" s="33"/>
      <c r="R914" s="33"/>
      <c r="S914" s="14">
        <f t="shared" si="497"/>
        <v>0</v>
      </c>
      <c r="T914" s="33">
        <f>N914</f>
        <v>0</v>
      </c>
    </row>
    <row r="915" spans="1:20">
      <c r="A915" s="349">
        <v>6283</v>
      </c>
      <c r="B915" s="348" t="s">
        <v>852</v>
      </c>
      <c r="C915" s="236" t="s">
        <v>230</v>
      </c>
      <c r="D915" s="6"/>
      <c r="E915" s="8"/>
      <c r="F915" s="98">
        <v>1</v>
      </c>
      <c r="G915" s="8"/>
      <c r="H915" s="7">
        <f t="shared" ref="H915:H916" si="507">SUM(E915:G915)</f>
        <v>1</v>
      </c>
      <c r="I915" s="4">
        <v>1</v>
      </c>
      <c r="J915" s="8" t="s">
        <v>231</v>
      </c>
      <c r="K915" s="7">
        <f>SUMIF(exportMMB!D:D,budgetMMB!A915,exportMMB!F:F)</f>
        <v>0</v>
      </c>
      <c r="L915" s="14">
        <f t="shared" ref="L915:L916" si="508">H915*I915*K915</f>
        <v>0</v>
      </c>
      <c r="M915" s="25"/>
      <c r="N915" s="14">
        <f t="shared" ref="N915:N916" si="509">MAX(L915-SUM(O915:R915),0)</f>
        <v>0</v>
      </c>
      <c r="O915" s="33"/>
      <c r="P915" s="33"/>
      <c r="Q915" s="33"/>
      <c r="R915" s="33"/>
      <c r="S915" s="14">
        <f t="shared" ref="S915:S916" si="510">L915-SUM(N915:R915)</f>
        <v>0</v>
      </c>
      <c r="T915" s="33">
        <f t="shared" ref="T915:T916" si="511">N915</f>
        <v>0</v>
      </c>
    </row>
    <row r="916" spans="1:20">
      <c r="A916" s="349">
        <v>6284</v>
      </c>
      <c r="B916" s="348" t="s">
        <v>853</v>
      </c>
      <c r="C916" s="236" t="s">
        <v>230</v>
      </c>
      <c r="D916" s="6"/>
      <c r="E916" s="8"/>
      <c r="F916" s="98">
        <v>1</v>
      </c>
      <c r="G916" s="8"/>
      <c r="H916" s="7">
        <f t="shared" si="507"/>
        <v>1</v>
      </c>
      <c r="I916" s="4">
        <v>1</v>
      </c>
      <c r="J916" s="8" t="s">
        <v>231</v>
      </c>
      <c r="K916" s="7">
        <f>SUMIF(exportMMB!D:D,budgetMMB!A916,exportMMB!F:F)</f>
        <v>0</v>
      </c>
      <c r="L916" s="14">
        <f t="shared" si="508"/>
        <v>0</v>
      </c>
      <c r="M916" s="25"/>
      <c r="N916" s="14">
        <f t="shared" si="509"/>
        <v>0</v>
      </c>
      <c r="O916" s="33"/>
      <c r="P916" s="33"/>
      <c r="Q916" s="33"/>
      <c r="R916" s="33"/>
      <c r="S916" s="14">
        <f t="shared" si="510"/>
        <v>0</v>
      </c>
      <c r="T916" s="33">
        <f t="shared" si="511"/>
        <v>0</v>
      </c>
    </row>
    <row r="917" spans="1:20">
      <c r="A917" s="39">
        <v>6285</v>
      </c>
      <c r="B917" s="44" t="s">
        <v>854</v>
      </c>
      <c r="C917" s="236" t="s">
        <v>230</v>
      </c>
      <c r="D917" s="6"/>
      <c r="E917" s="8"/>
      <c r="F917" s="98">
        <v>1</v>
      </c>
      <c r="G917" s="8"/>
      <c r="H917" s="7">
        <f t="shared" si="505"/>
        <v>1</v>
      </c>
      <c r="I917" s="4">
        <v>1</v>
      </c>
      <c r="J917" s="8" t="s">
        <v>231</v>
      </c>
      <c r="K917" s="7">
        <f>SUMIF(exportMMB!D:D,budgetMMB!A917,exportMMB!F:F)</f>
        <v>0</v>
      </c>
      <c r="L917" s="14">
        <f t="shared" si="499"/>
        <v>0</v>
      </c>
      <c r="M917" s="25"/>
      <c r="N917" s="14">
        <f t="shared" si="496"/>
        <v>0</v>
      </c>
      <c r="O917" s="33"/>
      <c r="P917" s="33"/>
      <c r="Q917" s="33"/>
      <c r="R917" s="33"/>
      <c r="S917" s="14">
        <f t="shared" si="497"/>
        <v>0</v>
      </c>
      <c r="T917" s="36"/>
    </row>
    <row r="918" spans="1:20">
      <c r="A918" s="103">
        <v>6294</v>
      </c>
      <c r="B918" s="44" t="s">
        <v>774</v>
      </c>
      <c r="C918" s="236" t="s">
        <v>254</v>
      </c>
      <c r="D918" s="6"/>
      <c r="E918" s="4"/>
      <c r="F918" s="98">
        <v>1</v>
      </c>
      <c r="G918" s="8"/>
      <c r="H918" s="7">
        <f t="shared" si="505"/>
        <v>1</v>
      </c>
      <c r="I918" s="4">
        <v>1</v>
      </c>
      <c r="J918" s="8" t="s">
        <v>231</v>
      </c>
      <c r="K918" s="7">
        <f>SUMIF(exportMMB!D:D,budgetMMB!A918,exportMMB!F:F)</f>
        <v>0</v>
      </c>
      <c r="L918" s="14">
        <f t="shared" si="499"/>
        <v>0</v>
      </c>
      <c r="M918" s="25"/>
      <c r="N918" s="14">
        <f t="shared" si="496"/>
        <v>0</v>
      </c>
      <c r="O918" s="33"/>
      <c r="P918" s="33"/>
      <c r="Q918" s="33"/>
      <c r="R918" s="33"/>
      <c r="S918" s="14">
        <f t="shared" si="497"/>
        <v>0</v>
      </c>
      <c r="T918" s="36"/>
    </row>
    <row r="919" spans="1:20">
      <c r="A919" s="39"/>
      <c r="B919" s="46" t="s">
        <v>152</v>
      </c>
      <c r="C919" s="236"/>
      <c r="D919" s="6"/>
      <c r="E919" s="8"/>
      <c r="F919" s="98"/>
      <c r="G919" s="8"/>
      <c r="H919" s="122"/>
      <c r="I919" s="119"/>
      <c r="J919" s="120" t="s">
        <v>855</v>
      </c>
      <c r="K919" s="121" t="e">
        <f>L919/L76</f>
        <v>#DIV/0!</v>
      </c>
      <c r="L919" s="16">
        <f t="shared" ref="L919:T919" si="512">SUM(L888:L918)</f>
        <v>0</v>
      </c>
      <c r="M919" s="21">
        <f t="shared" si="512"/>
        <v>0</v>
      </c>
      <c r="N919" s="16">
        <f t="shared" si="512"/>
        <v>0</v>
      </c>
      <c r="O919" s="34">
        <f t="shared" si="512"/>
        <v>0</v>
      </c>
      <c r="P919" s="34">
        <f t="shared" si="512"/>
        <v>0</v>
      </c>
      <c r="Q919" s="34">
        <f t="shared" si="512"/>
        <v>0</v>
      </c>
      <c r="R919" s="34">
        <f t="shared" si="512"/>
        <v>0</v>
      </c>
      <c r="S919" s="16">
        <f t="shared" si="512"/>
        <v>0</v>
      </c>
      <c r="T919" s="34">
        <f t="shared" si="512"/>
        <v>0</v>
      </c>
    </row>
    <row r="920" spans="1:20">
      <c r="A920" s="39"/>
      <c r="B920" s="46"/>
      <c r="C920" s="236"/>
      <c r="D920" s="6"/>
      <c r="E920" s="4"/>
      <c r="F920" s="98"/>
      <c r="G920" s="8"/>
      <c r="H920" s="7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</row>
    <row r="921" spans="1:20">
      <c r="A921" s="104">
        <v>6500</v>
      </c>
      <c r="B921" s="31" t="s">
        <v>213</v>
      </c>
      <c r="C921" s="237"/>
      <c r="D921" s="6"/>
      <c r="E921" s="8"/>
      <c r="F921" s="98"/>
      <c r="G921" s="8"/>
      <c r="H921" s="7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</row>
    <row r="922" spans="1:20">
      <c r="A922" s="39">
        <v>6540</v>
      </c>
      <c r="B922" s="44" t="s">
        <v>856</v>
      </c>
      <c r="C922" s="236" t="s">
        <v>230</v>
      </c>
      <c r="D922" s="6"/>
      <c r="E922" s="13"/>
      <c r="F922" s="98">
        <v>1</v>
      </c>
      <c r="G922" s="8"/>
      <c r="H922" s="7">
        <f t="shared" ref="H922:H929" si="513">SUM(E922:G922)</f>
        <v>1</v>
      </c>
      <c r="I922" s="4">
        <v>1</v>
      </c>
      <c r="J922" s="10" t="s">
        <v>231</v>
      </c>
      <c r="K922" s="111">
        <f>SUMIF(exportMMB!D:D,budgetMMB!A922,exportMMB!F:F)</f>
        <v>0</v>
      </c>
      <c r="L922" s="14">
        <f t="shared" ref="L922:L931" si="514">H922*I922*K922</f>
        <v>0</v>
      </c>
      <c r="M922" s="25"/>
      <c r="N922" s="14">
        <f t="shared" ref="N922:N931" si="515">MAX(L922-SUM(O922:R922),0)</f>
        <v>0</v>
      </c>
      <c r="O922" s="33"/>
      <c r="P922" s="33"/>
      <c r="Q922" s="33"/>
      <c r="R922" s="33"/>
      <c r="S922" s="14">
        <f t="shared" ref="S922:S931" si="516">L922-SUM(N922:R922)</f>
        <v>0</v>
      </c>
      <c r="T922" s="33">
        <f t="shared" ref="T922:T927" si="517">N922</f>
        <v>0</v>
      </c>
    </row>
    <row r="923" spans="1:20">
      <c r="A923" s="103">
        <v>6560</v>
      </c>
      <c r="B923" s="44" t="s">
        <v>857</v>
      </c>
      <c r="C923" s="236" t="s">
        <v>230</v>
      </c>
      <c r="D923" s="6"/>
      <c r="E923" s="13"/>
      <c r="F923" s="164">
        <v>5.0000000000000001E-3</v>
      </c>
      <c r="G923" s="8"/>
      <c r="H923" s="7">
        <v>1</v>
      </c>
      <c r="I923" s="4">
        <v>1</v>
      </c>
      <c r="J923" s="10" t="s">
        <v>231</v>
      </c>
      <c r="K923" s="118">
        <f>SUMIF(exportMMB!D:D,budgetMMB!A923,exportMMB!F:F)</f>
        <v>0</v>
      </c>
      <c r="L923" s="14">
        <f t="shared" si="514"/>
        <v>0</v>
      </c>
      <c r="M923" s="25"/>
      <c r="N923" s="14">
        <f t="shared" si="515"/>
        <v>0</v>
      </c>
      <c r="O923" s="33"/>
      <c r="P923" s="33"/>
      <c r="Q923" s="33"/>
      <c r="R923" s="33"/>
      <c r="S923" s="14">
        <f t="shared" si="516"/>
        <v>0</v>
      </c>
      <c r="T923" s="33">
        <f t="shared" si="517"/>
        <v>0</v>
      </c>
    </row>
    <row r="924" spans="1:20">
      <c r="A924" s="39">
        <v>6561</v>
      </c>
      <c r="B924" s="44" t="s">
        <v>858</v>
      </c>
      <c r="C924" s="236" t="s">
        <v>230</v>
      </c>
      <c r="D924" s="6"/>
      <c r="E924" s="8"/>
      <c r="F924" s="98">
        <v>1</v>
      </c>
      <c r="G924" s="8"/>
      <c r="H924" s="7">
        <f t="shared" si="513"/>
        <v>1</v>
      </c>
      <c r="I924" s="4">
        <v>1</v>
      </c>
      <c r="J924" s="10" t="s">
        <v>231</v>
      </c>
      <c r="K924" s="7">
        <f>SUMIF(exportMMB!D:D,budgetMMB!A924,exportMMB!F:F)</f>
        <v>0</v>
      </c>
      <c r="L924" s="14">
        <f t="shared" si="514"/>
        <v>0</v>
      </c>
      <c r="M924" s="25"/>
      <c r="N924" s="14">
        <f t="shared" si="515"/>
        <v>0</v>
      </c>
      <c r="O924" s="33"/>
      <c r="P924" s="33"/>
      <c r="Q924" s="33"/>
      <c r="R924" s="33"/>
      <c r="S924" s="14">
        <f t="shared" si="516"/>
        <v>0</v>
      </c>
      <c r="T924" s="33">
        <f t="shared" si="517"/>
        <v>0</v>
      </c>
    </row>
    <row r="925" spans="1:20">
      <c r="A925" s="39">
        <v>6562</v>
      </c>
      <c r="B925" s="44" t="s">
        <v>859</v>
      </c>
      <c r="C925" s="236" t="s">
        <v>230</v>
      </c>
      <c r="D925" s="6"/>
      <c r="E925" s="8"/>
      <c r="F925" s="98">
        <v>1</v>
      </c>
      <c r="G925" s="8"/>
      <c r="H925" s="7">
        <f t="shared" si="513"/>
        <v>1</v>
      </c>
      <c r="I925" s="4">
        <v>1</v>
      </c>
      <c r="J925" s="10" t="s">
        <v>231</v>
      </c>
      <c r="K925" s="7">
        <f>SUMIF(exportMMB!D:D,budgetMMB!A925,exportMMB!F:F)</f>
        <v>0</v>
      </c>
      <c r="L925" s="14">
        <f t="shared" si="514"/>
        <v>0</v>
      </c>
      <c r="M925" s="25"/>
      <c r="N925" s="14">
        <f t="shared" si="515"/>
        <v>0</v>
      </c>
      <c r="O925" s="33"/>
      <c r="P925" s="33"/>
      <c r="Q925" s="33"/>
      <c r="R925" s="33"/>
      <c r="S925" s="14">
        <f t="shared" si="516"/>
        <v>0</v>
      </c>
      <c r="T925" s="33">
        <f t="shared" si="517"/>
        <v>0</v>
      </c>
    </row>
    <row r="926" spans="1:20">
      <c r="A926" s="39">
        <v>6563</v>
      </c>
      <c r="B926" s="44" t="s">
        <v>860</v>
      </c>
      <c r="C926" s="236" t="s">
        <v>230</v>
      </c>
      <c r="D926" s="6"/>
      <c r="E926" s="8"/>
      <c r="F926" s="98">
        <v>1</v>
      </c>
      <c r="G926" s="8"/>
      <c r="H926" s="7">
        <f t="shared" si="513"/>
        <v>1</v>
      </c>
      <c r="I926" s="4">
        <v>1</v>
      </c>
      <c r="J926" s="10" t="s">
        <v>231</v>
      </c>
      <c r="K926" s="7">
        <f>SUMIF(exportMMB!D:D,budgetMMB!A926,exportMMB!F:F)</f>
        <v>0</v>
      </c>
      <c r="L926" s="14">
        <f t="shared" si="514"/>
        <v>0</v>
      </c>
      <c r="M926" s="25"/>
      <c r="N926" s="14">
        <f t="shared" si="515"/>
        <v>0</v>
      </c>
      <c r="O926" s="33"/>
      <c r="P926" s="33"/>
      <c r="Q926" s="33"/>
      <c r="R926" s="33"/>
      <c r="S926" s="14">
        <f t="shared" si="516"/>
        <v>0</v>
      </c>
      <c r="T926" s="33">
        <f t="shared" si="517"/>
        <v>0</v>
      </c>
    </row>
    <row r="927" spans="1:20">
      <c r="A927" s="39">
        <v>6564</v>
      </c>
      <c r="B927" s="44" t="s">
        <v>861</v>
      </c>
      <c r="C927" s="236" t="s">
        <v>230</v>
      </c>
      <c r="D927" s="6"/>
      <c r="E927" s="8"/>
      <c r="F927" s="98">
        <v>1</v>
      </c>
      <c r="G927" s="8"/>
      <c r="H927" s="7">
        <f t="shared" si="513"/>
        <v>1</v>
      </c>
      <c r="I927" s="4">
        <v>1</v>
      </c>
      <c r="J927" s="10" t="s">
        <v>231</v>
      </c>
      <c r="K927" s="7">
        <f>SUMIF(exportMMB!D:D,budgetMMB!A927,exportMMB!F:F)</f>
        <v>0</v>
      </c>
      <c r="L927" s="14">
        <f t="shared" si="514"/>
        <v>0</v>
      </c>
      <c r="M927" s="25"/>
      <c r="N927" s="14">
        <f t="shared" si="515"/>
        <v>0</v>
      </c>
      <c r="O927" s="33"/>
      <c r="P927" s="33"/>
      <c r="Q927" s="33"/>
      <c r="R927" s="33"/>
      <c r="S927" s="14">
        <f t="shared" si="516"/>
        <v>0</v>
      </c>
      <c r="T927" s="33">
        <f t="shared" si="517"/>
        <v>0</v>
      </c>
    </row>
    <row r="928" spans="1:20">
      <c r="A928" s="103">
        <v>6565</v>
      </c>
      <c r="B928" s="44" t="s">
        <v>862</v>
      </c>
      <c r="C928" s="236" t="s">
        <v>230</v>
      </c>
      <c r="D928" s="6"/>
      <c r="E928" s="8"/>
      <c r="F928" s="98">
        <v>1</v>
      </c>
      <c r="G928" s="8"/>
      <c r="H928" s="7">
        <f t="shared" si="513"/>
        <v>1</v>
      </c>
      <c r="I928" s="4">
        <v>1</v>
      </c>
      <c r="J928" s="10" t="s">
        <v>231</v>
      </c>
      <c r="K928" s="7">
        <f>SUMIF(exportMMB!D:D,budgetMMB!A928,exportMMB!F:F)</f>
        <v>0</v>
      </c>
      <c r="L928" s="14">
        <f t="shared" si="514"/>
        <v>0</v>
      </c>
      <c r="M928" s="25"/>
      <c r="N928" s="14">
        <f t="shared" si="515"/>
        <v>0</v>
      </c>
      <c r="O928" s="33"/>
      <c r="P928" s="33"/>
      <c r="Q928" s="33"/>
      <c r="R928" s="33"/>
      <c r="S928" s="14">
        <f t="shared" si="516"/>
        <v>0</v>
      </c>
      <c r="T928" s="36"/>
    </row>
    <row r="929" spans="1:20">
      <c r="A929" s="39">
        <v>6566</v>
      </c>
      <c r="B929" s="44" t="s">
        <v>863</v>
      </c>
      <c r="C929" s="236" t="s">
        <v>230</v>
      </c>
      <c r="D929" s="6"/>
      <c r="E929" s="8"/>
      <c r="F929" s="98">
        <v>1</v>
      </c>
      <c r="G929" s="8"/>
      <c r="H929" s="7">
        <f t="shared" si="513"/>
        <v>1</v>
      </c>
      <c r="I929" s="4">
        <v>1</v>
      </c>
      <c r="J929" s="10" t="s">
        <v>231</v>
      </c>
      <c r="K929" s="7">
        <f>SUMIF(exportMMB!D:D,budgetMMB!A929,exportMMB!F:F)</f>
        <v>0</v>
      </c>
      <c r="L929" s="14">
        <f t="shared" si="514"/>
        <v>0</v>
      </c>
      <c r="M929" s="25"/>
      <c r="N929" s="14">
        <f t="shared" si="515"/>
        <v>0</v>
      </c>
      <c r="O929" s="33"/>
      <c r="P929" s="33"/>
      <c r="Q929" s="33"/>
      <c r="R929" s="33"/>
      <c r="S929" s="14">
        <f t="shared" si="516"/>
        <v>0</v>
      </c>
      <c r="T929" s="36"/>
    </row>
    <row r="930" spans="1:20">
      <c r="A930" s="103">
        <v>6567</v>
      </c>
      <c r="B930" s="44" t="s">
        <v>864</v>
      </c>
      <c r="C930" s="236" t="s">
        <v>230</v>
      </c>
      <c r="D930" s="6"/>
      <c r="E930" s="8"/>
      <c r="F930" s="98">
        <v>1</v>
      </c>
      <c r="G930" s="8"/>
      <c r="H930" s="7">
        <f t="shared" ref="H930:H931" si="518">SUM(E930:G930)</f>
        <v>1</v>
      </c>
      <c r="I930" s="4">
        <v>1</v>
      </c>
      <c r="J930" s="10" t="s">
        <v>231</v>
      </c>
      <c r="K930" s="7">
        <f>SUMIF(exportMMB!D:D,budgetMMB!A930,exportMMB!F:F)</f>
        <v>0</v>
      </c>
      <c r="L930" s="14">
        <f t="shared" si="514"/>
        <v>0</v>
      </c>
      <c r="M930" s="25"/>
      <c r="N930" s="14">
        <f t="shared" si="515"/>
        <v>0</v>
      </c>
      <c r="O930" s="33"/>
      <c r="P930" s="33"/>
      <c r="Q930" s="33"/>
      <c r="R930" s="33"/>
      <c r="S930" s="14">
        <f t="shared" si="516"/>
        <v>0</v>
      </c>
      <c r="T930" s="33">
        <f>N930</f>
        <v>0</v>
      </c>
    </row>
    <row r="931" spans="1:20">
      <c r="A931" s="103">
        <v>6570</v>
      </c>
      <c r="B931" s="44" t="s">
        <v>865</v>
      </c>
      <c r="C931" s="236" t="s">
        <v>230</v>
      </c>
      <c r="D931" s="6"/>
      <c r="E931" s="4"/>
      <c r="F931" s="98">
        <v>1</v>
      </c>
      <c r="G931" s="8"/>
      <c r="H931" s="7">
        <f t="shared" si="518"/>
        <v>1</v>
      </c>
      <c r="I931" s="4">
        <v>1</v>
      </c>
      <c r="J931" s="8" t="s">
        <v>231</v>
      </c>
      <c r="K931" s="7">
        <f>SUMIF(exportMMB!D:D,budgetMMB!A931,exportMMB!F:F)</f>
        <v>0</v>
      </c>
      <c r="L931" s="14">
        <f t="shared" si="514"/>
        <v>0</v>
      </c>
      <c r="M931" s="25"/>
      <c r="N931" s="14">
        <f t="shared" si="515"/>
        <v>0</v>
      </c>
      <c r="O931" s="33"/>
      <c r="P931" s="33"/>
      <c r="Q931" s="33"/>
      <c r="R931" s="33"/>
      <c r="S931" s="14">
        <f t="shared" si="516"/>
        <v>0</v>
      </c>
      <c r="T931" s="33">
        <f>N931</f>
        <v>0</v>
      </c>
    </row>
    <row r="932" spans="1:20">
      <c r="A932" s="39"/>
      <c r="B932" s="46" t="s">
        <v>152</v>
      </c>
      <c r="C932" s="236"/>
      <c r="D932" s="6"/>
      <c r="E932" s="8"/>
      <c r="F932" s="98"/>
      <c r="G932" s="8"/>
      <c r="H932" s="7"/>
      <c r="I932" s="4"/>
      <c r="J932" s="10"/>
      <c r="K932" s="7"/>
      <c r="L932" s="16">
        <f t="shared" ref="L932:T932" si="519">SUM(L922:L931)</f>
        <v>0</v>
      </c>
      <c r="M932" s="21">
        <f t="shared" si="519"/>
        <v>0</v>
      </c>
      <c r="N932" s="16">
        <f t="shared" si="519"/>
        <v>0</v>
      </c>
      <c r="O932" s="34">
        <f t="shared" si="519"/>
        <v>0</v>
      </c>
      <c r="P932" s="34">
        <f t="shared" si="519"/>
        <v>0</v>
      </c>
      <c r="Q932" s="34">
        <f t="shared" si="519"/>
        <v>0</v>
      </c>
      <c r="R932" s="34">
        <f t="shared" si="519"/>
        <v>0</v>
      </c>
      <c r="S932" s="16">
        <f t="shared" si="519"/>
        <v>0</v>
      </c>
      <c r="T932" s="34">
        <f t="shared" si="519"/>
        <v>0</v>
      </c>
    </row>
    <row r="933" spans="1:20">
      <c r="A933" s="1"/>
      <c r="B933" s="44"/>
      <c r="C933" s="239"/>
      <c r="D933" s="6"/>
      <c r="E933" s="4"/>
      <c r="F933" s="98"/>
      <c r="G933" s="8"/>
      <c r="H933" s="7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</row>
    <row r="934" spans="1:20">
      <c r="A934" s="104">
        <v>6600</v>
      </c>
      <c r="B934" s="31" t="s">
        <v>214</v>
      </c>
      <c r="C934" s="237"/>
      <c r="D934" s="6"/>
      <c r="E934" s="4"/>
      <c r="F934" s="98"/>
      <c r="G934" s="8"/>
      <c r="H934" s="7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</row>
    <row r="935" spans="1:20">
      <c r="A935" s="39">
        <v>6640</v>
      </c>
      <c r="B935" s="44" t="s">
        <v>245</v>
      </c>
      <c r="C935" s="236" t="s">
        <v>230</v>
      </c>
      <c r="D935" s="6"/>
      <c r="E935" s="4"/>
      <c r="F935" s="98">
        <v>1</v>
      </c>
      <c r="G935" s="8"/>
      <c r="H935" s="7">
        <f t="shared" ref="H935" si="520">SUM(E935:G935)</f>
        <v>1</v>
      </c>
      <c r="I935" s="4">
        <v>1</v>
      </c>
      <c r="J935" s="10" t="s">
        <v>231</v>
      </c>
      <c r="K935" s="7">
        <f>SUMIF(exportMMB!D:D,budgetMMB!A935,exportMMB!F:F)</f>
        <v>0</v>
      </c>
      <c r="L935" s="14">
        <f t="shared" ref="L935:L943" si="521">H935*I935*K935</f>
        <v>0</v>
      </c>
      <c r="M935" s="25"/>
      <c r="N935" s="14">
        <f t="shared" ref="N935:N943" si="522">MAX(L935-SUM(O935:R935),0)</f>
        <v>0</v>
      </c>
      <c r="O935" s="33"/>
      <c r="P935" s="33"/>
      <c r="Q935" s="33"/>
      <c r="R935" s="33"/>
      <c r="S935" s="14">
        <f t="shared" ref="S935:S943" si="523">L935-SUM(N935:R935)</f>
        <v>0</v>
      </c>
      <c r="T935" s="36"/>
    </row>
    <row r="936" spans="1:20">
      <c r="A936" s="103">
        <v>6641</v>
      </c>
      <c r="B936" s="44" t="s">
        <v>866</v>
      </c>
      <c r="C936" s="236" t="s">
        <v>230</v>
      </c>
      <c r="D936" s="6"/>
      <c r="E936" s="4"/>
      <c r="F936" s="98">
        <v>1</v>
      </c>
      <c r="G936" s="8"/>
      <c r="H936" s="7">
        <f t="shared" ref="H936:H939" si="524">SUM(E936:G936)</f>
        <v>1</v>
      </c>
      <c r="I936" s="4">
        <v>1</v>
      </c>
      <c r="J936" s="8" t="s">
        <v>231</v>
      </c>
      <c r="K936" s="7">
        <f>SUMIF(exportMMB!D:D,budgetMMB!A936,exportMMB!F:F)</f>
        <v>0</v>
      </c>
      <c r="L936" s="14">
        <f t="shared" si="521"/>
        <v>0</v>
      </c>
      <c r="M936" s="25"/>
      <c r="N936" s="14">
        <f t="shared" si="522"/>
        <v>0</v>
      </c>
      <c r="O936" s="33"/>
      <c r="P936" s="33"/>
      <c r="Q936" s="33"/>
      <c r="R936" s="33"/>
      <c r="S936" s="14">
        <f t="shared" si="523"/>
        <v>0</v>
      </c>
      <c r="T936" s="36"/>
    </row>
    <row r="937" spans="1:20">
      <c r="A937" s="103">
        <v>6645</v>
      </c>
      <c r="B937" s="44" t="s">
        <v>867</v>
      </c>
      <c r="C937" s="236" t="s">
        <v>230</v>
      </c>
      <c r="D937" s="6"/>
      <c r="E937" s="12"/>
      <c r="F937" s="98">
        <v>1</v>
      </c>
      <c r="G937" s="8"/>
      <c r="H937" s="7">
        <f t="shared" si="524"/>
        <v>1</v>
      </c>
      <c r="I937" s="4">
        <v>1</v>
      </c>
      <c r="J937" s="8" t="s">
        <v>231</v>
      </c>
      <c r="K937" s="55">
        <f>SUMIF(exportMMB!D:D,budgetMMB!A937,exportMMB!F:F)</f>
        <v>0</v>
      </c>
      <c r="L937" s="14">
        <f>H937*I937*K937</f>
        <v>0</v>
      </c>
      <c r="M937" s="25"/>
      <c r="N937" s="14">
        <f t="shared" si="522"/>
        <v>0</v>
      </c>
      <c r="O937" s="33"/>
      <c r="P937" s="33"/>
      <c r="Q937" s="33"/>
      <c r="R937" s="33"/>
      <c r="S937" s="14">
        <f t="shared" si="523"/>
        <v>0</v>
      </c>
      <c r="T937" s="36"/>
    </row>
    <row r="938" spans="1:20">
      <c r="A938" s="39">
        <v>6663</v>
      </c>
      <c r="B938" s="44" t="s">
        <v>234</v>
      </c>
      <c r="C938" s="236" t="s">
        <v>230</v>
      </c>
      <c r="D938" s="6"/>
      <c r="E938" s="4"/>
      <c r="F938" s="98">
        <v>1</v>
      </c>
      <c r="G938" s="8"/>
      <c r="H938" s="7">
        <f t="shared" si="524"/>
        <v>1</v>
      </c>
      <c r="I938" s="4">
        <v>1</v>
      </c>
      <c r="J938" s="8" t="s">
        <v>231</v>
      </c>
      <c r="K938" s="7">
        <f>SUMIF(exportMMB!D:D,budgetMMB!A938,exportMMB!F:F)</f>
        <v>0</v>
      </c>
      <c r="L938" s="14">
        <f>H938*I938*K938</f>
        <v>0</v>
      </c>
      <c r="M938" s="25"/>
      <c r="N938" s="14">
        <f t="shared" si="522"/>
        <v>0</v>
      </c>
      <c r="O938" s="33"/>
      <c r="P938" s="33"/>
      <c r="Q938" s="33"/>
      <c r="R938" s="33"/>
      <c r="S938" s="14">
        <f t="shared" si="523"/>
        <v>0</v>
      </c>
      <c r="T938" s="36"/>
    </row>
    <row r="939" spans="1:20">
      <c r="A939" s="39">
        <v>6664</v>
      </c>
      <c r="B939" s="44" t="s">
        <v>868</v>
      </c>
      <c r="C939" s="236" t="s">
        <v>230</v>
      </c>
      <c r="D939" s="6"/>
      <c r="E939" s="4"/>
      <c r="F939" s="98">
        <v>1</v>
      </c>
      <c r="G939" s="8"/>
      <c r="H939" s="7">
        <f t="shared" si="524"/>
        <v>1</v>
      </c>
      <c r="I939" s="4">
        <v>1</v>
      </c>
      <c r="J939" s="8" t="s">
        <v>231</v>
      </c>
      <c r="K939" s="7">
        <f>SUMIF(exportMMB!D:D,budgetMMB!A939,exportMMB!F:F)</f>
        <v>0</v>
      </c>
      <c r="L939" s="14">
        <f t="shared" si="521"/>
        <v>0</v>
      </c>
      <c r="M939" s="25"/>
      <c r="N939" s="14">
        <f t="shared" si="522"/>
        <v>0</v>
      </c>
      <c r="O939" s="33"/>
      <c r="P939" s="33"/>
      <c r="Q939" s="33"/>
      <c r="R939" s="33"/>
      <c r="S939" s="14">
        <f t="shared" si="523"/>
        <v>0</v>
      </c>
      <c r="T939" s="36"/>
    </row>
    <row r="940" spans="1:20">
      <c r="A940" s="39">
        <v>6668</v>
      </c>
      <c r="B940" s="44" t="s">
        <v>869</v>
      </c>
      <c r="C940" s="236" t="s">
        <v>230</v>
      </c>
      <c r="D940" s="6"/>
      <c r="E940" s="4"/>
      <c r="F940" s="98">
        <v>1</v>
      </c>
      <c r="G940" s="8"/>
      <c r="H940" s="7">
        <f t="shared" ref="H940:H943" si="525">SUM(E940:G940)</f>
        <v>1</v>
      </c>
      <c r="I940" s="4">
        <v>1</v>
      </c>
      <c r="J940" s="8" t="s">
        <v>231</v>
      </c>
      <c r="K940" s="7">
        <f>SUMIF(exportMMB!D:D,budgetMMB!A940,exportMMB!F:F)</f>
        <v>0</v>
      </c>
      <c r="L940" s="14">
        <f t="shared" si="521"/>
        <v>0</v>
      </c>
      <c r="M940" s="25"/>
      <c r="N940" s="14">
        <f t="shared" si="522"/>
        <v>0</v>
      </c>
      <c r="O940" s="33"/>
      <c r="P940" s="33"/>
      <c r="Q940" s="33"/>
      <c r="R940" s="33"/>
      <c r="S940" s="14">
        <f t="shared" si="523"/>
        <v>0</v>
      </c>
      <c r="T940" s="36"/>
    </row>
    <row r="941" spans="1:20">
      <c r="A941" s="103">
        <v>6669</v>
      </c>
      <c r="B941" s="44" t="s">
        <v>870</v>
      </c>
      <c r="C941" s="236" t="s">
        <v>230</v>
      </c>
      <c r="D941" s="6"/>
      <c r="E941" s="4"/>
      <c r="F941" s="98">
        <v>1</v>
      </c>
      <c r="G941" s="8"/>
      <c r="H941" s="7">
        <f t="shared" si="525"/>
        <v>1</v>
      </c>
      <c r="I941" s="4">
        <v>1</v>
      </c>
      <c r="J941" s="8" t="s">
        <v>231</v>
      </c>
      <c r="K941" s="7">
        <f>SUMIF(exportMMB!D:D,budgetMMB!A941,exportMMB!F:F)</f>
        <v>0</v>
      </c>
      <c r="L941" s="14">
        <f t="shared" si="521"/>
        <v>0</v>
      </c>
      <c r="M941" s="25"/>
      <c r="N941" s="14">
        <f t="shared" si="522"/>
        <v>0</v>
      </c>
      <c r="O941" s="33"/>
      <c r="P941" s="33"/>
      <c r="Q941" s="33"/>
      <c r="R941" s="33"/>
      <c r="S941" s="14">
        <f t="shared" si="523"/>
        <v>0</v>
      </c>
      <c r="T941" s="36"/>
    </row>
    <row r="942" spans="1:20">
      <c r="A942" s="39">
        <v>6690</v>
      </c>
      <c r="B942" s="44" t="s">
        <v>871</v>
      </c>
      <c r="C942" s="236" t="s">
        <v>230</v>
      </c>
      <c r="D942" s="6"/>
      <c r="E942" s="4"/>
      <c r="F942" s="98">
        <v>1</v>
      </c>
      <c r="G942" s="8"/>
      <c r="H942" s="7">
        <f t="shared" si="525"/>
        <v>1</v>
      </c>
      <c r="I942" s="4">
        <v>1</v>
      </c>
      <c r="J942" s="8" t="s">
        <v>231</v>
      </c>
      <c r="K942" s="7">
        <f>SUMIF(exportMMB!D:D,budgetMMB!A942,exportMMB!F:F)</f>
        <v>0</v>
      </c>
      <c r="L942" s="14">
        <f t="shared" si="521"/>
        <v>0</v>
      </c>
      <c r="M942" s="25"/>
      <c r="N942" s="14">
        <f t="shared" si="522"/>
        <v>0</v>
      </c>
      <c r="O942" s="33"/>
      <c r="P942" s="33"/>
      <c r="Q942" s="33"/>
      <c r="R942" s="33"/>
      <c r="S942" s="14">
        <f t="shared" si="523"/>
        <v>0</v>
      </c>
      <c r="T942" s="36"/>
    </row>
    <row r="943" spans="1:20">
      <c r="A943" s="103">
        <v>6692</v>
      </c>
      <c r="B943" s="44" t="s">
        <v>872</v>
      </c>
      <c r="C943" s="236" t="s">
        <v>230</v>
      </c>
      <c r="D943" s="6"/>
      <c r="E943" s="4"/>
      <c r="F943" s="98">
        <v>1</v>
      </c>
      <c r="G943" s="8"/>
      <c r="H943" s="7">
        <f t="shared" si="525"/>
        <v>1</v>
      </c>
      <c r="I943" s="4">
        <v>1</v>
      </c>
      <c r="J943" s="8" t="s">
        <v>231</v>
      </c>
      <c r="K943" s="7">
        <f>SUMIF(exportMMB!D:D,budgetMMB!A943,exportMMB!F:F)</f>
        <v>0</v>
      </c>
      <c r="L943" s="14">
        <f t="shared" si="521"/>
        <v>0</v>
      </c>
      <c r="M943" s="25"/>
      <c r="N943" s="14">
        <f t="shared" si="522"/>
        <v>0</v>
      </c>
      <c r="O943" s="33"/>
      <c r="P943" s="33"/>
      <c r="Q943" s="33"/>
      <c r="R943" s="33"/>
      <c r="S943" s="14">
        <f t="shared" si="523"/>
        <v>0</v>
      </c>
      <c r="T943" s="36"/>
    </row>
    <row r="944" spans="1:20">
      <c r="A944" s="39"/>
      <c r="B944" s="46" t="s">
        <v>152</v>
      </c>
      <c r="C944" s="236"/>
      <c r="D944" s="6"/>
      <c r="E944" s="4"/>
      <c r="F944" s="98"/>
      <c r="G944" s="8"/>
      <c r="H944" s="7"/>
      <c r="I944" s="4"/>
      <c r="J944" s="8"/>
      <c r="K944" s="7"/>
      <c r="L944" s="16">
        <f t="shared" ref="L944:T944" si="526">SUM(L935:L943)</f>
        <v>0</v>
      </c>
      <c r="M944" s="21">
        <f t="shared" si="526"/>
        <v>0</v>
      </c>
      <c r="N944" s="16">
        <f t="shared" si="526"/>
        <v>0</v>
      </c>
      <c r="O944" s="34">
        <f t="shared" si="526"/>
        <v>0</v>
      </c>
      <c r="P944" s="34">
        <f t="shared" si="526"/>
        <v>0</v>
      </c>
      <c r="Q944" s="34">
        <f t="shared" si="526"/>
        <v>0</v>
      </c>
      <c r="R944" s="34">
        <f t="shared" si="526"/>
        <v>0</v>
      </c>
      <c r="S944" s="16">
        <f t="shared" si="526"/>
        <v>0</v>
      </c>
      <c r="T944" s="34">
        <f t="shared" si="526"/>
        <v>0</v>
      </c>
    </row>
    <row r="945" spans="1:20">
      <c r="A945" s="39"/>
      <c r="B945" s="46"/>
      <c r="C945" s="236"/>
      <c r="D945" s="6"/>
      <c r="E945" s="4"/>
      <c r="F945" s="98"/>
      <c r="G945" s="8"/>
      <c r="H945" s="7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</row>
    <row r="946" spans="1:20">
      <c r="A946" s="104">
        <v>6700</v>
      </c>
      <c r="B946" s="31" t="s">
        <v>215</v>
      </c>
      <c r="C946" s="237"/>
      <c r="D946" s="6"/>
      <c r="E946" s="4"/>
      <c r="F946" s="98"/>
      <c r="G946" s="8"/>
      <c r="H946" s="7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</row>
    <row r="947" spans="1:20">
      <c r="A947" s="39">
        <v>6701</v>
      </c>
      <c r="B947" s="44" t="s">
        <v>873</v>
      </c>
      <c r="C947" s="236" t="s">
        <v>230</v>
      </c>
      <c r="D947" s="6"/>
      <c r="E947" s="4"/>
      <c r="F947" s="98">
        <v>1</v>
      </c>
      <c r="G947" s="8"/>
      <c r="H947" s="7">
        <f t="shared" ref="H947:H949" si="527">SUM(E947:G947)</f>
        <v>1</v>
      </c>
      <c r="I947" s="4">
        <v>1</v>
      </c>
      <c r="J947" s="8" t="s">
        <v>231</v>
      </c>
      <c r="K947" s="7">
        <f>SUMIF(exportMMB!D:D,budgetMMB!A947,exportMMB!F:F)</f>
        <v>0</v>
      </c>
      <c r="L947" s="14">
        <f>H947*I947*K947</f>
        <v>0</v>
      </c>
      <c r="M947" s="25"/>
      <c r="N947" s="14">
        <f>MAX(L947-SUM(O947:R947),0)</f>
        <v>0</v>
      </c>
      <c r="O947" s="33"/>
      <c r="P947" s="33"/>
      <c r="Q947" s="33"/>
      <c r="R947" s="33"/>
      <c r="S947" s="14">
        <f>L947-SUM(N947:R947)</f>
        <v>0</v>
      </c>
      <c r="T947" s="36"/>
    </row>
    <row r="948" spans="1:20">
      <c r="A948" s="39">
        <v>6702</v>
      </c>
      <c r="B948" s="44" t="s">
        <v>874</v>
      </c>
      <c r="C948" s="236" t="s">
        <v>230</v>
      </c>
      <c r="D948" s="6"/>
      <c r="E948" s="4"/>
      <c r="F948" s="98">
        <v>1</v>
      </c>
      <c r="G948" s="8"/>
      <c r="H948" s="7">
        <f t="shared" si="527"/>
        <v>1</v>
      </c>
      <c r="I948" s="4">
        <v>1</v>
      </c>
      <c r="J948" s="8" t="s">
        <v>231</v>
      </c>
      <c r="K948" s="7">
        <f>SUMIF(exportMMB!D:D,budgetMMB!A948,exportMMB!F:F)</f>
        <v>0</v>
      </c>
      <c r="L948" s="14">
        <f>H948*I948*K948</f>
        <v>0</v>
      </c>
      <c r="M948" s="25"/>
      <c r="N948" s="14">
        <f>MAX(L948-SUM(O948:R948),0)</f>
        <v>0</v>
      </c>
      <c r="O948" s="33"/>
      <c r="P948" s="33"/>
      <c r="Q948" s="33"/>
      <c r="R948" s="33"/>
      <c r="S948" s="14">
        <f>L948-SUM(N948:R948)</f>
        <v>0</v>
      </c>
      <c r="T948" s="36"/>
    </row>
    <row r="949" spans="1:20">
      <c r="A949" s="39">
        <v>6704</v>
      </c>
      <c r="B949" s="44" t="s">
        <v>875</v>
      </c>
      <c r="C949" s="236" t="s">
        <v>230</v>
      </c>
      <c r="D949" s="6"/>
      <c r="E949" s="4"/>
      <c r="F949" s="98">
        <v>1</v>
      </c>
      <c r="G949" s="8"/>
      <c r="H949" s="7">
        <f t="shared" si="527"/>
        <v>1</v>
      </c>
      <c r="I949" s="4">
        <v>1</v>
      </c>
      <c r="J949" s="8" t="s">
        <v>231</v>
      </c>
      <c r="K949" s="7">
        <f>SUMIF(exportMMB!D:D,budgetMMB!A949,exportMMB!F:F)</f>
        <v>0</v>
      </c>
      <c r="L949" s="14">
        <f>H949*I949*K949</f>
        <v>0</v>
      </c>
      <c r="M949" s="25"/>
      <c r="N949" s="14">
        <f>MAX(L949-SUM(O949:R949),0)</f>
        <v>0</v>
      </c>
      <c r="O949" s="33"/>
      <c r="P949" s="33"/>
      <c r="Q949" s="33"/>
      <c r="R949" s="33"/>
      <c r="S949" s="14">
        <f>L949-SUM(N949:R949)</f>
        <v>0</v>
      </c>
      <c r="T949" s="36"/>
    </row>
    <row r="950" spans="1:20">
      <c r="A950" s="39"/>
      <c r="B950" s="46" t="s">
        <v>152</v>
      </c>
      <c r="C950" s="236"/>
      <c r="D950" s="6"/>
      <c r="E950" s="4"/>
      <c r="F950" s="98"/>
      <c r="G950" s="8"/>
      <c r="H950" s="7"/>
      <c r="I950" s="4"/>
      <c r="J950" s="8"/>
      <c r="K950" s="7"/>
      <c r="L950" s="16">
        <f t="shared" ref="L950:T950" si="528">SUM(L947:L949)</f>
        <v>0</v>
      </c>
      <c r="M950" s="21">
        <f t="shared" si="528"/>
        <v>0</v>
      </c>
      <c r="N950" s="16">
        <f t="shared" si="528"/>
        <v>0</v>
      </c>
      <c r="O950" s="34">
        <f t="shared" si="528"/>
        <v>0</v>
      </c>
      <c r="P950" s="34">
        <f t="shared" si="528"/>
        <v>0</v>
      </c>
      <c r="Q950" s="34">
        <f t="shared" si="528"/>
        <v>0</v>
      </c>
      <c r="R950" s="34">
        <f t="shared" si="528"/>
        <v>0</v>
      </c>
      <c r="S950" s="16">
        <f t="shared" si="528"/>
        <v>0</v>
      </c>
      <c r="T950" s="34">
        <f t="shared" si="528"/>
        <v>0</v>
      </c>
    </row>
    <row r="951" spans="1:20">
      <c r="A951" s="39"/>
      <c r="B951" s="46"/>
      <c r="C951" s="236"/>
      <c r="D951" s="6"/>
      <c r="E951" s="4"/>
      <c r="F951" s="98"/>
      <c r="G951" s="8"/>
      <c r="H951" s="7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</row>
    <row r="952" spans="1:20">
      <c r="A952" s="39"/>
      <c r="B952" s="46" t="s">
        <v>218</v>
      </c>
      <c r="C952" s="236"/>
      <c r="D952" s="6"/>
      <c r="E952" s="4"/>
      <c r="F952" s="98"/>
      <c r="G952" s="8"/>
      <c r="H952" s="7"/>
      <c r="I952" s="4"/>
      <c r="J952" s="8"/>
      <c r="K952" s="7"/>
      <c r="L952" s="16">
        <f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ref="M952:T952" si="529">M102+M115+M128+M144+M179+M189+M545+M524+M528+M519+M510+M492+M481+M463+M441+M426+M407+M386+M361+M343+M326+M308+M295+M268+M248+M232+M219+M36+M37+M38+M39+M40+M41+M42+M885+M879+M866+M839+M829+M815+M944+M932+M919+M950</f>
        <v>0</v>
      </c>
      <c r="N952" s="16">
        <f t="shared" si="529"/>
        <v>0</v>
      </c>
      <c r="O952" s="34">
        <f t="shared" si="529"/>
        <v>0</v>
      </c>
      <c r="P952" s="34">
        <f t="shared" si="529"/>
        <v>0</v>
      </c>
      <c r="Q952" s="34">
        <f t="shared" si="529"/>
        <v>0</v>
      </c>
      <c r="R952" s="34">
        <f t="shared" si="529"/>
        <v>0</v>
      </c>
      <c r="S952" s="16">
        <f t="shared" si="529"/>
        <v>0</v>
      </c>
      <c r="T952" s="34">
        <f t="shared" si="529"/>
        <v>0</v>
      </c>
    </row>
    <row r="953" spans="1:20">
      <c r="A953" s="39"/>
      <c r="B953" s="46"/>
      <c r="C953" s="236"/>
      <c r="D953" s="6"/>
      <c r="E953" s="4"/>
      <c r="F953" s="98"/>
      <c r="G953" s="8"/>
      <c r="H953" s="7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</row>
    <row r="954" spans="1:20">
      <c r="A954" s="39"/>
      <c r="B954" s="46"/>
      <c r="C954" s="236"/>
      <c r="D954" s="6"/>
      <c r="E954" s="4"/>
      <c r="F954" s="98"/>
      <c r="G954" s="8"/>
      <c r="H954" s="7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</row>
    <row r="955" spans="1:20">
      <c r="A955" s="104">
        <v>7000</v>
      </c>
      <c r="B955" s="408" t="s">
        <v>876</v>
      </c>
      <c r="C955" s="237"/>
      <c r="D955" s="6"/>
      <c r="E955" s="4"/>
      <c r="F955" s="98"/>
      <c r="G955" s="8"/>
      <c r="H955" s="7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</row>
    <row r="956" spans="1:20">
      <c r="A956" s="39">
        <v>7001</v>
      </c>
      <c r="B956" s="44" t="s">
        <v>219</v>
      </c>
      <c r="C956" s="236" t="s">
        <v>230</v>
      </c>
      <c r="D956" s="110"/>
      <c r="E956" s="11"/>
      <c r="F956" s="99">
        <f>IF(finance&lt;2000000,0,1.8%)</f>
        <v>0</v>
      </c>
      <c r="G956" s="8"/>
      <c r="H956" s="7">
        <f t="shared" ref="H956" si="530">SUM(E956:G956)</f>
        <v>0</v>
      </c>
      <c r="I956" s="4">
        <v>1</v>
      </c>
      <c r="J956" s="8" t="s">
        <v>231</v>
      </c>
      <c r="K956" s="7">
        <f>$L$63</f>
        <v>0</v>
      </c>
      <c r="L956" s="14">
        <f>H956*I956*K956</f>
        <v>0</v>
      </c>
      <c r="M956" s="25"/>
      <c r="N956" s="14">
        <f>MAX(L956-SUM(O956:R956),0)</f>
        <v>0</v>
      </c>
      <c r="O956" s="33"/>
      <c r="P956" s="33"/>
      <c r="Q956" s="33"/>
      <c r="R956" s="33"/>
      <c r="S956" s="14">
        <f>L956-SUM(N956:R956)</f>
        <v>0</v>
      </c>
      <c r="T956" s="35">
        <f>N956</f>
        <v>0</v>
      </c>
    </row>
    <row r="957" spans="1:20">
      <c r="A957" s="39">
        <v>7002</v>
      </c>
      <c r="B957" s="44" t="s">
        <v>220</v>
      </c>
      <c r="C957" s="236" t="s">
        <v>877</v>
      </c>
      <c r="D957" s="110"/>
      <c r="E957" s="4"/>
      <c r="F957" s="99">
        <v>7.4999999999999997E-2</v>
      </c>
      <c r="G957" s="8"/>
      <c r="H957" s="7">
        <f t="shared" ref="H957:H964" si="531">SUM(E957:G957)</f>
        <v>7.4999999999999997E-2</v>
      </c>
      <c r="I957" s="4">
        <v>1</v>
      </c>
      <c r="J957" s="8" t="s">
        <v>231</v>
      </c>
      <c r="K957" s="118">
        <f>$L$63-(globals!C14-globals!C17)</f>
        <v>0</v>
      </c>
      <c r="L957" s="14">
        <f>H957*I957*K957</f>
        <v>0</v>
      </c>
      <c r="M957" s="25"/>
      <c r="N957" s="14">
        <f>MAX(L957-SUM(O957:R957),0)</f>
        <v>0</v>
      </c>
      <c r="O957" s="33"/>
      <c r="P957" s="33"/>
      <c r="Q957" s="33"/>
      <c r="R957" s="33"/>
      <c r="S957" s="14">
        <f>L957-SUM(N957:R957)</f>
        <v>0</v>
      </c>
      <c r="T957" s="109">
        <f>MIN((T63+T956)*0.075,N957)</f>
        <v>0</v>
      </c>
    </row>
    <row r="958" spans="1:20">
      <c r="A958" s="39">
        <v>7003</v>
      </c>
      <c r="B958" s="44" t="s">
        <v>221</v>
      </c>
      <c r="C958" s="236" t="s">
        <v>878</v>
      </c>
      <c r="D958" s="110"/>
      <c r="E958" s="11"/>
      <c r="F958" s="99">
        <v>7.4999999999999997E-2</v>
      </c>
      <c r="G958" s="8"/>
      <c r="H958" s="7">
        <f>SUM(E958:G958)</f>
        <v>7.4999999999999997E-2</v>
      </c>
      <c r="I958" s="4">
        <v>1</v>
      </c>
      <c r="J958" s="8" t="s">
        <v>231</v>
      </c>
      <c r="K958" s="111">
        <f>MIN($L$63-(globals!C14+globals!C17),350000/F958)</f>
        <v>0</v>
      </c>
      <c r="L958" s="14">
        <f>H958*I958*K958</f>
        <v>0</v>
      </c>
      <c r="M958" s="25"/>
      <c r="N958" s="14">
        <f>MAX(L958-SUM(O958:R958),0)</f>
        <v>0</v>
      </c>
      <c r="O958" s="33"/>
      <c r="P958" s="33"/>
      <c r="Q958" s="33"/>
      <c r="R958" s="33"/>
      <c r="S958" s="14">
        <f>L958-SUM(N958:R958)</f>
        <v>0</v>
      </c>
      <c r="T958" s="36"/>
    </row>
    <row r="959" spans="1:20">
      <c r="A959" s="103">
        <v>7005</v>
      </c>
      <c r="B959" s="44" t="s">
        <v>222</v>
      </c>
      <c r="C959" s="236" t="s">
        <v>877</v>
      </c>
      <c r="D959" s="110"/>
      <c r="E959" s="11"/>
      <c r="F959" s="99">
        <v>0.17499999999999999</v>
      </c>
      <c r="G959" s="8"/>
      <c r="H959" s="7">
        <f>SUM(E959:G959)</f>
        <v>0.17499999999999999</v>
      </c>
      <c r="I959" s="4">
        <v>1</v>
      </c>
      <c r="J959" s="8" t="s">
        <v>231</v>
      </c>
      <c r="K959" s="118">
        <f>globals!C15</f>
        <v>0</v>
      </c>
      <c r="L959" s="14" cm="1">
        <f t="array" ref="L959">_xlfn.IFS(K959&lt;&gt;0,MIN(H959*I959*K959,10000),K959=0,0)</f>
        <v>0</v>
      </c>
      <c r="M959" s="25"/>
      <c r="N959" s="14">
        <f>MAX(L959-SUM(O959:R959),0)</f>
        <v>0</v>
      </c>
      <c r="O959" s="33"/>
      <c r="P959" s="33"/>
      <c r="Q959" s="33"/>
      <c r="R959" s="33"/>
      <c r="S959" s="14">
        <f>L959-SUM(N959:R959)</f>
        <v>0</v>
      </c>
      <c r="T959" s="35">
        <f>N959</f>
        <v>0</v>
      </c>
    </row>
    <row r="960" spans="1:20">
      <c r="A960" s="350">
        <v>7050</v>
      </c>
      <c r="B960" s="108" t="s">
        <v>906</v>
      </c>
      <c r="C960" s="236" t="s">
        <v>230</v>
      </c>
      <c r="D960" s="6"/>
      <c r="E960" s="4"/>
      <c r="F960" s="98">
        <v>1</v>
      </c>
      <c r="G960" s="161"/>
      <c r="H960" s="111">
        <f t="shared" ref="H960" si="532">SUM(E960:G960)</f>
        <v>1</v>
      </c>
      <c r="I960" s="112">
        <v>1</v>
      </c>
      <c r="J960" s="117" t="s">
        <v>231</v>
      </c>
      <c r="K960" s="111">
        <f>SUMIF(exportMMB!D:D,budgetMMB!A960,exportMMB!F:F)</f>
        <v>0</v>
      </c>
      <c r="L960" s="14">
        <f t="shared" ref="L960:L961" si="533">H960*I960*K960</f>
        <v>0</v>
      </c>
      <c r="M960" s="116"/>
      <c r="N960" s="14">
        <f t="shared" ref="N960:N961" si="534">MAX(L960-SUM(O960:R960),0)</f>
        <v>0</v>
      </c>
      <c r="O960" s="33"/>
      <c r="P960" s="33"/>
      <c r="Q960" s="33"/>
      <c r="R960" s="33"/>
      <c r="S960" s="14">
        <f t="shared" ref="S960:S961" si="535">L960-SUM(N960:R960)</f>
        <v>0</v>
      </c>
      <c r="T960" s="36"/>
    </row>
    <row r="961" spans="1:20">
      <c r="A961" s="350">
        <v>7055</v>
      </c>
      <c r="B961" s="108" t="s">
        <v>224</v>
      </c>
      <c r="C961" s="236" t="s">
        <v>230</v>
      </c>
      <c r="D961" s="6"/>
      <c r="E961" s="4"/>
      <c r="F961" s="98">
        <v>1</v>
      </c>
      <c r="G961" s="161"/>
      <c r="H961" s="7">
        <v>1</v>
      </c>
      <c r="I961" s="112">
        <v>1</v>
      </c>
      <c r="J961" s="117" t="s">
        <v>231</v>
      </c>
      <c r="K961" s="111">
        <f>SUMIF(exportMMB!D:D,budgetMMB!A961,exportMMB!F:F)</f>
        <v>0</v>
      </c>
      <c r="L961" s="14">
        <f t="shared" si="533"/>
        <v>0</v>
      </c>
      <c r="M961" s="116"/>
      <c r="N961" s="14">
        <f t="shared" si="534"/>
        <v>0</v>
      </c>
      <c r="O961" s="33"/>
      <c r="P961" s="33"/>
      <c r="Q961" s="33"/>
      <c r="R961" s="33"/>
      <c r="S961" s="14">
        <f t="shared" si="535"/>
        <v>0</v>
      </c>
      <c r="T961" s="36"/>
    </row>
    <row r="962" spans="1:20">
      <c r="A962" s="1"/>
      <c r="B962" s="46" t="s">
        <v>152</v>
      </c>
      <c r="C962" s="240"/>
      <c r="D962" s="6"/>
      <c r="E962" s="4"/>
      <c r="F962" s="98"/>
      <c r="G962" s="8"/>
      <c r="H962" s="7"/>
      <c r="I962" s="4"/>
      <c r="J962" s="4"/>
      <c r="K962" s="111"/>
      <c r="L962" s="16">
        <f t="shared" ref="L962:T962" si="536">SUM(L956:L961)</f>
        <v>0</v>
      </c>
      <c r="M962" s="21">
        <f t="shared" si="536"/>
        <v>0</v>
      </c>
      <c r="N962" s="16">
        <f t="shared" si="536"/>
        <v>0</v>
      </c>
      <c r="O962" s="34">
        <f t="shared" si="536"/>
        <v>0</v>
      </c>
      <c r="P962" s="34">
        <f t="shared" si="536"/>
        <v>0</v>
      </c>
      <c r="Q962" s="34">
        <f t="shared" si="536"/>
        <v>0</v>
      </c>
      <c r="R962" s="34">
        <f t="shared" si="536"/>
        <v>0</v>
      </c>
      <c r="S962" s="16">
        <f t="shared" si="536"/>
        <v>0</v>
      </c>
      <c r="T962" s="37">
        <f t="shared" si="536"/>
        <v>0</v>
      </c>
    </row>
    <row r="963" spans="1:20">
      <c r="A963" s="1"/>
      <c r="B963" s="44"/>
      <c r="C963" s="240"/>
      <c r="D963" s="6"/>
      <c r="E963" s="4"/>
      <c r="F963" s="98"/>
      <c r="G963" s="8"/>
      <c r="H963" s="7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</row>
    <row r="964" spans="1:20">
      <c r="A964" s="104">
        <v>7100</v>
      </c>
      <c r="B964" s="31" t="s">
        <v>879</v>
      </c>
      <c r="C964" s="236" t="s">
        <v>880</v>
      </c>
      <c r="D964" s="110"/>
      <c r="E964" s="11"/>
      <c r="F964" s="100">
        <v>0.05</v>
      </c>
      <c r="G964" s="247"/>
      <c r="H964" s="7">
        <f t="shared" si="531"/>
        <v>0.05</v>
      </c>
      <c r="I964" s="4">
        <v>1</v>
      </c>
      <c r="J964" s="8" t="s">
        <v>231</v>
      </c>
      <c r="K964" s="118">
        <f>$L$63-($L$102+$L$115)-globals!C17</f>
        <v>0</v>
      </c>
      <c r="L964" s="14">
        <f>H964*I964*K964</f>
        <v>0</v>
      </c>
      <c r="M964" s="25"/>
      <c r="N964" s="14">
        <f>MAX(L964-SUM(O964:R964),0)</f>
        <v>0</v>
      </c>
      <c r="O964" s="33"/>
      <c r="P964" s="33"/>
      <c r="Q964" s="33"/>
      <c r="R964" s="33"/>
      <c r="S964" s="14">
        <f>L964-SUM(N964:R964)</f>
        <v>0</v>
      </c>
      <c r="T964" s="109">
        <f>MIN((T63+T956)*0.05,N964)</f>
        <v>0</v>
      </c>
    </row>
    <row r="965" spans="1:20">
      <c r="A965" s="39"/>
      <c r="B965" s="46" t="s">
        <v>152</v>
      </c>
      <c r="C965" s="240"/>
      <c r="D965" s="6"/>
      <c r="E965" s="4"/>
      <c r="F965" s="98"/>
      <c r="G965" s="8"/>
      <c r="H965" s="4"/>
      <c r="I965" s="4"/>
      <c r="J965" s="4"/>
      <c r="K965" s="4"/>
      <c r="L965" s="16">
        <f>SUM(L964)</f>
        <v>0</v>
      </c>
      <c r="M965" s="24">
        <f>SUM(M964)</f>
        <v>0</v>
      </c>
      <c r="N965" s="16">
        <f t="shared" ref="N965:T965" si="537">SUM(N964)</f>
        <v>0</v>
      </c>
      <c r="O965" s="37">
        <f>SUM(O964)</f>
        <v>0</v>
      </c>
      <c r="P965" s="37">
        <f t="shared" si="537"/>
        <v>0</v>
      </c>
      <c r="Q965" s="37">
        <f t="shared" si="537"/>
        <v>0</v>
      </c>
      <c r="R965" s="37">
        <f t="shared" si="537"/>
        <v>0</v>
      </c>
      <c r="S965" s="16">
        <f t="shared" si="537"/>
        <v>0</v>
      </c>
      <c r="T965" s="37">
        <f t="shared" si="537"/>
        <v>0</v>
      </c>
    </row>
    <row r="966" spans="1:20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4"/>
      <c r="N966" s="16"/>
      <c r="O966" s="37"/>
      <c r="P966" s="37"/>
      <c r="Q966" s="37"/>
      <c r="R966" s="37"/>
      <c r="S966" s="16"/>
      <c r="T966" s="37"/>
    </row>
    <row r="967" spans="1:20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5"/>
      <c r="N967" s="14"/>
      <c r="O967" s="33"/>
      <c r="P967" s="33"/>
      <c r="Q967" s="33"/>
      <c r="R967" s="33"/>
      <c r="S967" s="14"/>
      <c r="T967" s="33"/>
    </row>
    <row r="968" spans="1:20">
      <c r="A968" s="1"/>
      <c r="B968" s="44" t="s">
        <v>881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 t="shared" ref="L968:T968" si="538">L102+L115+L128+L144+L179+L189</f>
        <v>0</v>
      </c>
      <c r="M968" s="25">
        <f t="shared" si="538"/>
        <v>0</v>
      </c>
      <c r="N968" s="14">
        <f t="shared" si="538"/>
        <v>0</v>
      </c>
      <c r="O968" s="33">
        <f t="shared" si="538"/>
        <v>0</v>
      </c>
      <c r="P968" s="33">
        <f t="shared" si="538"/>
        <v>0</v>
      </c>
      <c r="Q968" s="33">
        <f t="shared" si="538"/>
        <v>0</v>
      </c>
      <c r="R968" s="33">
        <f t="shared" si="538"/>
        <v>0</v>
      </c>
      <c r="S968" s="14">
        <f t="shared" si="538"/>
        <v>0</v>
      </c>
      <c r="T968" s="33">
        <f t="shared" si="538"/>
        <v>0</v>
      </c>
    </row>
    <row r="969" spans="1:20">
      <c r="A969" s="1"/>
      <c r="B969" s="44" t="s">
        <v>882</v>
      </c>
      <c r="C969" s="240"/>
      <c r="D969" s="6"/>
      <c r="E969" s="4"/>
      <c r="F969" s="98"/>
      <c r="G969" s="8"/>
      <c r="H969" s="4"/>
      <c r="I969" s="4"/>
      <c r="J969" s="4"/>
      <c r="K969" s="4"/>
      <c r="L969" s="14">
        <f t="shared" ref="L969:T969" si="539">L545+L524+L528+L519+L510+L492+L481+L463+L441+L426+L407+L386+L361+L343+L326+L308+L295+L268+L248+L232+L219</f>
        <v>0</v>
      </c>
      <c r="M969" s="25">
        <f t="shared" si="539"/>
        <v>0</v>
      </c>
      <c r="N969" s="14">
        <f t="shared" si="539"/>
        <v>0</v>
      </c>
      <c r="O969" s="33">
        <f t="shared" si="539"/>
        <v>0</v>
      </c>
      <c r="P969" s="33">
        <f t="shared" si="539"/>
        <v>0</v>
      </c>
      <c r="Q969" s="33">
        <f t="shared" si="539"/>
        <v>0</v>
      </c>
      <c r="R969" s="33">
        <f t="shared" si="539"/>
        <v>0</v>
      </c>
      <c r="S969" s="14">
        <f t="shared" si="539"/>
        <v>0</v>
      </c>
      <c r="T969" s="33">
        <f t="shared" si="539"/>
        <v>0</v>
      </c>
    </row>
    <row r="970" spans="1:20">
      <c r="A970" s="1"/>
      <c r="B970" s="44" t="s">
        <v>883</v>
      </c>
      <c r="C970" s="240"/>
      <c r="D970" s="6"/>
      <c r="E970" s="4"/>
      <c r="F970" s="98"/>
      <c r="G970" s="8"/>
      <c r="H970" s="4"/>
      <c r="I970" s="4"/>
      <c r="J970" s="4"/>
      <c r="K970" s="4"/>
      <c r="L970" s="14">
        <f t="shared" ref="L970:T970" si="540">L36+L37+L38+L39+L40+L41+L42</f>
        <v>0</v>
      </c>
      <c r="M970" s="25">
        <f t="shared" si="540"/>
        <v>0</v>
      </c>
      <c r="N970" s="14">
        <f t="shared" si="540"/>
        <v>0</v>
      </c>
      <c r="O970" s="33">
        <f t="shared" si="540"/>
        <v>0</v>
      </c>
      <c r="P970" s="33">
        <f t="shared" si="540"/>
        <v>0</v>
      </c>
      <c r="Q970" s="33">
        <f t="shared" si="540"/>
        <v>0</v>
      </c>
      <c r="R970" s="33">
        <f t="shared" si="540"/>
        <v>0</v>
      </c>
      <c r="S970" s="14">
        <f t="shared" si="540"/>
        <v>0</v>
      </c>
      <c r="T970" s="33">
        <f t="shared" si="540"/>
        <v>0</v>
      </c>
    </row>
    <row r="971" spans="1:20">
      <c r="A971" s="1"/>
      <c r="B971" s="44" t="s">
        <v>884</v>
      </c>
      <c r="C971" s="240"/>
      <c r="D971" s="6"/>
      <c r="E971" s="4"/>
      <c r="F971" s="98"/>
      <c r="G971" s="8"/>
      <c r="H971" s="4"/>
      <c r="I971" s="4"/>
      <c r="J971" s="4"/>
      <c r="K971" s="4"/>
      <c r="L971" s="14">
        <f t="shared" ref="L971:T971" si="541">L885+L879+L866+L839+L829+L815</f>
        <v>0</v>
      </c>
      <c r="M971" s="25">
        <f t="shared" si="541"/>
        <v>0</v>
      </c>
      <c r="N971" s="14">
        <f t="shared" si="541"/>
        <v>0</v>
      </c>
      <c r="O971" s="33">
        <f t="shared" si="541"/>
        <v>0</v>
      </c>
      <c r="P971" s="33">
        <f t="shared" si="541"/>
        <v>0</v>
      </c>
      <c r="Q971" s="33">
        <f t="shared" si="541"/>
        <v>0</v>
      </c>
      <c r="R971" s="33">
        <f t="shared" si="541"/>
        <v>0</v>
      </c>
      <c r="S971" s="14">
        <f t="shared" si="541"/>
        <v>0</v>
      </c>
      <c r="T971" s="33">
        <f t="shared" si="541"/>
        <v>0</v>
      </c>
    </row>
    <row r="972" spans="1:20">
      <c r="A972" s="1"/>
      <c r="B972" s="44" t="s">
        <v>885</v>
      </c>
      <c r="C972" s="240"/>
      <c r="D972" s="6"/>
      <c r="E972" s="4"/>
      <c r="F972" s="98"/>
      <c r="G972" s="8"/>
      <c r="H972" s="4"/>
      <c r="I972" s="4"/>
      <c r="J972" s="4"/>
      <c r="K972" s="4"/>
      <c r="L972" s="14">
        <f t="shared" ref="L972:T972" si="542">L962+L944+L932+L919+L950</f>
        <v>0</v>
      </c>
      <c r="M972" s="25">
        <f t="shared" si="542"/>
        <v>0</v>
      </c>
      <c r="N972" s="14">
        <f t="shared" si="542"/>
        <v>0</v>
      </c>
      <c r="O972" s="33">
        <f t="shared" si="542"/>
        <v>0</v>
      </c>
      <c r="P972" s="33">
        <f t="shared" si="542"/>
        <v>0</v>
      </c>
      <c r="Q972" s="33">
        <f t="shared" si="542"/>
        <v>0</v>
      </c>
      <c r="R972" s="33">
        <f t="shared" si="542"/>
        <v>0</v>
      </c>
      <c r="S972" s="14">
        <f t="shared" si="542"/>
        <v>0</v>
      </c>
      <c r="T972" s="33">
        <f t="shared" si="542"/>
        <v>0</v>
      </c>
    </row>
    <row r="973" spans="1:20">
      <c r="A973" s="1"/>
      <c r="B973" s="44" t="s">
        <v>886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28">
        <f t="shared" ref="M973:T973" si="543">M965</f>
        <v>0</v>
      </c>
      <c r="N973" s="20">
        <f t="shared" si="543"/>
        <v>0</v>
      </c>
      <c r="O973" s="38">
        <f t="shared" si="543"/>
        <v>0</v>
      </c>
      <c r="P973" s="38">
        <f t="shared" si="543"/>
        <v>0</v>
      </c>
      <c r="Q973" s="38">
        <f t="shared" si="543"/>
        <v>0</v>
      </c>
      <c r="R973" s="38">
        <f t="shared" si="543"/>
        <v>0</v>
      </c>
      <c r="S973" s="20">
        <f t="shared" si="543"/>
        <v>0</v>
      </c>
      <c r="T973" s="38">
        <f t="shared" si="543"/>
        <v>0</v>
      </c>
    </row>
    <row r="974" spans="1:20">
      <c r="A974" s="1"/>
      <c r="B974" s="44" t="s">
        <v>887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 t="shared" ref="L974:S974" si="544">SUM(L968:L973)</f>
        <v>0</v>
      </c>
      <c r="M974" s="25">
        <f t="shared" si="544"/>
        <v>0</v>
      </c>
      <c r="N974" s="14">
        <f t="shared" si="544"/>
        <v>0</v>
      </c>
      <c r="O974" s="33">
        <f t="shared" si="544"/>
        <v>0</v>
      </c>
      <c r="P974" s="33">
        <f t="shared" si="544"/>
        <v>0</v>
      </c>
      <c r="Q974" s="33">
        <f t="shared" si="544"/>
        <v>0</v>
      </c>
      <c r="R974" s="33">
        <f t="shared" si="544"/>
        <v>0</v>
      </c>
      <c r="S974" s="14">
        <f t="shared" si="544"/>
        <v>0</v>
      </c>
      <c r="T974" s="33">
        <f>SUM(T968:T973)</f>
        <v>0</v>
      </c>
    </row>
    <row r="975" spans="1:20">
      <c r="A975" s="1"/>
      <c r="B975" s="44" t="s">
        <v>888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 t="shared" ref="L975:T975" si="545">L76-L974</f>
        <v>0</v>
      </c>
      <c r="M975" s="25">
        <f t="shared" si="545"/>
        <v>0</v>
      </c>
      <c r="N975" s="14">
        <f t="shared" si="545"/>
        <v>0</v>
      </c>
      <c r="O975" s="33">
        <f t="shared" si="545"/>
        <v>0</v>
      </c>
      <c r="P975" s="33">
        <f t="shared" si="545"/>
        <v>0</v>
      </c>
      <c r="Q975" s="33">
        <f t="shared" si="545"/>
        <v>0</v>
      </c>
      <c r="R975" s="33">
        <f t="shared" si="545"/>
        <v>0</v>
      </c>
      <c r="S975" s="14">
        <f t="shared" si="545"/>
        <v>0</v>
      </c>
      <c r="T975" s="33">
        <f t="shared" si="545"/>
        <v>0</v>
      </c>
    </row>
    <row r="976" spans="1:20">
      <c r="A976" s="3"/>
      <c r="B976" s="3"/>
      <c r="C976" s="3"/>
      <c r="D976" s="3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S976" s="3"/>
      <c r="T976" s="75">
        <f>T974</f>
        <v>0</v>
      </c>
    </row>
    <row r="977" spans="1:20">
      <c r="A977" s="3"/>
      <c r="B977" s="3"/>
      <c r="C977" s="3"/>
      <c r="D977" s="3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889</v>
      </c>
      <c r="O977" s="33"/>
      <c r="P977" s="33"/>
      <c r="Q977" s="33"/>
      <c r="R977" s="112"/>
      <c r="S977" s="3"/>
      <c r="T977" s="3"/>
    </row>
    <row r="978" spans="1:20">
      <c r="A978" s="3"/>
      <c r="B978" s="3"/>
      <c r="C978" s="3"/>
      <c r="D978" s="3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60" t="s">
        <v>890</v>
      </c>
      <c r="R978" s="460"/>
      <c r="S978" s="156">
        <v>0.35</v>
      </c>
      <c r="T978" s="432">
        <f>T976*S978</f>
        <v>0</v>
      </c>
    </row>
  </sheetData>
  <sheetProtection formatRows="0"/>
  <protectedRanges>
    <protectedRange algorithmName="SHA-512" hashValue="OhSFAMxGARjS6tCYgsvD0RbuV0N4Kpwb3FQhmR1CNdiJeOMGy1m13+33ZVshVYtttLAe1atymBfgoHP0xTzVfg==" saltValue="yx2WGoaNPkyo1fjEId4hhg==" spinCount="100000" sqref="B61:B62" name="Bereik1"/>
    <protectedRange algorithmName="SHA-512" hashValue="OhSFAMxGARjS6tCYgsvD0RbuV0N4Kpwb3FQhmR1CNdiJeOMGy1m13+33ZVshVYtttLAe1atymBfgoHP0xTzVfg==" saltValue="yx2WGoaNPkyo1fjEId4hhg==" spinCount="100000" sqref="A63:T63" name="Bereik1_1"/>
    <protectedRange algorithmName="SHA-512" hashValue="NpCVO+LYiSm0CCpbVX5O/wyjoYqSEdojzUJ9oFdDW/qsIpFIGT0W9w0JW1vRZcfenkKP+bbbllLcGkmh/ZeWMw==" saltValue="3Kikw+igUGgDbkaIQWw5TQ==" spinCount="100000" sqref="B952" name="Bereik2"/>
    <protectedRange algorithmName="SHA-512" hashValue="OhSFAMxGARjS6tCYgsvD0RbuV0N4Kpwb3FQhmR1CNdiJeOMGy1m13+33ZVshVYtttLAe1atymBfgoHP0xTzVfg==" saltValue="yx2WGoaNPkyo1fjEId4hhg==" spinCount="100000" sqref="B955 A71:B71" name="Bereik1_2"/>
    <protectedRange algorithmName="SHA-512" hashValue="OhSFAMxGARjS6tCYgsvD0RbuV0N4Kpwb3FQhmR1CNdiJeOMGy1m13+33ZVshVYtttLAe1atymBfgoHP0xTzVfg==" saltValue="yx2WGoaNPkyo1fjEId4hhg==" spinCount="100000" sqref="S65:S71" name="Bereik1_4"/>
    <protectedRange algorithmName="SHA-512" hashValue="NpCVO+LYiSm0CCpbVX5O/wyjoYqSEdojzUJ9oFdDW/qsIpFIGT0W9w0JW1vRZcfenkKP+bbbllLcGkmh/ZeWMw==" saltValue="3Kikw+igUGgDbkaIQWw5TQ==" spinCount="100000" sqref="T107" name="Bereik2_1"/>
  </protectedRanges>
  <mergeCells count="1">
    <mergeCell ref="Q978:R978"/>
  </mergeCells>
  <printOptions gridLines="1"/>
  <pageMargins left="0.78740157480314965" right="0.39370078740157483" top="0.98425196850393704" bottom="0.98425196850393704" header="0.51181102362204722" footer="0.51181102362204722"/>
  <pageSetup paperSize="9" scale="65" orientation="landscape" horizontalDpi="1200" verticalDpi="1200" r:id="rId1"/>
  <headerFooter alignWithMargins="0">
    <oddHeader>&amp;L&amp;D</oddHeader>
    <oddFooter>&amp;LIncentive budget versie 2017&amp;C&amp;P&amp;R&amp;A</oddFooter>
  </headerFooter>
  <rowBreaks count="4" manualBreakCount="4">
    <brk id="189" max="25" man="1"/>
    <brk id="545" max="16383" man="1"/>
    <brk id="635" max="16383" man="1"/>
    <brk id="885" max="25" man="1"/>
  </rowBreaks>
  <ignoredErrors>
    <ignoredError sqref="S71" formula="1"/>
    <ignoredError sqref="T118 T107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2320-F615-4BAD-AEEA-8B90D94A0524}">
  <sheetPr>
    <tabColor rgb="FF00B0F0"/>
  </sheetPr>
  <dimension ref="A1:AI978"/>
  <sheetViews>
    <sheetView workbookViewId="0">
      <pane xSplit="2" ySplit="2" topLeftCell="L107" activePane="bottomRight" state="frozen"/>
      <selection pane="topRight" activeCell="C1" sqref="C1"/>
      <selection pane="bottomLeft" activeCell="A3" sqref="A3"/>
      <selection pane="bottomRight" activeCell="AB120" sqref="AB120"/>
    </sheetView>
  </sheetViews>
  <sheetFormatPr defaultRowHeight="13.5" outlineLevelRow="1" outlineLevelCol="1"/>
  <cols>
    <col min="1" max="1" width="8.4609375" customWidth="1"/>
    <col min="2" max="2" width="28.765625" customWidth="1"/>
    <col min="3" max="3" width="4.3828125" customWidth="1"/>
    <col min="4" max="4" width="7.765625" customWidth="1"/>
    <col min="5" max="11" width="8.765625" hidden="1" customWidth="1" outlineLevel="1"/>
    <col min="12" max="12" width="15.15234375" customWidth="1" collapsed="1"/>
    <col min="13" max="13" width="13.61328125" customWidth="1"/>
    <col min="14" max="14" width="9.23046875" customWidth="1"/>
    <col min="21" max="21" width="13.4609375" style="73" customWidth="1"/>
    <col min="22" max="22" width="10.15234375" style="73" customWidth="1"/>
    <col min="23" max="23" width="15" style="73" customWidth="1"/>
    <col min="24" max="27" width="9.61328125" style="73" customWidth="1" outlineLevel="1"/>
    <col min="28" max="28" width="9.61328125" style="73" customWidth="1"/>
    <col min="29" max="29" width="11.61328125" style="73" customWidth="1"/>
    <col min="30" max="30" width="10.23046875" style="73" customWidth="1"/>
    <col min="31" max="31" width="10.765625" style="73" customWidth="1"/>
    <col min="32" max="32" width="15" style="73" customWidth="1"/>
    <col min="33" max="33" width="21.84375" style="73" customWidth="1"/>
    <col min="34" max="34" width="15" style="73" customWidth="1"/>
    <col min="35" max="35" width="8.61328125" style="73" customWidth="1"/>
  </cols>
  <sheetData>
    <row r="1" spans="1:35">
      <c r="A1" s="29"/>
      <c r="B1" s="125" t="s">
        <v>891</v>
      </c>
      <c r="C1" s="236"/>
      <c r="D1" s="433" t="str">
        <f>budgetMMB!D1</f>
        <v>FF versie februari 2026</v>
      </c>
      <c r="E1" s="61"/>
      <c r="F1" s="93"/>
      <c r="G1" s="62"/>
      <c r="H1" s="61"/>
      <c r="I1" s="61"/>
      <c r="J1" s="63"/>
      <c r="K1" s="64"/>
      <c r="L1" s="347"/>
      <c r="M1" s="347" t="s">
        <v>892</v>
      </c>
      <c r="N1" s="342"/>
      <c r="O1" s="342"/>
      <c r="P1" s="342"/>
      <c r="Q1" s="342"/>
      <c r="R1" s="342"/>
      <c r="S1" s="342"/>
      <c r="T1" s="342"/>
      <c r="U1" s="464" t="s">
        <v>893</v>
      </c>
      <c r="V1" s="465"/>
      <c r="W1" s="465"/>
      <c r="X1" s="465"/>
      <c r="Y1" s="465"/>
      <c r="Z1" s="465"/>
      <c r="AA1" s="465"/>
      <c r="AB1" s="466"/>
      <c r="AC1" s="461" t="s">
        <v>894</v>
      </c>
      <c r="AD1" s="462"/>
      <c r="AE1" s="462"/>
      <c r="AF1" s="463"/>
      <c r="AG1" s="341" t="s">
        <v>895</v>
      </c>
      <c r="AH1" s="285"/>
      <c r="AI1"/>
    </row>
    <row r="2" spans="1:35" ht="21">
      <c r="A2" s="29"/>
      <c r="B2" s="126" t="s">
        <v>896</v>
      </c>
      <c r="C2" s="237" t="s">
        <v>147</v>
      </c>
      <c r="D2" s="3" t="s">
        <v>148</v>
      </c>
      <c r="E2" s="101" t="s">
        <v>149</v>
      </c>
      <c r="F2" s="101" t="s">
        <v>150</v>
      </c>
      <c r="G2" s="101" t="s">
        <v>151</v>
      </c>
      <c r="H2" s="101" t="s">
        <v>152</v>
      </c>
      <c r="I2" s="102" t="s">
        <v>153</v>
      </c>
      <c r="J2" s="102" t="s">
        <v>154</v>
      </c>
      <c r="K2" s="101" t="s">
        <v>155</v>
      </c>
      <c r="L2" s="345" t="s">
        <v>156</v>
      </c>
      <c r="M2" s="66" t="s">
        <v>1440</v>
      </c>
      <c r="N2" s="56" t="s">
        <v>157</v>
      </c>
      <c r="O2" s="70" t="s">
        <v>158</v>
      </c>
      <c r="P2" s="70" t="s">
        <v>159</v>
      </c>
      <c r="Q2" s="70" t="s">
        <v>160</v>
      </c>
      <c r="R2" s="70" t="s">
        <v>161</v>
      </c>
      <c r="S2" s="14" t="s">
        <v>162</v>
      </c>
      <c r="T2" s="65" t="s">
        <v>163</v>
      </c>
      <c r="U2" s="344" t="s">
        <v>897</v>
      </c>
      <c r="V2" s="435" t="s">
        <v>1440</v>
      </c>
      <c r="W2" s="56" t="s">
        <v>157</v>
      </c>
      <c r="X2" s="75" t="s">
        <v>158</v>
      </c>
      <c r="Y2" s="75" t="s">
        <v>159</v>
      </c>
      <c r="Z2" s="75" t="s">
        <v>160</v>
      </c>
      <c r="AA2" s="75" t="s">
        <v>161</v>
      </c>
      <c r="AB2" s="58" t="s">
        <v>163</v>
      </c>
      <c r="AC2" s="273" t="s">
        <v>898</v>
      </c>
      <c r="AD2" s="274" t="s">
        <v>899</v>
      </c>
      <c r="AE2" s="274" t="s">
        <v>900</v>
      </c>
      <c r="AF2" s="314" t="s">
        <v>901</v>
      </c>
      <c r="AG2" s="289" t="s">
        <v>902</v>
      </c>
      <c r="AH2" s="286" t="s">
        <v>903</v>
      </c>
      <c r="AI2" s="14"/>
    </row>
    <row r="3" spans="1:35" ht="28.15" customHeight="1">
      <c r="A3" s="39"/>
      <c r="B3" s="40" t="s">
        <v>164</v>
      </c>
      <c r="C3" s="236"/>
      <c r="D3" s="77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  <c r="U3" s="344" t="s">
        <v>904</v>
      </c>
      <c r="V3" s="58"/>
      <c r="W3" s="14"/>
      <c r="X3" s="58"/>
      <c r="Y3" s="58"/>
      <c r="Z3" s="58"/>
      <c r="AA3" s="58"/>
      <c r="AB3" s="58"/>
      <c r="AC3" s="273"/>
      <c r="AD3" s="274"/>
      <c r="AE3" s="274"/>
      <c r="AF3" s="274"/>
      <c r="AG3" s="287"/>
      <c r="AH3" s="288" t="s">
        <v>905</v>
      </c>
      <c r="AI3" s="14"/>
    </row>
    <row r="4" spans="1:35">
      <c r="A4" s="104">
        <v>1000</v>
      </c>
      <c r="B4" s="31" t="s">
        <v>165</v>
      </c>
      <c r="C4" s="237"/>
      <c r="D4" s="30"/>
      <c r="E4" s="81"/>
      <c r="F4" s="94"/>
      <c r="G4" s="79"/>
      <c r="H4" s="80"/>
      <c r="I4" s="78"/>
      <c r="J4" s="79"/>
      <c r="K4" s="82"/>
      <c r="L4" s="16">
        <f t="shared" ref="L4:AH4" si="0">L102</f>
        <v>0</v>
      </c>
      <c r="M4" s="67">
        <f t="shared" si="0"/>
        <v>0</v>
      </c>
      <c r="N4" s="16">
        <f t="shared" si="0"/>
        <v>0</v>
      </c>
      <c r="O4" s="67">
        <f t="shared" si="0"/>
        <v>0</v>
      </c>
      <c r="P4" s="67">
        <f t="shared" si="0"/>
        <v>0</v>
      </c>
      <c r="Q4" s="67">
        <f t="shared" si="0"/>
        <v>0</v>
      </c>
      <c r="R4" s="67">
        <f t="shared" si="0"/>
        <v>0</v>
      </c>
      <c r="S4" s="14">
        <f t="shared" si="0"/>
        <v>0</v>
      </c>
      <c r="T4" s="67">
        <f t="shared" si="0"/>
        <v>0</v>
      </c>
      <c r="U4" s="284">
        <f t="shared" si="0"/>
        <v>0</v>
      </c>
      <c r="V4" s="58">
        <f t="shared" si="0"/>
        <v>0</v>
      </c>
      <c r="W4" s="14">
        <f t="shared" si="0"/>
        <v>0</v>
      </c>
      <c r="X4" s="58">
        <f t="shared" si="0"/>
        <v>0</v>
      </c>
      <c r="Y4" s="58">
        <f t="shared" si="0"/>
        <v>0</v>
      </c>
      <c r="Z4" s="58">
        <f t="shared" si="0"/>
        <v>0</v>
      </c>
      <c r="AA4" s="58">
        <f t="shared" si="0"/>
        <v>0</v>
      </c>
      <c r="AB4" s="58">
        <f t="shared" si="0"/>
        <v>0</v>
      </c>
      <c r="AC4" s="315">
        <f t="shared" si="0"/>
        <v>0</v>
      </c>
      <c r="AD4" s="275">
        <f t="shared" si="0"/>
        <v>0</v>
      </c>
      <c r="AE4" s="275">
        <f t="shared" si="0"/>
        <v>0</v>
      </c>
      <c r="AF4" s="275">
        <f t="shared" si="0"/>
        <v>0</v>
      </c>
      <c r="AG4" s="290">
        <f t="shared" si="0"/>
        <v>0</v>
      </c>
      <c r="AH4" s="300">
        <f t="shared" si="0"/>
        <v>0</v>
      </c>
      <c r="AI4" s="16"/>
    </row>
    <row r="5" spans="1:35">
      <c r="A5" s="104">
        <v>1100</v>
      </c>
      <c r="B5" s="31" t="s">
        <v>166</v>
      </c>
      <c r="C5" s="237"/>
      <c r="D5" s="30"/>
      <c r="E5" s="81"/>
      <c r="F5" s="94"/>
      <c r="G5" s="79"/>
      <c r="H5" s="80"/>
      <c r="I5" s="78"/>
      <c r="J5" s="79"/>
      <c r="K5" s="82"/>
      <c r="L5" s="16">
        <f t="shared" ref="L5:AH5" si="1">L115</f>
        <v>0</v>
      </c>
      <c r="M5" s="67">
        <f t="shared" si="1"/>
        <v>0</v>
      </c>
      <c r="N5" s="16">
        <f t="shared" si="1"/>
        <v>0</v>
      </c>
      <c r="O5" s="67">
        <f t="shared" si="1"/>
        <v>0</v>
      </c>
      <c r="P5" s="67">
        <f t="shared" si="1"/>
        <v>0</v>
      </c>
      <c r="Q5" s="67">
        <f t="shared" si="1"/>
        <v>0</v>
      </c>
      <c r="R5" s="67">
        <f t="shared" si="1"/>
        <v>0</v>
      </c>
      <c r="S5" s="14">
        <f t="shared" si="1"/>
        <v>0</v>
      </c>
      <c r="T5" s="67">
        <f t="shared" si="1"/>
        <v>0</v>
      </c>
      <c r="U5" s="284">
        <f t="shared" si="1"/>
        <v>0</v>
      </c>
      <c r="V5" s="58">
        <f t="shared" si="1"/>
        <v>0</v>
      </c>
      <c r="W5" s="14">
        <f t="shared" si="1"/>
        <v>0</v>
      </c>
      <c r="X5" s="58">
        <f t="shared" si="1"/>
        <v>0</v>
      </c>
      <c r="Y5" s="58">
        <f t="shared" si="1"/>
        <v>0</v>
      </c>
      <c r="Z5" s="58">
        <f t="shared" si="1"/>
        <v>0</v>
      </c>
      <c r="AA5" s="58">
        <f t="shared" si="1"/>
        <v>0</v>
      </c>
      <c r="AB5" s="58">
        <f t="shared" si="1"/>
        <v>0</v>
      </c>
      <c r="AC5" s="315">
        <f t="shared" si="1"/>
        <v>0</v>
      </c>
      <c r="AD5" s="275">
        <f t="shared" si="1"/>
        <v>0</v>
      </c>
      <c r="AE5" s="275">
        <f t="shared" si="1"/>
        <v>0</v>
      </c>
      <c r="AF5" s="275">
        <f t="shared" si="1"/>
        <v>0</v>
      </c>
      <c r="AG5" s="290">
        <f t="shared" si="1"/>
        <v>0</v>
      </c>
      <c r="AH5" s="300">
        <f t="shared" si="1"/>
        <v>0</v>
      </c>
      <c r="AI5" s="16"/>
    </row>
    <row r="6" spans="1:35">
      <c r="A6" s="104">
        <v>1200</v>
      </c>
      <c r="B6" s="31" t="s">
        <v>167</v>
      </c>
      <c r="C6" s="237"/>
      <c r="D6" s="30"/>
      <c r="E6" s="81"/>
      <c r="F6" s="94"/>
      <c r="G6" s="79"/>
      <c r="H6" s="80"/>
      <c r="I6" s="78"/>
      <c r="J6" s="79"/>
      <c r="K6" s="82"/>
      <c r="L6" s="16">
        <f t="shared" ref="L6:AH6" si="2">L128</f>
        <v>0</v>
      </c>
      <c r="M6" s="67">
        <f t="shared" si="2"/>
        <v>0</v>
      </c>
      <c r="N6" s="16">
        <f t="shared" si="2"/>
        <v>0</v>
      </c>
      <c r="O6" s="67">
        <f t="shared" si="2"/>
        <v>0</v>
      </c>
      <c r="P6" s="67">
        <f t="shared" si="2"/>
        <v>0</v>
      </c>
      <c r="Q6" s="67">
        <f t="shared" si="2"/>
        <v>0</v>
      </c>
      <c r="R6" s="67">
        <f t="shared" si="2"/>
        <v>0</v>
      </c>
      <c r="S6" s="14">
        <f t="shared" si="2"/>
        <v>0</v>
      </c>
      <c r="T6" s="67">
        <f t="shared" si="2"/>
        <v>0</v>
      </c>
      <c r="U6" s="284">
        <f t="shared" si="2"/>
        <v>0</v>
      </c>
      <c r="V6" s="58">
        <f t="shared" si="2"/>
        <v>0</v>
      </c>
      <c r="W6" s="14">
        <f t="shared" si="2"/>
        <v>0</v>
      </c>
      <c r="X6" s="58">
        <f t="shared" si="2"/>
        <v>0</v>
      </c>
      <c r="Y6" s="58">
        <f t="shared" si="2"/>
        <v>0</v>
      </c>
      <c r="Z6" s="58">
        <f t="shared" si="2"/>
        <v>0</v>
      </c>
      <c r="AA6" s="58">
        <f t="shared" si="2"/>
        <v>0</v>
      </c>
      <c r="AB6" s="58">
        <f t="shared" si="2"/>
        <v>0</v>
      </c>
      <c r="AC6" s="315">
        <f t="shared" si="2"/>
        <v>0</v>
      </c>
      <c r="AD6" s="275">
        <f t="shared" si="2"/>
        <v>0</v>
      </c>
      <c r="AE6" s="275">
        <f t="shared" si="2"/>
        <v>0</v>
      </c>
      <c r="AF6" s="275">
        <f t="shared" si="2"/>
        <v>0</v>
      </c>
      <c r="AG6" s="290">
        <f t="shared" si="2"/>
        <v>0</v>
      </c>
      <c r="AH6" s="300">
        <f t="shared" si="2"/>
        <v>0</v>
      </c>
      <c r="AI6" s="16"/>
    </row>
    <row r="7" spans="1:35">
      <c r="A7" s="104">
        <v>1300</v>
      </c>
      <c r="B7" s="31" t="s">
        <v>168</v>
      </c>
      <c r="C7" s="237"/>
      <c r="D7" s="30"/>
      <c r="E7" s="81"/>
      <c r="F7" s="94"/>
      <c r="G7" s="79"/>
      <c r="H7" s="80"/>
      <c r="I7" s="78"/>
      <c r="J7" s="79"/>
      <c r="K7" s="82"/>
      <c r="L7" s="16">
        <f t="shared" ref="L7:AH7" si="3">L144</f>
        <v>0</v>
      </c>
      <c r="M7" s="67">
        <f t="shared" si="3"/>
        <v>0</v>
      </c>
      <c r="N7" s="16">
        <f t="shared" si="3"/>
        <v>0</v>
      </c>
      <c r="O7" s="67">
        <f t="shared" si="3"/>
        <v>0</v>
      </c>
      <c r="P7" s="67">
        <f t="shared" si="3"/>
        <v>0</v>
      </c>
      <c r="Q7" s="67">
        <f t="shared" si="3"/>
        <v>0</v>
      </c>
      <c r="R7" s="67">
        <f t="shared" si="3"/>
        <v>0</v>
      </c>
      <c r="S7" s="14">
        <f t="shared" si="3"/>
        <v>0</v>
      </c>
      <c r="T7" s="67">
        <f t="shared" si="3"/>
        <v>0</v>
      </c>
      <c r="U7" s="284">
        <f t="shared" si="3"/>
        <v>0</v>
      </c>
      <c r="V7" s="58">
        <f t="shared" si="3"/>
        <v>0</v>
      </c>
      <c r="W7" s="14">
        <f t="shared" si="3"/>
        <v>0</v>
      </c>
      <c r="X7" s="58">
        <f t="shared" si="3"/>
        <v>0</v>
      </c>
      <c r="Y7" s="58">
        <f t="shared" si="3"/>
        <v>0</v>
      </c>
      <c r="Z7" s="58">
        <f t="shared" si="3"/>
        <v>0</v>
      </c>
      <c r="AA7" s="58">
        <f t="shared" si="3"/>
        <v>0</v>
      </c>
      <c r="AB7" s="58">
        <f t="shared" si="3"/>
        <v>0</v>
      </c>
      <c r="AC7" s="315">
        <f t="shared" si="3"/>
        <v>0</v>
      </c>
      <c r="AD7" s="275">
        <f t="shared" si="3"/>
        <v>0</v>
      </c>
      <c r="AE7" s="275">
        <f t="shared" si="3"/>
        <v>0</v>
      </c>
      <c r="AF7" s="275">
        <f t="shared" si="3"/>
        <v>0</v>
      </c>
      <c r="AG7" s="290">
        <f t="shared" si="3"/>
        <v>0</v>
      </c>
      <c r="AH7" s="300">
        <f t="shared" si="3"/>
        <v>0</v>
      </c>
      <c r="AI7" s="16"/>
    </row>
    <row r="8" spans="1:35">
      <c r="A8" s="104">
        <v>1400</v>
      </c>
      <c r="B8" s="31" t="s">
        <v>169</v>
      </c>
      <c r="C8" s="237"/>
      <c r="D8" s="30"/>
      <c r="E8" s="81"/>
      <c r="F8" s="94"/>
      <c r="G8" s="79"/>
      <c r="H8" s="80"/>
      <c r="I8" s="78"/>
      <c r="J8" s="79"/>
      <c r="K8" s="82"/>
      <c r="L8" s="16">
        <f t="shared" ref="L8:AH8" si="4">L179</f>
        <v>0</v>
      </c>
      <c r="M8" s="67">
        <f t="shared" si="4"/>
        <v>0</v>
      </c>
      <c r="N8" s="16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14">
        <f t="shared" si="4"/>
        <v>0</v>
      </c>
      <c r="T8" s="67">
        <f t="shared" si="4"/>
        <v>0</v>
      </c>
      <c r="U8" s="284">
        <f t="shared" si="4"/>
        <v>0</v>
      </c>
      <c r="V8" s="58">
        <f t="shared" si="4"/>
        <v>0</v>
      </c>
      <c r="W8" s="14">
        <f t="shared" si="4"/>
        <v>0</v>
      </c>
      <c r="X8" s="58">
        <f t="shared" si="4"/>
        <v>0</v>
      </c>
      <c r="Y8" s="58">
        <f t="shared" si="4"/>
        <v>0</v>
      </c>
      <c r="Z8" s="58">
        <f t="shared" si="4"/>
        <v>0</v>
      </c>
      <c r="AA8" s="58">
        <f t="shared" si="4"/>
        <v>0</v>
      </c>
      <c r="AB8" s="58">
        <f t="shared" si="4"/>
        <v>0</v>
      </c>
      <c r="AC8" s="315">
        <f t="shared" si="4"/>
        <v>0</v>
      </c>
      <c r="AD8" s="275">
        <f t="shared" si="4"/>
        <v>0</v>
      </c>
      <c r="AE8" s="275">
        <f t="shared" si="4"/>
        <v>0</v>
      </c>
      <c r="AF8" s="275">
        <f t="shared" si="4"/>
        <v>0</v>
      </c>
      <c r="AG8" s="290">
        <f t="shared" si="4"/>
        <v>0</v>
      </c>
      <c r="AH8" s="300">
        <f t="shared" si="4"/>
        <v>0</v>
      </c>
      <c r="AI8" s="16"/>
    </row>
    <row r="9" spans="1:35">
      <c r="A9" s="104">
        <v>1500</v>
      </c>
      <c r="B9" s="31" t="s">
        <v>170</v>
      </c>
      <c r="C9" s="237"/>
      <c r="D9" s="30"/>
      <c r="E9" s="81"/>
      <c r="F9" s="94"/>
      <c r="G9" s="79"/>
      <c r="H9" s="80"/>
      <c r="I9" s="78"/>
      <c r="J9" s="79"/>
      <c r="K9" s="82"/>
      <c r="L9" s="17">
        <f t="shared" ref="L9:AH9" si="5">L189</f>
        <v>0</v>
      </c>
      <c r="M9" s="68">
        <f t="shared" si="5"/>
        <v>0</v>
      </c>
      <c r="N9" s="17">
        <f t="shared" si="5"/>
        <v>0</v>
      </c>
      <c r="O9" s="68">
        <f t="shared" si="5"/>
        <v>0</v>
      </c>
      <c r="P9" s="68">
        <f t="shared" si="5"/>
        <v>0</v>
      </c>
      <c r="Q9" s="68">
        <f t="shared" si="5"/>
        <v>0</v>
      </c>
      <c r="R9" s="68">
        <f t="shared" si="5"/>
        <v>0</v>
      </c>
      <c r="S9" s="20">
        <f t="shared" si="5"/>
        <v>0</v>
      </c>
      <c r="T9" s="68">
        <f t="shared" si="5"/>
        <v>0</v>
      </c>
      <c r="U9" s="326">
        <f t="shared" si="5"/>
        <v>0</v>
      </c>
      <c r="V9" s="60">
        <f t="shared" si="5"/>
        <v>0</v>
      </c>
      <c r="W9" s="20">
        <f t="shared" si="5"/>
        <v>0</v>
      </c>
      <c r="X9" s="60">
        <f t="shared" si="5"/>
        <v>0</v>
      </c>
      <c r="Y9" s="60">
        <f t="shared" si="5"/>
        <v>0</v>
      </c>
      <c r="Z9" s="60">
        <f t="shared" si="5"/>
        <v>0</v>
      </c>
      <c r="AA9" s="60">
        <f t="shared" si="5"/>
        <v>0</v>
      </c>
      <c r="AB9" s="327">
        <f t="shared" si="5"/>
        <v>0</v>
      </c>
      <c r="AC9" s="316">
        <f t="shared" si="5"/>
        <v>0</v>
      </c>
      <c r="AD9" s="276">
        <f t="shared" si="5"/>
        <v>0</v>
      </c>
      <c r="AE9" s="276">
        <f t="shared" si="5"/>
        <v>0</v>
      </c>
      <c r="AF9" s="276">
        <f t="shared" si="5"/>
        <v>0</v>
      </c>
      <c r="AG9" s="291">
        <f t="shared" si="5"/>
        <v>0</v>
      </c>
      <c r="AH9" s="301">
        <f t="shared" si="5"/>
        <v>0</v>
      </c>
      <c r="AI9" s="16"/>
    </row>
    <row r="10" spans="1:35">
      <c r="A10" s="41"/>
      <c r="B10" s="42" t="s">
        <v>171</v>
      </c>
      <c r="C10" s="237"/>
      <c r="D10" s="83"/>
      <c r="E10" s="84"/>
      <c r="F10" s="95"/>
      <c r="G10" s="86"/>
      <c r="H10" s="87"/>
      <c r="I10" s="85"/>
      <c r="J10" s="86"/>
      <c r="K10" s="82"/>
      <c r="L10" s="18">
        <f t="shared" ref="L10" si="6">SUM(L4:L9)</f>
        <v>0</v>
      </c>
      <c r="M10" s="69">
        <f>SUM(M4:M9)</f>
        <v>0</v>
      </c>
      <c r="N10" s="18">
        <f t="shared" ref="N10:T10" si="7">SUM(N4:N9)</f>
        <v>0</v>
      </c>
      <c r="O10" s="69">
        <f t="shared" si="7"/>
        <v>0</v>
      </c>
      <c r="P10" s="69">
        <f t="shared" si="7"/>
        <v>0</v>
      </c>
      <c r="Q10" s="69">
        <f t="shared" si="7"/>
        <v>0</v>
      </c>
      <c r="R10" s="69">
        <f t="shared" si="7"/>
        <v>0</v>
      </c>
      <c r="S10" s="14">
        <f t="shared" si="7"/>
        <v>0</v>
      </c>
      <c r="T10" s="69">
        <f t="shared" si="7"/>
        <v>0</v>
      </c>
      <c r="U10" s="284">
        <f t="shared" ref="U10" si="8">SUM(U4:U9)</f>
        <v>0</v>
      </c>
      <c r="V10" s="58">
        <f t="shared" ref="V10:AB10" si="9">SUM(V4:V9)</f>
        <v>0</v>
      </c>
      <c r="W10" s="14">
        <f t="shared" si="9"/>
        <v>0</v>
      </c>
      <c r="X10" s="58">
        <f t="shared" si="9"/>
        <v>0</v>
      </c>
      <c r="Y10" s="58">
        <f t="shared" si="9"/>
        <v>0</v>
      </c>
      <c r="Z10" s="58">
        <f t="shared" si="9"/>
        <v>0</v>
      </c>
      <c r="AA10" s="58">
        <f t="shared" si="9"/>
        <v>0</v>
      </c>
      <c r="AB10" s="58">
        <f t="shared" si="9"/>
        <v>0</v>
      </c>
      <c r="AC10" s="317">
        <f>SUM(AC4:AC9)</f>
        <v>0</v>
      </c>
      <c r="AD10" s="277">
        <f>SUM(AD4:AD9)</f>
        <v>0</v>
      </c>
      <c r="AE10" s="277">
        <f>SUM(AE4:AE9)</f>
        <v>0</v>
      </c>
      <c r="AF10" s="277">
        <f>SUM(AF4:AF9)</f>
        <v>0</v>
      </c>
      <c r="AG10" s="292">
        <f t="shared" ref="AG10" si="10">SUM(AG4:AG9)</f>
        <v>0</v>
      </c>
      <c r="AH10" s="302">
        <f t="shared" ref="AH10" si="11">SUM(AH4:AH9)</f>
        <v>0</v>
      </c>
      <c r="AI10" s="18"/>
    </row>
    <row r="11" spans="1:35">
      <c r="A11" s="41"/>
      <c r="B11" s="272"/>
      <c r="C11" s="237"/>
      <c r="D11" s="30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  <c r="U11" s="284"/>
      <c r="V11" s="58"/>
      <c r="W11" s="14"/>
      <c r="X11" s="58"/>
      <c r="Y11" s="58"/>
      <c r="Z11" s="58"/>
      <c r="AA11" s="58"/>
      <c r="AB11" s="58"/>
      <c r="AC11" s="315"/>
      <c r="AD11" s="275"/>
      <c r="AE11" s="275"/>
      <c r="AF11" s="275"/>
      <c r="AG11" s="290"/>
      <c r="AH11" s="300"/>
      <c r="AI11" s="16"/>
    </row>
    <row r="12" spans="1:35">
      <c r="A12" s="104">
        <v>2000</v>
      </c>
      <c r="B12" s="31" t="s">
        <v>172</v>
      </c>
      <c r="C12" s="237"/>
      <c r="D12" s="30"/>
      <c r="E12" s="81"/>
      <c r="F12" s="94"/>
      <c r="G12" s="79"/>
      <c r="H12" s="80"/>
      <c r="I12" s="78"/>
      <c r="J12" s="79"/>
      <c r="K12" s="82"/>
      <c r="L12" s="16">
        <f t="shared" ref="L12:AH12" si="12">L219</f>
        <v>0</v>
      </c>
      <c r="M12" s="67">
        <f t="shared" si="12"/>
        <v>0</v>
      </c>
      <c r="N12" s="16">
        <f t="shared" si="12"/>
        <v>0</v>
      </c>
      <c r="O12" s="67">
        <f t="shared" si="12"/>
        <v>0</v>
      </c>
      <c r="P12" s="67">
        <f t="shared" si="12"/>
        <v>0</v>
      </c>
      <c r="Q12" s="67">
        <f t="shared" si="12"/>
        <v>0</v>
      </c>
      <c r="R12" s="67">
        <f t="shared" si="12"/>
        <v>0</v>
      </c>
      <c r="S12" s="14">
        <f t="shared" si="12"/>
        <v>0</v>
      </c>
      <c r="T12" s="67">
        <f t="shared" si="12"/>
        <v>0</v>
      </c>
      <c r="U12" s="284">
        <f t="shared" si="12"/>
        <v>0</v>
      </c>
      <c r="V12" s="58">
        <f t="shared" si="12"/>
        <v>0</v>
      </c>
      <c r="W12" s="14">
        <f t="shared" si="12"/>
        <v>0</v>
      </c>
      <c r="X12" s="58">
        <f t="shared" si="12"/>
        <v>0</v>
      </c>
      <c r="Y12" s="58">
        <f t="shared" si="12"/>
        <v>0</v>
      </c>
      <c r="Z12" s="58">
        <f t="shared" si="12"/>
        <v>0</v>
      </c>
      <c r="AA12" s="58">
        <f t="shared" si="12"/>
        <v>0</v>
      </c>
      <c r="AB12" s="58">
        <f t="shared" si="12"/>
        <v>0</v>
      </c>
      <c r="AC12" s="315">
        <f t="shared" si="12"/>
        <v>0</v>
      </c>
      <c r="AD12" s="275">
        <f t="shared" si="12"/>
        <v>0</v>
      </c>
      <c r="AE12" s="275">
        <f t="shared" si="12"/>
        <v>0</v>
      </c>
      <c r="AF12" s="275">
        <f t="shared" si="12"/>
        <v>0</v>
      </c>
      <c r="AG12" s="290">
        <f t="shared" si="12"/>
        <v>0</v>
      </c>
      <c r="AH12" s="300">
        <f t="shared" si="12"/>
        <v>0</v>
      </c>
      <c r="AI12" s="16"/>
    </row>
    <row r="13" spans="1:35">
      <c r="A13" s="104">
        <v>2200</v>
      </c>
      <c r="B13" s="31" t="s">
        <v>173</v>
      </c>
      <c r="C13" s="237"/>
      <c r="D13" s="30"/>
      <c r="E13" s="81"/>
      <c r="F13" s="94"/>
      <c r="G13" s="79"/>
      <c r="H13" s="80"/>
      <c r="I13" s="78"/>
      <c r="J13" s="79"/>
      <c r="K13" s="82"/>
      <c r="L13" s="16">
        <f t="shared" ref="L13:AH13" si="13">L232</f>
        <v>0</v>
      </c>
      <c r="M13" s="67">
        <f t="shared" si="13"/>
        <v>0</v>
      </c>
      <c r="N13" s="16">
        <f t="shared" si="13"/>
        <v>0</v>
      </c>
      <c r="O13" s="67">
        <f t="shared" si="13"/>
        <v>0</v>
      </c>
      <c r="P13" s="67">
        <f t="shared" si="13"/>
        <v>0</v>
      </c>
      <c r="Q13" s="67">
        <f t="shared" si="13"/>
        <v>0</v>
      </c>
      <c r="R13" s="67">
        <f t="shared" si="13"/>
        <v>0</v>
      </c>
      <c r="S13" s="14">
        <f t="shared" si="13"/>
        <v>0</v>
      </c>
      <c r="T13" s="67">
        <f t="shared" si="13"/>
        <v>0</v>
      </c>
      <c r="U13" s="284">
        <f t="shared" si="13"/>
        <v>0</v>
      </c>
      <c r="V13" s="58">
        <f t="shared" si="13"/>
        <v>0</v>
      </c>
      <c r="W13" s="14">
        <f t="shared" si="13"/>
        <v>0</v>
      </c>
      <c r="X13" s="58">
        <f t="shared" si="13"/>
        <v>0</v>
      </c>
      <c r="Y13" s="58">
        <f t="shared" si="13"/>
        <v>0</v>
      </c>
      <c r="Z13" s="58">
        <f t="shared" si="13"/>
        <v>0</v>
      </c>
      <c r="AA13" s="58">
        <f t="shared" si="13"/>
        <v>0</v>
      </c>
      <c r="AB13" s="58">
        <f t="shared" si="13"/>
        <v>0</v>
      </c>
      <c r="AC13" s="315">
        <f t="shared" si="13"/>
        <v>0</v>
      </c>
      <c r="AD13" s="275">
        <f t="shared" si="13"/>
        <v>0</v>
      </c>
      <c r="AE13" s="275">
        <f t="shared" si="13"/>
        <v>0</v>
      </c>
      <c r="AF13" s="275">
        <f t="shared" si="13"/>
        <v>0</v>
      </c>
      <c r="AG13" s="290">
        <f t="shared" si="13"/>
        <v>0</v>
      </c>
      <c r="AH13" s="300">
        <f t="shared" si="13"/>
        <v>0</v>
      </c>
      <c r="AI13" s="16"/>
    </row>
    <row r="14" spans="1:35">
      <c r="A14" s="104">
        <v>2300</v>
      </c>
      <c r="B14" s="31" t="s">
        <v>174</v>
      </c>
      <c r="C14" s="237"/>
      <c r="D14" s="30"/>
      <c r="E14" s="81"/>
      <c r="F14" s="94"/>
      <c r="G14" s="79"/>
      <c r="H14" s="80"/>
      <c r="I14" s="78"/>
      <c r="J14" s="79"/>
      <c r="K14" s="82"/>
      <c r="L14" s="16">
        <f t="shared" ref="L14:AH14" si="14">L248</f>
        <v>0</v>
      </c>
      <c r="M14" s="67">
        <f t="shared" si="14"/>
        <v>0</v>
      </c>
      <c r="N14" s="16">
        <f t="shared" si="14"/>
        <v>0</v>
      </c>
      <c r="O14" s="67">
        <f t="shared" si="14"/>
        <v>0</v>
      </c>
      <c r="P14" s="67">
        <f t="shared" si="14"/>
        <v>0</v>
      </c>
      <c r="Q14" s="67">
        <f t="shared" si="14"/>
        <v>0</v>
      </c>
      <c r="R14" s="67">
        <f t="shared" si="14"/>
        <v>0</v>
      </c>
      <c r="S14" s="14">
        <f t="shared" si="14"/>
        <v>0</v>
      </c>
      <c r="T14" s="67">
        <f t="shared" si="14"/>
        <v>0</v>
      </c>
      <c r="U14" s="284">
        <f t="shared" si="14"/>
        <v>0</v>
      </c>
      <c r="V14" s="58">
        <f t="shared" si="14"/>
        <v>0</v>
      </c>
      <c r="W14" s="14">
        <f t="shared" si="14"/>
        <v>0</v>
      </c>
      <c r="X14" s="58">
        <f t="shared" si="14"/>
        <v>0</v>
      </c>
      <c r="Y14" s="58">
        <f t="shared" si="14"/>
        <v>0</v>
      </c>
      <c r="Z14" s="58">
        <f t="shared" si="14"/>
        <v>0</v>
      </c>
      <c r="AA14" s="58">
        <f t="shared" si="14"/>
        <v>0</v>
      </c>
      <c r="AB14" s="58">
        <f t="shared" si="14"/>
        <v>0</v>
      </c>
      <c r="AC14" s="315">
        <f t="shared" si="14"/>
        <v>0</v>
      </c>
      <c r="AD14" s="275">
        <f t="shared" si="14"/>
        <v>0</v>
      </c>
      <c r="AE14" s="275">
        <f t="shared" si="14"/>
        <v>0</v>
      </c>
      <c r="AF14" s="275">
        <f t="shared" si="14"/>
        <v>0</v>
      </c>
      <c r="AG14" s="290">
        <f t="shared" si="14"/>
        <v>0</v>
      </c>
      <c r="AH14" s="300">
        <f t="shared" si="14"/>
        <v>0</v>
      </c>
      <c r="AI14" s="16"/>
    </row>
    <row r="15" spans="1:35">
      <c r="A15" s="104">
        <v>2400</v>
      </c>
      <c r="B15" s="31" t="s">
        <v>175</v>
      </c>
      <c r="C15" s="237"/>
      <c r="D15" s="30"/>
      <c r="E15" s="81"/>
      <c r="F15" s="94"/>
      <c r="G15" s="79"/>
      <c r="H15" s="80"/>
      <c r="I15" s="78"/>
      <c r="J15" s="79"/>
      <c r="K15" s="82"/>
      <c r="L15" s="16">
        <f t="shared" ref="L15:AH15" si="15">L268</f>
        <v>0</v>
      </c>
      <c r="M15" s="67">
        <f t="shared" si="15"/>
        <v>0</v>
      </c>
      <c r="N15" s="16">
        <f t="shared" si="15"/>
        <v>0</v>
      </c>
      <c r="O15" s="67">
        <f t="shared" si="15"/>
        <v>0</v>
      </c>
      <c r="P15" s="67">
        <f t="shared" si="15"/>
        <v>0</v>
      </c>
      <c r="Q15" s="67">
        <f t="shared" si="15"/>
        <v>0</v>
      </c>
      <c r="R15" s="67">
        <f t="shared" si="15"/>
        <v>0</v>
      </c>
      <c r="S15" s="14">
        <f t="shared" si="15"/>
        <v>0</v>
      </c>
      <c r="T15" s="67">
        <f t="shared" si="15"/>
        <v>0</v>
      </c>
      <c r="U15" s="284">
        <f t="shared" si="15"/>
        <v>0</v>
      </c>
      <c r="V15" s="58">
        <f t="shared" si="15"/>
        <v>0</v>
      </c>
      <c r="W15" s="14">
        <f t="shared" si="15"/>
        <v>0</v>
      </c>
      <c r="X15" s="58">
        <f t="shared" si="15"/>
        <v>0</v>
      </c>
      <c r="Y15" s="58">
        <f t="shared" si="15"/>
        <v>0</v>
      </c>
      <c r="Z15" s="58">
        <f t="shared" si="15"/>
        <v>0</v>
      </c>
      <c r="AA15" s="58">
        <f t="shared" si="15"/>
        <v>0</v>
      </c>
      <c r="AB15" s="58">
        <f t="shared" si="15"/>
        <v>0</v>
      </c>
      <c r="AC15" s="315">
        <f t="shared" si="15"/>
        <v>0</v>
      </c>
      <c r="AD15" s="275">
        <f t="shared" si="15"/>
        <v>0</v>
      </c>
      <c r="AE15" s="275">
        <f t="shared" si="15"/>
        <v>0</v>
      </c>
      <c r="AF15" s="275">
        <f t="shared" si="15"/>
        <v>0</v>
      </c>
      <c r="AG15" s="290">
        <f t="shared" si="15"/>
        <v>0</v>
      </c>
      <c r="AH15" s="300">
        <f t="shared" si="15"/>
        <v>0</v>
      </c>
      <c r="AI15" s="16"/>
    </row>
    <row r="16" spans="1:35">
      <c r="A16" s="104">
        <v>2500</v>
      </c>
      <c r="B16" s="31" t="s">
        <v>176</v>
      </c>
      <c r="C16" s="237"/>
      <c r="D16" s="30"/>
      <c r="E16" s="81"/>
      <c r="F16" s="94"/>
      <c r="G16" s="79"/>
      <c r="H16" s="80"/>
      <c r="I16" s="78"/>
      <c r="J16" s="79"/>
      <c r="K16" s="82"/>
      <c r="L16" s="16">
        <f t="shared" ref="L16:AH16" si="16">L295</f>
        <v>0</v>
      </c>
      <c r="M16" s="67">
        <f t="shared" si="16"/>
        <v>0</v>
      </c>
      <c r="N16" s="16">
        <f t="shared" si="16"/>
        <v>0</v>
      </c>
      <c r="O16" s="67">
        <f t="shared" si="16"/>
        <v>0</v>
      </c>
      <c r="P16" s="67">
        <f t="shared" si="16"/>
        <v>0</v>
      </c>
      <c r="Q16" s="67">
        <f t="shared" si="16"/>
        <v>0</v>
      </c>
      <c r="R16" s="67">
        <f t="shared" si="16"/>
        <v>0</v>
      </c>
      <c r="S16" s="14">
        <f t="shared" si="16"/>
        <v>0</v>
      </c>
      <c r="T16" s="67">
        <f t="shared" si="16"/>
        <v>0</v>
      </c>
      <c r="U16" s="284">
        <f t="shared" si="16"/>
        <v>0</v>
      </c>
      <c r="V16" s="58">
        <f t="shared" si="16"/>
        <v>0</v>
      </c>
      <c r="W16" s="14">
        <f t="shared" si="16"/>
        <v>0</v>
      </c>
      <c r="X16" s="58">
        <f t="shared" si="16"/>
        <v>0</v>
      </c>
      <c r="Y16" s="58">
        <f t="shared" si="16"/>
        <v>0</v>
      </c>
      <c r="Z16" s="58">
        <f t="shared" si="16"/>
        <v>0</v>
      </c>
      <c r="AA16" s="58">
        <f t="shared" si="16"/>
        <v>0</v>
      </c>
      <c r="AB16" s="58">
        <f t="shared" si="16"/>
        <v>0</v>
      </c>
      <c r="AC16" s="315">
        <f t="shared" si="16"/>
        <v>0</v>
      </c>
      <c r="AD16" s="275">
        <f t="shared" si="16"/>
        <v>0</v>
      </c>
      <c r="AE16" s="275">
        <f t="shared" si="16"/>
        <v>0</v>
      </c>
      <c r="AF16" s="275">
        <f t="shared" si="16"/>
        <v>0</v>
      </c>
      <c r="AG16" s="290">
        <f t="shared" si="16"/>
        <v>0</v>
      </c>
      <c r="AH16" s="300">
        <f t="shared" si="16"/>
        <v>0</v>
      </c>
      <c r="AI16" s="16"/>
    </row>
    <row r="17" spans="1:35">
      <c r="A17" s="104">
        <v>2600</v>
      </c>
      <c r="B17" s="31" t="s">
        <v>177</v>
      </c>
      <c r="C17" s="237"/>
      <c r="D17" s="30"/>
      <c r="E17" s="81"/>
      <c r="F17" s="94"/>
      <c r="G17" s="79"/>
      <c r="H17" s="80"/>
      <c r="I17" s="78"/>
      <c r="J17" s="79"/>
      <c r="K17" s="82"/>
      <c r="L17" s="16">
        <f t="shared" ref="L17:AH17" si="17">L308</f>
        <v>0</v>
      </c>
      <c r="M17" s="67">
        <f t="shared" si="17"/>
        <v>0</v>
      </c>
      <c r="N17" s="16">
        <f t="shared" si="17"/>
        <v>0</v>
      </c>
      <c r="O17" s="67">
        <f t="shared" si="17"/>
        <v>0</v>
      </c>
      <c r="P17" s="67">
        <f t="shared" si="17"/>
        <v>0</v>
      </c>
      <c r="Q17" s="67">
        <f t="shared" si="17"/>
        <v>0</v>
      </c>
      <c r="R17" s="67">
        <f t="shared" si="17"/>
        <v>0</v>
      </c>
      <c r="S17" s="14">
        <f t="shared" si="17"/>
        <v>0</v>
      </c>
      <c r="T17" s="67">
        <f t="shared" si="17"/>
        <v>0</v>
      </c>
      <c r="U17" s="284">
        <f t="shared" si="17"/>
        <v>0</v>
      </c>
      <c r="V17" s="58">
        <f t="shared" si="17"/>
        <v>0</v>
      </c>
      <c r="W17" s="14">
        <f t="shared" si="17"/>
        <v>0</v>
      </c>
      <c r="X17" s="58">
        <f t="shared" si="17"/>
        <v>0</v>
      </c>
      <c r="Y17" s="58">
        <f t="shared" si="17"/>
        <v>0</v>
      </c>
      <c r="Z17" s="58">
        <f t="shared" si="17"/>
        <v>0</v>
      </c>
      <c r="AA17" s="58">
        <f t="shared" si="17"/>
        <v>0</v>
      </c>
      <c r="AB17" s="58">
        <f t="shared" si="17"/>
        <v>0</v>
      </c>
      <c r="AC17" s="315">
        <f t="shared" si="17"/>
        <v>0</v>
      </c>
      <c r="AD17" s="275">
        <f t="shared" si="17"/>
        <v>0</v>
      </c>
      <c r="AE17" s="275">
        <f t="shared" si="17"/>
        <v>0</v>
      </c>
      <c r="AF17" s="275">
        <f t="shared" si="17"/>
        <v>0</v>
      </c>
      <c r="AG17" s="290">
        <f t="shared" si="17"/>
        <v>0</v>
      </c>
      <c r="AH17" s="300">
        <f t="shared" si="17"/>
        <v>0</v>
      </c>
      <c r="AI17" s="16"/>
    </row>
    <row r="18" spans="1:35">
      <c r="A18" s="104">
        <v>2800</v>
      </c>
      <c r="B18" s="31" t="s">
        <v>178</v>
      </c>
      <c r="C18" s="237"/>
      <c r="D18" s="30"/>
      <c r="E18" s="81"/>
      <c r="F18" s="94"/>
      <c r="G18" s="79"/>
      <c r="H18" s="80"/>
      <c r="I18" s="78"/>
      <c r="J18" s="79"/>
      <c r="K18" s="82"/>
      <c r="L18" s="16">
        <f t="shared" ref="L18:AH18" si="18">L326</f>
        <v>0</v>
      </c>
      <c r="M18" s="67">
        <f t="shared" si="18"/>
        <v>0</v>
      </c>
      <c r="N18" s="16">
        <f t="shared" si="18"/>
        <v>0</v>
      </c>
      <c r="O18" s="67">
        <f t="shared" si="18"/>
        <v>0</v>
      </c>
      <c r="P18" s="67">
        <f t="shared" si="18"/>
        <v>0</v>
      </c>
      <c r="Q18" s="67">
        <f t="shared" si="18"/>
        <v>0</v>
      </c>
      <c r="R18" s="67">
        <f t="shared" si="18"/>
        <v>0</v>
      </c>
      <c r="S18" s="14">
        <f t="shared" si="18"/>
        <v>0</v>
      </c>
      <c r="T18" s="67">
        <f t="shared" si="18"/>
        <v>0</v>
      </c>
      <c r="U18" s="284">
        <f t="shared" si="18"/>
        <v>0</v>
      </c>
      <c r="V18" s="58">
        <f t="shared" si="18"/>
        <v>0</v>
      </c>
      <c r="W18" s="14">
        <f t="shared" si="18"/>
        <v>0</v>
      </c>
      <c r="X18" s="58">
        <f t="shared" si="18"/>
        <v>0</v>
      </c>
      <c r="Y18" s="58">
        <f t="shared" si="18"/>
        <v>0</v>
      </c>
      <c r="Z18" s="58">
        <f t="shared" si="18"/>
        <v>0</v>
      </c>
      <c r="AA18" s="58">
        <f t="shared" si="18"/>
        <v>0</v>
      </c>
      <c r="AB18" s="58">
        <f t="shared" si="18"/>
        <v>0</v>
      </c>
      <c r="AC18" s="315">
        <f t="shared" si="18"/>
        <v>0</v>
      </c>
      <c r="AD18" s="275">
        <f t="shared" si="18"/>
        <v>0</v>
      </c>
      <c r="AE18" s="275">
        <f t="shared" si="18"/>
        <v>0</v>
      </c>
      <c r="AF18" s="275">
        <f t="shared" si="18"/>
        <v>0</v>
      </c>
      <c r="AG18" s="290">
        <f t="shared" si="18"/>
        <v>0</v>
      </c>
      <c r="AH18" s="300">
        <f t="shared" si="18"/>
        <v>0</v>
      </c>
      <c r="AI18" s="16"/>
    </row>
    <row r="19" spans="1:35">
      <c r="A19" s="104">
        <v>2900</v>
      </c>
      <c r="B19" s="31" t="s">
        <v>179</v>
      </c>
      <c r="C19" s="237"/>
      <c r="D19" s="30"/>
      <c r="E19" s="81"/>
      <c r="F19" s="94"/>
      <c r="G19" s="79"/>
      <c r="H19" s="80"/>
      <c r="I19" s="78"/>
      <c r="J19" s="79"/>
      <c r="K19" s="82"/>
      <c r="L19" s="16">
        <f t="shared" ref="L19:AH19" si="19">L343</f>
        <v>0</v>
      </c>
      <c r="M19" s="67">
        <f t="shared" si="19"/>
        <v>0</v>
      </c>
      <c r="N19" s="16">
        <f t="shared" si="19"/>
        <v>0</v>
      </c>
      <c r="O19" s="67">
        <f t="shared" si="19"/>
        <v>0</v>
      </c>
      <c r="P19" s="67">
        <f t="shared" si="19"/>
        <v>0</v>
      </c>
      <c r="Q19" s="67">
        <f t="shared" si="19"/>
        <v>0</v>
      </c>
      <c r="R19" s="67">
        <f t="shared" si="19"/>
        <v>0</v>
      </c>
      <c r="S19" s="14">
        <f t="shared" si="19"/>
        <v>0</v>
      </c>
      <c r="T19" s="67">
        <f t="shared" si="19"/>
        <v>0</v>
      </c>
      <c r="U19" s="284">
        <f t="shared" si="19"/>
        <v>0</v>
      </c>
      <c r="V19" s="58">
        <f t="shared" si="19"/>
        <v>0</v>
      </c>
      <c r="W19" s="14">
        <f t="shared" si="19"/>
        <v>0</v>
      </c>
      <c r="X19" s="58">
        <f t="shared" si="19"/>
        <v>0</v>
      </c>
      <c r="Y19" s="58">
        <f t="shared" si="19"/>
        <v>0</v>
      </c>
      <c r="Z19" s="58">
        <f t="shared" si="19"/>
        <v>0</v>
      </c>
      <c r="AA19" s="58">
        <f t="shared" si="19"/>
        <v>0</v>
      </c>
      <c r="AB19" s="58">
        <f t="shared" si="19"/>
        <v>0</v>
      </c>
      <c r="AC19" s="315">
        <f t="shared" si="19"/>
        <v>0</v>
      </c>
      <c r="AD19" s="275">
        <f t="shared" si="19"/>
        <v>0</v>
      </c>
      <c r="AE19" s="275">
        <f t="shared" si="19"/>
        <v>0</v>
      </c>
      <c r="AF19" s="275">
        <f t="shared" si="19"/>
        <v>0</v>
      </c>
      <c r="AG19" s="290">
        <f t="shared" si="19"/>
        <v>0</v>
      </c>
      <c r="AH19" s="300">
        <f t="shared" si="19"/>
        <v>0</v>
      </c>
      <c r="AI19" s="16"/>
    </row>
    <row r="20" spans="1:35">
      <c r="A20" s="104">
        <v>3000</v>
      </c>
      <c r="B20" s="31" t="s">
        <v>180</v>
      </c>
      <c r="C20" s="237"/>
      <c r="D20" s="30"/>
      <c r="E20" s="81"/>
      <c r="F20" s="94"/>
      <c r="G20" s="79"/>
      <c r="H20" s="80"/>
      <c r="I20" s="78"/>
      <c r="J20" s="79"/>
      <c r="K20" s="82"/>
      <c r="L20" s="16">
        <f t="shared" ref="L20:AH20" si="20">L361</f>
        <v>0</v>
      </c>
      <c r="M20" s="67">
        <f t="shared" si="20"/>
        <v>0</v>
      </c>
      <c r="N20" s="16">
        <f t="shared" si="20"/>
        <v>0</v>
      </c>
      <c r="O20" s="67">
        <f t="shared" si="20"/>
        <v>0</v>
      </c>
      <c r="P20" s="67">
        <f t="shared" si="20"/>
        <v>0</v>
      </c>
      <c r="Q20" s="67">
        <f t="shared" si="20"/>
        <v>0</v>
      </c>
      <c r="R20" s="67">
        <f t="shared" si="20"/>
        <v>0</v>
      </c>
      <c r="S20" s="14">
        <f t="shared" si="20"/>
        <v>0</v>
      </c>
      <c r="T20" s="67">
        <f t="shared" si="20"/>
        <v>0</v>
      </c>
      <c r="U20" s="284">
        <f t="shared" si="20"/>
        <v>0</v>
      </c>
      <c r="V20" s="58">
        <f t="shared" si="20"/>
        <v>0</v>
      </c>
      <c r="W20" s="14">
        <f t="shared" si="20"/>
        <v>0</v>
      </c>
      <c r="X20" s="58">
        <f t="shared" si="20"/>
        <v>0</v>
      </c>
      <c r="Y20" s="58">
        <f t="shared" si="20"/>
        <v>0</v>
      </c>
      <c r="Z20" s="58">
        <f t="shared" si="20"/>
        <v>0</v>
      </c>
      <c r="AA20" s="58">
        <f t="shared" si="20"/>
        <v>0</v>
      </c>
      <c r="AB20" s="58">
        <f t="shared" si="20"/>
        <v>0</v>
      </c>
      <c r="AC20" s="315">
        <f t="shared" si="20"/>
        <v>0</v>
      </c>
      <c r="AD20" s="275">
        <f t="shared" si="20"/>
        <v>0</v>
      </c>
      <c r="AE20" s="275">
        <f t="shared" si="20"/>
        <v>0</v>
      </c>
      <c r="AF20" s="275">
        <f t="shared" si="20"/>
        <v>0</v>
      </c>
      <c r="AG20" s="290">
        <f t="shared" si="20"/>
        <v>0</v>
      </c>
      <c r="AH20" s="300">
        <f t="shared" si="20"/>
        <v>0</v>
      </c>
      <c r="AI20" s="16"/>
    </row>
    <row r="21" spans="1:35">
      <c r="A21" s="104">
        <v>3200</v>
      </c>
      <c r="B21" s="31" t="s">
        <v>181</v>
      </c>
      <c r="C21" s="237"/>
      <c r="D21" s="30"/>
      <c r="E21" s="81"/>
      <c r="F21" s="94"/>
      <c r="G21" s="79"/>
      <c r="H21" s="80"/>
      <c r="I21" s="78"/>
      <c r="J21" s="79"/>
      <c r="K21" s="82"/>
      <c r="L21" s="16">
        <f t="shared" ref="L21:AH21" si="21">L386</f>
        <v>0</v>
      </c>
      <c r="M21" s="67">
        <f t="shared" si="21"/>
        <v>0</v>
      </c>
      <c r="N21" s="16">
        <f t="shared" si="21"/>
        <v>0</v>
      </c>
      <c r="O21" s="67">
        <f t="shared" si="21"/>
        <v>0</v>
      </c>
      <c r="P21" s="67">
        <f t="shared" si="21"/>
        <v>0</v>
      </c>
      <c r="Q21" s="67">
        <f t="shared" si="21"/>
        <v>0</v>
      </c>
      <c r="R21" s="67">
        <f t="shared" si="21"/>
        <v>0</v>
      </c>
      <c r="S21" s="14">
        <f t="shared" si="21"/>
        <v>0</v>
      </c>
      <c r="T21" s="67">
        <f t="shared" si="21"/>
        <v>0</v>
      </c>
      <c r="U21" s="284">
        <f t="shared" si="21"/>
        <v>0</v>
      </c>
      <c r="V21" s="58">
        <f t="shared" si="21"/>
        <v>0</v>
      </c>
      <c r="W21" s="14">
        <f t="shared" si="21"/>
        <v>0</v>
      </c>
      <c r="X21" s="58">
        <f t="shared" si="21"/>
        <v>0</v>
      </c>
      <c r="Y21" s="58">
        <f t="shared" si="21"/>
        <v>0</v>
      </c>
      <c r="Z21" s="58">
        <f t="shared" si="21"/>
        <v>0</v>
      </c>
      <c r="AA21" s="58">
        <f t="shared" si="21"/>
        <v>0</v>
      </c>
      <c r="AB21" s="58">
        <f t="shared" si="21"/>
        <v>0</v>
      </c>
      <c r="AC21" s="315">
        <f t="shared" si="21"/>
        <v>0</v>
      </c>
      <c r="AD21" s="275">
        <f t="shared" si="21"/>
        <v>0</v>
      </c>
      <c r="AE21" s="275">
        <f t="shared" si="21"/>
        <v>0</v>
      </c>
      <c r="AF21" s="275">
        <f t="shared" si="21"/>
        <v>0</v>
      </c>
      <c r="AG21" s="290">
        <f t="shared" si="21"/>
        <v>0</v>
      </c>
      <c r="AH21" s="300">
        <f t="shared" si="21"/>
        <v>0</v>
      </c>
      <c r="AI21" s="16"/>
    </row>
    <row r="22" spans="1:35">
      <c r="A22" s="104">
        <v>3400</v>
      </c>
      <c r="B22" s="31" t="s">
        <v>182</v>
      </c>
      <c r="C22" s="237"/>
      <c r="D22" s="30"/>
      <c r="E22" s="81"/>
      <c r="F22" s="94"/>
      <c r="G22" s="79"/>
      <c r="H22" s="80"/>
      <c r="I22" s="78"/>
      <c r="J22" s="79"/>
      <c r="K22" s="82"/>
      <c r="L22" s="16">
        <f t="shared" ref="L22:AH22" si="22">L407</f>
        <v>0</v>
      </c>
      <c r="M22" s="67">
        <f t="shared" si="22"/>
        <v>0</v>
      </c>
      <c r="N22" s="16">
        <f t="shared" si="22"/>
        <v>0</v>
      </c>
      <c r="O22" s="67">
        <f t="shared" si="22"/>
        <v>0</v>
      </c>
      <c r="P22" s="67">
        <f t="shared" si="22"/>
        <v>0</v>
      </c>
      <c r="Q22" s="67">
        <f t="shared" si="22"/>
        <v>0</v>
      </c>
      <c r="R22" s="67">
        <f t="shared" si="22"/>
        <v>0</v>
      </c>
      <c r="S22" s="14">
        <f t="shared" si="22"/>
        <v>0</v>
      </c>
      <c r="T22" s="67">
        <f t="shared" si="22"/>
        <v>0</v>
      </c>
      <c r="U22" s="284">
        <f t="shared" si="22"/>
        <v>0</v>
      </c>
      <c r="V22" s="58">
        <f t="shared" si="22"/>
        <v>0</v>
      </c>
      <c r="W22" s="14">
        <f t="shared" si="22"/>
        <v>0</v>
      </c>
      <c r="X22" s="58">
        <f t="shared" si="22"/>
        <v>0</v>
      </c>
      <c r="Y22" s="58">
        <f t="shared" si="22"/>
        <v>0</v>
      </c>
      <c r="Z22" s="58">
        <f t="shared" si="22"/>
        <v>0</v>
      </c>
      <c r="AA22" s="58">
        <f t="shared" si="22"/>
        <v>0</v>
      </c>
      <c r="AB22" s="58">
        <f t="shared" si="22"/>
        <v>0</v>
      </c>
      <c r="AC22" s="315">
        <f t="shared" si="22"/>
        <v>0</v>
      </c>
      <c r="AD22" s="275">
        <f t="shared" si="22"/>
        <v>0</v>
      </c>
      <c r="AE22" s="275">
        <f t="shared" si="22"/>
        <v>0</v>
      </c>
      <c r="AF22" s="275">
        <f t="shared" si="22"/>
        <v>0</v>
      </c>
      <c r="AG22" s="290">
        <f t="shared" si="22"/>
        <v>0</v>
      </c>
      <c r="AH22" s="300">
        <f t="shared" si="22"/>
        <v>0</v>
      </c>
      <c r="AI22" s="16"/>
    </row>
    <row r="23" spans="1:35">
      <c r="A23" s="104">
        <v>3500</v>
      </c>
      <c r="B23" s="31" t="s">
        <v>183</v>
      </c>
      <c r="C23" s="237"/>
      <c r="D23" s="30"/>
      <c r="E23" s="81"/>
      <c r="F23" s="94"/>
      <c r="G23" s="79"/>
      <c r="H23" s="80"/>
      <c r="I23" s="78"/>
      <c r="J23" s="79"/>
      <c r="K23" s="82"/>
      <c r="L23" s="16">
        <f t="shared" ref="L23:AH23" si="23">L426</f>
        <v>0</v>
      </c>
      <c r="M23" s="67">
        <f t="shared" si="23"/>
        <v>0</v>
      </c>
      <c r="N23" s="16">
        <f t="shared" si="23"/>
        <v>0</v>
      </c>
      <c r="O23" s="67">
        <f t="shared" si="23"/>
        <v>0</v>
      </c>
      <c r="P23" s="67">
        <f t="shared" si="23"/>
        <v>0</v>
      </c>
      <c r="Q23" s="67">
        <f t="shared" si="23"/>
        <v>0</v>
      </c>
      <c r="R23" s="67">
        <f t="shared" si="23"/>
        <v>0</v>
      </c>
      <c r="S23" s="14">
        <f t="shared" si="23"/>
        <v>0</v>
      </c>
      <c r="T23" s="67">
        <f t="shared" si="23"/>
        <v>0</v>
      </c>
      <c r="U23" s="284">
        <f t="shared" si="23"/>
        <v>0</v>
      </c>
      <c r="V23" s="58">
        <f t="shared" si="23"/>
        <v>0</v>
      </c>
      <c r="W23" s="14">
        <f t="shared" si="23"/>
        <v>0</v>
      </c>
      <c r="X23" s="58">
        <f t="shared" si="23"/>
        <v>0</v>
      </c>
      <c r="Y23" s="58">
        <f t="shared" si="23"/>
        <v>0</v>
      </c>
      <c r="Z23" s="58">
        <f t="shared" si="23"/>
        <v>0</v>
      </c>
      <c r="AA23" s="58">
        <f t="shared" si="23"/>
        <v>0</v>
      </c>
      <c r="AB23" s="58">
        <f t="shared" si="23"/>
        <v>0</v>
      </c>
      <c r="AC23" s="315">
        <f t="shared" si="23"/>
        <v>0</v>
      </c>
      <c r="AD23" s="275">
        <f t="shared" si="23"/>
        <v>0</v>
      </c>
      <c r="AE23" s="275">
        <f t="shared" si="23"/>
        <v>0</v>
      </c>
      <c r="AF23" s="275">
        <f t="shared" si="23"/>
        <v>0</v>
      </c>
      <c r="AG23" s="290">
        <f t="shared" si="23"/>
        <v>0</v>
      </c>
      <c r="AH23" s="300">
        <f t="shared" si="23"/>
        <v>0</v>
      </c>
      <c r="AI23" s="16"/>
    </row>
    <row r="24" spans="1:35">
      <c r="A24" s="104">
        <v>3600</v>
      </c>
      <c r="B24" s="31" t="s">
        <v>184</v>
      </c>
      <c r="C24" s="237"/>
      <c r="D24" s="30"/>
      <c r="E24" s="81"/>
      <c r="F24" s="94"/>
      <c r="G24" s="79"/>
      <c r="H24" s="80"/>
      <c r="I24" s="78"/>
      <c r="J24" s="79"/>
      <c r="K24" s="82"/>
      <c r="L24" s="16">
        <f t="shared" ref="L24:AH24" si="24">L441</f>
        <v>0</v>
      </c>
      <c r="M24" s="67">
        <f t="shared" si="24"/>
        <v>0</v>
      </c>
      <c r="N24" s="16">
        <f t="shared" si="24"/>
        <v>0</v>
      </c>
      <c r="O24" s="67">
        <f t="shared" si="24"/>
        <v>0</v>
      </c>
      <c r="P24" s="67">
        <f t="shared" si="24"/>
        <v>0</v>
      </c>
      <c r="Q24" s="67">
        <f t="shared" si="24"/>
        <v>0</v>
      </c>
      <c r="R24" s="67">
        <f t="shared" si="24"/>
        <v>0</v>
      </c>
      <c r="S24" s="14">
        <f t="shared" si="24"/>
        <v>0</v>
      </c>
      <c r="T24" s="67">
        <f t="shared" si="24"/>
        <v>0</v>
      </c>
      <c r="U24" s="284">
        <f t="shared" si="24"/>
        <v>0</v>
      </c>
      <c r="V24" s="58">
        <f t="shared" si="24"/>
        <v>0</v>
      </c>
      <c r="W24" s="14">
        <f t="shared" si="24"/>
        <v>0</v>
      </c>
      <c r="X24" s="58">
        <f t="shared" si="24"/>
        <v>0</v>
      </c>
      <c r="Y24" s="58">
        <f t="shared" si="24"/>
        <v>0</v>
      </c>
      <c r="Z24" s="58">
        <f t="shared" si="24"/>
        <v>0</v>
      </c>
      <c r="AA24" s="58">
        <f t="shared" si="24"/>
        <v>0</v>
      </c>
      <c r="AB24" s="58">
        <f t="shared" si="24"/>
        <v>0</v>
      </c>
      <c r="AC24" s="315">
        <f t="shared" si="24"/>
        <v>0</v>
      </c>
      <c r="AD24" s="275">
        <f t="shared" si="24"/>
        <v>0</v>
      </c>
      <c r="AE24" s="275">
        <f t="shared" si="24"/>
        <v>0</v>
      </c>
      <c r="AF24" s="275">
        <f t="shared" si="24"/>
        <v>0</v>
      </c>
      <c r="AG24" s="290">
        <f t="shared" si="24"/>
        <v>0</v>
      </c>
      <c r="AH24" s="300">
        <f t="shared" si="24"/>
        <v>0</v>
      </c>
      <c r="AI24" s="16"/>
    </row>
    <row r="25" spans="1:35">
      <c r="A25" s="104">
        <v>3700</v>
      </c>
      <c r="B25" s="31" t="s">
        <v>185</v>
      </c>
      <c r="C25" s="237"/>
      <c r="D25" s="30"/>
      <c r="E25" s="81"/>
      <c r="F25" s="94"/>
      <c r="G25" s="79"/>
      <c r="H25" s="80"/>
      <c r="I25" s="78"/>
      <c r="J25" s="79"/>
      <c r="K25" s="82"/>
      <c r="L25" s="16">
        <f t="shared" ref="L25:AH25" si="25">L463</f>
        <v>0</v>
      </c>
      <c r="M25" s="67">
        <f t="shared" si="25"/>
        <v>0</v>
      </c>
      <c r="N25" s="16">
        <f t="shared" si="25"/>
        <v>0</v>
      </c>
      <c r="O25" s="67">
        <f t="shared" si="25"/>
        <v>0</v>
      </c>
      <c r="P25" s="67">
        <f t="shared" si="25"/>
        <v>0</v>
      </c>
      <c r="Q25" s="67">
        <f t="shared" si="25"/>
        <v>0</v>
      </c>
      <c r="R25" s="67">
        <f t="shared" si="25"/>
        <v>0</v>
      </c>
      <c r="S25" s="14">
        <f t="shared" si="25"/>
        <v>0</v>
      </c>
      <c r="T25" s="67">
        <f t="shared" si="25"/>
        <v>0</v>
      </c>
      <c r="U25" s="284">
        <f t="shared" si="25"/>
        <v>0</v>
      </c>
      <c r="V25" s="58">
        <f t="shared" si="25"/>
        <v>0</v>
      </c>
      <c r="W25" s="14">
        <f t="shared" si="25"/>
        <v>0</v>
      </c>
      <c r="X25" s="58">
        <f t="shared" si="25"/>
        <v>0</v>
      </c>
      <c r="Y25" s="58">
        <f t="shared" si="25"/>
        <v>0</v>
      </c>
      <c r="Z25" s="58">
        <f t="shared" si="25"/>
        <v>0</v>
      </c>
      <c r="AA25" s="58">
        <f t="shared" si="25"/>
        <v>0</v>
      </c>
      <c r="AB25" s="58">
        <f t="shared" si="25"/>
        <v>0</v>
      </c>
      <c r="AC25" s="315">
        <f t="shared" si="25"/>
        <v>0</v>
      </c>
      <c r="AD25" s="275">
        <f t="shared" si="25"/>
        <v>0</v>
      </c>
      <c r="AE25" s="275">
        <f t="shared" si="25"/>
        <v>0</v>
      </c>
      <c r="AF25" s="275">
        <f t="shared" si="25"/>
        <v>0</v>
      </c>
      <c r="AG25" s="290">
        <f t="shared" si="25"/>
        <v>0</v>
      </c>
      <c r="AH25" s="300">
        <f t="shared" si="25"/>
        <v>0</v>
      </c>
      <c r="AI25" s="16"/>
    </row>
    <row r="26" spans="1:35">
      <c r="A26" s="104">
        <v>3800</v>
      </c>
      <c r="B26" s="31" t="s">
        <v>186</v>
      </c>
      <c r="C26" s="237"/>
      <c r="D26" s="30"/>
      <c r="E26" s="81"/>
      <c r="F26" s="94"/>
      <c r="G26" s="79"/>
      <c r="H26" s="80"/>
      <c r="I26" s="78"/>
      <c r="J26" s="79"/>
      <c r="K26" s="82"/>
      <c r="L26" s="16">
        <f t="shared" ref="L26:AH26" si="26">L481</f>
        <v>0</v>
      </c>
      <c r="M26" s="67">
        <f t="shared" si="26"/>
        <v>0</v>
      </c>
      <c r="N26" s="16">
        <f t="shared" si="26"/>
        <v>0</v>
      </c>
      <c r="O26" s="67">
        <f t="shared" si="26"/>
        <v>0</v>
      </c>
      <c r="P26" s="67">
        <f t="shared" si="26"/>
        <v>0</v>
      </c>
      <c r="Q26" s="67">
        <f t="shared" si="26"/>
        <v>0</v>
      </c>
      <c r="R26" s="67">
        <f t="shared" si="26"/>
        <v>0</v>
      </c>
      <c r="S26" s="14">
        <f t="shared" si="26"/>
        <v>0</v>
      </c>
      <c r="T26" s="67">
        <f t="shared" si="26"/>
        <v>0</v>
      </c>
      <c r="U26" s="284">
        <f t="shared" si="26"/>
        <v>0</v>
      </c>
      <c r="V26" s="58">
        <f t="shared" si="26"/>
        <v>0</v>
      </c>
      <c r="W26" s="14">
        <f t="shared" si="26"/>
        <v>0</v>
      </c>
      <c r="X26" s="58">
        <f t="shared" si="26"/>
        <v>0</v>
      </c>
      <c r="Y26" s="58">
        <f t="shared" si="26"/>
        <v>0</v>
      </c>
      <c r="Z26" s="58">
        <f t="shared" si="26"/>
        <v>0</v>
      </c>
      <c r="AA26" s="58">
        <f t="shared" si="26"/>
        <v>0</v>
      </c>
      <c r="AB26" s="58">
        <f t="shared" si="26"/>
        <v>0</v>
      </c>
      <c r="AC26" s="315">
        <f t="shared" si="26"/>
        <v>0</v>
      </c>
      <c r="AD26" s="275">
        <f t="shared" si="26"/>
        <v>0</v>
      </c>
      <c r="AE26" s="275">
        <f t="shared" si="26"/>
        <v>0</v>
      </c>
      <c r="AF26" s="275">
        <f t="shared" si="26"/>
        <v>0</v>
      </c>
      <c r="AG26" s="290">
        <f t="shared" si="26"/>
        <v>0</v>
      </c>
      <c r="AH26" s="300">
        <f t="shared" si="26"/>
        <v>0</v>
      </c>
      <c r="AI26" s="16"/>
    </row>
    <row r="27" spans="1:35">
      <c r="A27" s="104">
        <v>3900</v>
      </c>
      <c r="B27" s="31" t="s">
        <v>187</v>
      </c>
      <c r="C27" s="237"/>
      <c r="D27" s="1"/>
      <c r="E27" s="78"/>
      <c r="F27" s="94"/>
      <c r="G27" s="79"/>
      <c r="H27" s="78"/>
      <c r="I27" s="78"/>
      <c r="J27" s="78"/>
      <c r="K27" s="82"/>
      <c r="L27" s="16">
        <f t="shared" ref="L27:AH27" si="27">L492</f>
        <v>0</v>
      </c>
      <c r="M27" s="67">
        <f t="shared" si="27"/>
        <v>0</v>
      </c>
      <c r="N27" s="16">
        <f t="shared" si="27"/>
        <v>0</v>
      </c>
      <c r="O27" s="67">
        <f t="shared" si="27"/>
        <v>0</v>
      </c>
      <c r="P27" s="67">
        <f t="shared" si="27"/>
        <v>0</v>
      </c>
      <c r="Q27" s="67">
        <f t="shared" si="27"/>
        <v>0</v>
      </c>
      <c r="R27" s="67">
        <f t="shared" si="27"/>
        <v>0</v>
      </c>
      <c r="S27" s="14">
        <f t="shared" si="27"/>
        <v>0</v>
      </c>
      <c r="T27" s="67">
        <f t="shared" si="27"/>
        <v>0</v>
      </c>
      <c r="U27" s="284">
        <f t="shared" si="27"/>
        <v>0</v>
      </c>
      <c r="V27" s="58">
        <f t="shared" si="27"/>
        <v>0</v>
      </c>
      <c r="W27" s="14">
        <f t="shared" si="27"/>
        <v>0</v>
      </c>
      <c r="X27" s="58">
        <f t="shared" si="27"/>
        <v>0</v>
      </c>
      <c r="Y27" s="58">
        <f t="shared" si="27"/>
        <v>0</v>
      </c>
      <c r="Z27" s="58">
        <f t="shared" si="27"/>
        <v>0</v>
      </c>
      <c r="AA27" s="58">
        <f t="shared" si="27"/>
        <v>0</v>
      </c>
      <c r="AB27" s="58">
        <f t="shared" si="27"/>
        <v>0</v>
      </c>
      <c r="AC27" s="315">
        <f t="shared" si="27"/>
        <v>0</v>
      </c>
      <c r="AD27" s="275">
        <f t="shared" si="27"/>
        <v>0</v>
      </c>
      <c r="AE27" s="275">
        <f t="shared" si="27"/>
        <v>0</v>
      </c>
      <c r="AF27" s="275">
        <f t="shared" si="27"/>
        <v>0</v>
      </c>
      <c r="AG27" s="290">
        <f t="shared" si="27"/>
        <v>0</v>
      </c>
      <c r="AH27" s="300">
        <f t="shared" si="27"/>
        <v>0</v>
      </c>
      <c r="AI27" s="16"/>
    </row>
    <row r="28" spans="1:35">
      <c r="A28" s="104">
        <v>4000</v>
      </c>
      <c r="B28" s="31" t="s">
        <v>188</v>
      </c>
      <c r="C28" s="237"/>
      <c r="D28" s="30"/>
      <c r="E28" s="81"/>
      <c r="F28" s="94"/>
      <c r="G28" s="79"/>
      <c r="H28" s="80"/>
      <c r="I28" s="78"/>
      <c r="J28" s="79"/>
      <c r="K28" s="82"/>
      <c r="L28" s="16">
        <f t="shared" ref="L28:AH28" si="28">L510</f>
        <v>0</v>
      </c>
      <c r="M28" s="67">
        <f t="shared" si="28"/>
        <v>0</v>
      </c>
      <c r="N28" s="16">
        <f t="shared" si="28"/>
        <v>0</v>
      </c>
      <c r="O28" s="67">
        <f t="shared" si="28"/>
        <v>0</v>
      </c>
      <c r="P28" s="67">
        <f t="shared" si="28"/>
        <v>0</v>
      </c>
      <c r="Q28" s="67">
        <f t="shared" si="28"/>
        <v>0</v>
      </c>
      <c r="R28" s="67">
        <f t="shared" si="28"/>
        <v>0</v>
      </c>
      <c r="S28" s="14">
        <f t="shared" si="28"/>
        <v>0</v>
      </c>
      <c r="T28" s="67">
        <f t="shared" si="28"/>
        <v>0</v>
      </c>
      <c r="U28" s="284">
        <f t="shared" si="28"/>
        <v>0</v>
      </c>
      <c r="V28" s="58">
        <f t="shared" si="28"/>
        <v>0</v>
      </c>
      <c r="W28" s="14">
        <f t="shared" si="28"/>
        <v>0</v>
      </c>
      <c r="X28" s="58">
        <f t="shared" si="28"/>
        <v>0</v>
      </c>
      <c r="Y28" s="58">
        <f t="shared" si="28"/>
        <v>0</v>
      </c>
      <c r="Z28" s="58">
        <f t="shared" si="28"/>
        <v>0</v>
      </c>
      <c r="AA28" s="58">
        <f t="shared" si="28"/>
        <v>0</v>
      </c>
      <c r="AB28" s="58">
        <f t="shared" si="28"/>
        <v>0</v>
      </c>
      <c r="AC28" s="315">
        <f t="shared" si="28"/>
        <v>0</v>
      </c>
      <c r="AD28" s="275">
        <f t="shared" si="28"/>
        <v>0</v>
      </c>
      <c r="AE28" s="275">
        <f t="shared" si="28"/>
        <v>0</v>
      </c>
      <c r="AF28" s="275">
        <f t="shared" si="28"/>
        <v>0</v>
      </c>
      <c r="AG28" s="290">
        <f t="shared" si="28"/>
        <v>0</v>
      </c>
      <c r="AH28" s="300">
        <f t="shared" si="28"/>
        <v>0</v>
      </c>
      <c r="AI28" s="16"/>
    </row>
    <row r="29" spans="1:35">
      <c r="A29" s="104">
        <v>4100</v>
      </c>
      <c r="B29" s="31" t="s">
        <v>189</v>
      </c>
      <c r="C29" s="237"/>
      <c r="D29" s="30"/>
      <c r="E29" s="81"/>
      <c r="F29" s="94"/>
      <c r="G29" s="79"/>
      <c r="H29" s="80"/>
      <c r="I29" s="78"/>
      <c r="J29" s="79"/>
      <c r="K29" s="82"/>
      <c r="L29" s="16">
        <f t="shared" ref="L29:AH29" si="29">L519</f>
        <v>0</v>
      </c>
      <c r="M29" s="67">
        <f t="shared" si="29"/>
        <v>0</v>
      </c>
      <c r="N29" s="16">
        <f t="shared" si="29"/>
        <v>0</v>
      </c>
      <c r="O29" s="67">
        <f t="shared" si="29"/>
        <v>0</v>
      </c>
      <c r="P29" s="67">
        <f t="shared" si="29"/>
        <v>0</v>
      </c>
      <c r="Q29" s="67">
        <f t="shared" si="29"/>
        <v>0</v>
      </c>
      <c r="R29" s="67">
        <f t="shared" si="29"/>
        <v>0</v>
      </c>
      <c r="S29" s="14">
        <f t="shared" si="29"/>
        <v>0</v>
      </c>
      <c r="T29" s="67">
        <f t="shared" si="29"/>
        <v>0</v>
      </c>
      <c r="U29" s="284">
        <f t="shared" si="29"/>
        <v>0</v>
      </c>
      <c r="V29" s="58">
        <f t="shared" si="29"/>
        <v>0</v>
      </c>
      <c r="W29" s="14">
        <f t="shared" si="29"/>
        <v>0</v>
      </c>
      <c r="X29" s="58">
        <f t="shared" si="29"/>
        <v>0</v>
      </c>
      <c r="Y29" s="58">
        <f t="shared" si="29"/>
        <v>0</v>
      </c>
      <c r="Z29" s="58">
        <f t="shared" si="29"/>
        <v>0</v>
      </c>
      <c r="AA29" s="58">
        <f t="shared" si="29"/>
        <v>0</v>
      </c>
      <c r="AB29" s="58">
        <f t="shared" si="29"/>
        <v>0</v>
      </c>
      <c r="AC29" s="315">
        <f t="shared" si="29"/>
        <v>0</v>
      </c>
      <c r="AD29" s="275">
        <f t="shared" si="29"/>
        <v>0</v>
      </c>
      <c r="AE29" s="275">
        <f t="shared" si="29"/>
        <v>0</v>
      </c>
      <c r="AF29" s="275">
        <f t="shared" si="29"/>
        <v>0</v>
      </c>
      <c r="AG29" s="290">
        <f t="shared" si="29"/>
        <v>0</v>
      </c>
      <c r="AH29" s="300">
        <f t="shared" si="29"/>
        <v>0</v>
      </c>
      <c r="AI29" s="16"/>
    </row>
    <row r="30" spans="1:35">
      <c r="A30" s="104">
        <v>4300</v>
      </c>
      <c r="B30" s="31" t="s">
        <v>190</v>
      </c>
      <c r="C30" s="237"/>
      <c r="D30" s="30"/>
      <c r="E30" s="81"/>
      <c r="F30" s="94"/>
      <c r="G30" s="79"/>
      <c r="H30" s="80"/>
      <c r="I30" s="78"/>
      <c r="J30" s="79"/>
      <c r="K30" s="82"/>
      <c r="L30" s="16">
        <f t="shared" ref="L30:AH30" si="30">L524</f>
        <v>0</v>
      </c>
      <c r="M30" s="67">
        <f t="shared" si="30"/>
        <v>0</v>
      </c>
      <c r="N30" s="16">
        <f t="shared" si="30"/>
        <v>0</v>
      </c>
      <c r="O30" s="67">
        <f t="shared" si="30"/>
        <v>0</v>
      </c>
      <c r="P30" s="67">
        <f t="shared" si="30"/>
        <v>0</v>
      </c>
      <c r="Q30" s="67">
        <f t="shared" si="30"/>
        <v>0</v>
      </c>
      <c r="R30" s="67">
        <f t="shared" si="30"/>
        <v>0</v>
      </c>
      <c r="S30" s="14">
        <f t="shared" si="30"/>
        <v>0</v>
      </c>
      <c r="T30" s="67">
        <f t="shared" si="30"/>
        <v>0</v>
      </c>
      <c r="U30" s="284">
        <f t="shared" si="30"/>
        <v>0</v>
      </c>
      <c r="V30" s="58">
        <f t="shared" si="30"/>
        <v>0</v>
      </c>
      <c r="W30" s="14">
        <f t="shared" si="30"/>
        <v>0</v>
      </c>
      <c r="X30" s="58">
        <f t="shared" si="30"/>
        <v>0</v>
      </c>
      <c r="Y30" s="58">
        <f t="shared" si="30"/>
        <v>0</v>
      </c>
      <c r="Z30" s="58">
        <f t="shared" si="30"/>
        <v>0</v>
      </c>
      <c r="AA30" s="58">
        <f t="shared" si="30"/>
        <v>0</v>
      </c>
      <c r="AB30" s="58">
        <f t="shared" si="30"/>
        <v>0</v>
      </c>
      <c r="AC30" s="315">
        <f t="shared" si="30"/>
        <v>0</v>
      </c>
      <c r="AD30" s="275">
        <f t="shared" si="30"/>
        <v>0</v>
      </c>
      <c r="AE30" s="275">
        <f t="shared" si="30"/>
        <v>0</v>
      </c>
      <c r="AF30" s="275">
        <f t="shared" si="30"/>
        <v>0</v>
      </c>
      <c r="AG30" s="290">
        <f t="shared" si="30"/>
        <v>0</v>
      </c>
      <c r="AH30" s="300">
        <f t="shared" si="30"/>
        <v>0</v>
      </c>
      <c r="AI30" s="16"/>
    </row>
    <row r="31" spans="1:35">
      <c r="A31" s="104">
        <v>4400</v>
      </c>
      <c r="B31" s="31" t="s">
        <v>191</v>
      </c>
      <c r="C31" s="237"/>
      <c r="D31" s="30"/>
      <c r="E31" s="81"/>
      <c r="F31" s="94"/>
      <c r="G31" s="79"/>
      <c r="H31" s="80"/>
      <c r="I31" s="78"/>
      <c r="J31" s="79"/>
      <c r="K31" s="82"/>
      <c r="L31" s="16">
        <f t="shared" ref="L31:AH31" si="31">L527</f>
        <v>0</v>
      </c>
      <c r="M31" s="67">
        <f t="shared" si="31"/>
        <v>0</v>
      </c>
      <c r="N31" s="16">
        <f t="shared" si="31"/>
        <v>0</v>
      </c>
      <c r="O31" s="67">
        <f t="shared" si="31"/>
        <v>0</v>
      </c>
      <c r="P31" s="67">
        <f t="shared" si="31"/>
        <v>0</v>
      </c>
      <c r="Q31" s="67">
        <f t="shared" si="31"/>
        <v>0</v>
      </c>
      <c r="R31" s="67">
        <f t="shared" si="31"/>
        <v>0</v>
      </c>
      <c r="S31" s="14">
        <f t="shared" si="31"/>
        <v>0</v>
      </c>
      <c r="T31" s="67">
        <f t="shared" si="31"/>
        <v>0</v>
      </c>
      <c r="U31" s="284">
        <f t="shared" si="31"/>
        <v>0</v>
      </c>
      <c r="V31" s="58">
        <f t="shared" si="31"/>
        <v>0</v>
      </c>
      <c r="W31" s="14">
        <f t="shared" si="31"/>
        <v>0</v>
      </c>
      <c r="X31" s="58">
        <f t="shared" si="31"/>
        <v>0</v>
      </c>
      <c r="Y31" s="58">
        <f t="shared" si="31"/>
        <v>0</v>
      </c>
      <c r="Z31" s="58">
        <f t="shared" si="31"/>
        <v>0</v>
      </c>
      <c r="AA31" s="58">
        <f t="shared" si="31"/>
        <v>0</v>
      </c>
      <c r="AB31" s="58">
        <f t="shared" si="31"/>
        <v>0</v>
      </c>
      <c r="AC31" s="315">
        <f t="shared" si="31"/>
        <v>0</v>
      </c>
      <c r="AD31" s="275">
        <f t="shared" si="31"/>
        <v>0</v>
      </c>
      <c r="AE31" s="275">
        <f t="shared" si="31"/>
        <v>0</v>
      </c>
      <c r="AF31" s="275">
        <f t="shared" si="31"/>
        <v>0</v>
      </c>
      <c r="AG31" s="290">
        <f t="shared" si="31"/>
        <v>0</v>
      </c>
      <c r="AH31" s="300">
        <f t="shared" si="31"/>
        <v>0</v>
      </c>
      <c r="AI31" s="16"/>
    </row>
    <row r="32" spans="1:35">
      <c r="A32" s="104">
        <v>4500</v>
      </c>
      <c r="B32" s="31" t="s">
        <v>192</v>
      </c>
      <c r="C32" s="237"/>
      <c r="D32" s="30"/>
      <c r="E32" s="81"/>
      <c r="F32" s="94"/>
      <c r="G32" s="79"/>
      <c r="H32" s="80"/>
      <c r="I32" s="78"/>
      <c r="J32" s="79"/>
      <c r="K32" s="82"/>
      <c r="L32" s="17">
        <f t="shared" ref="L32:AH32" si="32">L545</f>
        <v>0</v>
      </c>
      <c r="M32" s="68">
        <f t="shared" si="32"/>
        <v>0</v>
      </c>
      <c r="N32" s="17">
        <f t="shared" si="32"/>
        <v>0</v>
      </c>
      <c r="O32" s="68">
        <f t="shared" si="32"/>
        <v>0</v>
      </c>
      <c r="P32" s="68">
        <f t="shared" si="32"/>
        <v>0</v>
      </c>
      <c r="Q32" s="68">
        <f t="shared" si="32"/>
        <v>0</v>
      </c>
      <c r="R32" s="68">
        <f t="shared" si="32"/>
        <v>0</v>
      </c>
      <c r="S32" s="20">
        <f t="shared" si="32"/>
        <v>0</v>
      </c>
      <c r="T32" s="68">
        <f t="shared" si="32"/>
        <v>0</v>
      </c>
      <c r="U32" s="326">
        <f t="shared" si="32"/>
        <v>0</v>
      </c>
      <c r="V32" s="60">
        <f t="shared" si="32"/>
        <v>0</v>
      </c>
      <c r="W32" s="20">
        <f t="shared" si="32"/>
        <v>0</v>
      </c>
      <c r="X32" s="60">
        <f t="shared" si="32"/>
        <v>0</v>
      </c>
      <c r="Y32" s="60">
        <f t="shared" si="32"/>
        <v>0</v>
      </c>
      <c r="Z32" s="60">
        <f t="shared" si="32"/>
        <v>0</v>
      </c>
      <c r="AA32" s="60">
        <f t="shared" si="32"/>
        <v>0</v>
      </c>
      <c r="AB32" s="327">
        <f t="shared" si="32"/>
        <v>0</v>
      </c>
      <c r="AC32" s="316">
        <f t="shared" si="32"/>
        <v>0</v>
      </c>
      <c r="AD32" s="276">
        <f t="shared" si="32"/>
        <v>0</v>
      </c>
      <c r="AE32" s="276">
        <f t="shared" si="32"/>
        <v>0</v>
      </c>
      <c r="AF32" s="276">
        <f t="shared" si="32"/>
        <v>0</v>
      </c>
      <c r="AG32" s="291">
        <f t="shared" si="32"/>
        <v>0</v>
      </c>
      <c r="AH32" s="301">
        <f t="shared" si="32"/>
        <v>0</v>
      </c>
      <c r="AI32" s="16"/>
    </row>
    <row r="33" spans="1:35">
      <c r="A33" s="41"/>
      <c r="B33" s="42" t="s">
        <v>193</v>
      </c>
      <c r="C33" s="237"/>
      <c r="D33" s="30"/>
      <c r="E33" s="81"/>
      <c r="F33" s="94"/>
      <c r="G33" s="79"/>
      <c r="H33" s="80"/>
      <c r="I33" s="78"/>
      <c r="J33" s="79"/>
      <c r="K33" s="82"/>
      <c r="L33" s="18">
        <f t="shared" ref="L33" si="33">SUM(L12:L32)</f>
        <v>0</v>
      </c>
      <c r="M33" s="69">
        <f>SUM(M12:M32)</f>
        <v>0</v>
      </c>
      <c r="N33" s="18">
        <f t="shared" ref="N33:T33" si="34">SUM(N12:N32)</f>
        <v>0</v>
      </c>
      <c r="O33" s="69">
        <f t="shared" si="34"/>
        <v>0</v>
      </c>
      <c r="P33" s="69">
        <f t="shared" si="34"/>
        <v>0</v>
      </c>
      <c r="Q33" s="69">
        <f t="shared" si="34"/>
        <v>0</v>
      </c>
      <c r="R33" s="69">
        <f t="shared" si="34"/>
        <v>0</v>
      </c>
      <c r="S33" s="14">
        <f t="shared" si="34"/>
        <v>0</v>
      </c>
      <c r="T33" s="69">
        <f t="shared" si="34"/>
        <v>0</v>
      </c>
      <c r="U33" s="284">
        <f t="shared" ref="U33" si="35">SUM(U12:U32)</f>
        <v>0</v>
      </c>
      <c r="V33" s="58">
        <f t="shared" ref="V33:AB33" si="36">SUM(V12:V32)</f>
        <v>0</v>
      </c>
      <c r="W33" s="14">
        <f t="shared" si="36"/>
        <v>0</v>
      </c>
      <c r="X33" s="58">
        <f t="shared" si="36"/>
        <v>0</v>
      </c>
      <c r="Y33" s="58">
        <f t="shared" si="36"/>
        <v>0</v>
      </c>
      <c r="Z33" s="58">
        <f t="shared" si="36"/>
        <v>0</v>
      </c>
      <c r="AA33" s="58">
        <f t="shared" si="36"/>
        <v>0</v>
      </c>
      <c r="AB33" s="58">
        <f t="shared" si="36"/>
        <v>0</v>
      </c>
      <c r="AC33" s="317">
        <f>SUM(AC12:AC32)</f>
        <v>0</v>
      </c>
      <c r="AD33" s="277">
        <f>SUM(AD12:AD32)</f>
        <v>0</v>
      </c>
      <c r="AE33" s="277">
        <f>SUM(AE12:AE32)</f>
        <v>0</v>
      </c>
      <c r="AF33" s="277">
        <f>SUM(AF12:AF32)</f>
        <v>0</v>
      </c>
      <c r="AG33" s="292">
        <f t="shared" ref="AG33" si="37">SUM(AG12:AG32)</f>
        <v>0</v>
      </c>
      <c r="AH33" s="302">
        <f t="shared" ref="AH33" si="38">SUM(AH12:AH32)</f>
        <v>0</v>
      </c>
      <c r="AI33" s="18"/>
    </row>
    <row r="34" spans="1:35" hidden="1" outlineLevel="1">
      <c r="A34" s="41"/>
      <c r="B34" s="31"/>
      <c r="C34" s="237"/>
      <c r="D34" s="30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  <c r="U34" s="284"/>
      <c r="V34" s="58"/>
      <c r="W34" s="14"/>
      <c r="X34" s="58"/>
      <c r="Y34" s="58"/>
      <c r="Z34" s="58"/>
      <c r="AA34" s="58"/>
      <c r="AB34" s="58"/>
      <c r="AC34" s="315"/>
      <c r="AD34" s="275"/>
      <c r="AE34" s="275"/>
      <c r="AF34" s="275"/>
      <c r="AG34" s="290"/>
      <c r="AH34" s="300"/>
      <c r="AI34" s="16"/>
    </row>
    <row r="35" spans="1:35" hidden="1" outlineLevel="1">
      <c r="A35" s="41"/>
      <c r="B35" s="40" t="s">
        <v>194</v>
      </c>
      <c r="C35" s="237"/>
      <c r="D35" s="30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  <c r="U35" s="284"/>
      <c r="V35" s="58"/>
      <c r="W35" s="14"/>
      <c r="X35" s="58"/>
      <c r="Y35" s="58"/>
      <c r="Z35" s="58"/>
      <c r="AA35" s="58"/>
      <c r="AB35" s="58"/>
      <c r="AC35" s="315"/>
      <c r="AD35" s="275"/>
      <c r="AE35" s="275"/>
      <c r="AF35" s="275"/>
      <c r="AG35" s="290"/>
      <c r="AH35" s="300"/>
      <c r="AI35" s="16"/>
    </row>
    <row r="36" spans="1:35" hidden="1" outlineLevel="1">
      <c r="A36" s="104">
        <v>4600</v>
      </c>
      <c r="B36" s="31" t="s">
        <v>195</v>
      </c>
      <c r="C36" s="237"/>
      <c r="D36" s="30"/>
      <c r="E36" s="81"/>
      <c r="F36" s="94"/>
      <c r="G36" s="79"/>
      <c r="H36" s="80"/>
      <c r="I36" s="78"/>
      <c r="J36" s="79"/>
      <c r="K36" s="82"/>
      <c r="L36" s="16">
        <f t="shared" ref="L36:AH36" si="39">L596</f>
        <v>0</v>
      </c>
      <c r="M36" s="67">
        <f t="shared" si="39"/>
        <v>0</v>
      </c>
      <c r="N36" s="16">
        <f t="shared" si="39"/>
        <v>0</v>
      </c>
      <c r="O36" s="67">
        <f t="shared" si="39"/>
        <v>0</v>
      </c>
      <c r="P36" s="67">
        <f t="shared" si="39"/>
        <v>0</v>
      </c>
      <c r="Q36" s="67">
        <f t="shared" si="39"/>
        <v>0</v>
      </c>
      <c r="R36" s="67">
        <f t="shared" si="39"/>
        <v>0</v>
      </c>
      <c r="S36" s="14">
        <f t="shared" si="39"/>
        <v>0</v>
      </c>
      <c r="T36" s="67">
        <f t="shared" si="39"/>
        <v>0</v>
      </c>
      <c r="U36" s="284">
        <f t="shared" si="39"/>
        <v>0</v>
      </c>
      <c r="V36" s="58">
        <f t="shared" si="39"/>
        <v>0</v>
      </c>
      <c r="W36" s="14">
        <f t="shared" si="39"/>
        <v>0</v>
      </c>
      <c r="X36" s="58">
        <f t="shared" si="39"/>
        <v>0</v>
      </c>
      <c r="Y36" s="58">
        <f t="shared" si="39"/>
        <v>0</v>
      </c>
      <c r="Z36" s="58">
        <f t="shared" si="39"/>
        <v>0</v>
      </c>
      <c r="AA36" s="58">
        <f t="shared" si="39"/>
        <v>0</v>
      </c>
      <c r="AB36" s="58">
        <f t="shared" si="39"/>
        <v>0</v>
      </c>
      <c r="AC36" s="315">
        <f t="shared" si="39"/>
        <v>0</v>
      </c>
      <c r="AD36" s="275">
        <f t="shared" si="39"/>
        <v>0</v>
      </c>
      <c r="AE36" s="275">
        <f t="shared" si="39"/>
        <v>0</v>
      </c>
      <c r="AF36" s="275">
        <f t="shared" si="39"/>
        <v>0</v>
      </c>
      <c r="AG36" s="290">
        <f t="shared" si="39"/>
        <v>0</v>
      </c>
      <c r="AH36" s="300">
        <f t="shared" si="39"/>
        <v>0</v>
      </c>
      <c r="AI36" s="16"/>
    </row>
    <row r="37" spans="1:35" hidden="1" outlineLevel="1">
      <c r="A37" s="104">
        <v>4700</v>
      </c>
      <c r="B37" s="31" t="s">
        <v>196</v>
      </c>
      <c r="C37" s="237"/>
      <c r="D37" s="30"/>
      <c r="E37" s="81"/>
      <c r="F37" s="94"/>
      <c r="G37" s="79"/>
      <c r="H37" s="80"/>
      <c r="I37" s="78"/>
      <c r="J37" s="79"/>
      <c r="K37" s="82"/>
      <c r="L37" s="16">
        <f t="shared" ref="L37:AH37" si="40">L613</f>
        <v>0</v>
      </c>
      <c r="M37" s="67">
        <f t="shared" si="40"/>
        <v>0</v>
      </c>
      <c r="N37" s="16">
        <f t="shared" si="40"/>
        <v>0</v>
      </c>
      <c r="O37" s="67">
        <f t="shared" si="40"/>
        <v>0</v>
      </c>
      <c r="P37" s="67">
        <f t="shared" si="40"/>
        <v>0</v>
      </c>
      <c r="Q37" s="67">
        <f t="shared" si="40"/>
        <v>0</v>
      </c>
      <c r="R37" s="67">
        <f t="shared" si="40"/>
        <v>0</v>
      </c>
      <c r="S37" s="14">
        <f t="shared" si="40"/>
        <v>0</v>
      </c>
      <c r="T37" s="67">
        <f t="shared" si="40"/>
        <v>0</v>
      </c>
      <c r="U37" s="284">
        <f t="shared" si="40"/>
        <v>0</v>
      </c>
      <c r="V37" s="58">
        <f t="shared" si="40"/>
        <v>0</v>
      </c>
      <c r="W37" s="14">
        <f t="shared" si="40"/>
        <v>0</v>
      </c>
      <c r="X37" s="58">
        <f t="shared" si="40"/>
        <v>0</v>
      </c>
      <c r="Y37" s="58">
        <f t="shared" si="40"/>
        <v>0</v>
      </c>
      <c r="Z37" s="58">
        <f t="shared" si="40"/>
        <v>0</v>
      </c>
      <c r="AA37" s="58">
        <f t="shared" si="40"/>
        <v>0</v>
      </c>
      <c r="AB37" s="58">
        <f t="shared" si="40"/>
        <v>0</v>
      </c>
      <c r="AC37" s="315">
        <f t="shared" si="40"/>
        <v>0</v>
      </c>
      <c r="AD37" s="275">
        <f t="shared" si="40"/>
        <v>0</v>
      </c>
      <c r="AE37" s="275">
        <f t="shared" si="40"/>
        <v>0</v>
      </c>
      <c r="AF37" s="275">
        <f t="shared" si="40"/>
        <v>0</v>
      </c>
      <c r="AG37" s="290">
        <f t="shared" si="40"/>
        <v>0</v>
      </c>
      <c r="AH37" s="300">
        <f t="shared" si="40"/>
        <v>0</v>
      </c>
      <c r="AI37" s="16"/>
    </row>
    <row r="38" spans="1:35" hidden="1" outlineLevel="1">
      <c r="A38" s="104">
        <v>4720</v>
      </c>
      <c r="B38" s="31" t="s">
        <v>197</v>
      </c>
      <c r="C38" s="237"/>
      <c r="D38" s="30"/>
      <c r="E38" s="81"/>
      <c r="F38" s="94"/>
      <c r="G38" s="79"/>
      <c r="H38" s="80"/>
      <c r="I38" s="78"/>
      <c r="J38" s="79"/>
      <c r="K38" s="82"/>
      <c r="L38" s="16">
        <f t="shared" ref="L38:AH38" si="41">L660</f>
        <v>0</v>
      </c>
      <c r="M38" s="67">
        <f t="shared" si="41"/>
        <v>0</v>
      </c>
      <c r="N38" s="16">
        <f t="shared" si="41"/>
        <v>0</v>
      </c>
      <c r="O38" s="67">
        <f t="shared" si="41"/>
        <v>0</v>
      </c>
      <c r="P38" s="67">
        <f t="shared" si="41"/>
        <v>0</v>
      </c>
      <c r="Q38" s="67">
        <f t="shared" si="41"/>
        <v>0</v>
      </c>
      <c r="R38" s="67">
        <f t="shared" si="41"/>
        <v>0</v>
      </c>
      <c r="S38" s="14">
        <f t="shared" si="41"/>
        <v>0</v>
      </c>
      <c r="T38" s="67">
        <f t="shared" si="41"/>
        <v>0</v>
      </c>
      <c r="U38" s="284">
        <f t="shared" si="41"/>
        <v>0</v>
      </c>
      <c r="V38" s="58">
        <f t="shared" si="41"/>
        <v>0</v>
      </c>
      <c r="W38" s="14">
        <f t="shared" si="41"/>
        <v>0</v>
      </c>
      <c r="X38" s="58">
        <f t="shared" si="41"/>
        <v>0</v>
      </c>
      <c r="Y38" s="58">
        <f t="shared" si="41"/>
        <v>0</v>
      </c>
      <c r="Z38" s="58">
        <f t="shared" si="41"/>
        <v>0</v>
      </c>
      <c r="AA38" s="58">
        <f t="shared" si="41"/>
        <v>0</v>
      </c>
      <c r="AB38" s="58">
        <f t="shared" si="41"/>
        <v>0</v>
      </c>
      <c r="AC38" s="315">
        <f t="shared" si="41"/>
        <v>0</v>
      </c>
      <c r="AD38" s="275">
        <f t="shared" si="41"/>
        <v>0</v>
      </c>
      <c r="AE38" s="275">
        <f t="shared" si="41"/>
        <v>0</v>
      </c>
      <c r="AF38" s="275">
        <f t="shared" si="41"/>
        <v>0</v>
      </c>
      <c r="AG38" s="290">
        <f t="shared" si="41"/>
        <v>0</v>
      </c>
      <c r="AH38" s="300">
        <f t="shared" si="41"/>
        <v>0</v>
      </c>
      <c r="AI38" s="16"/>
    </row>
    <row r="39" spans="1:35" hidden="1" outlineLevel="1">
      <c r="A39" s="104">
        <v>4800</v>
      </c>
      <c r="B39" s="31" t="s">
        <v>198</v>
      </c>
      <c r="C39" s="237"/>
      <c r="D39" s="30"/>
      <c r="E39" s="81"/>
      <c r="F39" s="94"/>
      <c r="G39" s="79"/>
      <c r="H39" s="80"/>
      <c r="I39" s="78"/>
      <c r="J39" s="79"/>
      <c r="K39" s="82"/>
      <c r="L39" s="16">
        <f t="shared" ref="L39:AH39" si="42">L692</f>
        <v>0</v>
      </c>
      <c r="M39" s="67">
        <f t="shared" si="42"/>
        <v>0</v>
      </c>
      <c r="N39" s="16">
        <f t="shared" si="42"/>
        <v>0</v>
      </c>
      <c r="O39" s="67">
        <f t="shared" si="42"/>
        <v>0</v>
      </c>
      <c r="P39" s="67">
        <f t="shared" si="42"/>
        <v>0</v>
      </c>
      <c r="Q39" s="67">
        <f t="shared" si="42"/>
        <v>0</v>
      </c>
      <c r="R39" s="67">
        <f t="shared" si="42"/>
        <v>0</v>
      </c>
      <c r="S39" s="14">
        <f t="shared" si="42"/>
        <v>0</v>
      </c>
      <c r="T39" s="67">
        <f t="shared" si="42"/>
        <v>0</v>
      </c>
      <c r="U39" s="284">
        <f t="shared" si="42"/>
        <v>0</v>
      </c>
      <c r="V39" s="58">
        <f t="shared" si="42"/>
        <v>0</v>
      </c>
      <c r="W39" s="14">
        <f t="shared" si="42"/>
        <v>0</v>
      </c>
      <c r="X39" s="58">
        <f t="shared" si="42"/>
        <v>0</v>
      </c>
      <c r="Y39" s="58">
        <f t="shared" si="42"/>
        <v>0</v>
      </c>
      <c r="Z39" s="58">
        <f t="shared" si="42"/>
        <v>0</v>
      </c>
      <c r="AA39" s="58">
        <f t="shared" si="42"/>
        <v>0</v>
      </c>
      <c r="AB39" s="58">
        <f t="shared" si="42"/>
        <v>0</v>
      </c>
      <c r="AC39" s="315">
        <f t="shared" si="42"/>
        <v>0</v>
      </c>
      <c r="AD39" s="275">
        <f t="shared" si="42"/>
        <v>0</v>
      </c>
      <c r="AE39" s="275">
        <f t="shared" si="42"/>
        <v>0</v>
      </c>
      <c r="AF39" s="275">
        <f t="shared" si="42"/>
        <v>0</v>
      </c>
      <c r="AG39" s="290">
        <f t="shared" si="42"/>
        <v>0</v>
      </c>
      <c r="AH39" s="300">
        <f t="shared" si="42"/>
        <v>0</v>
      </c>
      <c r="AI39" s="16"/>
    </row>
    <row r="40" spans="1:35" hidden="1" outlineLevel="1">
      <c r="A40" s="104">
        <v>4850</v>
      </c>
      <c r="B40" s="31" t="s">
        <v>199</v>
      </c>
      <c r="C40" s="237"/>
      <c r="D40" s="30"/>
      <c r="E40" s="81"/>
      <c r="F40" s="94"/>
      <c r="G40" s="79"/>
      <c r="H40" s="80"/>
      <c r="I40" s="78"/>
      <c r="J40" s="79"/>
      <c r="K40" s="82"/>
      <c r="L40" s="16">
        <f t="shared" ref="L40:AH40" si="43">L738</f>
        <v>0</v>
      </c>
      <c r="M40" s="67">
        <f t="shared" si="43"/>
        <v>0</v>
      </c>
      <c r="N40" s="16">
        <f t="shared" si="43"/>
        <v>0</v>
      </c>
      <c r="O40" s="67">
        <f t="shared" si="43"/>
        <v>0</v>
      </c>
      <c r="P40" s="67">
        <f t="shared" si="43"/>
        <v>0</v>
      </c>
      <c r="Q40" s="67">
        <f t="shared" si="43"/>
        <v>0</v>
      </c>
      <c r="R40" s="67">
        <f t="shared" si="43"/>
        <v>0</v>
      </c>
      <c r="S40" s="14">
        <f t="shared" si="43"/>
        <v>0</v>
      </c>
      <c r="T40" s="67">
        <f t="shared" si="43"/>
        <v>0</v>
      </c>
      <c r="U40" s="284">
        <f t="shared" si="43"/>
        <v>0</v>
      </c>
      <c r="V40" s="58">
        <f t="shared" si="43"/>
        <v>0</v>
      </c>
      <c r="W40" s="14">
        <f t="shared" si="43"/>
        <v>0</v>
      </c>
      <c r="X40" s="58">
        <f t="shared" si="43"/>
        <v>0</v>
      </c>
      <c r="Y40" s="58">
        <f t="shared" si="43"/>
        <v>0</v>
      </c>
      <c r="Z40" s="58">
        <f t="shared" si="43"/>
        <v>0</v>
      </c>
      <c r="AA40" s="58">
        <f t="shared" si="43"/>
        <v>0</v>
      </c>
      <c r="AB40" s="58">
        <f t="shared" si="43"/>
        <v>0</v>
      </c>
      <c r="AC40" s="315">
        <f t="shared" si="43"/>
        <v>0</v>
      </c>
      <c r="AD40" s="275">
        <f t="shared" si="43"/>
        <v>0</v>
      </c>
      <c r="AE40" s="275">
        <f t="shared" si="43"/>
        <v>0</v>
      </c>
      <c r="AF40" s="275">
        <f t="shared" si="43"/>
        <v>0</v>
      </c>
      <c r="AG40" s="290">
        <f t="shared" si="43"/>
        <v>0</v>
      </c>
      <c r="AH40" s="300">
        <f t="shared" si="43"/>
        <v>0</v>
      </c>
      <c r="AI40" s="16"/>
    </row>
    <row r="41" spans="1:35" hidden="1" outlineLevel="1">
      <c r="A41" s="104">
        <v>4900</v>
      </c>
      <c r="B41" s="31" t="s">
        <v>200</v>
      </c>
      <c r="C41" s="237"/>
      <c r="D41" s="30"/>
      <c r="E41" s="81"/>
      <c r="F41" s="94"/>
      <c r="G41" s="79"/>
      <c r="H41" s="80"/>
      <c r="I41" s="78"/>
      <c r="J41" s="79"/>
      <c r="K41" s="82"/>
      <c r="L41" s="16">
        <f t="shared" ref="L41:AH41" si="44">L751</f>
        <v>0</v>
      </c>
      <c r="M41" s="67">
        <f t="shared" si="44"/>
        <v>0</v>
      </c>
      <c r="N41" s="16">
        <f t="shared" si="44"/>
        <v>0</v>
      </c>
      <c r="O41" s="67">
        <f t="shared" si="44"/>
        <v>0</v>
      </c>
      <c r="P41" s="67">
        <f t="shared" si="44"/>
        <v>0</v>
      </c>
      <c r="Q41" s="67">
        <f t="shared" si="44"/>
        <v>0</v>
      </c>
      <c r="R41" s="67">
        <f t="shared" si="44"/>
        <v>0</v>
      </c>
      <c r="S41" s="14">
        <f t="shared" si="44"/>
        <v>0</v>
      </c>
      <c r="T41" s="67">
        <f t="shared" si="44"/>
        <v>0</v>
      </c>
      <c r="U41" s="284">
        <f t="shared" si="44"/>
        <v>0</v>
      </c>
      <c r="V41" s="58">
        <f t="shared" si="44"/>
        <v>0</v>
      </c>
      <c r="W41" s="14">
        <f t="shared" si="44"/>
        <v>0</v>
      </c>
      <c r="X41" s="58">
        <f t="shared" si="44"/>
        <v>0</v>
      </c>
      <c r="Y41" s="58">
        <f t="shared" si="44"/>
        <v>0</v>
      </c>
      <c r="Z41" s="58">
        <f t="shared" si="44"/>
        <v>0</v>
      </c>
      <c r="AA41" s="58">
        <f t="shared" si="44"/>
        <v>0</v>
      </c>
      <c r="AB41" s="58">
        <f t="shared" si="44"/>
        <v>0</v>
      </c>
      <c r="AC41" s="315">
        <f t="shared" si="44"/>
        <v>0</v>
      </c>
      <c r="AD41" s="275">
        <f t="shared" si="44"/>
        <v>0</v>
      </c>
      <c r="AE41" s="275">
        <f t="shared" si="44"/>
        <v>0</v>
      </c>
      <c r="AF41" s="275">
        <f t="shared" si="44"/>
        <v>0</v>
      </c>
      <c r="AG41" s="290">
        <f t="shared" si="44"/>
        <v>0</v>
      </c>
      <c r="AH41" s="300">
        <f t="shared" si="44"/>
        <v>0</v>
      </c>
      <c r="AI41" s="16"/>
    </row>
    <row r="42" spans="1:35" hidden="1" outlineLevel="1">
      <c r="A42" s="104">
        <v>4920</v>
      </c>
      <c r="B42" s="31" t="s">
        <v>201</v>
      </c>
      <c r="C42" s="237"/>
      <c r="D42" s="30"/>
      <c r="E42" s="81"/>
      <c r="F42" s="94"/>
      <c r="G42" s="79"/>
      <c r="H42" s="80"/>
      <c r="I42" s="78"/>
      <c r="J42" s="79"/>
      <c r="K42" s="82"/>
      <c r="L42" s="17">
        <f t="shared" ref="L42:AH42" si="45">L791</f>
        <v>0</v>
      </c>
      <c r="M42" s="68">
        <f t="shared" si="45"/>
        <v>0</v>
      </c>
      <c r="N42" s="17">
        <f t="shared" si="45"/>
        <v>0</v>
      </c>
      <c r="O42" s="68">
        <f t="shared" si="45"/>
        <v>0</v>
      </c>
      <c r="P42" s="68">
        <f t="shared" si="45"/>
        <v>0</v>
      </c>
      <c r="Q42" s="68">
        <f t="shared" si="45"/>
        <v>0</v>
      </c>
      <c r="R42" s="68">
        <f t="shared" si="45"/>
        <v>0</v>
      </c>
      <c r="S42" s="20">
        <f t="shared" si="45"/>
        <v>0</v>
      </c>
      <c r="T42" s="68">
        <f t="shared" si="45"/>
        <v>0</v>
      </c>
      <c r="U42" s="326">
        <f t="shared" si="45"/>
        <v>0</v>
      </c>
      <c r="V42" s="60">
        <f t="shared" si="45"/>
        <v>0</v>
      </c>
      <c r="W42" s="20">
        <f t="shared" si="45"/>
        <v>0</v>
      </c>
      <c r="X42" s="60">
        <f t="shared" si="45"/>
        <v>0</v>
      </c>
      <c r="Y42" s="60">
        <f t="shared" si="45"/>
        <v>0</v>
      </c>
      <c r="Z42" s="60">
        <f t="shared" si="45"/>
        <v>0</v>
      </c>
      <c r="AA42" s="60">
        <f t="shared" si="45"/>
        <v>0</v>
      </c>
      <c r="AB42" s="327">
        <f t="shared" si="45"/>
        <v>0</v>
      </c>
      <c r="AC42" s="316">
        <f t="shared" si="45"/>
        <v>0</v>
      </c>
      <c r="AD42" s="276">
        <f t="shared" si="45"/>
        <v>0</v>
      </c>
      <c r="AE42" s="276">
        <f t="shared" si="45"/>
        <v>0</v>
      </c>
      <c r="AF42" s="276">
        <f t="shared" si="45"/>
        <v>0</v>
      </c>
      <c r="AG42" s="291">
        <f t="shared" si="45"/>
        <v>0</v>
      </c>
      <c r="AH42" s="301">
        <f t="shared" si="45"/>
        <v>0</v>
      </c>
      <c r="AI42" s="16"/>
    </row>
    <row r="43" spans="1:35" hidden="1" outlineLevel="1">
      <c r="A43" s="41"/>
      <c r="B43" s="42" t="s">
        <v>202</v>
      </c>
      <c r="C43" s="237"/>
      <c r="D43" s="30"/>
      <c r="E43" s="81"/>
      <c r="F43" s="94"/>
      <c r="G43" s="79"/>
      <c r="H43" s="80"/>
      <c r="I43" s="78"/>
      <c r="J43" s="79"/>
      <c r="K43" s="82"/>
      <c r="L43" s="18">
        <f t="shared" ref="L43" si="46">SUM(L36:L42)</f>
        <v>0</v>
      </c>
      <c r="M43" s="69">
        <f>SUM(M36:M42)</f>
        <v>0</v>
      </c>
      <c r="N43" s="18">
        <f t="shared" ref="N43:T43" si="47">SUM(N36:N42)</f>
        <v>0</v>
      </c>
      <c r="O43" s="69">
        <f t="shared" si="47"/>
        <v>0</v>
      </c>
      <c r="P43" s="69">
        <f t="shared" si="47"/>
        <v>0</v>
      </c>
      <c r="Q43" s="69">
        <f t="shared" si="47"/>
        <v>0</v>
      </c>
      <c r="R43" s="69">
        <f t="shared" si="47"/>
        <v>0</v>
      </c>
      <c r="S43" s="14">
        <f t="shared" si="47"/>
        <v>0</v>
      </c>
      <c r="T43" s="69">
        <f t="shared" si="47"/>
        <v>0</v>
      </c>
      <c r="U43" s="284">
        <f t="shared" ref="U43" si="48">SUM(U36:U42)</f>
        <v>0</v>
      </c>
      <c r="V43" s="58">
        <f t="shared" ref="V43:AB43" si="49">SUM(V36:V42)</f>
        <v>0</v>
      </c>
      <c r="W43" s="14">
        <f t="shared" si="49"/>
        <v>0</v>
      </c>
      <c r="X43" s="58">
        <f t="shared" si="49"/>
        <v>0</v>
      </c>
      <c r="Y43" s="58">
        <f t="shared" si="49"/>
        <v>0</v>
      </c>
      <c r="Z43" s="58">
        <f t="shared" si="49"/>
        <v>0</v>
      </c>
      <c r="AA43" s="58">
        <f t="shared" si="49"/>
        <v>0</v>
      </c>
      <c r="AB43" s="58">
        <f t="shared" si="49"/>
        <v>0</v>
      </c>
      <c r="AC43" s="317">
        <f>SUM(AC36:AC42)</f>
        <v>0</v>
      </c>
      <c r="AD43" s="277">
        <f>SUM(AD36:AD42)</f>
        <v>0</v>
      </c>
      <c r="AE43" s="277">
        <f>SUM(AE36:AE42)</f>
        <v>0</v>
      </c>
      <c r="AF43" s="277">
        <f>SUM(AF36:AF42)</f>
        <v>0</v>
      </c>
      <c r="AG43" s="292">
        <f t="shared" ref="AG43" si="50">SUM(AG36:AG42)</f>
        <v>0</v>
      </c>
      <c r="AH43" s="302">
        <f>SUM(AH36:AH42)</f>
        <v>0</v>
      </c>
      <c r="AI43" s="18"/>
    </row>
    <row r="44" spans="1:35" collapsed="1">
      <c r="A44" s="41"/>
      <c r="B44" s="31"/>
      <c r="C44" s="237"/>
      <c r="D44" s="30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  <c r="U44" s="284"/>
      <c r="V44" s="58"/>
      <c r="W44" s="14"/>
      <c r="X44" s="58"/>
      <c r="Y44" s="58"/>
      <c r="Z44" s="58"/>
      <c r="AA44" s="58"/>
      <c r="AB44" s="58"/>
      <c r="AC44" s="317"/>
      <c r="AD44" s="277"/>
      <c r="AE44" s="277"/>
      <c r="AF44" s="277"/>
      <c r="AG44" s="292"/>
      <c r="AH44" s="302"/>
      <c r="AI44" s="18"/>
    </row>
    <row r="45" spans="1:35">
      <c r="A45" s="41"/>
      <c r="B45" s="40" t="s">
        <v>203</v>
      </c>
      <c r="C45" s="237"/>
      <c r="D45" s="77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  <c r="U45" s="284"/>
      <c r="V45" s="58"/>
      <c r="W45" s="14"/>
      <c r="X45" s="58"/>
      <c r="Y45" s="58"/>
      <c r="Z45" s="58"/>
      <c r="AA45" s="58"/>
      <c r="AB45" s="58"/>
      <c r="AC45" s="273"/>
      <c r="AD45" s="274"/>
      <c r="AE45" s="274"/>
      <c r="AF45" s="274"/>
      <c r="AG45" s="293"/>
      <c r="AH45" s="303"/>
      <c r="AI45" s="14"/>
    </row>
    <row r="46" spans="1:35">
      <c r="A46" s="104">
        <v>5000</v>
      </c>
      <c r="B46" s="31" t="s">
        <v>204</v>
      </c>
      <c r="C46" s="237"/>
      <c r="D46" s="30"/>
      <c r="E46" s="81"/>
      <c r="F46" s="94"/>
      <c r="G46" s="79"/>
      <c r="H46" s="80"/>
      <c r="I46" s="78"/>
      <c r="J46" s="79"/>
      <c r="K46" s="82"/>
      <c r="L46" s="16">
        <f t="shared" ref="L46:AH46" si="51">L815</f>
        <v>0</v>
      </c>
      <c r="M46" s="67">
        <f t="shared" si="51"/>
        <v>0</v>
      </c>
      <c r="N46" s="16">
        <f t="shared" si="51"/>
        <v>0</v>
      </c>
      <c r="O46" s="67">
        <f t="shared" si="51"/>
        <v>0</v>
      </c>
      <c r="P46" s="67">
        <f t="shared" si="51"/>
        <v>0</v>
      </c>
      <c r="Q46" s="67">
        <f t="shared" si="51"/>
        <v>0</v>
      </c>
      <c r="R46" s="67">
        <f t="shared" si="51"/>
        <v>0</v>
      </c>
      <c r="S46" s="14">
        <f t="shared" si="51"/>
        <v>0</v>
      </c>
      <c r="T46" s="67">
        <f t="shared" si="51"/>
        <v>0</v>
      </c>
      <c r="U46" s="284">
        <f t="shared" si="51"/>
        <v>0</v>
      </c>
      <c r="V46" s="58">
        <f t="shared" si="51"/>
        <v>0</v>
      </c>
      <c r="W46" s="14">
        <f t="shared" si="51"/>
        <v>0</v>
      </c>
      <c r="X46" s="58">
        <f t="shared" si="51"/>
        <v>0</v>
      </c>
      <c r="Y46" s="58">
        <f t="shared" si="51"/>
        <v>0</v>
      </c>
      <c r="Z46" s="58">
        <f t="shared" si="51"/>
        <v>0</v>
      </c>
      <c r="AA46" s="58">
        <f t="shared" si="51"/>
        <v>0</v>
      </c>
      <c r="AB46" s="58">
        <f t="shared" si="51"/>
        <v>0</v>
      </c>
      <c r="AC46" s="315">
        <f t="shared" si="51"/>
        <v>0</v>
      </c>
      <c r="AD46" s="275">
        <f t="shared" si="51"/>
        <v>0</v>
      </c>
      <c r="AE46" s="275">
        <f t="shared" si="51"/>
        <v>0</v>
      </c>
      <c r="AF46" s="275">
        <f t="shared" si="51"/>
        <v>0</v>
      </c>
      <c r="AG46" s="290">
        <f t="shared" si="51"/>
        <v>0</v>
      </c>
      <c r="AH46" s="300">
        <f t="shared" si="51"/>
        <v>0</v>
      </c>
      <c r="AI46" s="16"/>
    </row>
    <row r="47" spans="1:35">
      <c r="A47" s="104">
        <v>5100</v>
      </c>
      <c r="B47" s="31" t="s">
        <v>205</v>
      </c>
      <c r="C47" s="237"/>
      <c r="D47" s="30"/>
      <c r="E47" s="81"/>
      <c r="F47" s="94"/>
      <c r="G47" s="79"/>
      <c r="H47" s="80"/>
      <c r="I47" s="78"/>
      <c r="J47" s="79"/>
      <c r="K47" s="82"/>
      <c r="L47" s="16">
        <f t="shared" ref="L47:AH47" si="52">L829</f>
        <v>0</v>
      </c>
      <c r="M47" s="67">
        <f t="shared" si="52"/>
        <v>0</v>
      </c>
      <c r="N47" s="16">
        <f t="shared" si="52"/>
        <v>0</v>
      </c>
      <c r="O47" s="67">
        <f t="shared" si="52"/>
        <v>0</v>
      </c>
      <c r="P47" s="67">
        <f t="shared" si="52"/>
        <v>0</v>
      </c>
      <c r="Q47" s="67">
        <f t="shared" si="52"/>
        <v>0</v>
      </c>
      <c r="R47" s="67">
        <f t="shared" si="52"/>
        <v>0</v>
      </c>
      <c r="S47" s="14">
        <f t="shared" si="52"/>
        <v>0</v>
      </c>
      <c r="T47" s="67">
        <f t="shared" si="52"/>
        <v>0</v>
      </c>
      <c r="U47" s="284">
        <f t="shared" si="52"/>
        <v>0</v>
      </c>
      <c r="V47" s="58">
        <f t="shared" si="52"/>
        <v>0</v>
      </c>
      <c r="W47" s="14">
        <f t="shared" si="52"/>
        <v>0</v>
      </c>
      <c r="X47" s="58">
        <f t="shared" si="52"/>
        <v>0</v>
      </c>
      <c r="Y47" s="58">
        <f t="shared" si="52"/>
        <v>0</v>
      </c>
      <c r="Z47" s="58">
        <f t="shared" si="52"/>
        <v>0</v>
      </c>
      <c r="AA47" s="58">
        <f t="shared" si="52"/>
        <v>0</v>
      </c>
      <c r="AB47" s="58">
        <f t="shared" si="52"/>
        <v>0</v>
      </c>
      <c r="AC47" s="315">
        <f t="shared" si="52"/>
        <v>0</v>
      </c>
      <c r="AD47" s="275">
        <f t="shared" si="52"/>
        <v>0</v>
      </c>
      <c r="AE47" s="275">
        <f t="shared" si="52"/>
        <v>0</v>
      </c>
      <c r="AF47" s="275">
        <f t="shared" si="52"/>
        <v>0</v>
      </c>
      <c r="AG47" s="290">
        <f t="shared" si="52"/>
        <v>0</v>
      </c>
      <c r="AH47" s="300">
        <f t="shared" si="52"/>
        <v>0</v>
      </c>
      <c r="AI47" s="16"/>
    </row>
    <row r="48" spans="1:35">
      <c r="A48" s="104">
        <v>5200</v>
      </c>
      <c r="B48" s="31" t="s">
        <v>206</v>
      </c>
      <c r="C48" s="237"/>
      <c r="D48" s="30"/>
      <c r="E48" s="81"/>
      <c r="F48" s="94"/>
      <c r="G48" s="79"/>
      <c r="H48" s="80"/>
      <c r="I48" s="78"/>
      <c r="J48" s="79"/>
      <c r="K48" s="82"/>
      <c r="L48" s="16">
        <f t="shared" ref="L48:AH48" si="53">L839</f>
        <v>0</v>
      </c>
      <c r="M48" s="67">
        <f t="shared" si="53"/>
        <v>0</v>
      </c>
      <c r="N48" s="16">
        <f t="shared" si="53"/>
        <v>0</v>
      </c>
      <c r="O48" s="67">
        <f t="shared" si="53"/>
        <v>0</v>
      </c>
      <c r="P48" s="67">
        <f t="shared" si="53"/>
        <v>0</v>
      </c>
      <c r="Q48" s="67">
        <f t="shared" si="53"/>
        <v>0</v>
      </c>
      <c r="R48" s="67">
        <f t="shared" si="53"/>
        <v>0</v>
      </c>
      <c r="S48" s="14">
        <f t="shared" si="53"/>
        <v>0</v>
      </c>
      <c r="T48" s="67">
        <f t="shared" si="53"/>
        <v>0</v>
      </c>
      <c r="U48" s="284">
        <f t="shared" si="53"/>
        <v>0</v>
      </c>
      <c r="V48" s="58">
        <f t="shared" si="53"/>
        <v>0</v>
      </c>
      <c r="W48" s="14">
        <f t="shared" si="53"/>
        <v>0</v>
      </c>
      <c r="X48" s="58">
        <f t="shared" si="53"/>
        <v>0</v>
      </c>
      <c r="Y48" s="58">
        <f t="shared" si="53"/>
        <v>0</v>
      </c>
      <c r="Z48" s="58">
        <f t="shared" si="53"/>
        <v>0</v>
      </c>
      <c r="AA48" s="58">
        <f t="shared" si="53"/>
        <v>0</v>
      </c>
      <c r="AB48" s="58">
        <f t="shared" si="53"/>
        <v>0</v>
      </c>
      <c r="AC48" s="315">
        <f t="shared" si="53"/>
        <v>0</v>
      </c>
      <c r="AD48" s="275">
        <f t="shared" si="53"/>
        <v>0</v>
      </c>
      <c r="AE48" s="275">
        <f t="shared" si="53"/>
        <v>0</v>
      </c>
      <c r="AF48" s="275">
        <f t="shared" si="53"/>
        <v>0</v>
      </c>
      <c r="AG48" s="290">
        <f t="shared" si="53"/>
        <v>0</v>
      </c>
      <c r="AH48" s="300">
        <f t="shared" si="53"/>
        <v>0</v>
      </c>
      <c r="AI48" s="16"/>
    </row>
    <row r="49" spans="1:35">
      <c r="A49" s="104">
        <v>5300</v>
      </c>
      <c r="B49" s="31" t="s">
        <v>207</v>
      </c>
      <c r="C49" s="237"/>
      <c r="D49" s="30"/>
      <c r="E49" s="81"/>
      <c r="F49" s="94"/>
      <c r="G49" s="79"/>
      <c r="H49" s="80"/>
      <c r="I49" s="78"/>
      <c r="J49" s="79"/>
      <c r="K49" s="82"/>
      <c r="L49" s="16">
        <f t="shared" ref="L49:AH49" si="54">L866</f>
        <v>0</v>
      </c>
      <c r="M49" s="67">
        <f t="shared" si="54"/>
        <v>0</v>
      </c>
      <c r="N49" s="16">
        <f t="shared" si="54"/>
        <v>0</v>
      </c>
      <c r="O49" s="67">
        <f t="shared" si="54"/>
        <v>0</v>
      </c>
      <c r="P49" s="67">
        <f t="shared" si="54"/>
        <v>0</v>
      </c>
      <c r="Q49" s="67">
        <f t="shared" si="54"/>
        <v>0</v>
      </c>
      <c r="R49" s="67">
        <f t="shared" si="54"/>
        <v>0</v>
      </c>
      <c r="S49" s="14">
        <f t="shared" si="54"/>
        <v>0</v>
      </c>
      <c r="T49" s="67">
        <f t="shared" si="54"/>
        <v>0</v>
      </c>
      <c r="U49" s="284">
        <f t="shared" si="54"/>
        <v>0</v>
      </c>
      <c r="V49" s="58">
        <f t="shared" si="54"/>
        <v>0</v>
      </c>
      <c r="W49" s="14">
        <f t="shared" si="54"/>
        <v>0</v>
      </c>
      <c r="X49" s="58">
        <f t="shared" si="54"/>
        <v>0</v>
      </c>
      <c r="Y49" s="58">
        <f t="shared" si="54"/>
        <v>0</v>
      </c>
      <c r="Z49" s="58">
        <f t="shared" si="54"/>
        <v>0</v>
      </c>
      <c r="AA49" s="58">
        <f t="shared" si="54"/>
        <v>0</v>
      </c>
      <c r="AB49" s="58">
        <f t="shared" si="54"/>
        <v>0</v>
      </c>
      <c r="AC49" s="315">
        <f t="shared" si="54"/>
        <v>0</v>
      </c>
      <c r="AD49" s="275">
        <f t="shared" si="54"/>
        <v>0</v>
      </c>
      <c r="AE49" s="275">
        <f t="shared" si="54"/>
        <v>0</v>
      </c>
      <c r="AF49" s="275">
        <f t="shared" si="54"/>
        <v>0</v>
      </c>
      <c r="AG49" s="290">
        <f t="shared" si="54"/>
        <v>0</v>
      </c>
      <c r="AH49" s="300">
        <f t="shared" si="54"/>
        <v>0</v>
      </c>
      <c r="AI49" s="16"/>
    </row>
    <row r="50" spans="1:35">
      <c r="A50" s="104">
        <v>5400</v>
      </c>
      <c r="B50" s="31" t="s">
        <v>208</v>
      </c>
      <c r="C50" s="237"/>
      <c r="D50" s="30"/>
      <c r="E50" s="81"/>
      <c r="F50" s="94"/>
      <c r="G50" s="79"/>
      <c r="H50" s="80"/>
      <c r="I50" s="78"/>
      <c r="J50" s="79"/>
      <c r="K50" s="82"/>
      <c r="L50" s="16">
        <f t="shared" ref="L50:AH50" si="55">L879</f>
        <v>0</v>
      </c>
      <c r="M50" s="67">
        <f t="shared" si="55"/>
        <v>0</v>
      </c>
      <c r="N50" s="16">
        <f t="shared" si="55"/>
        <v>0</v>
      </c>
      <c r="O50" s="67">
        <f t="shared" si="55"/>
        <v>0</v>
      </c>
      <c r="P50" s="67">
        <f t="shared" si="55"/>
        <v>0</v>
      </c>
      <c r="Q50" s="67">
        <f t="shared" si="55"/>
        <v>0</v>
      </c>
      <c r="R50" s="67">
        <f t="shared" si="55"/>
        <v>0</v>
      </c>
      <c r="S50" s="14">
        <f t="shared" si="55"/>
        <v>0</v>
      </c>
      <c r="T50" s="67">
        <f t="shared" si="55"/>
        <v>0</v>
      </c>
      <c r="U50" s="284">
        <f t="shared" si="55"/>
        <v>0</v>
      </c>
      <c r="V50" s="58">
        <f t="shared" si="55"/>
        <v>0</v>
      </c>
      <c r="W50" s="14">
        <f t="shared" si="55"/>
        <v>0</v>
      </c>
      <c r="X50" s="58">
        <f t="shared" si="55"/>
        <v>0</v>
      </c>
      <c r="Y50" s="58">
        <f t="shared" si="55"/>
        <v>0</v>
      </c>
      <c r="Z50" s="58">
        <f t="shared" si="55"/>
        <v>0</v>
      </c>
      <c r="AA50" s="58">
        <f t="shared" si="55"/>
        <v>0</v>
      </c>
      <c r="AB50" s="58">
        <f t="shared" si="55"/>
        <v>0</v>
      </c>
      <c r="AC50" s="315">
        <f t="shared" si="55"/>
        <v>0</v>
      </c>
      <c r="AD50" s="275">
        <f t="shared" si="55"/>
        <v>0</v>
      </c>
      <c r="AE50" s="275">
        <f t="shared" si="55"/>
        <v>0</v>
      </c>
      <c r="AF50" s="275">
        <f t="shared" si="55"/>
        <v>0</v>
      </c>
      <c r="AG50" s="290">
        <f t="shared" si="55"/>
        <v>0</v>
      </c>
      <c r="AH50" s="300">
        <f t="shared" si="55"/>
        <v>0</v>
      </c>
      <c r="AI50" s="16"/>
    </row>
    <row r="51" spans="1:35">
      <c r="A51" s="104">
        <v>5500</v>
      </c>
      <c r="B51" s="31" t="s">
        <v>209</v>
      </c>
      <c r="C51" s="237"/>
      <c r="D51" s="1"/>
      <c r="E51" s="78"/>
      <c r="F51" s="94"/>
      <c r="G51" s="79"/>
      <c r="H51" s="78"/>
      <c r="I51" s="78"/>
      <c r="J51" s="78"/>
      <c r="K51" s="82"/>
      <c r="L51" s="16">
        <f t="shared" ref="L51:AH51" si="56">L885</f>
        <v>0</v>
      </c>
      <c r="M51" s="67">
        <f t="shared" si="56"/>
        <v>0</v>
      </c>
      <c r="N51" s="16">
        <f t="shared" si="56"/>
        <v>0</v>
      </c>
      <c r="O51" s="67">
        <f t="shared" si="56"/>
        <v>0</v>
      </c>
      <c r="P51" s="67">
        <f t="shared" si="56"/>
        <v>0</v>
      </c>
      <c r="Q51" s="67">
        <f t="shared" si="56"/>
        <v>0</v>
      </c>
      <c r="R51" s="67">
        <f t="shared" si="56"/>
        <v>0</v>
      </c>
      <c r="S51" s="14">
        <f t="shared" si="56"/>
        <v>0</v>
      </c>
      <c r="T51" s="67">
        <f t="shared" si="56"/>
        <v>0</v>
      </c>
      <c r="U51" s="284">
        <f t="shared" si="56"/>
        <v>0</v>
      </c>
      <c r="V51" s="58">
        <f t="shared" si="56"/>
        <v>0</v>
      </c>
      <c r="W51" s="14">
        <f t="shared" si="56"/>
        <v>0</v>
      </c>
      <c r="X51" s="58">
        <f t="shared" si="56"/>
        <v>0</v>
      </c>
      <c r="Y51" s="58">
        <f t="shared" si="56"/>
        <v>0</v>
      </c>
      <c r="Z51" s="58">
        <f t="shared" si="56"/>
        <v>0</v>
      </c>
      <c r="AA51" s="58">
        <f t="shared" si="56"/>
        <v>0</v>
      </c>
      <c r="AB51" s="58">
        <f t="shared" si="56"/>
        <v>0</v>
      </c>
      <c r="AC51" s="315">
        <f t="shared" si="56"/>
        <v>0</v>
      </c>
      <c r="AD51" s="275">
        <f t="shared" si="56"/>
        <v>0</v>
      </c>
      <c r="AE51" s="275">
        <f t="shared" si="56"/>
        <v>0</v>
      </c>
      <c r="AF51" s="275">
        <f t="shared" si="56"/>
        <v>0</v>
      </c>
      <c r="AG51" s="290">
        <f t="shared" si="56"/>
        <v>0</v>
      </c>
      <c r="AH51" s="300">
        <f t="shared" si="56"/>
        <v>0</v>
      </c>
      <c r="AI51" s="16"/>
    </row>
    <row r="52" spans="1:35">
      <c r="A52" s="41"/>
      <c r="B52" s="42" t="s">
        <v>210</v>
      </c>
      <c r="C52" s="237"/>
      <c r="D52" s="83"/>
      <c r="E52" s="84"/>
      <c r="F52" s="95"/>
      <c r="G52" s="86"/>
      <c r="H52" s="87"/>
      <c r="I52" s="85"/>
      <c r="J52" s="86"/>
      <c r="K52" s="82"/>
      <c r="L52" s="18">
        <f>SUM(L46:L51)</f>
        <v>0</v>
      </c>
      <c r="M52" s="69">
        <f>SUM(M46:M51)</f>
        <v>0</v>
      </c>
      <c r="N52" s="18">
        <f t="shared" ref="N52:T52" si="57">SUM(N46:N51)</f>
        <v>0</v>
      </c>
      <c r="O52" s="69">
        <f t="shared" si="57"/>
        <v>0</v>
      </c>
      <c r="P52" s="69">
        <f t="shared" si="57"/>
        <v>0</v>
      </c>
      <c r="Q52" s="69">
        <f t="shared" si="57"/>
        <v>0</v>
      </c>
      <c r="R52" s="69">
        <f t="shared" si="57"/>
        <v>0</v>
      </c>
      <c r="S52" s="14">
        <f t="shared" si="57"/>
        <v>0</v>
      </c>
      <c r="T52" s="69">
        <f t="shared" si="57"/>
        <v>0</v>
      </c>
      <c r="U52" s="284">
        <f t="shared" ref="U52" si="58">SUM(U46:U51)</f>
        <v>0</v>
      </c>
      <c r="V52" s="58">
        <f t="shared" ref="V52:AB52" si="59">SUM(V46:V51)</f>
        <v>0</v>
      </c>
      <c r="W52" s="14">
        <f t="shared" si="59"/>
        <v>0</v>
      </c>
      <c r="X52" s="58">
        <f t="shared" si="59"/>
        <v>0</v>
      </c>
      <c r="Y52" s="58">
        <f t="shared" si="59"/>
        <v>0</v>
      </c>
      <c r="Z52" s="58">
        <f t="shared" si="59"/>
        <v>0</v>
      </c>
      <c r="AA52" s="58">
        <f t="shared" si="59"/>
        <v>0</v>
      </c>
      <c r="AB52" s="58">
        <f t="shared" si="59"/>
        <v>0</v>
      </c>
      <c r="AC52" s="317">
        <f>SUM(AC46:AC51)</f>
        <v>0</v>
      </c>
      <c r="AD52" s="277">
        <f>SUM(AD46:AD51)</f>
        <v>0</v>
      </c>
      <c r="AE52" s="277">
        <f>SUM(AE46:AE51)</f>
        <v>0</v>
      </c>
      <c r="AF52" s="277">
        <f>SUM(AF46:AF51)</f>
        <v>0</v>
      </c>
      <c r="AG52" s="290">
        <f t="shared" ref="AG52:AH52" si="60">SUM(AG46:AG51)</f>
        <v>0</v>
      </c>
      <c r="AH52" s="300">
        <f t="shared" si="60"/>
        <v>0</v>
      </c>
      <c r="AI52" s="18"/>
    </row>
    <row r="53" spans="1:35">
      <c r="A53" s="41"/>
      <c r="B53" s="31"/>
      <c r="C53" s="237"/>
      <c r="D53" s="30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  <c r="U53" s="284"/>
      <c r="V53" s="58"/>
      <c r="W53" s="14"/>
      <c r="X53" s="58"/>
      <c r="Y53" s="58"/>
      <c r="Z53" s="58"/>
      <c r="AA53" s="58"/>
      <c r="AB53" s="58"/>
      <c r="AC53" s="273"/>
      <c r="AD53" s="274"/>
      <c r="AE53" s="274"/>
      <c r="AF53" s="274"/>
      <c r="AG53" s="290"/>
      <c r="AH53" s="300"/>
      <c r="AI53" s="14"/>
    </row>
    <row r="54" spans="1:35">
      <c r="A54" s="41"/>
      <c r="B54" s="40" t="s">
        <v>211</v>
      </c>
      <c r="C54" s="237"/>
      <c r="D54" s="77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  <c r="U54" s="284"/>
      <c r="V54" s="58"/>
      <c r="W54" s="14"/>
      <c r="X54" s="58"/>
      <c r="Y54" s="58"/>
      <c r="Z54" s="58"/>
      <c r="AA54" s="58"/>
      <c r="AB54" s="58"/>
      <c r="AC54" s="273"/>
      <c r="AD54" s="274"/>
      <c r="AE54" s="274"/>
      <c r="AF54" s="274"/>
      <c r="AG54" s="290"/>
      <c r="AH54" s="300"/>
      <c r="AI54" s="14"/>
    </row>
    <row r="55" spans="1:35">
      <c r="A55" s="104">
        <v>6200</v>
      </c>
      <c r="B55" s="31" t="s">
        <v>212</v>
      </c>
      <c r="C55" s="237"/>
      <c r="D55" s="30"/>
      <c r="E55" s="81"/>
      <c r="F55" s="94"/>
      <c r="G55" s="79"/>
      <c r="H55" s="80"/>
      <c r="I55" s="78"/>
      <c r="J55" s="79"/>
      <c r="K55" s="82"/>
      <c r="L55" s="16">
        <f t="shared" ref="L55:AH55" si="61">L919</f>
        <v>0</v>
      </c>
      <c r="M55" s="67">
        <f t="shared" si="61"/>
        <v>0</v>
      </c>
      <c r="N55" s="16">
        <f t="shared" si="61"/>
        <v>0</v>
      </c>
      <c r="O55" s="67">
        <f t="shared" si="61"/>
        <v>0</v>
      </c>
      <c r="P55" s="67">
        <f t="shared" si="61"/>
        <v>0</v>
      </c>
      <c r="Q55" s="67">
        <f t="shared" si="61"/>
        <v>0</v>
      </c>
      <c r="R55" s="67">
        <f t="shared" si="61"/>
        <v>0</v>
      </c>
      <c r="S55" s="14">
        <f t="shared" si="61"/>
        <v>0</v>
      </c>
      <c r="T55" s="67">
        <f t="shared" si="61"/>
        <v>0</v>
      </c>
      <c r="U55" s="284">
        <f t="shared" si="61"/>
        <v>0</v>
      </c>
      <c r="V55" s="58">
        <f t="shared" si="61"/>
        <v>0</v>
      </c>
      <c r="W55" s="14">
        <f t="shared" si="61"/>
        <v>0</v>
      </c>
      <c r="X55" s="58">
        <f t="shared" si="61"/>
        <v>0</v>
      </c>
      <c r="Y55" s="58">
        <f t="shared" si="61"/>
        <v>0</v>
      </c>
      <c r="Z55" s="58">
        <f t="shared" si="61"/>
        <v>0</v>
      </c>
      <c r="AA55" s="58">
        <f t="shared" si="61"/>
        <v>0</v>
      </c>
      <c r="AB55" s="58">
        <f t="shared" si="61"/>
        <v>0</v>
      </c>
      <c r="AC55" s="315">
        <f t="shared" si="61"/>
        <v>0</v>
      </c>
      <c r="AD55" s="275">
        <f t="shared" si="61"/>
        <v>0</v>
      </c>
      <c r="AE55" s="275">
        <f t="shared" si="61"/>
        <v>0</v>
      </c>
      <c r="AF55" s="275">
        <f t="shared" si="61"/>
        <v>0</v>
      </c>
      <c r="AG55" s="290">
        <f t="shared" si="61"/>
        <v>0</v>
      </c>
      <c r="AH55" s="300">
        <f t="shared" si="61"/>
        <v>0</v>
      </c>
      <c r="AI55" s="16"/>
    </row>
    <row r="56" spans="1:35">
      <c r="A56" s="104">
        <v>6500</v>
      </c>
      <c r="B56" s="31" t="s">
        <v>213</v>
      </c>
      <c r="C56" s="237"/>
      <c r="D56" s="30"/>
      <c r="E56" s="81"/>
      <c r="F56" s="94"/>
      <c r="G56" s="79"/>
      <c r="H56" s="80"/>
      <c r="I56" s="78"/>
      <c r="J56" s="79"/>
      <c r="K56" s="82"/>
      <c r="L56" s="16">
        <f t="shared" ref="L56:AH56" si="62">L932</f>
        <v>0</v>
      </c>
      <c r="M56" s="67">
        <f t="shared" si="62"/>
        <v>0</v>
      </c>
      <c r="N56" s="16">
        <f t="shared" si="62"/>
        <v>0</v>
      </c>
      <c r="O56" s="67">
        <f t="shared" si="62"/>
        <v>0</v>
      </c>
      <c r="P56" s="67">
        <f t="shared" si="62"/>
        <v>0</v>
      </c>
      <c r="Q56" s="67">
        <f t="shared" si="62"/>
        <v>0</v>
      </c>
      <c r="R56" s="67">
        <f t="shared" si="62"/>
        <v>0</v>
      </c>
      <c r="S56" s="14">
        <f t="shared" si="62"/>
        <v>0</v>
      </c>
      <c r="T56" s="67">
        <f t="shared" si="62"/>
        <v>0</v>
      </c>
      <c r="U56" s="284">
        <f t="shared" si="62"/>
        <v>0</v>
      </c>
      <c r="V56" s="58">
        <f t="shared" si="62"/>
        <v>0</v>
      </c>
      <c r="W56" s="14">
        <f t="shared" si="62"/>
        <v>0</v>
      </c>
      <c r="X56" s="58">
        <f t="shared" si="62"/>
        <v>0</v>
      </c>
      <c r="Y56" s="58">
        <f t="shared" si="62"/>
        <v>0</v>
      </c>
      <c r="Z56" s="58">
        <f t="shared" si="62"/>
        <v>0</v>
      </c>
      <c r="AA56" s="58">
        <f t="shared" si="62"/>
        <v>0</v>
      </c>
      <c r="AB56" s="58">
        <f t="shared" si="62"/>
        <v>0</v>
      </c>
      <c r="AC56" s="315">
        <f t="shared" si="62"/>
        <v>0</v>
      </c>
      <c r="AD56" s="275">
        <f t="shared" si="62"/>
        <v>0</v>
      </c>
      <c r="AE56" s="275">
        <f t="shared" si="62"/>
        <v>0</v>
      </c>
      <c r="AF56" s="275">
        <f t="shared" si="62"/>
        <v>0</v>
      </c>
      <c r="AG56" s="290">
        <f t="shared" si="62"/>
        <v>0</v>
      </c>
      <c r="AH56" s="300">
        <f t="shared" si="62"/>
        <v>0</v>
      </c>
      <c r="AI56" s="16"/>
    </row>
    <row r="57" spans="1:35">
      <c r="A57" s="104">
        <v>6600</v>
      </c>
      <c r="B57" s="31" t="s">
        <v>214</v>
      </c>
      <c r="C57" s="237"/>
      <c r="D57" s="30"/>
      <c r="E57" s="81"/>
      <c r="F57" s="94"/>
      <c r="G57" s="79"/>
      <c r="H57" s="80"/>
      <c r="I57" s="78"/>
      <c r="J57" s="79"/>
      <c r="K57" s="82"/>
      <c r="L57" s="16">
        <f t="shared" ref="L57:AH57" si="63">L944</f>
        <v>0</v>
      </c>
      <c r="M57" s="67">
        <f t="shared" si="63"/>
        <v>0</v>
      </c>
      <c r="N57" s="16">
        <f t="shared" si="63"/>
        <v>0</v>
      </c>
      <c r="O57" s="67">
        <f t="shared" si="63"/>
        <v>0</v>
      </c>
      <c r="P57" s="67">
        <f t="shared" si="63"/>
        <v>0</v>
      </c>
      <c r="Q57" s="67">
        <f t="shared" si="63"/>
        <v>0</v>
      </c>
      <c r="R57" s="67">
        <f t="shared" si="63"/>
        <v>0</v>
      </c>
      <c r="S57" s="14">
        <f t="shared" si="63"/>
        <v>0</v>
      </c>
      <c r="T57" s="67">
        <f t="shared" si="63"/>
        <v>0</v>
      </c>
      <c r="U57" s="284">
        <f t="shared" si="63"/>
        <v>0</v>
      </c>
      <c r="V57" s="58">
        <f t="shared" si="63"/>
        <v>0</v>
      </c>
      <c r="W57" s="14">
        <f t="shared" si="63"/>
        <v>0</v>
      </c>
      <c r="X57" s="58">
        <f t="shared" si="63"/>
        <v>0</v>
      </c>
      <c r="Y57" s="58">
        <f t="shared" si="63"/>
        <v>0</v>
      </c>
      <c r="Z57" s="58">
        <f t="shared" si="63"/>
        <v>0</v>
      </c>
      <c r="AA57" s="58">
        <f t="shared" si="63"/>
        <v>0</v>
      </c>
      <c r="AB57" s="58">
        <f t="shared" si="63"/>
        <v>0</v>
      </c>
      <c r="AC57" s="315">
        <f t="shared" si="63"/>
        <v>0</v>
      </c>
      <c r="AD57" s="275">
        <f t="shared" si="63"/>
        <v>0</v>
      </c>
      <c r="AE57" s="275">
        <f t="shared" si="63"/>
        <v>0</v>
      </c>
      <c r="AF57" s="275">
        <f t="shared" si="63"/>
        <v>0</v>
      </c>
      <c r="AG57" s="290">
        <f t="shared" si="63"/>
        <v>0</v>
      </c>
      <c r="AH57" s="300">
        <f t="shared" si="63"/>
        <v>0</v>
      </c>
      <c r="AI57" s="16"/>
    </row>
    <row r="58" spans="1:35">
      <c r="A58" s="104">
        <v>6700</v>
      </c>
      <c r="B58" s="31" t="s">
        <v>215</v>
      </c>
      <c r="C58" s="237"/>
      <c r="D58" s="1"/>
      <c r="E58" s="78"/>
      <c r="F58" s="94"/>
      <c r="G58" s="79"/>
      <c r="H58" s="78"/>
      <c r="I58" s="78"/>
      <c r="J58" s="78"/>
      <c r="K58" s="82"/>
      <c r="L58" s="17">
        <f t="shared" ref="L58:AH58" si="64">L950</f>
        <v>0</v>
      </c>
      <c r="M58" s="68">
        <f t="shared" si="64"/>
        <v>0</v>
      </c>
      <c r="N58" s="17">
        <f t="shared" si="64"/>
        <v>0</v>
      </c>
      <c r="O58" s="68">
        <f t="shared" si="64"/>
        <v>0</v>
      </c>
      <c r="P58" s="68">
        <f t="shared" si="64"/>
        <v>0</v>
      </c>
      <c r="Q58" s="68">
        <f t="shared" si="64"/>
        <v>0</v>
      </c>
      <c r="R58" s="68">
        <f t="shared" si="64"/>
        <v>0</v>
      </c>
      <c r="S58" s="20">
        <f t="shared" si="64"/>
        <v>0</v>
      </c>
      <c r="T58" s="68">
        <f t="shared" si="64"/>
        <v>0</v>
      </c>
      <c r="U58" s="326">
        <f t="shared" si="64"/>
        <v>0</v>
      </c>
      <c r="V58" s="60">
        <f t="shared" si="64"/>
        <v>0</v>
      </c>
      <c r="W58" s="20">
        <f t="shared" si="64"/>
        <v>0</v>
      </c>
      <c r="X58" s="60">
        <f t="shared" si="64"/>
        <v>0</v>
      </c>
      <c r="Y58" s="60">
        <f t="shared" si="64"/>
        <v>0</v>
      </c>
      <c r="Z58" s="60">
        <f t="shared" si="64"/>
        <v>0</v>
      </c>
      <c r="AA58" s="60">
        <f t="shared" si="64"/>
        <v>0</v>
      </c>
      <c r="AB58" s="327">
        <f t="shared" si="64"/>
        <v>0</v>
      </c>
      <c r="AC58" s="316">
        <f t="shared" si="64"/>
        <v>0</v>
      </c>
      <c r="AD58" s="276">
        <f t="shared" si="64"/>
        <v>0</v>
      </c>
      <c r="AE58" s="276">
        <f t="shared" si="64"/>
        <v>0</v>
      </c>
      <c r="AF58" s="276">
        <f t="shared" si="64"/>
        <v>0</v>
      </c>
      <c r="AG58" s="291">
        <f t="shared" si="64"/>
        <v>0</v>
      </c>
      <c r="AH58" s="301">
        <f t="shared" si="64"/>
        <v>0</v>
      </c>
      <c r="AI58" s="16"/>
    </row>
    <row r="59" spans="1:35">
      <c r="A59" s="41"/>
      <c r="B59" s="42" t="s">
        <v>216</v>
      </c>
      <c r="C59" s="237"/>
      <c r="D59" s="83"/>
      <c r="E59" s="84"/>
      <c r="F59" s="95"/>
      <c r="G59" s="86"/>
      <c r="H59" s="87"/>
      <c r="I59" s="85"/>
      <c r="J59" s="86"/>
      <c r="K59" s="82"/>
      <c r="L59" s="18">
        <f t="shared" ref="L59" si="65">SUM(L55:L58)</f>
        <v>0</v>
      </c>
      <c r="M59" s="69">
        <f>SUM(M55:M58)</f>
        <v>0</v>
      </c>
      <c r="N59" s="18">
        <f t="shared" ref="N59:T59" si="66">SUM(N55:N58)</f>
        <v>0</v>
      </c>
      <c r="O59" s="69">
        <f t="shared" si="66"/>
        <v>0</v>
      </c>
      <c r="P59" s="69">
        <f t="shared" si="66"/>
        <v>0</v>
      </c>
      <c r="Q59" s="69">
        <f t="shared" si="66"/>
        <v>0</v>
      </c>
      <c r="R59" s="69">
        <f t="shared" si="66"/>
        <v>0</v>
      </c>
      <c r="S59" s="14">
        <f t="shared" si="66"/>
        <v>0</v>
      </c>
      <c r="T59" s="69">
        <f t="shared" si="66"/>
        <v>0</v>
      </c>
      <c r="U59" s="284">
        <f t="shared" ref="U59" si="67">SUM(U55:U58)</f>
        <v>0</v>
      </c>
      <c r="V59" s="58">
        <f t="shared" ref="V59:AB59" si="68">SUM(V55:V58)</f>
        <v>0</v>
      </c>
      <c r="W59" s="14">
        <f t="shared" si="68"/>
        <v>0</v>
      </c>
      <c r="X59" s="58">
        <f t="shared" si="68"/>
        <v>0</v>
      </c>
      <c r="Y59" s="58">
        <f t="shared" si="68"/>
        <v>0</v>
      </c>
      <c r="Z59" s="58">
        <f t="shared" si="68"/>
        <v>0</v>
      </c>
      <c r="AA59" s="58">
        <f t="shared" si="68"/>
        <v>0</v>
      </c>
      <c r="AB59" s="58">
        <f t="shared" si="68"/>
        <v>0</v>
      </c>
      <c r="AC59" s="317">
        <f>SUM(AC55:AC58)</f>
        <v>0</v>
      </c>
      <c r="AD59" s="277">
        <f>SUM(AD55:AD58)</f>
        <v>0</v>
      </c>
      <c r="AE59" s="277">
        <f>SUM(AE55:AE58)</f>
        <v>0</v>
      </c>
      <c r="AF59" s="277">
        <f>SUM(AF55:AF58)</f>
        <v>0</v>
      </c>
      <c r="AG59" s="292">
        <f t="shared" ref="AG59:AH59" si="69">SUM(AG55:AG58)</f>
        <v>0</v>
      </c>
      <c r="AH59" s="302">
        <f t="shared" si="69"/>
        <v>0</v>
      </c>
      <c r="AI59" s="18"/>
    </row>
    <row r="60" spans="1:35">
      <c r="A60" s="41"/>
      <c r="B60" s="40"/>
      <c r="C60" s="237"/>
      <c r="D60" s="77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  <c r="U60" s="284"/>
      <c r="V60" s="58"/>
      <c r="W60" s="14"/>
      <c r="X60" s="58"/>
      <c r="Y60" s="58"/>
      <c r="Z60" s="58"/>
      <c r="AA60" s="58"/>
      <c r="AB60" s="58"/>
      <c r="AC60" s="315"/>
      <c r="AD60" s="275"/>
      <c r="AE60" s="275"/>
      <c r="AF60" s="275"/>
      <c r="AG60" s="290"/>
      <c r="AH60" s="300"/>
      <c r="AI60" s="16"/>
    </row>
    <row r="61" spans="1:35">
      <c r="A61" s="41"/>
      <c r="B61" s="42" t="s">
        <v>217</v>
      </c>
      <c r="C61" s="237"/>
      <c r="D61" s="83"/>
      <c r="E61" s="84"/>
      <c r="F61" s="95"/>
      <c r="G61" s="86"/>
      <c r="H61" s="87"/>
      <c r="I61" s="85"/>
      <c r="J61" s="86"/>
      <c r="K61" s="82"/>
      <c r="L61" s="16">
        <f>+L33+L43+L52+L59</f>
        <v>0</v>
      </c>
      <c r="M61" s="67">
        <f t="shared" ref="M61:AH61" si="70">+M33+M43+M52+M59</f>
        <v>0</v>
      </c>
      <c r="N61" s="16">
        <f t="shared" si="70"/>
        <v>0</v>
      </c>
      <c r="O61" s="67">
        <f t="shared" si="70"/>
        <v>0</v>
      </c>
      <c r="P61" s="67">
        <f t="shared" si="70"/>
        <v>0</v>
      </c>
      <c r="Q61" s="67">
        <f t="shared" si="70"/>
        <v>0</v>
      </c>
      <c r="R61" s="67">
        <f t="shared" si="70"/>
        <v>0</v>
      </c>
      <c r="S61" s="14">
        <f t="shared" si="70"/>
        <v>0</v>
      </c>
      <c r="T61" s="67">
        <f t="shared" si="70"/>
        <v>0</v>
      </c>
      <c r="U61" s="284">
        <f t="shared" si="70"/>
        <v>0</v>
      </c>
      <c r="V61" s="58">
        <f t="shared" si="70"/>
        <v>0</v>
      </c>
      <c r="W61" s="14">
        <f t="shared" si="70"/>
        <v>0</v>
      </c>
      <c r="X61" s="58">
        <f t="shared" si="70"/>
        <v>0</v>
      </c>
      <c r="Y61" s="58">
        <f t="shared" si="70"/>
        <v>0</v>
      </c>
      <c r="Z61" s="58">
        <f t="shared" si="70"/>
        <v>0</v>
      </c>
      <c r="AA61" s="58">
        <f t="shared" si="70"/>
        <v>0</v>
      </c>
      <c r="AB61" s="58">
        <f t="shared" si="70"/>
        <v>0</v>
      </c>
      <c r="AC61" s="315">
        <f t="shared" si="70"/>
        <v>0</v>
      </c>
      <c r="AD61" s="275">
        <f t="shared" si="70"/>
        <v>0</v>
      </c>
      <c r="AE61" s="275">
        <f t="shared" si="70"/>
        <v>0</v>
      </c>
      <c r="AF61" s="275">
        <f t="shared" si="70"/>
        <v>0</v>
      </c>
      <c r="AG61" s="290">
        <f t="shared" si="70"/>
        <v>0</v>
      </c>
      <c r="AH61" s="300">
        <f t="shared" si="70"/>
        <v>0</v>
      </c>
      <c r="AI61" s="16"/>
    </row>
    <row r="62" spans="1:35">
      <c r="A62" s="41"/>
      <c r="B62" s="42"/>
      <c r="C62" s="237"/>
      <c r="D62" s="83"/>
      <c r="E62" s="84"/>
      <c r="F62" s="95"/>
      <c r="G62" s="86"/>
      <c r="H62" s="87"/>
      <c r="I62" s="85"/>
      <c r="J62" s="86"/>
      <c r="K62" s="82"/>
      <c r="L62" s="16"/>
      <c r="M62" s="67"/>
      <c r="N62" s="16"/>
      <c r="O62" s="67"/>
      <c r="P62" s="67"/>
      <c r="Q62" s="67"/>
      <c r="R62" s="67"/>
      <c r="S62" s="14"/>
      <c r="T62" s="67"/>
      <c r="U62" s="284"/>
      <c r="V62" s="58"/>
      <c r="W62" s="14"/>
      <c r="X62" s="58"/>
      <c r="Y62" s="58"/>
      <c r="Z62" s="58"/>
      <c r="AA62" s="58"/>
      <c r="AB62" s="58"/>
      <c r="AC62" s="315"/>
      <c r="AD62" s="275"/>
      <c r="AE62" s="275"/>
      <c r="AF62" s="275"/>
      <c r="AG62" s="290"/>
      <c r="AH62" s="300"/>
      <c r="AI62" s="16"/>
    </row>
    <row r="63" spans="1:35">
      <c r="A63" s="41"/>
      <c r="B63" s="42" t="s">
        <v>218</v>
      </c>
      <c r="C63" s="237"/>
      <c r="D63" s="83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AH63" si="71">+M61+M10</f>
        <v>0</v>
      </c>
      <c r="N63" s="16">
        <f t="shared" si="71"/>
        <v>0</v>
      </c>
      <c r="O63" s="67">
        <f t="shared" si="71"/>
        <v>0</v>
      </c>
      <c r="P63" s="67">
        <f t="shared" si="71"/>
        <v>0</v>
      </c>
      <c r="Q63" s="67">
        <f t="shared" si="71"/>
        <v>0</v>
      </c>
      <c r="R63" s="67">
        <f t="shared" si="71"/>
        <v>0</v>
      </c>
      <c r="S63" s="14">
        <f t="shared" si="71"/>
        <v>0</v>
      </c>
      <c r="T63" s="67">
        <f t="shared" si="71"/>
        <v>0</v>
      </c>
      <c r="U63" s="284">
        <f t="shared" si="71"/>
        <v>0</v>
      </c>
      <c r="V63" s="58">
        <f t="shared" si="71"/>
        <v>0</v>
      </c>
      <c r="W63" s="14">
        <f t="shared" si="71"/>
        <v>0</v>
      </c>
      <c r="X63" s="58">
        <f t="shared" si="71"/>
        <v>0</v>
      </c>
      <c r="Y63" s="58">
        <f t="shared" si="71"/>
        <v>0</v>
      </c>
      <c r="Z63" s="58">
        <f t="shared" si="71"/>
        <v>0</v>
      </c>
      <c r="AA63" s="58">
        <f t="shared" si="71"/>
        <v>0</v>
      </c>
      <c r="AB63" s="58">
        <f t="shared" si="71"/>
        <v>0</v>
      </c>
      <c r="AC63" s="315">
        <f t="shared" si="71"/>
        <v>0</v>
      </c>
      <c r="AD63" s="275">
        <f t="shared" si="71"/>
        <v>0</v>
      </c>
      <c r="AE63" s="275">
        <f t="shared" si="71"/>
        <v>0</v>
      </c>
      <c r="AF63" s="275">
        <f t="shared" si="71"/>
        <v>0</v>
      </c>
      <c r="AG63" s="290">
        <f t="shared" si="71"/>
        <v>0</v>
      </c>
      <c r="AH63" s="300">
        <f t="shared" si="71"/>
        <v>0</v>
      </c>
      <c r="AI63" s="16"/>
    </row>
    <row r="64" spans="1:35">
      <c r="A64" s="41"/>
      <c r="B64" s="40"/>
      <c r="C64" s="237"/>
      <c r="D64" s="30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  <c r="U64" s="284"/>
      <c r="V64" s="58"/>
      <c r="W64" s="14"/>
      <c r="X64" s="58"/>
      <c r="Y64" s="58"/>
      <c r="Z64" s="58"/>
      <c r="AA64" s="58"/>
      <c r="AB64" s="58"/>
      <c r="AC64" s="273"/>
      <c r="AD64" s="274"/>
      <c r="AE64" s="274"/>
      <c r="AF64" s="274"/>
      <c r="AG64" s="293"/>
      <c r="AH64" s="303"/>
      <c r="AI64" s="14"/>
    </row>
    <row r="65" spans="1:35">
      <c r="A65" s="39">
        <v>7001</v>
      </c>
      <c r="B65" s="44" t="s">
        <v>219</v>
      </c>
      <c r="C65" s="237"/>
      <c r="D65" s="30"/>
      <c r="E65" s="81"/>
      <c r="F65" s="94"/>
      <c r="G65" s="79"/>
      <c r="H65" s="80"/>
      <c r="I65" s="78"/>
      <c r="J65" s="79"/>
      <c r="K65" s="82"/>
      <c r="L65" s="14">
        <f t="shared" ref="L65:L70" si="72">SUMIF($A$78:$A$1033,A65,$L$78:$L$1033)</f>
        <v>0</v>
      </c>
      <c r="M65" s="65">
        <f t="shared" ref="M65:M70" si="73">SUMIF($A$78:$A$1033,A65,$M$78:$M$1033)</f>
        <v>0</v>
      </c>
      <c r="N65" s="14">
        <f t="shared" ref="N65:N70" si="74">SUMIF($A$78:$A$1033,A65,$N$78:$N$1033)</f>
        <v>0</v>
      </c>
      <c r="O65" s="65">
        <f t="shared" ref="O65:O70" si="75">SUMIF($A$78:$A$1033,A65,$O$78:$O$1033)</f>
        <v>0</v>
      </c>
      <c r="P65" s="65">
        <f t="shared" ref="P65:P70" si="76">SUMIF($A$78:$A$1033,A65,$P$78:$P$1033)</f>
        <v>0</v>
      </c>
      <c r="Q65" s="65">
        <f t="shared" ref="Q65:Q70" si="77">SUMIF($A$78:$A$1033,A65,$Q$78:$Q$1033)</f>
        <v>0</v>
      </c>
      <c r="R65" s="65">
        <f t="shared" ref="R65:R70" si="78">SUMIF($A$78:$A$1033,A65,$R$78:$R$1033)</f>
        <v>0</v>
      </c>
      <c r="S65" s="14">
        <f t="shared" ref="S65:S70" si="79">SUMIF($A$78:$A$1033,A65,$S$78:$S$1033)</f>
        <v>0</v>
      </c>
      <c r="T65" s="65">
        <f t="shared" ref="T65:T70" si="80">SUMIF($A$78:$A$1033,A65,$T$78:$T$1033)</f>
        <v>0</v>
      </c>
      <c r="U65" s="284">
        <f t="shared" ref="U65:U70" si="81">SUMIF($A$78:$A$1033,A65,$U$78:$U$1034)</f>
        <v>0</v>
      </c>
      <c r="V65" s="58">
        <f>SUMIF($A$78:$A$1033,A65,$V$78:$V1034)</f>
        <v>0</v>
      </c>
      <c r="W65" s="14">
        <f t="shared" ref="W65:W70" si="82">SUMIF($A$78:$A$1033,A65,$W$78:$W$1034)</f>
        <v>0</v>
      </c>
      <c r="X65" s="58">
        <f t="shared" ref="X65:AA70" si="83">SUMIF($A$78:$A$1033,K65,X$78:X$1033)</f>
        <v>0</v>
      </c>
      <c r="Y65" s="58">
        <f t="shared" si="83"/>
        <v>0</v>
      </c>
      <c r="Z65" s="58">
        <f t="shared" si="83"/>
        <v>0</v>
      </c>
      <c r="AA65" s="58">
        <f t="shared" si="83"/>
        <v>0</v>
      </c>
      <c r="AB65" s="58">
        <f t="shared" ref="AB65:AB70" si="84">SUMIF($A$78:$A$1033,A65,$AB$78:$AB$1033)</f>
        <v>0</v>
      </c>
      <c r="AC65" s="273">
        <f t="shared" ref="AC65:AC70" si="85">SUMIF($A$78:$A$1033,A65,$AC$78:$AC$1034)</f>
        <v>0</v>
      </c>
      <c r="AD65" s="274">
        <f t="shared" ref="AD65:AD70" si="86">SUMIF($A$78:$A$1033,A65,$AD$78:$AD$1034)</f>
        <v>0</v>
      </c>
      <c r="AE65" s="274">
        <f t="shared" ref="AE65:AE70" si="87">SUMIF($A$78:$A$1033,A65,$AE$78:$AE$1034)</f>
        <v>0</v>
      </c>
      <c r="AF65" s="274">
        <f t="shared" ref="AF65:AF70" si="88">SUMIF($A$78:$A$1033,A65,$AF$78:$AF$1034)</f>
        <v>0</v>
      </c>
      <c r="AG65" s="293">
        <f t="shared" ref="AG65:AG70" si="89">SUMIF($A$78:$A$1033,A65,$AG$78:$AG$1034)</f>
        <v>0</v>
      </c>
      <c r="AH65" s="303">
        <f t="shared" ref="AH65:AH70" si="90">SUMIF($A$78:$A$1033,A65,$AH$78:$AH$1034)</f>
        <v>0</v>
      </c>
      <c r="AI65" s="14"/>
    </row>
    <row r="66" spans="1:35">
      <c r="A66" s="39">
        <v>7002</v>
      </c>
      <c r="B66" s="44" t="s">
        <v>220</v>
      </c>
      <c r="C66" s="237"/>
      <c r="D66" s="30"/>
      <c r="E66" s="81"/>
      <c r="F66" s="94"/>
      <c r="G66" s="79"/>
      <c r="H66" s="80"/>
      <c r="I66" s="78"/>
      <c r="J66" s="79"/>
      <c r="K66" s="82"/>
      <c r="L66" s="14">
        <f t="shared" si="72"/>
        <v>0</v>
      </c>
      <c r="M66" s="65">
        <f t="shared" si="73"/>
        <v>0</v>
      </c>
      <c r="N66" s="14">
        <f t="shared" si="74"/>
        <v>0</v>
      </c>
      <c r="O66" s="65">
        <f t="shared" si="75"/>
        <v>0</v>
      </c>
      <c r="P66" s="65">
        <f t="shared" si="76"/>
        <v>0</v>
      </c>
      <c r="Q66" s="65">
        <f t="shared" si="77"/>
        <v>0</v>
      </c>
      <c r="R66" s="65">
        <f t="shared" si="78"/>
        <v>0</v>
      </c>
      <c r="S66" s="14">
        <f t="shared" si="79"/>
        <v>0</v>
      </c>
      <c r="T66" s="65">
        <f t="shared" si="80"/>
        <v>0</v>
      </c>
      <c r="U66" s="284">
        <f t="shared" si="81"/>
        <v>0</v>
      </c>
      <c r="V66" s="58">
        <f>SUMIF($A$78:$A$1033,A66,$V$78:$V1035)</f>
        <v>0</v>
      </c>
      <c r="W66" s="14">
        <f t="shared" si="82"/>
        <v>0</v>
      </c>
      <c r="X66" s="58">
        <f t="shared" si="83"/>
        <v>0</v>
      </c>
      <c r="Y66" s="58">
        <f t="shared" si="83"/>
        <v>0</v>
      </c>
      <c r="Z66" s="58">
        <f t="shared" si="83"/>
        <v>0</v>
      </c>
      <c r="AA66" s="58">
        <f t="shared" si="83"/>
        <v>0</v>
      </c>
      <c r="AB66" s="58">
        <f t="shared" si="84"/>
        <v>0</v>
      </c>
      <c r="AC66" s="273">
        <f t="shared" si="85"/>
        <v>0</v>
      </c>
      <c r="AD66" s="274">
        <f t="shared" si="86"/>
        <v>0</v>
      </c>
      <c r="AE66" s="274">
        <f t="shared" si="87"/>
        <v>0</v>
      </c>
      <c r="AF66" s="274">
        <f t="shared" si="88"/>
        <v>0</v>
      </c>
      <c r="AG66" s="293">
        <f t="shared" si="89"/>
        <v>0</v>
      </c>
      <c r="AH66" s="303">
        <f t="shared" si="90"/>
        <v>0</v>
      </c>
      <c r="AI66" s="14"/>
    </row>
    <row r="67" spans="1:35">
      <c r="A67" s="39">
        <v>7003</v>
      </c>
      <c r="B67" s="44" t="s">
        <v>221</v>
      </c>
      <c r="C67" s="237"/>
      <c r="D67" s="30"/>
      <c r="E67" s="81"/>
      <c r="F67" s="94"/>
      <c r="G67" s="79"/>
      <c r="H67" s="80"/>
      <c r="I67" s="78"/>
      <c r="J67" s="79"/>
      <c r="K67" s="82"/>
      <c r="L67" s="14">
        <f t="shared" si="72"/>
        <v>0</v>
      </c>
      <c r="M67" s="65">
        <f t="shared" si="73"/>
        <v>0</v>
      </c>
      <c r="N67" s="14">
        <f t="shared" si="74"/>
        <v>0</v>
      </c>
      <c r="O67" s="65">
        <f t="shared" si="75"/>
        <v>0</v>
      </c>
      <c r="P67" s="65">
        <f t="shared" si="76"/>
        <v>0</v>
      </c>
      <c r="Q67" s="65">
        <f t="shared" si="77"/>
        <v>0</v>
      </c>
      <c r="R67" s="65">
        <f t="shared" si="78"/>
        <v>0</v>
      </c>
      <c r="S67" s="14">
        <f t="shared" si="79"/>
        <v>0</v>
      </c>
      <c r="T67" s="65">
        <f t="shared" si="80"/>
        <v>0</v>
      </c>
      <c r="U67" s="284">
        <f t="shared" si="81"/>
        <v>0</v>
      </c>
      <c r="V67" s="58">
        <f>SUMIF($A$78:$A$1033,A67,$V$78:$V1036)</f>
        <v>0</v>
      </c>
      <c r="W67" s="14">
        <f t="shared" si="82"/>
        <v>0</v>
      </c>
      <c r="X67" s="58">
        <f t="shared" si="83"/>
        <v>0</v>
      </c>
      <c r="Y67" s="58">
        <f t="shared" si="83"/>
        <v>0</v>
      </c>
      <c r="Z67" s="58">
        <f t="shared" si="83"/>
        <v>0</v>
      </c>
      <c r="AA67" s="58">
        <f t="shared" si="83"/>
        <v>0</v>
      </c>
      <c r="AB67" s="58">
        <f t="shared" si="84"/>
        <v>0</v>
      </c>
      <c r="AC67" s="273">
        <f t="shared" si="85"/>
        <v>0</v>
      </c>
      <c r="AD67" s="274">
        <f t="shared" si="86"/>
        <v>0</v>
      </c>
      <c r="AE67" s="274">
        <f t="shared" si="87"/>
        <v>0</v>
      </c>
      <c r="AF67" s="274">
        <f t="shared" si="88"/>
        <v>0</v>
      </c>
      <c r="AG67" s="293">
        <f t="shared" si="89"/>
        <v>0</v>
      </c>
      <c r="AH67" s="303">
        <f t="shared" si="90"/>
        <v>0</v>
      </c>
      <c r="AI67" s="14"/>
    </row>
    <row r="68" spans="1:35">
      <c r="A68" s="103">
        <v>7005</v>
      </c>
      <c r="B68" s="44" t="s">
        <v>222</v>
      </c>
      <c r="C68" s="237"/>
      <c r="D68" s="30"/>
      <c r="E68" s="81"/>
      <c r="F68" s="94"/>
      <c r="G68" s="79"/>
      <c r="H68" s="80"/>
      <c r="I68" s="78"/>
      <c r="J68" s="79"/>
      <c r="K68" s="82"/>
      <c r="L68" s="14">
        <f t="shared" si="72"/>
        <v>0</v>
      </c>
      <c r="M68" s="65">
        <f t="shared" si="73"/>
        <v>0</v>
      </c>
      <c r="N68" s="14">
        <f t="shared" si="74"/>
        <v>0</v>
      </c>
      <c r="O68" s="65">
        <f t="shared" si="75"/>
        <v>0</v>
      </c>
      <c r="P68" s="65">
        <f t="shared" si="76"/>
        <v>0</v>
      </c>
      <c r="Q68" s="65">
        <f t="shared" si="77"/>
        <v>0</v>
      </c>
      <c r="R68" s="65">
        <f t="shared" si="78"/>
        <v>0</v>
      </c>
      <c r="S68" s="14">
        <f t="shared" si="79"/>
        <v>0</v>
      </c>
      <c r="T68" s="65">
        <f t="shared" si="80"/>
        <v>0</v>
      </c>
      <c r="U68" s="284">
        <f t="shared" si="81"/>
        <v>0</v>
      </c>
      <c r="V68" s="58">
        <f>SUMIF($A$78:$A$1033,A68,$V$78:$V1037)</f>
        <v>0</v>
      </c>
      <c r="W68" s="14">
        <f t="shared" si="82"/>
        <v>0</v>
      </c>
      <c r="X68" s="58">
        <f t="shared" si="83"/>
        <v>0</v>
      </c>
      <c r="Y68" s="58">
        <f t="shared" si="83"/>
        <v>0</v>
      </c>
      <c r="Z68" s="58">
        <f t="shared" si="83"/>
        <v>0</v>
      </c>
      <c r="AA68" s="58">
        <f t="shared" si="83"/>
        <v>0</v>
      </c>
      <c r="AB68" s="58">
        <f t="shared" si="84"/>
        <v>0</v>
      </c>
      <c r="AC68" s="273">
        <f t="shared" si="85"/>
        <v>0</v>
      </c>
      <c r="AD68" s="274">
        <f t="shared" si="86"/>
        <v>0</v>
      </c>
      <c r="AE68" s="274">
        <f t="shared" si="87"/>
        <v>0</v>
      </c>
      <c r="AF68" s="274">
        <f t="shared" si="88"/>
        <v>0</v>
      </c>
      <c r="AG68" s="293">
        <f t="shared" si="89"/>
        <v>0</v>
      </c>
      <c r="AH68" s="303">
        <f t="shared" si="90"/>
        <v>0</v>
      </c>
      <c r="AI68" s="14"/>
    </row>
    <row r="69" spans="1:35">
      <c r="A69" s="103">
        <v>7050</v>
      </c>
      <c r="B69" s="44" t="s">
        <v>906</v>
      </c>
      <c r="C69" s="237"/>
      <c r="D69" s="30"/>
      <c r="E69" s="81"/>
      <c r="F69" s="94"/>
      <c r="G69" s="79"/>
      <c r="H69" s="80"/>
      <c r="I69" s="78"/>
      <c r="J69" s="79"/>
      <c r="K69" s="82"/>
      <c r="L69" s="14">
        <f t="shared" si="72"/>
        <v>0</v>
      </c>
      <c r="M69" s="65">
        <f t="shared" si="73"/>
        <v>0</v>
      </c>
      <c r="N69" s="14">
        <f t="shared" si="74"/>
        <v>0</v>
      </c>
      <c r="O69" s="65">
        <f t="shared" si="75"/>
        <v>0</v>
      </c>
      <c r="P69" s="65">
        <f t="shared" si="76"/>
        <v>0</v>
      </c>
      <c r="Q69" s="65">
        <f t="shared" si="77"/>
        <v>0</v>
      </c>
      <c r="R69" s="65">
        <f t="shared" si="78"/>
        <v>0</v>
      </c>
      <c r="S69" s="14">
        <f t="shared" si="79"/>
        <v>0</v>
      </c>
      <c r="T69" s="65">
        <f t="shared" si="80"/>
        <v>0</v>
      </c>
      <c r="U69" s="284">
        <f t="shared" si="81"/>
        <v>0</v>
      </c>
      <c r="V69" s="58">
        <f>SUMIF($A$78:$A$1033,A69,$V$78:$V1038)</f>
        <v>0</v>
      </c>
      <c r="W69" s="14">
        <f t="shared" si="82"/>
        <v>0</v>
      </c>
      <c r="X69" s="58">
        <f t="shared" si="83"/>
        <v>0</v>
      </c>
      <c r="Y69" s="58">
        <f t="shared" si="83"/>
        <v>0</v>
      </c>
      <c r="Z69" s="58">
        <f t="shared" si="83"/>
        <v>0</v>
      </c>
      <c r="AA69" s="58">
        <f t="shared" si="83"/>
        <v>0</v>
      </c>
      <c r="AB69" s="58">
        <f t="shared" si="84"/>
        <v>0</v>
      </c>
      <c r="AC69" s="273">
        <f t="shared" si="85"/>
        <v>0</v>
      </c>
      <c r="AD69" s="274">
        <f t="shared" si="86"/>
        <v>0</v>
      </c>
      <c r="AE69" s="274">
        <f t="shared" si="87"/>
        <v>0</v>
      </c>
      <c r="AF69" s="274">
        <f t="shared" si="88"/>
        <v>0</v>
      </c>
      <c r="AG69" s="293">
        <f t="shared" si="89"/>
        <v>0</v>
      </c>
      <c r="AH69" s="303">
        <f t="shared" si="90"/>
        <v>0</v>
      </c>
      <c r="AI69" s="14"/>
    </row>
    <row r="70" spans="1:35">
      <c r="A70" s="103">
        <v>7055</v>
      </c>
      <c r="B70" s="44" t="s">
        <v>224</v>
      </c>
      <c r="C70" s="237"/>
      <c r="D70" s="30"/>
      <c r="E70" s="81"/>
      <c r="F70" s="94"/>
      <c r="G70" s="79"/>
      <c r="H70" s="80"/>
      <c r="I70" s="78"/>
      <c r="J70" s="79"/>
      <c r="K70" s="82"/>
      <c r="L70" s="14">
        <f t="shared" si="72"/>
        <v>0</v>
      </c>
      <c r="M70" s="65">
        <f t="shared" si="73"/>
        <v>0</v>
      </c>
      <c r="N70" s="14">
        <f t="shared" si="74"/>
        <v>0</v>
      </c>
      <c r="O70" s="65">
        <f t="shared" si="75"/>
        <v>0</v>
      </c>
      <c r="P70" s="65">
        <f t="shared" si="76"/>
        <v>0</v>
      </c>
      <c r="Q70" s="65">
        <f t="shared" si="77"/>
        <v>0</v>
      </c>
      <c r="R70" s="65">
        <f t="shared" si="78"/>
        <v>0</v>
      </c>
      <c r="S70" s="14">
        <f t="shared" si="79"/>
        <v>0</v>
      </c>
      <c r="T70" s="65">
        <f t="shared" si="80"/>
        <v>0</v>
      </c>
      <c r="U70" s="284">
        <f t="shared" si="81"/>
        <v>0</v>
      </c>
      <c r="V70" s="58">
        <f>SUMIF($A$78:$A$1033,A70,$V$78:$V1039)</f>
        <v>0</v>
      </c>
      <c r="W70" s="14">
        <f t="shared" si="82"/>
        <v>0</v>
      </c>
      <c r="X70" s="58">
        <f t="shared" si="83"/>
        <v>0</v>
      </c>
      <c r="Y70" s="58">
        <f t="shared" si="83"/>
        <v>0</v>
      </c>
      <c r="Z70" s="58">
        <f t="shared" si="83"/>
        <v>0</v>
      </c>
      <c r="AA70" s="58">
        <f t="shared" si="83"/>
        <v>0</v>
      </c>
      <c r="AB70" s="58">
        <f t="shared" si="84"/>
        <v>0</v>
      </c>
      <c r="AC70" s="273">
        <f t="shared" si="85"/>
        <v>0</v>
      </c>
      <c r="AD70" s="274">
        <f t="shared" si="86"/>
        <v>0</v>
      </c>
      <c r="AE70" s="274">
        <f t="shared" si="87"/>
        <v>0</v>
      </c>
      <c r="AF70" s="274">
        <f t="shared" si="88"/>
        <v>0</v>
      </c>
      <c r="AG70" s="293">
        <f t="shared" si="89"/>
        <v>0</v>
      </c>
      <c r="AH70" s="303">
        <f t="shared" si="90"/>
        <v>0</v>
      </c>
      <c r="AI70" s="14"/>
    </row>
    <row r="71" spans="1:35">
      <c r="A71" s="407">
        <v>7000</v>
      </c>
      <c r="B71" s="408" t="s">
        <v>225</v>
      </c>
      <c r="C71" s="409"/>
      <c r="D71" s="421"/>
      <c r="E71" s="411"/>
      <c r="F71" s="412"/>
      <c r="G71" s="413"/>
      <c r="H71" s="414"/>
      <c r="I71" s="414"/>
      <c r="J71" s="413"/>
      <c r="K71" s="415"/>
      <c r="L71" s="416">
        <f>IF(SUM(L65:L70)=L962,L962,"Checken sluit niet aan")</f>
        <v>0</v>
      </c>
      <c r="M71" s="417">
        <f t="shared" ref="M71:AH71" si="91">IF(SUM(M65:M70)=M962,M962,"Checken sluit niet aan")</f>
        <v>0</v>
      </c>
      <c r="N71" s="416">
        <f t="shared" si="91"/>
        <v>0</v>
      </c>
      <c r="O71" s="417">
        <f t="shared" si="91"/>
        <v>0</v>
      </c>
      <c r="P71" s="417">
        <f t="shared" si="91"/>
        <v>0</v>
      </c>
      <c r="Q71" s="417">
        <f t="shared" si="91"/>
        <v>0</v>
      </c>
      <c r="R71" s="417">
        <f t="shared" si="91"/>
        <v>0</v>
      </c>
      <c r="S71" s="418">
        <f t="shared" si="91"/>
        <v>0</v>
      </c>
      <c r="T71" s="417">
        <f t="shared" si="91"/>
        <v>0</v>
      </c>
      <c r="U71" s="422">
        <f t="shared" si="91"/>
        <v>0</v>
      </c>
      <c r="V71" s="423">
        <f t="shared" si="91"/>
        <v>0</v>
      </c>
      <c r="W71" s="418">
        <f t="shared" si="91"/>
        <v>0</v>
      </c>
      <c r="X71" s="423">
        <f t="shared" si="91"/>
        <v>0</v>
      </c>
      <c r="Y71" s="423">
        <f t="shared" si="91"/>
        <v>0</v>
      </c>
      <c r="Z71" s="423">
        <f t="shared" si="91"/>
        <v>0</v>
      </c>
      <c r="AA71" s="423">
        <f t="shared" si="91"/>
        <v>0</v>
      </c>
      <c r="AB71" s="423">
        <f t="shared" si="91"/>
        <v>0</v>
      </c>
      <c r="AC71" s="424">
        <f t="shared" si="91"/>
        <v>0</v>
      </c>
      <c r="AD71" s="425">
        <f t="shared" si="91"/>
        <v>0</v>
      </c>
      <c r="AE71" s="425">
        <f t="shared" si="91"/>
        <v>0</v>
      </c>
      <c r="AF71" s="425">
        <f t="shared" si="91"/>
        <v>0</v>
      </c>
      <c r="AG71" s="426">
        <f t="shared" si="91"/>
        <v>0</v>
      </c>
      <c r="AH71" s="427">
        <f t="shared" si="91"/>
        <v>0</v>
      </c>
      <c r="AI71" s="16"/>
    </row>
    <row r="72" spans="1:35">
      <c r="A72" s="41"/>
      <c r="B72" s="40"/>
      <c r="C72" s="237"/>
      <c r="D72" s="77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  <c r="U72" s="284"/>
      <c r="V72" s="58"/>
      <c r="W72" s="14"/>
      <c r="X72" s="58"/>
      <c r="Y72" s="58"/>
      <c r="Z72" s="58"/>
      <c r="AA72" s="58"/>
      <c r="AB72" s="58"/>
      <c r="AC72" s="315"/>
      <c r="AD72" s="275"/>
      <c r="AE72" s="275"/>
      <c r="AF72" s="275"/>
      <c r="AG72" s="290"/>
      <c r="AH72" s="300"/>
      <c r="AI72" s="16"/>
    </row>
    <row r="73" spans="1:35">
      <c r="A73" s="41"/>
      <c r="B73" s="40" t="s">
        <v>226</v>
      </c>
      <c r="C73" s="237"/>
      <c r="D73" s="1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AH73" si="92">+M63+M71</f>
        <v>0</v>
      </c>
      <c r="N73" s="16">
        <f t="shared" si="92"/>
        <v>0</v>
      </c>
      <c r="O73" s="67">
        <f t="shared" si="92"/>
        <v>0</v>
      </c>
      <c r="P73" s="67">
        <f t="shared" si="92"/>
        <v>0</v>
      </c>
      <c r="Q73" s="67">
        <f t="shared" si="92"/>
        <v>0</v>
      </c>
      <c r="R73" s="67">
        <f t="shared" si="92"/>
        <v>0</v>
      </c>
      <c r="S73" s="14">
        <f t="shared" si="92"/>
        <v>0</v>
      </c>
      <c r="T73" s="67">
        <f t="shared" si="92"/>
        <v>0</v>
      </c>
      <c r="U73" s="284">
        <f t="shared" si="92"/>
        <v>0</v>
      </c>
      <c r="V73" s="58">
        <f t="shared" si="92"/>
        <v>0</v>
      </c>
      <c r="W73" s="14">
        <f t="shared" si="92"/>
        <v>0</v>
      </c>
      <c r="X73" s="58">
        <f t="shared" si="92"/>
        <v>0</v>
      </c>
      <c r="Y73" s="58">
        <f t="shared" si="92"/>
        <v>0</v>
      </c>
      <c r="Z73" s="58">
        <f t="shared" si="92"/>
        <v>0</v>
      </c>
      <c r="AA73" s="58">
        <f t="shared" si="92"/>
        <v>0</v>
      </c>
      <c r="AB73" s="58">
        <f t="shared" si="92"/>
        <v>0</v>
      </c>
      <c r="AC73" s="315">
        <f t="shared" si="92"/>
        <v>0</v>
      </c>
      <c r="AD73" s="275">
        <f t="shared" si="92"/>
        <v>0</v>
      </c>
      <c r="AE73" s="275">
        <f t="shared" si="92"/>
        <v>0</v>
      </c>
      <c r="AF73" s="275">
        <f t="shared" si="92"/>
        <v>0</v>
      </c>
      <c r="AG73" s="290">
        <f t="shared" si="92"/>
        <v>0</v>
      </c>
      <c r="AH73" s="300">
        <f t="shared" si="92"/>
        <v>0</v>
      </c>
      <c r="AI73" s="16"/>
    </row>
    <row r="74" spans="1:35">
      <c r="A74" s="104">
        <v>7100</v>
      </c>
      <c r="B74" s="31" t="s">
        <v>227</v>
      </c>
      <c r="C74" s="237"/>
      <c r="D74" s="88"/>
      <c r="E74" s="89"/>
      <c r="F74" s="94"/>
      <c r="G74" s="79"/>
      <c r="H74" s="78"/>
      <c r="I74" s="90"/>
      <c r="J74" s="79"/>
      <c r="K74" s="82"/>
      <c r="L74" s="16">
        <f>L965</f>
        <v>0</v>
      </c>
      <c r="M74" s="67">
        <f t="shared" ref="M74:AH74" si="93">M965</f>
        <v>0</v>
      </c>
      <c r="N74" s="16">
        <f t="shared" si="93"/>
        <v>0</v>
      </c>
      <c r="O74" s="67">
        <f t="shared" si="93"/>
        <v>0</v>
      </c>
      <c r="P74" s="67">
        <f t="shared" si="93"/>
        <v>0</v>
      </c>
      <c r="Q74" s="67">
        <f t="shared" si="93"/>
        <v>0</v>
      </c>
      <c r="R74" s="67">
        <f t="shared" si="93"/>
        <v>0</v>
      </c>
      <c r="S74" s="14">
        <f t="shared" si="93"/>
        <v>0</v>
      </c>
      <c r="T74" s="67">
        <f t="shared" si="93"/>
        <v>0</v>
      </c>
      <c r="U74" s="284">
        <f t="shared" si="93"/>
        <v>0</v>
      </c>
      <c r="V74" s="58">
        <f t="shared" si="93"/>
        <v>0</v>
      </c>
      <c r="W74" s="14">
        <f t="shared" si="93"/>
        <v>0</v>
      </c>
      <c r="X74" s="58">
        <f t="shared" si="93"/>
        <v>0</v>
      </c>
      <c r="Y74" s="58">
        <f t="shared" si="93"/>
        <v>0</v>
      </c>
      <c r="Z74" s="58">
        <f t="shared" si="93"/>
        <v>0</v>
      </c>
      <c r="AA74" s="58">
        <f t="shared" si="93"/>
        <v>0</v>
      </c>
      <c r="AB74" s="58">
        <f t="shared" si="93"/>
        <v>0</v>
      </c>
      <c r="AC74" s="315">
        <f t="shared" si="93"/>
        <v>0</v>
      </c>
      <c r="AD74" s="275">
        <f t="shared" si="93"/>
        <v>0</v>
      </c>
      <c r="AE74" s="275">
        <f t="shared" si="93"/>
        <v>0</v>
      </c>
      <c r="AF74" s="275">
        <f t="shared" si="93"/>
        <v>0</v>
      </c>
      <c r="AG74" s="290">
        <f t="shared" si="93"/>
        <v>0</v>
      </c>
      <c r="AH74" s="304">
        <f t="shared" si="93"/>
        <v>0</v>
      </c>
      <c r="AI74" s="16"/>
    </row>
    <row r="75" spans="1:35">
      <c r="A75" s="41"/>
      <c r="B75" s="40"/>
      <c r="C75" s="238"/>
      <c r="D75" s="77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  <c r="U75" s="284"/>
      <c r="V75" s="58"/>
      <c r="W75" s="14"/>
      <c r="X75" s="58"/>
      <c r="Y75" s="58"/>
      <c r="Z75" s="58"/>
      <c r="AA75" s="58"/>
      <c r="AB75" s="58"/>
      <c r="AC75" s="315"/>
      <c r="AD75" s="275"/>
      <c r="AE75" s="275"/>
      <c r="AF75" s="275"/>
      <c r="AG75" s="290"/>
      <c r="AH75" s="304"/>
      <c r="AI75" s="16"/>
    </row>
    <row r="76" spans="1:35">
      <c r="A76" s="41"/>
      <c r="B76" s="40" t="s">
        <v>228</v>
      </c>
      <c r="C76" s="237"/>
      <c r="D76" s="30"/>
      <c r="E76" s="81"/>
      <c r="F76" s="94" t="s">
        <v>146</v>
      </c>
      <c r="G76" s="79"/>
      <c r="H76" s="80" t="s">
        <v>146</v>
      </c>
      <c r="I76" s="91" t="s">
        <v>146</v>
      </c>
      <c r="J76" s="79"/>
      <c r="K76" s="82"/>
      <c r="L76" s="16">
        <f>SUM(L73:L74)</f>
        <v>0</v>
      </c>
      <c r="M76" s="67">
        <f>SUM(M73:M74)</f>
        <v>0</v>
      </c>
      <c r="N76" s="16">
        <f t="shared" ref="N76:U76" si="94">SUM(N73:N74)</f>
        <v>0</v>
      </c>
      <c r="O76" s="67">
        <f t="shared" si="94"/>
        <v>0</v>
      </c>
      <c r="P76" s="67">
        <f t="shared" si="94"/>
        <v>0</v>
      </c>
      <c r="Q76" s="67">
        <f t="shared" si="94"/>
        <v>0</v>
      </c>
      <c r="R76" s="67">
        <f t="shared" si="94"/>
        <v>0</v>
      </c>
      <c r="S76" s="14">
        <f t="shared" si="94"/>
        <v>0</v>
      </c>
      <c r="T76" s="67">
        <f t="shared" si="94"/>
        <v>0</v>
      </c>
      <c r="U76" s="284">
        <f t="shared" si="94"/>
        <v>0</v>
      </c>
      <c r="V76" s="58">
        <f t="shared" ref="V76:AF76" si="95">SUM(V73:V74)</f>
        <v>0</v>
      </c>
      <c r="W76" s="14">
        <f t="shared" si="95"/>
        <v>0</v>
      </c>
      <c r="X76" s="58">
        <f t="shared" si="95"/>
        <v>0</v>
      </c>
      <c r="Y76" s="58">
        <f t="shared" si="95"/>
        <v>0</v>
      </c>
      <c r="Z76" s="58">
        <f t="shared" si="95"/>
        <v>0</v>
      </c>
      <c r="AA76" s="58">
        <f t="shared" si="95"/>
        <v>0</v>
      </c>
      <c r="AB76" s="58">
        <f t="shared" si="95"/>
        <v>0</v>
      </c>
      <c r="AC76" s="315">
        <f t="shared" si="95"/>
        <v>0</v>
      </c>
      <c r="AD76" s="275">
        <f t="shared" si="95"/>
        <v>0</v>
      </c>
      <c r="AE76" s="275">
        <f t="shared" si="95"/>
        <v>0</v>
      </c>
      <c r="AF76" s="275">
        <f t="shared" si="95"/>
        <v>0</v>
      </c>
      <c r="AG76" s="290">
        <f t="shared" ref="AG76:AH76" si="96">SUM(AG73:AG74)</f>
        <v>0</v>
      </c>
      <c r="AH76" s="304">
        <f t="shared" si="96"/>
        <v>0</v>
      </c>
      <c r="AI76" s="16"/>
    </row>
    <row r="77" spans="1:35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  <c r="U77" s="284"/>
      <c r="V77" s="14"/>
      <c r="W77" s="14"/>
      <c r="X77" s="14"/>
      <c r="Y77" s="14"/>
      <c r="Z77" s="14"/>
      <c r="AA77" s="14"/>
      <c r="AB77" s="14"/>
      <c r="AC77" s="318"/>
      <c r="AH77" s="343"/>
    </row>
    <row r="78" spans="1:35">
      <c r="A78" s="104">
        <v>1000</v>
      </c>
      <c r="B78" s="31" t="s">
        <v>165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146</v>
      </c>
      <c r="M78" s="14"/>
      <c r="N78" s="14"/>
      <c r="O78" s="73"/>
      <c r="P78" s="73"/>
      <c r="Q78" s="73"/>
      <c r="R78" s="73"/>
      <c r="S78" s="14"/>
      <c r="T78" s="73"/>
      <c r="U78" s="284"/>
      <c r="V78" s="14"/>
      <c r="W78" s="14"/>
      <c r="X78" s="14"/>
      <c r="Y78" s="14"/>
      <c r="Z78" s="14"/>
      <c r="AA78" s="14"/>
      <c r="AB78" s="14"/>
      <c r="AC78" s="318"/>
      <c r="AH78" s="343"/>
    </row>
    <row r="79" spans="1:35">
      <c r="A79" s="39">
        <v>1001</v>
      </c>
      <c r="B79" s="44" t="s">
        <v>229</v>
      </c>
      <c r="C79" s="236" t="s">
        <v>230</v>
      </c>
      <c r="D79" s="6"/>
      <c r="E79" s="4"/>
      <c r="F79" s="98">
        <v>1</v>
      </c>
      <c r="G79" s="8"/>
      <c r="H79" s="55">
        <f t="shared" ref="H79:H84" si="97">SUM(E79:G79)</f>
        <v>1</v>
      </c>
      <c r="I79" s="4">
        <v>1</v>
      </c>
      <c r="J79" s="8" t="s">
        <v>231</v>
      </c>
      <c r="K79" s="7">
        <f>SUMIF(exportMMB!D:D,'Voorbeeld Costreport BudgetMMB'!A79,exportMMB!F:F)</f>
        <v>0</v>
      </c>
      <c r="L79" s="14">
        <f>INDEX(budgetMMB!L:L,MATCH(A:A,budgetMMB!A:A,0))</f>
        <v>0</v>
      </c>
      <c r="M79" s="22">
        <f>INDEX(budgetMMB!M:M,MATCH($A:$A,budgetMMB!$A:$A,0))</f>
        <v>0</v>
      </c>
      <c r="N79" s="14">
        <f>INDEX(budgetMMB!N:N,MATCH($A:$A,budgetMMB!$A:$A,0))</f>
        <v>0</v>
      </c>
      <c r="O79" s="35">
        <f>INDEX(budgetMMB!O:O,MATCH($A:$A,budgetMMB!$A:$A,0))</f>
        <v>0</v>
      </c>
      <c r="P79" s="35">
        <f>INDEX(budgetMMB!P:P,MATCH($A:$A,budgetMMB!$A:$A,0))</f>
        <v>0</v>
      </c>
      <c r="Q79" s="35">
        <f>INDEX(budgetMMB!Q:Q,MATCH($A:$A,budgetMMB!$A:$A,0))</f>
        <v>0</v>
      </c>
      <c r="R79" s="35">
        <f>INDEX(budgetMMB!R:R,MATCH($A:$A,budgetMMB!$A:$A,0))</f>
        <v>0</v>
      </c>
      <c r="S79" s="14">
        <f t="shared" ref="S79:S101" si="98">L79-SUM(N79:R79)</f>
        <v>0</v>
      </c>
      <c r="T79" s="36"/>
      <c r="U79" s="332">
        <f t="shared" ref="U79:U101" si="99">W:W+X:X+Y:Y+Z:Z+AA:AA</f>
        <v>0</v>
      </c>
      <c r="V79" s="58"/>
      <c r="W79" s="14"/>
      <c r="X79" s="58"/>
      <c r="Y79" s="58"/>
      <c r="Z79" s="58"/>
      <c r="AA79" s="58"/>
      <c r="AB79" s="310"/>
      <c r="AC79" s="319">
        <f t="shared" ref="AC79:AC101" si="100">AD:AD+AE:AE</f>
        <v>0</v>
      </c>
      <c r="AD79" s="278"/>
      <c r="AE79" s="278"/>
      <c r="AF79" s="278"/>
      <c r="AG79" s="294">
        <f t="shared" ref="AG79:AG101" si="101">AC:AC+U:U</f>
        <v>0</v>
      </c>
      <c r="AH79" s="304">
        <f t="shared" ref="AH79:AH101" si="102">L:L-AG:AG</f>
        <v>0</v>
      </c>
    </row>
    <row r="80" spans="1:35">
      <c r="A80" s="39">
        <v>1002</v>
      </c>
      <c r="B80" s="44" t="s">
        <v>232</v>
      </c>
      <c r="C80" s="236" t="s">
        <v>230</v>
      </c>
      <c r="D80" s="6"/>
      <c r="E80" s="4"/>
      <c r="F80" s="98">
        <v>1</v>
      </c>
      <c r="G80" s="8"/>
      <c r="H80" s="55">
        <f t="shared" si="97"/>
        <v>1</v>
      </c>
      <c r="I80" s="4">
        <v>1</v>
      </c>
      <c r="J80" s="8" t="s">
        <v>231</v>
      </c>
      <c r="K80" s="7">
        <f>SUMIF(exportMMB!D:D,'Voorbeeld Costreport BudgetMMB'!A80,exportMMB!G:G)</f>
        <v>0</v>
      </c>
      <c r="L80" s="14">
        <f>INDEX(budgetMMB!L:L,MATCH(A:A,budgetMMB!A:A,0))</f>
        <v>0</v>
      </c>
      <c r="M80" s="22">
        <f>INDEX(budgetMMB!M:M,MATCH($A:$A,budgetMMB!$A:$A,0))</f>
        <v>0</v>
      </c>
      <c r="N80" s="14">
        <f>INDEX(budgetMMB!N:N,MATCH($A:$A,budgetMMB!$A:$A,0))</f>
        <v>0</v>
      </c>
      <c r="O80" s="35">
        <f>INDEX(budgetMMB!O:O,MATCH($A:$A,budgetMMB!$A:$A,0))</f>
        <v>0</v>
      </c>
      <c r="P80" s="35">
        <f>INDEX(budgetMMB!P:P,MATCH($A:$A,budgetMMB!$A:$A,0))</f>
        <v>0</v>
      </c>
      <c r="Q80" s="35">
        <f>INDEX(budgetMMB!Q:Q,MATCH($A:$A,budgetMMB!$A:$A,0))</f>
        <v>0</v>
      </c>
      <c r="R80" s="35">
        <f>INDEX(budgetMMB!R:R,MATCH($A:$A,budgetMMB!$A:$A,0))</f>
        <v>0</v>
      </c>
      <c r="S80" s="14">
        <f t="shared" si="98"/>
        <v>0</v>
      </c>
      <c r="T80" s="36"/>
      <c r="U80" s="332">
        <f t="shared" si="99"/>
        <v>0</v>
      </c>
      <c r="V80" s="58"/>
      <c r="W80" s="14"/>
      <c r="X80" s="58"/>
      <c r="Y80" s="58"/>
      <c r="Z80" s="58"/>
      <c r="AA80" s="58"/>
      <c r="AB80" s="310"/>
      <c r="AC80" s="319">
        <f t="shared" si="100"/>
        <v>0</v>
      </c>
      <c r="AD80" s="278"/>
      <c r="AE80" s="278"/>
      <c r="AF80" s="278"/>
      <c r="AG80" s="294">
        <f t="shared" si="101"/>
        <v>0</v>
      </c>
      <c r="AH80" s="304">
        <f t="shared" si="102"/>
        <v>0</v>
      </c>
    </row>
    <row r="81" spans="1:34">
      <c r="A81" s="39">
        <v>1003</v>
      </c>
      <c r="B81" s="44" t="s">
        <v>233</v>
      </c>
      <c r="C81" s="236" t="s">
        <v>230</v>
      </c>
      <c r="D81" s="6"/>
      <c r="E81" s="4"/>
      <c r="F81" s="98">
        <v>1</v>
      </c>
      <c r="G81" s="8"/>
      <c r="H81" s="55">
        <f t="shared" si="97"/>
        <v>1</v>
      </c>
      <c r="I81" s="4">
        <v>1</v>
      </c>
      <c r="J81" s="8" t="s">
        <v>231</v>
      </c>
      <c r="K81" s="7">
        <f>SUMIF(exportMMB!D:D,'Voorbeeld Costreport BudgetMMB'!A81,exportMMB!G:G)</f>
        <v>0</v>
      </c>
      <c r="L81" s="14">
        <f>INDEX(budgetMMB!L:L,MATCH(A:A,budgetMMB!A:A,0))</f>
        <v>0</v>
      </c>
      <c r="M81" s="22">
        <f>INDEX(budgetMMB!M:M,MATCH($A:$A,budgetMMB!$A:$A,0))</f>
        <v>0</v>
      </c>
      <c r="N81" s="14">
        <f>INDEX(budgetMMB!N:N,MATCH($A:$A,budgetMMB!$A:$A,0))</f>
        <v>0</v>
      </c>
      <c r="O81" s="35">
        <f>INDEX(budgetMMB!O:O,MATCH($A:$A,budgetMMB!$A:$A,0))</f>
        <v>0</v>
      </c>
      <c r="P81" s="35">
        <f>INDEX(budgetMMB!P:P,MATCH($A:$A,budgetMMB!$A:$A,0))</f>
        <v>0</v>
      </c>
      <c r="Q81" s="35">
        <f>INDEX(budgetMMB!Q:Q,MATCH($A:$A,budgetMMB!$A:$A,0))</f>
        <v>0</v>
      </c>
      <c r="R81" s="35">
        <f>INDEX(budgetMMB!R:R,MATCH($A:$A,budgetMMB!$A:$A,0))</f>
        <v>0</v>
      </c>
      <c r="S81" s="14">
        <f t="shared" si="98"/>
        <v>0</v>
      </c>
      <c r="T81" s="36"/>
      <c r="U81" s="332">
        <f t="shared" si="99"/>
        <v>0</v>
      </c>
      <c r="V81" s="58"/>
      <c r="W81" s="14"/>
      <c r="X81" s="58"/>
      <c r="Y81" s="58"/>
      <c r="Z81" s="58"/>
      <c r="AA81" s="58"/>
      <c r="AB81" s="310"/>
      <c r="AC81" s="319">
        <f t="shared" si="100"/>
        <v>0</v>
      </c>
      <c r="AD81" s="278"/>
      <c r="AE81" s="278"/>
      <c r="AF81" s="278"/>
      <c r="AG81" s="294">
        <f t="shared" si="101"/>
        <v>0</v>
      </c>
      <c r="AH81" s="304">
        <f t="shared" si="102"/>
        <v>0</v>
      </c>
    </row>
    <row r="82" spans="1:34">
      <c r="A82" s="39">
        <v>1004</v>
      </c>
      <c r="B82" s="44" t="s">
        <v>234</v>
      </c>
      <c r="C82" s="236" t="s">
        <v>230</v>
      </c>
      <c r="D82" s="6"/>
      <c r="E82" s="7"/>
      <c r="F82" s="98">
        <v>1</v>
      </c>
      <c r="G82" s="8"/>
      <c r="H82" s="55">
        <f t="shared" si="97"/>
        <v>1</v>
      </c>
      <c r="I82" s="4">
        <v>1</v>
      </c>
      <c r="J82" s="8" t="s">
        <v>231</v>
      </c>
      <c r="K82" s="7">
        <f>SUMIF(exportMMB!D:D,'Voorbeeld Costreport BudgetMMB'!A82,exportMMB!G:G)</f>
        <v>0</v>
      </c>
      <c r="L82" s="14">
        <f>INDEX(budgetMMB!L:L,MATCH(A:A,budgetMMB!A:A,0))</f>
        <v>0</v>
      </c>
      <c r="M82" s="22">
        <f>INDEX(budgetMMB!M:M,MATCH($A:$A,budgetMMB!$A:$A,0))</f>
        <v>0</v>
      </c>
      <c r="N82" s="14">
        <f>INDEX(budgetMMB!N:N,MATCH($A:$A,budgetMMB!$A:$A,0))</f>
        <v>0</v>
      </c>
      <c r="O82" s="35">
        <f>INDEX(budgetMMB!O:O,MATCH($A:$A,budgetMMB!$A:$A,0))</f>
        <v>0</v>
      </c>
      <c r="P82" s="35">
        <f>INDEX(budgetMMB!P:P,MATCH($A:$A,budgetMMB!$A:$A,0))</f>
        <v>0</v>
      </c>
      <c r="Q82" s="35">
        <f>INDEX(budgetMMB!Q:Q,MATCH($A:$A,budgetMMB!$A:$A,0))</f>
        <v>0</v>
      </c>
      <c r="R82" s="35">
        <f>INDEX(budgetMMB!R:R,MATCH($A:$A,budgetMMB!$A:$A,0))</f>
        <v>0</v>
      </c>
      <c r="S82" s="14">
        <f t="shared" si="98"/>
        <v>0</v>
      </c>
      <c r="T82" s="36"/>
      <c r="U82" s="332">
        <f t="shared" si="99"/>
        <v>0</v>
      </c>
      <c r="V82" s="58"/>
      <c r="W82" s="14"/>
      <c r="X82" s="58"/>
      <c r="Y82" s="58"/>
      <c r="Z82" s="58"/>
      <c r="AA82" s="58"/>
      <c r="AB82" s="310"/>
      <c r="AC82" s="319">
        <f t="shared" si="100"/>
        <v>0</v>
      </c>
      <c r="AD82" s="278"/>
      <c r="AE82" s="278"/>
      <c r="AF82" s="278"/>
      <c r="AG82" s="294">
        <f t="shared" si="101"/>
        <v>0</v>
      </c>
      <c r="AH82" s="304">
        <f t="shared" si="102"/>
        <v>0</v>
      </c>
    </row>
    <row r="83" spans="1:34">
      <c r="A83" s="39">
        <v>1006</v>
      </c>
      <c r="B83" s="44" t="s">
        <v>235</v>
      </c>
      <c r="C83" s="236" t="s">
        <v>230</v>
      </c>
      <c r="D83" s="6"/>
      <c r="E83" s="4"/>
      <c r="F83" s="98">
        <v>1</v>
      </c>
      <c r="G83" s="8"/>
      <c r="H83" s="55">
        <f t="shared" si="97"/>
        <v>1</v>
      </c>
      <c r="I83" s="4">
        <v>1</v>
      </c>
      <c r="J83" s="8" t="s">
        <v>231</v>
      </c>
      <c r="K83" s="7">
        <f>SUMIF(exportMMB!D:D,'Voorbeeld Costreport BudgetMMB'!A83,exportMMB!G:G)</f>
        <v>0</v>
      </c>
      <c r="L83" s="14">
        <f>INDEX(budgetMMB!L:L,MATCH(A:A,budgetMMB!A:A,0))</f>
        <v>0</v>
      </c>
      <c r="M83" s="22">
        <f>INDEX(budgetMMB!M:M,MATCH($A:$A,budgetMMB!$A:$A,0))</f>
        <v>0</v>
      </c>
      <c r="N83" s="14">
        <f>INDEX(budgetMMB!N:N,MATCH($A:$A,budgetMMB!$A:$A,0))</f>
        <v>0</v>
      </c>
      <c r="O83" s="35">
        <f>INDEX(budgetMMB!O:O,MATCH($A:$A,budgetMMB!$A:$A,0))</f>
        <v>0</v>
      </c>
      <c r="P83" s="35">
        <f>INDEX(budgetMMB!P:P,MATCH($A:$A,budgetMMB!$A:$A,0))</f>
        <v>0</v>
      </c>
      <c r="Q83" s="35">
        <f>INDEX(budgetMMB!Q:Q,MATCH($A:$A,budgetMMB!$A:$A,0))</f>
        <v>0</v>
      </c>
      <c r="R83" s="35">
        <f>INDEX(budgetMMB!R:R,MATCH($A:$A,budgetMMB!$A:$A,0))</f>
        <v>0</v>
      </c>
      <c r="S83" s="14">
        <f t="shared" si="98"/>
        <v>0</v>
      </c>
      <c r="T83" s="36"/>
      <c r="U83" s="332">
        <f t="shared" si="99"/>
        <v>0</v>
      </c>
      <c r="V83" s="58"/>
      <c r="W83" s="14"/>
      <c r="X83" s="58"/>
      <c r="Y83" s="58"/>
      <c r="Z83" s="58"/>
      <c r="AA83" s="58"/>
      <c r="AB83" s="310"/>
      <c r="AC83" s="319">
        <f t="shared" si="100"/>
        <v>0</v>
      </c>
      <c r="AD83" s="278"/>
      <c r="AE83" s="278"/>
      <c r="AF83" s="278"/>
      <c r="AG83" s="294">
        <f t="shared" si="101"/>
        <v>0</v>
      </c>
      <c r="AH83" s="304">
        <f t="shared" si="102"/>
        <v>0</v>
      </c>
    </row>
    <row r="84" spans="1:34">
      <c r="A84" s="39">
        <v>1008</v>
      </c>
      <c r="B84" s="44" t="s">
        <v>236</v>
      </c>
      <c r="C84" s="236" t="s">
        <v>230</v>
      </c>
      <c r="D84" s="6"/>
      <c r="E84" s="4"/>
      <c r="F84" s="98">
        <v>1</v>
      </c>
      <c r="G84" s="8"/>
      <c r="H84" s="55">
        <f t="shared" si="97"/>
        <v>1</v>
      </c>
      <c r="I84" s="4">
        <v>1</v>
      </c>
      <c r="J84" s="8" t="s">
        <v>231</v>
      </c>
      <c r="K84" s="7">
        <f>SUMIF(exportMMB!D:D,'Voorbeeld Costreport BudgetMMB'!A84,exportMMB!G:G)</f>
        <v>0</v>
      </c>
      <c r="L84" s="14">
        <f>INDEX(budgetMMB!L:L,MATCH(A:A,budgetMMB!A:A,0))</f>
        <v>0</v>
      </c>
      <c r="M84" s="22">
        <f>INDEX(budgetMMB!M:M,MATCH($A:$A,budgetMMB!$A:$A,0))</f>
        <v>0</v>
      </c>
      <c r="N84" s="14">
        <f>INDEX(budgetMMB!N:N,MATCH($A:$A,budgetMMB!$A:$A,0))</f>
        <v>0</v>
      </c>
      <c r="O84" s="35">
        <f>INDEX(budgetMMB!O:O,MATCH($A:$A,budgetMMB!$A:$A,0))</f>
        <v>0</v>
      </c>
      <c r="P84" s="35">
        <f>INDEX(budgetMMB!P:P,MATCH($A:$A,budgetMMB!$A:$A,0))</f>
        <v>0</v>
      </c>
      <c r="Q84" s="35">
        <f>INDEX(budgetMMB!Q:Q,MATCH($A:$A,budgetMMB!$A:$A,0))</f>
        <v>0</v>
      </c>
      <c r="R84" s="35">
        <f>INDEX(budgetMMB!R:R,MATCH($A:$A,budgetMMB!$A:$A,0))</f>
        <v>0</v>
      </c>
      <c r="S84" s="14">
        <f t="shared" si="98"/>
        <v>0</v>
      </c>
      <c r="T84" s="36"/>
      <c r="U84" s="332">
        <f t="shared" si="99"/>
        <v>0</v>
      </c>
      <c r="V84" s="58"/>
      <c r="W84" s="14"/>
      <c r="X84" s="58"/>
      <c r="Y84" s="58"/>
      <c r="Z84" s="58"/>
      <c r="AA84" s="58"/>
      <c r="AB84" s="310"/>
      <c r="AC84" s="319">
        <f t="shared" si="100"/>
        <v>0</v>
      </c>
      <c r="AD84" s="278"/>
      <c r="AE84" s="278"/>
      <c r="AF84" s="278"/>
      <c r="AG84" s="294">
        <f t="shared" si="101"/>
        <v>0</v>
      </c>
      <c r="AH84" s="304">
        <f t="shared" si="102"/>
        <v>0</v>
      </c>
    </row>
    <row r="85" spans="1:34">
      <c r="A85" s="39">
        <v>1009</v>
      </c>
      <c r="B85" s="44" t="s">
        <v>237</v>
      </c>
      <c r="C85" s="236" t="s">
        <v>230</v>
      </c>
      <c r="D85" s="6"/>
      <c r="E85" s="4"/>
      <c r="F85" s="98">
        <v>1</v>
      </c>
      <c r="G85" s="8"/>
      <c r="H85" s="55">
        <f t="shared" ref="H85:H94" si="103">SUM(E85:G85)</f>
        <v>1</v>
      </c>
      <c r="I85" s="4">
        <v>1</v>
      </c>
      <c r="J85" s="8" t="s">
        <v>231</v>
      </c>
      <c r="K85" s="7">
        <f>SUMIF(exportMMB!D:D,'Voorbeeld Costreport BudgetMMB'!A85,exportMMB!G:G)</f>
        <v>0</v>
      </c>
      <c r="L85" s="14">
        <f>INDEX(budgetMMB!L:L,MATCH(A:A,budgetMMB!A:A,0))</f>
        <v>0</v>
      </c>
      <c r="M85" s="22">
        <f>INDEX(budgetMMB!M:M,MATCH($A:$A,budgetMMB!$A:$A,0))</f>
        <v>0</v>
      </c>
      <c r="N85" s="14">
        <f>INDEX(budgetMMB!N:N,MATCH($A:$A,budgetMMB!$A:$A,0))</f>
        <v>0</v>
      </c>
      <c r="O85" s="35">
        <f>INDEX(budgetMMB!O:O,MATCH($A:$A,budgetMMB!$A:$A,0))</f>
        <v>0</v>
      </c>
      <c r="P85" s="35">
        <f>INDEX(budgetMMB!P:P,MATCH($A:$A,budgetMMB!$A:$A,0))</f>
        <v>0</v>
      </c>
      <c r="Q85" s="35">
        <f>INDEX(budgetMMB!Q:Q,MATCH($A:$A,budgetMMB!$A:$A,0))</f>
        <v>0</v>
      </c>
      <c r="R85" s="35">
        <f>INDEX(budgetMMB!R:R,MATCH($A:$A,budgetMMB!$A:$A,0))</f>
        <v>0</v>
      </c>
      <c r="S85" s="14">
        <f t="shared" si="98"/>
        <v>0</v>
      </c>
      <c r="T85" s="36"/>
      <c r="U85" s="332">
        <f t="shared" si="99"/>
        <v>0</v>
      </c>
      <c r="V85" s="58"/>
      <c r="W85" s="14"/>
      <c r="X85" s="58"/>
      <c r="Y85" s="58"/>
      <c r="Z85" s="58"/>
      <c r="AA85" s="58"/>
      <c r="AB85" s="310"/>
      <c r="AC85" s="319">
        <f t="shared" si="100"/>
        <v>0</v>
      </c>
      <c r="AD85" s="278"/>
      <c r="AE85" s="278"/>
      <c r="AF85" s="278"/>
      <c r="AG85" s="294">
        <f t="shared" si="101"/>
        <v>0</v>
      </c>
      <c r="AH85" s="304">
        <f t="shared" si="102"/>
        <v>0</v>
      </c>
    </row>
    <row r="86" spans="1:34">
      <c r="A86" s="39">
        <v>1010</v>
      </c>
      <c r="B86" s="44" t="s">
        <v>238</v>
      </c>
      <c r="C86" s="236" t="s">
        <v>230</v>
      </c>
      <c r="D86" s="6"/>
      <c r="E86" s="4"/>
      <c r="F86" s="98">
        <v>1</v>
      </c>
      <c r="G86" s="8"/>
      <c r="H86" s="55">
        <f t="shared" si="103"/>
        <v>1</v>
      </c>
      <c r="I86" s="4">
        <v>1</v>
      </c>
      <c r="J86" s="8" t="s">
        <v>231</v>
      </c>
      <c r="K86" s="7">
        <f>SUMIF(exportMMB!D:D,'Voorbeeld Costreport BudgetMMB'!A86,exportMMB!G:G)</f>
        <v>0</v>
      </c>
      <c r="L86" s="14">
        <f>INDEX(budgetMMB!L:L,MATCH(A:A,budgetMMB!A:A,0))</f>
        <v>0</v>
      </c>
      <c r="M86" s="22">
        <f>INDEX(budgetMMB!M:M,MATCH($A:$A,budgetMMB!$A:$A,0))</f>
        <v>0</v>
      </c>
      <c r="N86" s="14">
        <f>INDEX(budgetMMB!N:N,MATCH($A:$A,budgetMMB!$A:$A,0))</f>
        <v>0</v>
      </c>
      <c r="O86" s="35">
        <f>INDEX(budgetMMB!O:O,MATCH($A:$A,budgetMMB!$A:$A,0))</f>
        <v>0</v>
      </c>
      <c r="P86" s="35">
        <f>INDEX(budgetMMB!P:P,MATCH($A:$A,budgetMMB!$A:$A,0))</f>
        <v>0</v>
      </c>
      <c r="Q86" s="35">
        <f>INDEX(budgetMMB!Q:Q,MATCH($A:$A,budgetMMB!$A:$A,0))</f>
        <v>0</v>
      </c>
      <c r="R86" s="35">
        <f>INDEX(budgetMMB!R:R,MATCH($A:$A,budgetMMB!$A:$A,0))</f>
        <v>0</v>
      </c>
      <c r="S86" s="14">
        <f t="shared" si="98"/>
        <v>0</v>
      </c>
      <c r="T86" s="36"/>
      <c r="U86" s="332">
        <f t="shared" si="99"/>
        <v>0</v>
      </c>
      <c r="V86" s="58"/>
      <c r="W86" s="14"/>
      <c r="X86" s="58"/>
      <c r="Y86" s="58"/>
      <c r="Z86" s="58"/>
      <c r="AA86" s="58"/>
      <c r="AB86" s="310"/>
      <c r="AC86" s="319">
        <f t="shared" si="100"/>
        <v>0</v>
      </c>
      <c r="AD86" s="278"/>
      <c r="AE86" s="278"/>
      <c r="AF86" s="278"/>
      <c r="AG86" s="294">
        <f t="shared" si="101"/>
        <v>0</v>
      </c>
      <c r="AH86" s="304">
        <f t="shared" si="102"/>
        <v>0</v>
      </c>
    </row>
    <row r="87" spans="1:34">
      <c r="A87" s="39">
        <v>1015</v>
      </c>
      <c r="B87" s="44" t="s">
        <v>239</v>
      </c>
      <c r="C87" s="236" t="s">
        <v>240</v>
      </c>
      <c r="D87" s="6"/>
      <c r="E87" s="4"/>
      <c r="F87" s="98">
        <v>1</v>
      </c>
      <c r="G87" s="8"/>
      <c r="H87" s="55">
        <f t="shared" si="103"/>
        <v>1</v>
      </c>
      <c r="I87" s="4">
        <v>1</v>
      </c>
      <c r="J87" s="8" t="s">
        <v>231</v>
      </c>
      <c r="K87" s="7">
        <f>SUMIF(exportMMB!D:D,'Voorbeeld Costreport BudgetMMB'!A87,exportMMB!G:G)</f>
        <v>0</v>
      </c>
      <c r="L87" s="14">
        <f>INDEX(budgetMMB!L:L,MATCH(A:A,budgetMMB!A:A,0))</f>
        <v>0</v>
      </c>
      <c r="M87" s="22">
        <f>INDEX(budgetMMB!M:M,MATCH($A:$A,budgetMMB!$A:$A,0))</f>
        <v>0</v>
      </c>
      <c r="N87" s="14">
        <f>INDEX(budgetMMB!N:N,MATCH($A:$A,budgetMMB!$A:$A,0))</f>
        <v>0</v>
      </c>
      <c r="O87" s="35">
        <f>INDEX(budgetMMB!O:O,MATCH($A:$A,budgetMMB!$A:$A,0))</f>
        <v>0</v>
      </c>
      <c r="P87" s="35">
        <f>INDEX(budgetMMB!P:P,MATCH($A:$A,budgetMMB!$A:$A,0))</f>
        <v>0</v>
      </c>
      <c r="Q87" s="35">
        <f>INDEX(budgetMMB!Q:Q,MATCH($A:$A,budgetMMB!$A:$A,0))</f>
        <v>0</v>
      </c>
      <c r="R87" s="35">
        <f>INDEX(budgetMMB!R:R,MATCH($A:$A,budgetMMB!$A:$A,0))</f>
        <v>0</v>
      </c>
      <c r="S87" s="14">
        <f t="shared" si="98"/>
        <v>0</v>
      </c>
      <c r="T87" s="36"/>
      <c r="U87" s="332">
        <f t="shared" si="99"/>
        <v>0</v>
      </c>
      <c r="V87" s="58"/>
      <c r="W87" s="14"/>
      <c r="X87" s="58"/>
      <c r="Y87" s="58"/>
      <c r="Z87" s="58"/>
      <c r="AA87" s="58"/>
      <c r="AB87" s="310"/>
      <c r="AC87" s="319">
        <f t="shared" si="100"/>
        <v>0</v>
      </c>
      <c r="AD87" s="278"/>
      <c r="AE87" s="278"/>
      <c r="AF87" s="278"/>
      <c r="AG87" s="294">
        <f t="shared" si="101"/>
        <v>0</v>
      </c>
      <c r="AH87" s="304">
        <f t="shared" si="102"/>
        <v>0</v>
      </c>
    </row>
    <row r="88" spans="1:34">
      <c r="A88" s="350">
        <v>1016</v>
      </c>
      <c r="B88" s="108" t="s">
        <v>362</v>
      </c>
      <c r="C88" s="429">
        <v>4200</v>
      </c>
      <c r="D88" s="6"/>
      <c r="E88" s="4"/>
      <c r="F88" s="98">
        <v>1</v>
      </c>
      <c r="G88" s="8"/>
      <c r="H88" s="55">
        <f t="shared" ref="H88" si="104">SUM(E88:G88)</f>
        <v>1</v>
      </c>
      <c r="I88" s="4">
        <v>1</v>
      </c>
      <c r="J88" s="8" t="s">
        <v>231</v>
      </c>
      <c r="K88" s="7">
        <f>SUMIF(exportMMB!D:D,'Voorbeeld Costreport BudgetMMB'!A88,exportMMB!G:G)</f>
        <v>0</v>
      </c>
      <c r="L88" s="14">
        <f>INDEX(budgetMMB!L:L,MATCH(A:A,budgetMMB!A:A,0))</f>
        <v>0</v>
      </c>
      <c r="M88" s="22">
        <f>INDEX(budgetMMB!M:M,MATCH($A:$A,budgetMMB!$A:$A,0))</f>
        <v>0</v>
      </c>
      <c r="N88" s="14">
        <f>INDEX(budgetMMB!N:N,MATCH($A:$A,budgetMMB!$A:$A,0))</f>
        <v>0</v>
      </c>
      <c r="O88" s="35">
        <f>INDEX(budgetMMB!O:O,MATCH($A:$A,budgetMMB!$A:$A,0))</f>
        <v>0</v>
      </c>
      <c r="P88" s="35">
        <f>INDEX(budgetMMB!P:P,MATCH($A:$A,budgetMMB!$A:$A,0))</f>
        <v>0</v>
      </c>
      <c r="Q88" s="35">
        <f>INDEX(budgetMMB!Q:Q,MATCH($A:$A,budgetMMB!$A:$A,0))</f>
        <v>0</v>
      </c>
      <c r="R88" s="35">
        <f>INDEX(budgetMMB!R:R,MATCH($A:$A,budgetMMB!$A:$A,0))</f>
        <v>0</v>
      </c>
      <c r="S88" s="14">
        <f t="shared" ref="S88" si="105">L88-SUM(N88:R88)</f>
        <v>0</v>
      </c>
      <c r="T88" s="36"/>
      <c r="U88" s="332">
        <f t="shared" si="99"/>
        <v>0</v>
      </c>
      <c r="V88" s="58"/>
      <c r="W88" s="14"/>
      <c r="X88" s="58"/>
      <c r="Y88" s="58"/>
      <c r="Z88" s="58"/>
      <c r="AA88" s="58"/>
      <c r="AB88" s="310"/>
      <c r="AC88" s="319">
        <f t="shared" si="100"/>
        <v>0</v>
      </c>
      <c r="AD88" s="278"/>
      <c r="AE88" s="278"/>
      <c r="AF88" s="278"/>
      <c r="AG88" s="294">
        <f t="shared" si="101"/>
        <v>0</v>
      </c>
      <c r="AH88" s="304">
        <f t="shared" si="102"/>
        <v>0</v>
      </c>
    </row>
    <row r="89" spans="1:34">
      <c r="A89" s="39">
        <v>1020</v>
      </c>
      <c r="B89" s="44" t="s">
        <v>168</v>
      </c>
      <c r="C89" s="236" t="s">
        <v>240</v>
      </c>
      <c r="D89" s="6"/>
      <c r="E89" s="4"/>
      <c r="F89" s="98">
        <v>1</v>
      </c>
      <c r="G89" s="8"/>
      <c r="H89" s="55">
        <f t="shared" si="103"/>
        <v>1</v>
      </c>
      <c r="I89" s="4">
        <v>1</v>
      </c>
      <c r="J89" s="8" t="s">
        <v>231</v>
      </c>
      <c r="K89" s="7">
        <f>SUMIF(exportMMB!D:D,'Voorbeeld Costreport BudgetMMB'!A89,exportMMB!G:G)</f>
        <v>0</v>
      </c>
      <c r="L89" s="14">
        <f>INDEX(budgetMMB!L:L,MATCH(A:A,budgetMMB!A:A,0))</f>
        <v>0</v>
      </c>
      <c r="M89" s="22">
        <f>INDEX(budgetMMB!M:M,MATCH($A:$A,budgetMMB!$A:$A,0))</f>
        <v>0</v>
      </c>
      <c r="N89" s="14">
        <f>INDEX(budgetMMB!N:N,MATCH($A:$A,budgetMMB!$A:$A,0))</f>
        <v>0</v>
      </c>
      <c r="O89" s="35">
        <f>INDEX(budgetMMB!O:O,MATCH($A:$A,budgetMMB!$A:$A,0))</f>
        <v>0</v>
      </c>
      <c r="P89" s="35">
        <f>INDEX(budgetMMB!P:P,MATCH($A:$A,budgetMMB!$A:$A,0))</f>
        <v>0</v>
      </c>
      <c r="Q89" s="35">
        <f>INDEX(budgetMMB!Q:Q,MATCH($A:$A,budgetMMB!$A:$A,0))</f>
        <v>0</v>
      </c>
      <c r="R89" s="35">
        <f>INDEX(budgetMMB!R:R,MATCH($A:$A,budgetMMB!$A:$A,0))</f>
        <v>0</v>
      </c>
      <c r="S89" s="14">
        <f t="shared" si="98"/>
        <v>0</v>
      </c>
      <c r="T89" s="36"/>
      <c r="U89" s="332">
        <f t="shared" si="99"/>
        <v>0</v>
      </c>
      <c r="V89" s="58"/>
      <c r="W89" s="14"/>
      <c r="X89" s="58"/>
      <c r="Y89" s="58"/>
      <c r="Z89" s="58"/>
      <c r="AA89" s="58"/>
      <c r="AB89" s="310"/>
      <c r="AC89" s="319">
        <f t="shared" si="100"/>
        <v>0</v>
      </c>
      <c r="AD89" s="278"/>
      <c r="AE89" s="278"/>
      <c r="AF89" s="278"/>
      <c r="AG89" s="294">
        <f t="shared" si="101"/>
        <v>0</v>
      </c>
      <c r="AH89" s="304">
        <f t="shared" si="102"/>
        <v>0</v>
      </c>
    </row>
    <row r="90" spans="1:34" ht="10.9" customHeight="1">
      <c r="A90" s="39">
        <v>1021</v>
      </c>
      <c r="B90" s="44" t="s">
        <v>241</v>
      </c>
      <c r="C90" s="236" t="s">
        <v>242</v>
      </c>
      <c r="D90" s="6"/>
      <c r="E90" s="4"/>
      <c r="F90" s="98">
        <v>1</v>
      </c>
      <c r="G90" s="8"/>
      <c r="H90" s="55">
        <f t="shared" si="103"/>
        <v>1</v>
      </c>
      <c r="I90" s="4">
        <v>1</v>
      </c>
      <c r="J90" s="8" t="s">
        <v>231</v>
      </c>
      <c r="K90" s="7">
        <f>SUMIF(exportMMB!D:D,'Voorbeeld Costreport BudgetMMB'!A90,exportMMB!G:G)</f>
        <v>0</v>
      </c>
      <c r="L90" s="14">
        <f>INDEX(budgetMMB!L:L,MATCH(A:A,budgetMMB!A:A,0))</f>
        <v>0</v>
      </c>
      <c r="M90" s="22">
        <f>INDEX(budgetMMB!M:M,MATCH($A:$A,budgetMMB!$A:$A,0))</f>
        <v>0</v>
      </c>
      <c r="N90" s="14">
        <f>INDEX(budgetMMB!N:N,MATCH($A:$A,budgetMMB!$A:$A,0))</f>
        <v>0</v>
      </c>
      <c r="O90" s="35">
        <f>INDEX(budgetMMB!O:O,MATCH($A:$A,budgetMMB!$A:$A,0))</f>
        <v>0</v>
      </c>
      <c r="P90" s="35">
        <f>INDEX(budgetMMB!P:P,MATCH($A:$A,budgetMMB!$A:$A,0))</f>
        <v>0</v>
      </c>
      <c r="Q90" s="35">
        <f>INDEX(budgetMMB!Q:Q,MATCH($A:$A,budgetMMB!$A:$A,0))</f>
        <v>0</v>
      </c>
      <c r="R90" s="35">
        <f>INDEX(budgetMMB!R:R,MATCH($A:$A,budgetMMB!$A:$A,0))</f>
        <v>0</v>
      </c>
      <c r="S90" s="14">
        <f t="shared" si="98"/>
        <v>0</v>
      </c>
      <c r="T90" s="36"/>
      <c r="U90" s="332">
        <f t="shared" si="99"/>
        <v>0</v>
      </c>
      <c r="V90" s="58"/>
      <c r="W90" s="14"/>
      <c r="X90" s="58"/>
      <c r="Y90" s="58"/>
      <c r="Z90" s="58"/>
      <c r="AA90" s="58"/>
      <c r="AB90" s="310"/>
      <c r="AC90" s="319">
        <f t="shared" si="100"/>
        <v>0</v>
      </c>
      <c r="AD90" s="278"/>
      <c r="AE90" s="278"/>
      <c r="AF90" s="278"/>
      <c r="AG90" s="294">
        <f t="shared" si="101"/>
        <v>0</v>
      </c>
      <c r="AH90" s="304">
        <f t="shared" si="102"/>
        <v>0</v>
      </c>
    </row>
    <row r="91" spans="1:34">
      <c r="A91" s="430" t="s">
        <v>1297</v>
      </c>
      <c r="B91" s="108" t="s">
        <v>1298</v>
      </c>
      <c r="C91" s="236" t="s">
        <v>242</v>
      </c>
      <c r="D91" s="6"/>
      <c r="E91" s="4"/>
      <c r="F91" s="98">
        <v>1</v>
      </c>
      <c r="G91" s="8"/>
      <c r="H91" s="55">
        <f t="shared" ref="H91" si="106">SUM(E91:G91)</f>
        <v>1</v>
      </c>
      <c r="I91" s="4">
        <v>1</v>
      </c>
      <c r="J91" s="8" t="s">
        <v>231</v>
      </c>
      <c r="K91" s="7">
        <f>SUMIF(exportMMB!D:D,'Voorbeeld Costreport BudgetMMB'!A91,exportMMB!G:G)</f>
        <v>0</v>
      </c>
      <c r="L91" s="14">
        <f>INDEX(budgetMMB!L:L,MATCH(A:A,budgetMMB!A:A,0))</f>
        <v>0</v>
      </c>
      <c r="M91" s="22">
        <f>INDEX(budgetMMB!M:M,MATCH($A:$A,budgetMMB!$A:$A,0))</f>
        <v>0</v>
      </c>
      <c r="N91" s="14">
        <f>INDEX(budgetMMB!N:N,MATCH($A:$A,budgetMMB!$A:$A,0))</f>
        <v>0</v>
      </c>
      <c r="O91" s="35">
        <f>INDEX(budgetMMB!O:O,MATCH($A:$A,budgetMMB!$A:$A,0))</f>
        <v>0</v>
      </c>
      <c r="P91" s="35">
        <f>INDEX(budgetMMB!P:P,MATCH($A:$A,budgetMMB!$A:$A,0))</f>
        <v>0</v>
      </c>
      <c r="Q91" s="35">
        <f>INDEX(budgetMMB!Q:Q,MATCH($A:$A,budgetMMB!$A:$A,0))</f>
        <v>0</v>
      </c>
      <c r="R91" s="35">
        <f>INDEX(budgetMMB!R:R,MATCH($A:$A,budgetMMB!$A:$A,0))</f>
        <v>0</v>
      </c>
      <c r="S91" s="14">
        <f t="shared" ref="S91" si="107">L91-SUM(N91:R91)</f>
        <v>0</v>
      </c>
      <c r="T91" s="36"/>
      <c r="U91" s="332">
        <f t="shared" si="99"/>
        <v>0</v>
      </c>
      <c r="V91" s="58"/>
      <c r="W91" s="14"/>
      <c r="X91" s="58"/>
      <c r="Y91" s="58"/>
      <c r="Z91" s="58"/>
      <c r="AA91" s="58"/>
      <c r="AB91" s="310"/>
      <c r="AC91" s="319">
        <f t="shared" si="100"/>
        <v>0</v>
      </c>
      <c r="AD91" s="278"/>
      <c r="AE91" s="278"/>
      <c r="AF91" s="278"/>
      <c r="AG91" s="294">
        <f t="shared" si="101"/>
        <v>0</v>
      </c>
      <c r="AH91" s="304">
        <f t="shared" si="102"/>
        <v>0</v>
      </c>
    </row>
    <row r="92" spans="1:34">
      <c r="A92" s="39">
        <v>1039</v>
      </c>
      <c r="B92" s="44" t="s">
        <v>243</v>
      </c>
      <c r="C92" s="236" t="s">
        <v>244</v>
      </c>
      <c r="D92" s="6"/>
      <c r="E92" s="4"/>
      <c r="F92" s="98">
        <v>1</v>
      </c>
      <c r="G92" s="8"/>
      <c r="H92" s="55">
        <f t="shared" si="103"/>
        <v>1</v>
      </c>
      <c r="I92" s="4">
        <v>1</v>
      </c>
      <c r="J92" s="8" t="s">
        <v>231</v>
      </c>
      <c r="K92" s="7">
        <f>SUMIF(exportMMB!D:D,'Voorbeeld Costreport BudgetMMB'!A92,exportMMB!G:G)</f>
        <v>0</v>
      </c>
      <c r="L92" s="14">
        <f>INDEX(budgetMMB!L:L,MATCH(A:A,budgetMMB!A:A,0))</f>
        <v>0</v>
      </c>
      <c r="M92" s="22">
        <f>INDEX(budgetMMB!M:M,MATCH($A:$A,budgetMMB!$A:$A,0))</f>
        <v>0</v>
      </c>
      <c r="N92" s="14">
        <f>INDEX(budgetMMB!N:N,MATCH($A:$A,budgetMMB!$A:$A,0))</f>
        <v>0</v>
      </c>
      <c r="O92" s="35">
        <f>INDEX(budgetMMB!O:O,MATCH($A:$A,budgetMMB!$A:$A,0))</f>
        <v>0</v>
      </c>
      <c r="P92" s="35">
        <f>INDEX(budgetMMB!P:P,MATCH($A:$A,budgetMMB!$A:$A,0))</f>
        <v>0</v>
      </c>
      <c r="Q92" s="35">
        <f>INDEX(budgetMMB!Q:Q,MATCH($A:$A,budgetMMB!$A:$A,0))</f>
        <v>0</v>
      </c>
      <c r="R92" s="35">
        <f>INDEX(budgetMMB!R:R,MATCH($A:$A,budgetMMB!$A:$A,0))</f>
        <v>0</v>
      </c>
      <c r="S92" s="14">
        <f t="shared" si="98"/>
        <v>0</v>
      </c>
      <c r="T92" s="36"/>
      <c r="U92" s="332">
        <f t="shared" si="99"/>
        <v>0</v>
      </c>
      <c r="V92" s="58"/>
      <c r="W92" s="14"/>
      <c r="X92" s="58"/>
      <c r="Y92" s="58"/>
      <c r="Z92" s="58"/>
      <c r="AA92" s="58"/>
      <c r="AB92" s="310"/>
      <c r="AC92" s="319">
        <f t="shared" si="100"/>
        <v>0</v>
      </c>
      <c r="AD92" s="278"/>
      <c r="AE92" s="278"/>
      <c r="AF92" s="278"/>
      <c r="AG92" s="294">
        <f t="shared" si="101"/>
        <v>0</v>
      </c>
      <c r="AH92" s="304">
        <f t="shared" si="102"/>
        <v>0</v>
      </c>
    </row>
    <row r="93" spans="1:34">
      <c r="A93" s="39">
        <v>1040</v>
      </c>
      <c r="B93" s="44" t="s">
        <v>245</v>
      </c>
      <c r="C93" s="236" t="s">
        <v>230</v>
      </c>
      <c r="D93" s="6"/>
      <c r="E93" s="4"/>
      <c r="F93" s="98">
        <v>1</v>
      </c>
      <c r="G93" s="8"/>
      <c r="H93" s="55">
        <f t="shared" si="103"/>
        <v>1</v>
      </c>
      <c r="I93" s="4">
        <v>1</v>
      </c>
      <c r="J93" s="8" t="s">
        <v>231</v>
      </c>
      <c r="K93" s="7">
        <f>SUMIF(exportMMB!D:D,'Voorbeeld Costreport BudgetMMB'!A93,exportMMB!G:G)</f>
        <v>0</v>
      </c>
      <c r="L93" s="14">
        <f>INDEX(budgetMMB!L:L,MATCH(A:A,budgetMMB!A:A,0))</f>
        <v>0</v>
      </c>
      <c r="M93" s="22">
        <f>INDEX(budgetMMB!M:M,MATCH($A:$A,budgetMMB!$A:$A,0))</f>
        <v>0</v>
      </c>
      <c r="N93" s="14">
        <f>INDEX(budgetMMB!N:N,MATCH($A:$A,budgetMMB!$A:$A,0))</f>
        <v>0</v>
      </c>
      <c r="O93" s="35">
        <f>INDEX(budgetMMB!O:O,MATCH($A:$A,budgetMMB!$A:$A,0))</f>
        <v>0</v>
      </c>
      <c r="P93" s="35">
        <f>INDEX(budgetMMB!P:P,MATCH($A:$A,budgetMMB!$A:$A,0))</f>
        <v>0</v>
      </c>
      <c r="Q93" s="35">
        <f>INDEX(budgetMMB!Q:Q,MATCH($A:$A,budgetMMB!$A:$A,0))</f>
        <v>0</v>
      </c>
      <c r="R93" s="35">
        <f>INDEX(budgetMMB!R:R,MATCH($A:$A,budgetMMB!$A:$A,0))</f>
        <v>0</v>
      </c>
      <c r="S93" s="14">
        <f t="shared" si="98"/>
        <v>0</v>
      </c>
      <c r="T93" s="36"/>
      <c r="U93" s="332">
        <f t="shared" si="99"/>
        <v>0</v>
      </c>
      <c r="V93" s="58"/>
      <c r="W93" s="14"/>
      <c r="X93" s="58"/>
      <c r="Y93" s="58"/>
      <c r="Z93" s="58"/>
      <c r="AA93" s="58"/>
      <c r="AB93" s="310"/>
      <c r="AC93" s="319">
        <f t="shared" si="100"/>
        <v>0</v>
      </c>
      <c r="AD93" s="278"/>
      <c r="AE93" s="278"/>
      <c r="AF93" s="278"/>
      <c r="AG93" s="294">
        <f t="shared" si="101"/>
        <v>0</v>
      </c>
      <c r="AH93" s="304">
        <f t="shared" si="102"/>
        <v>0</v>
      </c>
    </row>
    <row r="94" spans="1:34">
      <c r="A94" s="39">
        <v>1044</v>
      </c>
      <c r="B94" s="44" t="s">
        <v>246</v>
      </c>
      <c r="C94" s="236" t="s">
        <v>230</v>
      </c>
      <c r="D94" s="6"/>
      <c r="E94" s="4"/>
      <c r="F94" s="98">
        <v>1</v>
      </c>
      <c r="G94" s="8"/>
      <c r="H94" s="55">
        <f t="shared" si="103"/>
        <v>1</v>
      </c>
      <c r="I94" s="4">
        <v>1</v>
      </c>
      <c r="J94" s="8" t="s">
        <v>231</v>
      </c>
      <c r="K94" s="7">
        <f>SUMIF(exportMMB!D:D,'Voorbeeld Costreport BudgetMMB'!A94,exportMMB!G:G)</f>
        <v>0</v>
      </c>
      <c r="L94" s="14">
        <f>INDEX(budgetMMB!L:L,MATCH(A:A,budgetMMB!A:A,0))</f>
        <v>0</v>
      </c>
      <c r="M94" s="22">
        <f>INDEX(budgetMMB!M:M,MATCH($A:$A,budgetMMB!$A:$A,0))</f>
        <v>0</v>
      </c>
      <c r="N94" s="14">
        <f>INDEX(budgetMMB!N:N,MATCH($A:$A,budgetMMB!$A:$A,0))</f>
        <v>0</v>
      </c>
      <c r="O94" s="35">
        <f>INDEX(budgetMMB!O:O,MATCH($A:$A,budgetMMB!$A:$A,0))</f>
        <v>0</v>
      </c>
      <c r="P94" s="35">
        <f>INDEX(budgetMMB!P:P,MATCH($A:$A,budgetMMB!$A:$A,0))</f>
        <v>0</v>
      </c>
      <c r="Q94" s="35">
        <f>INDEX(budgetMMB!Q:Q,MATCH($A:$A,budgetMMB!$A:$A,0))</f>
        <v>0</v>
      </c>
      <c r="R94" s="35">
        <f>INDEX(budgetMMB!R:R,MATCH($A:$A,budgetMMB!$A:$A,0))</f>
        <v>0</v>
      </c>
      <c r="S94" s="14">
        <f t="shared" si="98"/>
        <v>0</v>
      </c>
      <c r="T94" s="36"/>
      <c r="U94" s="332">
        <f t="shared" si="99"/>
        <v>0</v>
      </c>
      <c r="V94" s="58"/>
      <c r="W94" s="14"/>
      <c r="X94" s="58"/>
      <c r="Y94" s="58"/>
      <c r="Z94" s="58"/>
      <c r="AA94" s="58"/>
      <c r="AB94" s="310"/>
      <c r="AC94" s="319">
        <f t="shared" si="100"/>
        <v>0</v>
      </c>
      <c r="AD94" s="278"/>
      <c r="AE94" s="278"/>
      <c r="AF94" s="278"/>
      <c r="AG94" s="294">
        <f t="shared" si="101"/>
        <v>0</v>
      </c>
      <c r="AH94" s="304">
        <f t="shared" si="102"/>
        <v>0</v>
      </c>
    </row>
    <row r="95" spans="1:34">
      <c r="A95" s="430" t="s">
        <v>1299</v>
      </c>
      <c r="B95" s="108" t="s">
        <v>636</v>
      </c>
      <c r="C95" s="236" t="s">
        <v>248</v>
      </c>
      <c r="D95" s="6"/>
      <c r="E95" s="4"/>
      <c r="F95" s="98">
        <v>1</v>
      </c>
      <c r="G95" s="8"/>
      <c r="H95" s="55">
        <f t="shared" ref="H95" si="108">SUM(E95:G95)</f>
        <v>1</v>
      </c>
      <c r="I95" s="4">
        <v>1</v>
      </c>
      <c r="J95" s="8" t="s">
        <v>231</v>
      </c>
      <c r="K95" s="7">
        <f>SUMIF(exportMMB!D:D,'Voorbeeld Costreport BudgetMMB'!A95,exportMMB!G:G)</f>
        <v>0</v>
      </c>
      <c r="L95" s="14">
        <f>INDEX(budgetMMB!L:L,MATCH(A:A,budgetMMB!A:A,0))</f>
        <v>0</v>
      </c>
      <c r="M95" s="22">
        <f>INDEX(budgetMMB!M:M,MATCH($A:$A,budgetMMB!$A:$A,0))</f>
        <v>0</v>
      </c>
      <c r="N95" s="14">
        <f>INDEX(budgetMMB!N:N,MATCH($A:$A,budgetMMB!$A:$A,0))</f>
        <v>0</v>
      </c>
      <c r="O95" s="35">
        <f>INDEX(budgetMMB!O:O,MATCH($A:$A,budgetMMB!$A:$A,0))</f>
        <v>0</v>
      </c>
      <c r="P95" s="35">
        <f>INDEX(budgetMMB!P:P,MATCH($A:$A,budgetMMB!$A:$A,0))</f>
        <v>0</v>
      </c>
      <c r="Q95" s="35">
        <f>INDEX(budgetMMB!Q:Q,MATCH($A:$A,budgetMMB!$A:$A,0))</f>
        <v>0</v>
      </c>
      <c r="R95" s="35">
        <f>INDEX(budgetMMB!R:R,MATCH($A:$A,budgetMMB!$A:$A,0))</f>
        <v>0</v>
      </c>
      <c r="S95" s="14">
        <f t="shared" ref="S95" si="109">L95-SUM(N95:R95)</f>
        <v>0</v>
      </c>
      <c r="T95" s="36"/>
      <c r="U95" s="332">
        <f t="shared" si="99"/>
        <v>0</v>
      </c>
      <c r="V95" s="58"/>
      <c r="W95" s="14"/>
      <c r="X95" s="58"/>
      <c r="Y95" s="58"/>
      <c r="Z95" s="58"/>
      <c r="AA95" s="58"/>
      <c r="AB95" s="310"/>
      <c r="AC95" s="319">
        <f t="shared" si="100"/>
        <v>0</v>
      </c>
      <c r="AD95" s="278"/>
      <c r="AE95" s="278"/>
      <c r="AF95" s="278"/>
      <c r="AG95" s="294">
        <f t="shared" si="101"/>
        <v>0</v>
      </c>
      <c r="AH95" s="304">
        <f t="shared" si="102"/>
        <v>0</v>
      </c>
    </row>
    <row r="96" spans="1:34">
      <c r="A96" s="39">
        <v>1046</v>
      </c>
      <c r="B96" s="44" t="s">
        <v>247</v>
      </c>
      <c r="C96" s="236" t="s">
        <v>248</v>
      </c>
      <c r="D96" s="6"/>
      <c r="E96" s="4"/>
      <c r="F96" s="98">
        <v>1</v>
      </c>
      <c r="G96" s="8"/>
      <c r="H96" s="55">
        <f t="shared" ref="H96:H100" si="110">SUM(E96:G96)</f>
        <v>1</v>
      </c>
      <c r="I96" s="4">
        <v>1</v>
      </c>
      <c r="J96" s="8" t="s">
        <v>231</v>
      </c>
      <c r="K96" s="7">
        <f>SUMIF(exportMMB!D:D,'Voorbeeld Costreport BudgetMMB'!A96,exportMMB!G:G)</f>
        <v>0</v>
      </c>
      <c r="L96" s="14">
        <f>INDEX(budgetMMB!L:L,MATCH(A:A,budgetMMB!A:A,0))</f>
        <v>0</v>
      </c>
      <c r="M96" s="22">
        <f>INDEX(budgetMMB!M:M,MATCH($A:$A,budgetMMB!$A:$A,0))</f>
        <v>0</v>
      </c>
      <c r="N96" s="14">
        <f>INDEX(budgetMMB!N:N,MATCH($A:$A,budgetMMB!$A:$A,0))</f>
        <v>0</v>
      </c>
      <c r="O96" s="35">
        <f>INDEX(budgetMMB!O:O,MATCH($A:$A,budgetMMB!$A:$A,0))</f>
        <v>0</v>
      </c>
      <c r="P96" s="35">
        <f>INDEX(budgetMMB!P:P,MATCH($A:$A,budgetMMB!$A:$A,0))</f>
        <v>0</v>
      </c>
      <c r="Q96" s="35">
        <f>INDEX(budgetMMB!Q:Q,MATCH($A:$A,budgetMMB!$A:$A,0))</f>
        <v>0</v>
      </c>
      <c r="R96" s="35">
        <f>INDEX(budgetMMB!R:R,MATCH($A:$A,budgetMMB!$A:$A,0))</f>
        <v>0</v>
      </c>
      <c r="S96" s="14">
        <f t="shared" si="98"/>
        <v>0</v>
      </c>
      <c r="T96" s="36"/>
      <c r="U96" s="332">
        <f t="shared" si="99"/>
        <v>0</v>
      </c>
      <c r="V96" s="58"/>
      <c r="W96" s="14"/>
      <c r="X96" s="58"/>
      <c r="Y96" s="58"/>
      <c r="Z96" s="58"/>
      <c r="AA96" s="58"/>
      <c r="AB96" s="310"/>
      <c r="AC96" s="319">
        <f t="shared" si="100"/>
        <v>0</v>
      </c>
      <c r="AD96" s="278"/>
      <c r="AE96" s="278"/>
      <c r="AF96" s="278"/>
      <c r="AG96" s="294">
        <f t="shared" si="101"/>
        <v>0</v>
      </c>
      <c r="AH96" s="304">
        <f t="shared" si="102"/>
        <v>0</v>
      </c>
    </row>
    <row r="97" spans="1:35">
      <c r="A97" s="39">
        <v>1047</v>
      </c>
      <c r="B97" s="44" t="s">
        <v>249</v>
      </c>
      <c r="C97" s="236" t="s">
        <v>248</v>
      </c>
      <c r="D97" s="6"/>
      <c r="E97" s="4"/>
      <c r="F97" s="98">
        <v>1</v>
      </c>
      <c r="G97" s="8"/>
      <c r="H97" s="55">
        <f t="shared" si="110"/>
        <v>1</v>
      </c>
      <c r="I97" s="4">
        <v>1</v>
      </c>
      <c r="J97" s="8" t="s">
        <v>231</v>
      </c>
      <c r="K97" s="7">
        <f>SUMIF(exportMMB!D:D,'Voorbeeld Costreport BudgetMMB'!A97,exportMMB!G:G)</f>
        <v>0</v>
      </c>
      <c r="L97" s="14">
        <f>INDEX(budgetMMB!L:L,MATCH(A:A,budgetMMB!A:A,0))</f>
        <v>0</v>
      </c>
      <c r="M97" s="22">
        <f>INDEX(budgetMMB!M:M,MATCH($A:$A,budgetMMB!$A:$A,0))</f>
        <v>0</v>
      </c>
      <c r="N97" s="14">
        <f>INDEX(budgetMMB!N:N,MATCH($A:$A,budgetMMB!$A:$A,0))</f>
        <v>0</v>
      </c>
      <c r="O97" s="35">
        <f>INDEX(budgetMMB!O:O,MATCH($A:$A,budgetMMB!$A:$A,0))</f>
        <v>0</v>
      </c>
      <c r="P97" s="35">
        <f>INDEX(budgetMMB!P:P,MATCH($A:$A,budgetMMB!$A:$A,0))</f>
        <v>0</v>
      </c>
      <c r="Q97" s="35">
        <f>INDEX(budgetMMB!Q:Q,MATCH($A:$A,budgetMMB!$A:$A,0))</f>
        <v>0</v>
      </c>
      <c r="R97" s="35">
        <f>INDEX(budgetMMB!R:R,MATCH($A:$A,budgetMMB!$A:$A,0))</f>
        <v>0</v>
      </c>
      <c r="S97" s="14">
        <f t="shared" si="98"/>
        <v>0</v>
      </c>
      <c r="T97" s="36"/>
      <c r="U97" s="332">
        <f t="shared" si="99"/>
        <v>0</v>
      </c>
      <c r="V97" s="58"/>
      <c r="W97" s="14"/>
      <c r="X97" s="58"/>
      <c r="Y97" s="58"/>
      <c r="Z97" s="58"/>
      <c r="AA97" s="58"/>
      <c r="AB97" s="310"/>
      <c r="AC97" s="319">
        <f t="shared" si="100"/>
        <v>0</v>
      </c>
      <c r="AD97" s="278"/>
      <c r="AE97" s="278"/>
      <c r="AF97" s="278"/>
      <c r="AG97" s="294">
        <f t="shared" si="101"/>
        <v>0</v>
      </c>
      <c r="AH97" s="304">
        <f t="shared" si="102"/>
        <v>0</v>
      </c>
    </row>
    <row r="98" spans="1:35">
      <c r="A98" s="39">
        <v>1048</v>
      </c>
      <c r="B98" s="44" t="s">
        <v>250</v>
      </c>
      <c r="C98" s="236" t="s">
        <v>248</v>
      </c>
      <c r="D98" s="6"/>
      <c r="E98" s="4"/>
      <c r="F98" s="98">
        <v>1</v>
      </c>
      <c r="G98" s="8"/>
      <c r="H98" s="55">
        <f t="shared" si="110"/>
        <v>1</v>
      </c>
      <c r="I98" s="4">
        <v>1</v>
      </c>
      <c r="J98" s="8" t="s">
        <v>231</v>
      </c>
      <c r="K98" s="7">
        <f>SUMIF(exportMMB!D:D,'Voorbeeld Costreport BudgetMMB'!A98,exportMMB!G:G)</f>
        <v>0</v>
      </c>
      <c r="L98" s="14">
        <f>INDEX(budgetMMB!L:L,MATCH(A:A,budgetMMB!A:A,0))</f>
        <v>0</v>
      </c>
      <c r="M98" s="22">
        <f>INDEX(budgetMMB!M:M,MATCH($A:$A,budgetMMB!$A:$A,0))</f>
        <v>0</v>
      </c>
      <c r="N98" s="14">
        <f>INDEX(budgetMMB!N:N,MATCH($A:$A,budgetMMB!$A:$A,0))</f>
        <v>0</v>
      </c>
      <c r="O98" s="35">
        <f>INDEX(budgetMMB!O:O,MATCH($A:$A,budgetMMB!$A:$A,0))</f>
        <v>0</v>
      </c>
      <c r="P98" s="35">
        <f>INDEX(budgetMMB!P:P,MATCH($A:$A,budgetMMB!$A:$A,0))</f>
        <v>0</v>
      </c>
      <c r="Q98" s="35">
        <f>INDEX(budgetMMB!Q:Q,MATCH($A:$A,budgetMMB!$A:$A,0))</f>
        <v>0</v>
      </c>
      <c r="R98" s="35">
        <f>INDEX(budgetMMB!R:R,MATCH($A:$A,budgetMMB!$A:$A,0))</f>
        <v>0</v>
      </c>
      <c r="S98" s="14">
        <f t="shared" si="98"/>
        <v>0</v>
      </c>
      <c r="T98" s="36"/>
      <c r="U98" s="332">
        <f t="shared" si="99"/>
        <v>0</v>
      </c>
      <c r="V98" s="58"/>
      <c r="W98" s="14"/>
      <c r="X98" s="58"/>
      <c r="Y98" s="58"/>
      <c r="Z98" s="58"/>
      <c r="AA98" s="58"/>
      <c r="AB98" s="310"/>
      <c r="AC98" s="319">
        <f t="shared" si="100"/>
        <v>0</v>
      </c>
      <c r="AD98" s="278"/>
      <c r="AE98" s="278"/>
      <c r="AF98" s="278"/>
      <c r="AG98" s="294">
        <f t="shared" si="101"/>
        <v>0</v>
      </c>
      <c r="AH98" s="304">
        <f t="shared" si="102"/>
        <v>0</v>
      </c>
    </row>
    <row r="99" spans="1:35">
      <c r="A99" s="39">
        <v>1049</v>
      </c>
      <c r="B99" s="44" t="s">
        <v>251</v>
      </c>
      <c r="C99" s="236" t="s">
        <v>248</v>
      </c>
      <c r="D99" s="6"/>
      <c r="E99" s="4"/>
      <c r="F99" s="98">
        <v>1</v>
      </c>
      <c r="G99" s="8"/>
      <c r="H99" s="55">
        <f t="shared" si="110"/>
        <v>1</v>
      </c>
      <c r="I99" s="4">
        <v>1</v>
      </c>
      <c r="J99" s="8" t="s">
        <v>231</v>
      </c>
      <c r="K99" s="7">
        <f>SUMIF(exportMMB!D:D,'Voorbeeld Costreport BudgetMMB'!A99,exportMMB!G:G)</f>
        <v>0</v>
      </c>
      <c r="L99" s="14">
        <f>INDEX(budgetMMB!L:L,MATCH(A:A,budgetMMB!A:A,0))</f>
        <v>0</v>
      </c>
      <c r="M99" s="22">
        <f>INDEX(budgetMMB!M:M,MATCH($A:$A,budgetMMB!$A:$A,0))</f>
        <v>0</v>
      </c>
      <c r="N99" s="14">
        <f>INDEX(budgetMMB!N:N,MATCH($A:$A,budgetMMB!$A:$A,0))</f>
        <v>0</v>
      </c>
      <c r="O99" s="35">
        <f>INDEX(budgetMMB!O:O,MATCH($A:$A,budgetMMB!$A:$A,0))</f>
        <v>0</v>
      </c>
      <c r="P99" s="35">
        <f>INDEX(budgetMMB!P:P,MATCH($A:$A,budgetMMB!$A:$A,0))</f>
        <v>0</v>
      </c>
      <c r="Q99" s="35">
        <f>INDEX(budgetMMB!Q:Q,MATCH($A:$A,budgetMMB!$A:$A,0))</f>
        <v>0</v>
      </c>
      <c r="R99" s="35">
        <f>INDEX(budgetMMB!R:R,MATCH($A:$A,budgetMMB!$A:$A,0))</f>
        <v>0</v>
      </c>
      <c r="S99" s="14">
        <f t="shared" si="98"/>
        <v>0</v>
      </c>
      <c r="T99" s="36"/>
      <c r="U99" s="332">
        <f t="shared" si="99"/>
        <v>0</v>
      </c>
      <c r="V99" s="58"/>
      <c r="W99" s="14"/>
      <c r="X99" s="58"/>
      <c r="Y99" s="58"/>
      <c r="Z99" s="58"/>
      <c r="AA99" s="58"/>
      <c r="AB99" s="310"/>
      <c r="AC99" s="319">
        <f t="shared" si="100"/>
        <v>0</v>
      </c>
      <c r="AD99" s="278"/>
      <c r="AE99" s="278"/>
      <c r="AF99" s="278"/>
      <c r="AG99" s="294">
        <f t="shared" si="101"/>
        <v>0</v>
      </c>
      <c r="AH99" s="304">
        <f t="shared" si="102"/>
        <v>0</v>
      </c>
    </row>
    <row r="100" spans="1:35">
      <c r="A100" s="39">
        <v>1050</v>
      </c>
      <c r="B100" s="44" t="s">
        <v>252</v>
      </c>
      <c r="C100" s="236" t="s">
        <v>248</v>
      </c>
      <c r="D100" s="6"/>
      <c r="E100" s="4"/>
      <c r="F100" s="98">
        <v>1</v>
      </c>
      <c r="G100" s="8"/>
      <c r="H100" s="55">
        <f t="shared" si="110"/>
        <v>1</v>
      </c>
      <c r="I100" s="4">
        <v>1</v>
      </c>
      <c r="J100" s="8" t="s">
        <v>231</v>
      </c>
      <c r="K100" s="7">
        <f>SUMIF(exportMMB!D:D,'Voorbeeld Costreport BudgetMMB'!A100,exportMMB!G:G)</f>
        <v>0</v>
      </c>
      <c r="L100" s="14">
        <f>INDEX(budgetMMB!L:L,MATCH(A:A,budgetMMB!A:A,0))</f>
        <v>0</v>
      </c>
      <c r="M100" s="22">
        <f>INDEX(budgetMMB!M:M,MATCH($A:$A,budgetMMB!$A:$A,0))</f>
        <v>0</v>
      </c>
      <c r="N100" s="14">
        <f>INDEX(budgetMMB!N:N,MATCH($A:$A,budgetMMB!$A:$A,0))</f>
        <v>0</v>
      </c>
      <c r="O100" s="35">
        <f>INDEX(budgetMMB!O:O,MATCH($A:$A,budgetMMB!$A:$A,0))</f>
        <v>0</v>
      </c>
      <c r="P100" s="35">
        <f>INDEX(budgetMMB!P:P,MATCH($A:$A,budgetMMB!$A:$A,0))</f>
        <v>0</v>
      </c>
      <c r="Q100" s="35">
        <f>INDEX(budgetMMB!Q:Q,MATCH($A:$A,budgetMMB!$A:$A,0))</f>
        <v>0</v>
      </c>
      <c r="R100" s="35">
        <f>INDEX(budgetMMB!R:R,MATCH($A:$A,budgetMMB!$A:$A,0))</f>
        <v>0</v>
      </c>
      <c r="S100" s="14">
        <f t="shared" si="98"/>
        <v>0</v>
      </c>
      <c r="T100" s="36"/>
      <c r="U100" s="332">
        <f t="shared" si="99"/>
        <v>0</v>
      </c>
      <c r="V100" s="58"/>
      <c r="W100" s="14"/>
      <c r="X100" s="58"/>
      <c r="Y100" s="58"/>
      <c r="Z100" s="58"/>
      <c r="AA100" s="58"/>
      <c r="AB100" s="310"/>
      <c r="AC100" s="319">
        <f t="shared" si="100"/>
        <v>0</v>
      </c>
      <c r="AD100" s="278"/>
      <c r="AE100" s="278"/>
      <c r="AF100" s="278"/>
      <c r="AG100" s="294">
        <f t="shared" si="101"/>
        <v>0</v>
      </c>
      <c r="AH100" s="304">
        <f t="shared" si="102"/>
        <v>0</v>
      </c>
    </row>
    <row r="101" spans="1:35">
      <c r="A101" s="103">
        <v>1051</v>
      </c>
      <c r="B101" s="45" t="s">
        <v>253</v>
      </c>
      <c r="C101" s="236" t="s">
        <v>254</v>
      </c>
      <c r="D101" s="6"/>
      <c r="E101" s="4"/>
      <c r="F101" s="98">
        <v>1</v>
      </c>
      <c r="G101" s="8"/>
      <c r="H101" s="55">
        <f t="shared" ref="H101" si="111">SUM(E101:G101)</f>
        <v>1</v>
      </c>
      <c r="I101" s="4">
        <v>1</v>
      </c>
      <c r="J101" s="8" t="s">
        <v>231</v>
      </c>
      <c r="K101" s="7">
        <f>SUMIF(exportMMB!D:D,'Voorbeeld Costreport BudgetMMB'!A101,exportMMB!G:G)</f>
        <v>0</v>
      </c>
      <c r="L101" s="14">
        <f>INDEX(budgetMMB!L:L,MATCH(A:A,budgetMMB!A:A,0))</f>
        <v>0</v>
      </c>
      <c r="M101" s="22">
        <f>INDEX(budgetMMB!M:M,MATCH($A:$A,budgetMMB!$A:$A,0))</f>
        <v>0</v>
      </c>
      <c r="N101" s="14">
        <f>INDEX(budgetMMB!N:N,MATCH($A:$A,budgetMMB!$A:$A,0))</f>
        <v>0</v>
      </c>
      <c r="O101" s="35">
        <f>INDEX(budgetMMB!O:O,MATCH($A:$A,budgetMMB!$A:$A,0))</f>
        <v>0</v>
      </c>
      <c r="P101" s="35">
        <f>INDEX(budgetMMB!P:P,MATCH($A:$A,budgetMMB!$A:$A,0))</f>
        <v>0</v>
      </c>
      <c r="Q101" s="35">
        <f>INDEX(budgetMMB!Q:Q,MATCH($A:$A,budgetMMB!$A:$A,0))</f>
        <v>0</v>
      </c>
      <c r="R101" s="35">
        <f>INDEX(budgetMMB!R:R,MATCH($A:$A,budgetMMB!$A:$A,0))</f>
        <v>0</v>
      </c>
      <c r="S101" s="14">
        <f t="shared" si="98"/>
        <v>0</v>
      </c>
      <c r="T101" s="36"/>
      <c r="U101" s="332">
        <f t="shared" si="99"/>
        <v>0</v>
      </c>
      <c r="V101" s="58"/>
      <c r="W101" s="14"/>
      <c r="X101" s="58"/>
      <c r="Y101" s="58"/>
      <c r="Z101" s="58"/>
      <c r="AA101" s="58"/>
      <c r="AB101" s="310"/>
      <c r="AC101" s="319">
        <f t="shared" si="100"/>
        <v>0</v>
      </c>
      <c r="AD101" s="278"/>
      <c r="AE101" s="278"/>
      <c r="AF101" s="278"/>
      <c r="AG101" s="294">
        <f t="shared" si="101"/>
        <v>0</v>
      </c>
      <c r="AH101" s="304">
        <f t="shared" si="102"/>
        <v>0</v>
      </c>
    </row>
    <row r="102" spans="1:35">
      <c r="A102" s="39"/>
      <c r="B102" s="46" t="s">
        <v>152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 t="shared" ref="L102:AH102" si="112">SUM(L79:L101)</f>
        <v>0</v>
      </c>
      <c r="M102" s="21">
        <f t="shared" si="112"/>
        <v>0</v>
      </c>
      <c r="N102" s="16">
        <f t="shared" si="112"/>
        <v>0</v>
      </c>
      <c r="O102" s="34">
        <f t="shared" si="112"/>
        <v>0</v>
      </c>
      <c r="P102" s="34">
        <f t="shared" si="112"/>
        <v>0</v>
      </c>
      <c r="Q102" s="34">
        <f t="shared" si="112"/>
        <v>0</v>
      </c>
      <c r="R102" s="34">
        <f t="shared" si="112"/>
        <v>0</v>
      </c>
      <c r="S102" s="16">
        <f t="shared" si="112"/>
        <v>0</v>
      </c>
      <c r="T102" s="34">
        <f>SUM(T79:T101)</f>
        <v>0</v>
      </c>
      <c r="U102" s="284">
        <f t="shared" si="112"/>
        <v>0</v>
      </c>
      <c r="V102" s="58">
        <f t="shared" si="112"/>
        <v>0</v>
      </c>
      <c r="W102" s="14">
        <f t="shared" si="112"/>
        <v>0</v>
      </c>
      <c r="X102" s="58">
        <f t="shared" si="112"/>
        <v>0</v>
      </c>
      <c r="Y102" s="58">
        <f t="shared" si="112"/>
        <v>0</v>
      </c>
      <c r="Z102" s="58">
        <f t="shared" si="112"/>
        <v>0</v>
      </c>
      <c r="AA102" s="58">
        <f t="shared" si="112"/>
        <v>0</v>
      </c>
      <c r="AB102" s="59">
        <f t="shared" si="112"/>
        <v>0</v>
      </c>
      <c r="AC102" s="320">
        <f t="shared" si="112"/>
        <v>0</v>
      </c>
      <c r="AD102" s="279">
        <f t="shared" si="112"/>
        <v>0</v>
      </c>
      <c r="AE102" s="279">
        <f t="shared" si="112"/>
        <v>0</v>
      </c>
      <c r="AF102" s="279">
        <f t="shared" si="112"/>
        <v>0</v>
      </c>
      <c r="AG102" s="295">
        <f t="shared" si="112"/>
        <v>0</v>
      </c>
      <c r="AH102" s="305">
        <f t="shared" si="112"/>
        <v>0</v>
      </c>
      <c r="AI102" s="328"/>
    </row>
    <row r="103" spans="1:35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  <c r="U103" s="284"/>
      <c r="V103" s="58"/>
      <c r="W103" s="14"/>
      <c r="X103" s="58"/>
      <c r="Y103" s="58"/>
      <c r="Z103" s="58"/>
      <c r="AA103" s="58"/>
      <c r="AB103" s="75"/>
      <c r="AC103" s="319"/>
      <c r="AD103" s="278"/>
      <c r="AE103" s="278"/>
      <c r="AF103" s="278"/>
      <c r="AG103" s="294"/>
      <c r="AH103" s="304"/>
    </row>
    <row r="104" spans="1:35">
      <c r="A104" s="104">
        <v>1100</v>
      </c>
      <c r="B104" s="31" t="s">
        <v>166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  <c r="U104" s="284"/>
      <c r="V104" s="58"/>
      <c r="W104" s="14"/>
      <c r="X104" s="58"/>
      <c r="Y104" s="58"/>
      <c r="Z104" s="58"/>
      <c r="AA104" s="58"/>
      <c r="AB104" s="75"/>
      <c r="AC104" s="319"/>
      <c r="AD104" s="278"/>
      <c r="AE104" s="278"/>
      <c r="AF104" s="278"/>
      <c r="AG104" s="294"/>
      <c r="AH104" s="304"/>
    </row>
    <row r="105" spans="1:35">
      <c r="A105" s="39">
        <v>1101</v>
      </c>
      <c r="B105" s="45" t="s">
        <v>255</v>
      </c>
      <c r="C105" s="236" t="s">
        <v>256</v>
      </c>
      <c r="D105" s="6"/>
      <c r="E105" s="4"/>
      <c r="F105" s="98">
        <v>1</v>
      </c>
      <c r="G105" s="8"/>
      <c r="H105" s="7">
        <f t="shared" ref="H105:H107" si="113">SUM(E105:G105)</f>
        <v>1</v>
      </c>
      <c r="I105" s="4">
        <v>1</v>
      </c>
      <c r="J105" s="8" t="s">
        <v>231</v>
      </c>
      <c r="K105" s="111">
        <f>SUMIF(exportMMB!D:D,'Voorbeeld Costreport BudgetMMB'!A105,exportMMB!G:G)</f>
        <v>0</v>
      </c>
      <c r="L105" s="14">
        <f>INDEX(budgetMMB!L:L,MATCH(A:A,budgetMMB!A:A,0))</f>
        <v>0</v>
      </c>
      <c r="M105" s="22">
        <f>INDEX(budgetMMB!M:M,MATCH($A:$A,budgetMMB!$A:$A,0))</f>
        <v>0</v>
      </c>
      <c r="N105" s="14">
        <f>INDEX(budgetMMB!N:N,MATCH($A:$A,budgetMMB!$A:$A,0))</f>
        <v>0</v>
      </c>
      <c r="O105" s="35">
        <f>INDEX(budgetMMB!O:O,MATCH($A:$A,budgetMMB!$A:$A,0))</f>
        <v>0</v>
      </c>
      <c r="P105" s="35">
        <f>INDEX(budgetMMB!P:P,MATCH($A:$A,budgetMMB!$A:$A,0))</f>
        <v>0</v>
      </c>
      <c r="Q105" s="35">
        <f>INDEX(budgetMMB!Q:Q,MATCH($A:$A,budgetMMB!$A:$A,0))</f>
        <v>0</v>
      </c>
      <c r="R105" s="35">
        <f>INDEX(budgetMMB!R:R,MATCH($A:$A,budgetMMB!$A:$A,0))</f>
        <v>0</v>
      </c>
      <c r="S105" s="14">
        <f t="shared" ref="S105:S114" si="114">L105-SUM(N105:R105)</f>
        <v>0</v>
      </c>
      <c r="T105" s="36"/>
      <c r="U105" s="332">
        <f t="shared" ref="U105:U114" si="115">W:W+X:X+Y:Y+Z:Z+AA:AA</f>
        <v>0</v>
      </c>
      <c r="V105" s="58"/>
      <c r="W105" s="14"/>
      <c r="X105" s="58"/>
      <c r="Y105" s="58"/>
      <c r="Z105" s="58"/>
      <c r="AA105" s="58"/>
      <c r="AB105" s="310"/>
      <c r="AC105" s="319">
        <f t="shared" ref="AC105:AC114" si="116">AD:AD+AE:AE</f>
        <v>0</v>
      </c>
      <c r="AD105" s="278"/>
      <c r="AE105" s="278"/>
      <c r="AF105" s="278"/>
      <c r="AG105" s="294">
        <f t="shared" ref="AG105:AG114" si="117">AC:AC+U:U</f>
        <v>0</v>
      </c>
      <c r="AH105" s="304">
        <f t="shared" ref="AH105:AH114" si="118">L:L-AG:AG</f>
        <v>0</v>
      </c>
    </row>
    <row r="106" spans="1:35">
      <c r="A106" s="39">
        <v>1102</v>
      </c>
      <c r="B106" s="45" t="s">
        <v>257</v>
      </c>
      <c r="C106" s="236" t="s">
        <v>256</v>
      </c>
      <c r="D106" s="6"/>
      <c r="E106" s="4"/>
      <c r="F106" s="98">
        <v>1</v>
      </c>
      <c r="G106" s="8"/>
      <c r="H106" s="7">
        <f t="shared" si="113"/>
        <v>1</v>
      </c>
      <c r="I106" s="4">
        <v>1</v>
      </c>
      <c r="J106" s="8" t="s">
        <v>231</v>
      </c>
      <c r="K106" s="111">
        <f>SUMIF(exportMMB!D:D,'Voorbeeld Costreport BudgetMMB'!A106,exportMMB!G:G)</f>
        <v>0</v>
      </c>
      <c r="L106" s="14">
        <f>INDEX(budgetMMB!L:L,MATCH(A:A,budgetMMB!A:A,0))</f>
        <v>0</v>
      </c>
      <c r="M106" s="22">
        <f>INDEX(budgetMMB!M:M,MATCH($A:$A,budgetMMB!$A:$A,0))</f>
        <v>0</v>
      </c>
      <c r="N106" s="14">
        <f>INDEX(budgetMMB!N:N,MATCH($A:$A,budgetMMB!$A:$A,0))</f>
        <v>0</v>
      </c>
      <c r="O106" s="35">
        <f>INDEX(budgetMMB!O:O,MATCH($A:$A,budgetMMB!$A:$A,0))</f>
        <v>0</v>
      </c>
      <c r="P106" s="35">
        <f>INDEX(budgetMMB!P:P,MATCH($A:$A,budgetMMB!$A:$A,0))</f>
        <v>0</v>
      </c>
      <c r="Q106" s="35">
        <f>INDEX(budgetMMB!Q:Q,MATCH($A:$A,budgetMMB!$A:$A,0))</f>
        <v>0</v>
      </c>
      <c r="R106" s="35">
        <f>INDEX(budgetMMB!R:R,MATCH($A:$A,budgetMMB!$A:$A,0))</f>
        <v>0</v>
      </c>
      <c r="S106" s="14">
        <f t="shared" si="114"/>
        <v>0</v>
      </c>
      <c r="T106" s="36"/>
      <c r="U106" s="332">
        <f t="shared" si="115"/>
        <v>0</v>
      </c>
      <c r="V106" s="58"/>
      <c r="W106" s="14"/>
      <c r="X106" s="58"/>
      <c r="Y106" s="58"/>
      <c r="Z106" s="58"/>
      <c r="AA106" s="58"/>
      <c r="AB106" s="310"/>
      <c r="AC106" s="319">
        <f t="shared" si="116"/>
        <v>0</v>
      </c>
      <c r="AD106" s="278"/>
      <c r="AE106" s="278"/>
      <c r="AF106" s="278"/>
      <c r="AG106" s="294">
        <f t="shared" si="117"/>
        <v>0</v>
      </c>
      <c r="AH106" s="304">
        <f t="shared" si="118"/>
        <v>0</v>
      </c>
    </row>
    <row r="107" spans="1:35">
      <c r="A107" s="103">
        <v>1103</v>
      </c>
      <c r="B107" s="45" t="s">
        <v>258</v>
      </c>
      <c r="C107" s="236" t="s">
        <v>256</v>
      </c>
      <c r="D107" s="6"/>
      <c r="E107" s="4"/>
      <c r="F107" s="98">
        <v>1</v>
      </c>
      <c r="G107" s="8"/>
      <c r="H107" s="7">
        <f t="shared" si="113"/>
        <v>1</v>
      </c>
      <c r="I107" s="4">
        <v>1</v>
      </c>
      <c r="J107" s="8" t="s">
        <v>231</v>
      </c>
      <c r="K107" s="7">
        <f>SUMIF(exportMMB!D:D,'Voorbeeld Costreport BudgetMMB'!A107,exportMMB!G:G)</f>
        <v>0</v>
      </c>
      <c r="L107" s="14">
        <f>INDEX(budgetMMB!L:L,MATCH(A:A,budgetMMB!A:A,0))</f>
        <v>0</v>
      </c>
      <c r="M107" s="22">
        <f>INDEX(budgetMMB!M:M,MATCH($A:$A,budgetMMB!$A:$A,0))</f>
        <v>0</v>
      </c>
      <c r="N107" s="14">
        <f>INDEX(budgetMMB!N:N,MATCH($A:$A,budgetMMB!$A:$A,0))</f>
        <v>0</v>
      </c>
      <c r="O107" s="35">
        <f>INDEX(budgetMMB!O:O,MATCH($A:$A,budgetMMB!$A:$A,0))</f>
        <v>0</v>
      </c>
      <c r="P107" s="35">
        <f>INDEX(budgetMMB!P:P,MATCH($A:$A,budgetMMB!$A:$A,0))</f>
        <v>0</v>
      </c>
      <c r="Q107" s="35">
        <f>INDEX(budgetMMB!Q:Q,MATCH($A:$A,budgetMMB!$A:$A,0))</f>
        <v>0</v>
      </c>
      <c r="R107" s="35">
        <f>INDEX(budgetMMB!R:R,MATCH($A:$A,budgetMMB!$A:$A,0))</f>
        <v>0</v>
      </c>
      <c r="S107" s="14">
        <f t="shared" si="114"/>
        <v>0</v>
      </c>
      <c r="T107" s="33">
        <f>N107</f>
        <v>0</v>
      </c>
      <c r="U107" s="332">
        <f t="shared" si="115"/>
        <v>0</v>
      </c>
      <c r="V107" s="58"/>
      <c r="W107" s="14"/>
      <c r="X107" s="58"/>
      <c r="Y107" s="58"/>
      <c r="Z107" s="58"/>
      <c r="AA107" s="58"/>
      <c r="AB107" s="59"/>
      <c r="AC107" s="319">
        <f t="shared" si="116"/>
        <v>0</v>
      </c>
      <c r="AD107" s="278"/>
      <c r="AE107" s="278"/>
      <c r="AF107" s="278"/>
      <c r="AG107" s="294">
        <f t="shared" si="117"/>
        <v>0</v>
      </c>
      <c r="AH107" s="304">
        <f t="shared" si="118"/>
        <v>0</v>
      </c>
    </row>
    <row r="108" spans="1:35">
      <c r="A108" s="103">
        <v>1104</v>
      </c>
      <c r="B108" s="45" t="s">
        <v>259</v>
      </c>
      <c r="C108" s="236" t="s">
        <v>256</v>
      </c>
      <c r="D108" s="6"/>
      <c r="E108" s="4"/>
      <c r="F108" s="98">
        <v>1</v>
      </c>
      <c r="G108" s="8"/>
      <c r="H108" s="7">
        <f t="shared" ref="H108:H114" si="119">SUM(E108:G108)</f>
        <v>1</v>
      </c>
      <c r="I108" s="4">
        <v>1</v>
      </c>
      <c r="J108" s="8" t="s">
        <v>231</v>
      </c>
      <c r="K108" s="7">
        <f>SUMIF(exportMMB!D:D,'Voorbeeld Costreport BudgetMMB'!A108,exportMMB!G:G)</f>
        <v>0</v>
      </c>
      <c r="L108" s="14">
        <f>INDEX(budgetMMB!L:L,MATCH(A:A,budgetMMB!A:A,0))</f>
        <v>0</v>
      </c>
      <c r="M108" s="22">
        <f>INDEX(budgetMMB!M:M,MATCH($A:$A,budgetMMB!$A:$A,0))</f>
        <v>0</v>
      </c>
      <c r="N108" s="14">
        <f>INDEX(budgetMMB!N:N,MATCH($A:$A,budgetMMB!$A:$A,0))</f>
        <v>0</v>
      </c>
      <c r="O108" s="35">
        <f>INDEX(budgetMMB!O:O,MATCH($A:$A,budgetMMB!$A:$A,0))</f>
        <v>0</v>
      </c>
      <c r="P108" s="35">
        <f>INDEX(budgetMMB!P:P,MATCH($A:$A,budgetMMB!$A:$A,0))</f>
        <v>0</v>
      </c>
      <c r="Q108" s="35">
        <f>INDEX(budgetMMB!Q:Q,MATCH($A:$A,budgetMMB!$A:$A,0))</f>
        <v>0</v>
      </c>
      <c r="R108" s="35">
        <f>INDEX(budgetMMB!R:R,MATCH($A:$A,budgetMMB!$A:$A,0))</f>
        <v>0</v>
      </c>
      <c r="S108" s="14">
        <f t="shared" si="114"/>
        <v>0</v>
      </c>
      <c r="T108" s="36"/>
      <c r="U108" s="332">
        <f t="shared" si="115"/>
        <v>0</v>
      </c>
      <c r="V108" s="58"/>
      <c r="W108" s="14"/>
      <c r="X108" s="58"/>
      <c r="Y108" s="58"/>
      <c r="Z108" s="58"/>
      <c r="AA108" s="58"/>
      <c r="AB108" s="310"/>
      <c r="AC108" s="319">
        <f t="shared" si="116"/>
        <v>0</v>
      </c>
      <c r="AD108" s="278"/>
      <c r="AE108" s="278"/>
      <c r="AF108" s="278"/>
      <c r="AG108" s="294">
        <f t="shared" si="117"/>
        <v>0</v>
      </c>
      <c r="AH108" s="304">
        <f t="shared" si="118"/>
        <v>0</v>
      </c>
    </row>
    <row r="109" spans="1:35">
      <c r="A109" s="103">
        <v>1105</v>
      </c>
      <c r="B109" s="45" t="s">
        <v>260</v>
      </c>
      <c r="C109" s="236" t="s">
        <v>256</v>
      </c>
      <c r="D109" s="6"/>
      <c r="E109" s="4"/>
      <c r="F109" s="98">
        <v>1</v>
      </c>
      <c r="G109" s="8"/>
      <c r="H109" s="7">
        <f t="shared" si="119"/>
        <v>1</v>
      </c>
      <c r="I109" s="4">
        <v>1</v>
      </c>
      <c r="J109" s="8" t="s">
        <v>231</v>
      </c>
      <c r="K109" s="7">
        <f>SUMIF(exportMMB!D:D,'Voorbeeld Costreport BudgetMMB'!A109,exportMMB!G:G)</f>
        <v>0</v>
      </c>
      <c r="L109" s="14">
        <f>INDEX(budgetMMB!L:L,MATCH(A:A,budgetMMB!A:A,0))</f>
        <v>0</v>
      </c>
      <c r="M109" s="22">
        <f>INDEX(budgetMMB!M:M,MATCH($A:$A,budgetMMB!$A:$A,0))</f>
        <v>0</v>
      </c>
      <c r="N109" s="14">
        <f>INDEX(budgetMMB!N:N,MATCH($A:$A,budgetMMB!$A:$A,0))</f>
        <v>0</v>
      </c>
      <c r="O109" s="35">
        <f>INDEX(budgetMMB!O:O,MATCH($A:$A,budgetMMB!$A:$A,0))</f>
        <v>0</v>
      </c>
      <c r="P109" s="35">
        <f>INDEX(budgetMMB!P:P,MATCH($A:$A,budgetMMB!$A:$A,0))</f>
        <v>0</v>
      </c>
      <c r="Q109" s="35">
        <f>INDEX(budgetMMB!Q:Q,MATCH($A:$A,budgetMMB!$A:$A,0))</f>
        <v>0</v>
      </c>
      <c r="R109" s="35">
        <f>INDEX(budgetMMB!R:R,MATCH($A:$A,budgetMMB!$A:$A,0))</f>
        <v>0</v>
      </c>
      <c r="S109" s="14">
        <f t="shared" si="114"/>
        <v>0</v>
      </c>
      <c r="T109" s="36"/>
      <c r="U109" s="332">
        <f t="shared" si="115"/>
        <v>0</v>
      </c>
      <c r="V109" s="58"/>
      <c r="W109" s="14"/>
      <c r="X109" s="58"/>
      <c r="Y109" s="58"/>
      <c r="Z109" s="58"/>
      <c r="AA109" s="58"/>
      <c r="AB109" s="310"/>
      <c r="AC109" s="319">
        <f t="shared" si="116"/>
        <v>0</v>
      </c>
      <c r="AD109" s="278"/>
      <c r="AE109" s="278"/>
      <c r="AF109" s="278"/>
      <c r="AG109" s="294">
        <f t="shared" si="117"/>
        <v>0</v>
      </c>
      <c r="AH109" s="304">
        <f t="shared" si="118"/>
        <v>0</v>
      </c>
    </row>
    <row r="110" spans="1:35">
      <c r="A110" s="103">
        <v>1106</v>
      </c>
      <c r="B110" s="45" t="s">
        <v>261</v>
      </c>
      <c r="C110" s="236" t="s">
        <v>256</v>
      </c>
      <c r="D110" s="6"/>
      <c r="E110" s="4"/>
      <c r="F110" s="98">
        <v>1</v>
      </c>
      <c r="G110" s="8"/>
      <c r="H110" s="7">
        <f t="shared" si="119"/>
        <v>1</v>
      </c>
      <c r="I110" s="4">
        <v>1</v>
      </c>
      <c r="J110" s="8" t="s">
        <v>231</v>
      </c>
      <c r="K110" s="7">
        <f>SUMIF(exportMMB!D:D,'Voorbeeld Costreport BudgetMMB'!A110,exportMMB!G:G)</f>
        <v>0</v>
      </c>
      <c r="L110" s="14">
        <f>INDEX(budgetMMB!L:L,MATCH(A:A,budgetMMB!A:A,0))</f>
        <v>0</v>
      </c>
      <c r="M110" s="22">
        <f>INDEX(budgetMMB!M:M,MATCH($A:$A,budgetMMB!$A:$A,0))</f>
        <v>0</v>
      </c>
      <c r="N110" s="14">
        <f>INDEX(budgetMMB!N:N,MATCH($A:$A,budgetMMB!$A:$A,0))</f>
        <v>0</v>
      </c>
      <c r="O110" s="35">
        <f>INDEX(budgetMMB!O:O,MATCH($A:$A,budgetMMB!$A:$A,0))</f>
        <v>0</v>
      </c>
      <c r="P110" s="35">
        <f>INDEX(budgetMMB!P:P,MATCH($A:$A,budgetMMB!$A:$A,0))</f>
        <v>0</v>
      </c>
      <c r="Q110" s="35">
        <f>INDEX(budgetMMB!Q:Q,MATCH($A:$A,budgetMMB!$A:$A,0))</f>
        <v>0</v>
      </c>
      <c r="R110" s="35">
        <f>INDEX(budgetMMB!R:R,MATCH($A:$A,budgetMMB!$A:$A,0))</f>
        <v>0</v>
      </c>
      <c r="S110" s="14">
        <f t="shared" si="114"/>
        <v>0</v>
      </c>
      <c r="T110" s="36"/>
      <c r="U110" s="332">
        <f t="shared" si="115"/>
        <v>0</v>
      </c>
      <c r="V110" s="58"/>
      <c r="W110" s="14"/>
      <c r="X110" s="58"/>
      <c r="Y110" s="58"/>
      <c r="Z110" s="58"/>
      <c r="AA110" s="58"/>
      <c r="AB110" s="310"/>
      <c r="AC110" s="319">
        <f t="shared" si="116"/>
        <v>0</v>
      </c>
      <c r="AD110" s="278"/>
      <c r="AE110" s="278"/>
      <c r="AF110" s="278"/>
      <c r="AG110" s="294">
        <f t="shared" si="117"/>
        <v>0</v>
      </c>
      <c r="AH110" s="304">
        <f t="shared" si="118"/>
        <v>0</v>
      </c>
    </row>
    <row r="111" spans="1:35">
      <c r="A111" s="103">
        <v>1107</v>
      </c>
      <c r="B111" s="45" t="s">
        <v>262</v>
      </c>
      <c r="C111" s="236" t="s">
        <v>256</v>
      </c>
      <c r="D111" s="6"/>
      <c r="E111" s="4"/>
      <c r="F111" s="98">
        <v>1</v>
      </c>
      <c r="G111" s="8"/>
      <c r="H111" s="7">
        <f t="shared" si="119"/>
        <v>1</v>
      </c>
      <c r="I111" s="4">
        <v>1</v>
      </c>
      <c r="J111" s="8" t="s">
        <v>231</v>
      </c>
      <c r="K111" s="7">
        <f>SUMIF(exportMMB!D:D,'Voorbeeld Costreport BudgetMMB'!A111,exportMMB!G:G)</f>
        <v>0</v>
      </c>
      <c r="L111" s="14">
        <f>INDEX(budgetMMB!L:L,MATCH(A:A,budgetMMB!A:A,0))</f>
        <v>0</v>
      </c>
      <c r="M111" s="22">
        <f>INDEX(budgetMMB!M:M,MATCH($A:$A,budgetMMB!$A:$A,0))</f>
        <v>0</v>
      </c>
      <c r="N111" s="14">
        <f>INDEX(budgetMMB!N:N,MATCH($A:$A,budgetMMB!$A:$A,0))</f>
        <v>0</v>
      </c>
      <c r="O111" s="35">
        <f>INDEX(budgetMMB!O:O,MATCH($A:$A,budgetMMB!$A:$A,0))</f>
        <v>0</v>
      </c>
      <c r="P111" s="35">
        <f>INDEX(budgetMMB!P:P,MATCH($A:$A,budgetMMB!$A:$A,0))</f>
        <v>0</v>
      </c>
      <c r="Q111" s="35">
        <f>INDEX(budgetMMB!Q:Q,MATCH($A:$A,budgetMMB!$A:$A,0))</f>
        <v>0</v>
      </c>
      <c r="R111" s="35">
        <f>INDEX(budgetMMB!R:R,MATCH($A:$A,budgetMMB!$A:$A,0))</f>
        <v>0</v>
      </c>
      <c r="S111" s="14">
        <f t="shared" si="114"/>
        <v>0</v>
      </c>
      <c r="T111" s="36"/>
      <c r="U111" s="332">
        <f t="shared" si="115"/>
        <v>0</v>
      </c>
      <c r="V111" s="58"/>
      <c r="W111" s="14"/>
      <c r="X111" s="58"/>
      <c r="Y111" s="58"/>
      <c r="Z111" s="58"/>
      <c r="AA111" s="58"/>
      <c r="AB111" s="310"/>
      <c r="AC111" s="319">
        <f t="shared" si="116"/>
        <v>0</v>
      </c>
      <c r="AD111" s="278"/>
      <c r="AE111" s="278"/>
      <c r="AF111" s="278"/>
      <c r="AG111" s="294">
        <f t="shared" si="117"/>
        <v>0</v>
      </c>
      <c r="AH111" s="304">
        <f t="shared" si="118"/>
        <v>0</v>
      </c>
    </row>
    <row r="112" spans="1:35">
      <c r="A112" s="39">
        <v>1109</v>
      </c>
      <c r="B112" s="45" t="s">
        <v>263</v>
      </c>
      <c r="C112" s="236" t="s">
        <v>256</v>
      </c>
      <c r="D112" s="6"/>
      <c r="E112" s="4"/>
      <c r="F112" s="98">
        <v>1</v>
      </c>
      <c r="G112" s="8"/>
      <c r="H112" s="7">
        <f t="shared" si="119"/>
        <v>1</v>
      </c>
      <c r="I112" s="4">
        <v>1</v>
      </c>
      <c r="J112" s="8" t="s">
        <v>231</v>
      </c>
      <c r="K112" s="7">
        <f>SUMIF(exportMMB!D:D,'Voorbeeld Costreport BudgetMMB'!A112,exportMMB!G:G)</f>
        <v>0</v>
      </c>
      <c r="L112" s="14">
        <f>INDEX(budgetMMB!L:L,MATCH(A:A,budgetMMB!A:A,0))</f>
        <v>0</v>
      </c>
      <c r="M112" s="22">
        <f>INDEX(budgetMMB!M:M,MATCH($A:$A,budgetMMB!$A:$A,0))</f>
        <v>0</v>
      </c>
      <c r="N112" s="14">
        <f>INDEX(budgetMMB!N:N,MATCH($A:$A,budgetMMB!$A:$A,0))</f>
        <v>0</v>
      </c>
      <c r="O112" s="35">
        <f>INDEX(budgetMMB!O:O,MATCH($A:$A,budgetMMB!$A:$A,0))</f>
        <v>0</v>
      </c>
      <c r="P112" s="35">
        <f>INDEX(budgetMMB!P:P,MATCH($A:$A,budgetMMB!$A:$A,0))</f>
        <v>0</v>
      </c>
      <c r="Q112" s="35">
        <f>INDEX(budgetMMB!Q:Q,MATCH($A:$A,budgetMMB!$A:$A,0))</f>
        <v>0</v>
      </c>
      <c r="R112" s="35">
        <f>INDEX(budgetMMB!R:R,MATCH($A:$A,budgetMMB!$A:$A,0))</f>
        <v>0</v>
      </c>
      <c r="S112" s="14">
        <f t="shared" si="114"/>
        <v>0</v>
      </c>
      <c r="T112" s="36"/>
      <c r="U112" s="332">
        <f t="shared" si="115"/>
        <v>0</v>
      </c>
      <c r="V112" s="58"/>
      <c r="W112" s="14"/>
      <c r="X112" s="58"/>
      <c r="Y112" s="58"/>
      <c r="Z112" s="58"/>
      <c r="AA112" s="58"/>
      <c r="AB112" s="310"/>
      <c r="AC112" s="319">
        <f t="shared" si="116"/>
        <v>0</v>
      </c>
      <c r="AD112" s="278"/>
      <c r="AE112" s="278"/>
      <c r="AF112" s="278"/>
      <c r="AG112" s="294">
        <f t="shared" si="117"/>
        <v>0</v>
      </c>
      <c r="AH112" s="304">
        <f t="shared" si="118"/>
        <v>0</v>
      </c>
    </row>
    <row r="113" spans="1:35">
      <c r="A113" s="39">
        <v>1110</v>
      </c>
      <c r="B113" s="45" t="s">
        <v>264</v>
      </c>
      <c r="C113" s="236" t="s">
        <v>256</v>
      </c>
      <c r="D113" s="6"/>
      <c r="E113" s="4"/>
      <c r="F113" s="98">
        <v>1</v>
      </c>
      <c r="G113" s="8"/>
      <c r="H113" s="7">
        <f t="shared" si="119"/>
        <v>1</v>
      </c>
      <c r="I113" s="4">
        <v>1</v>
      </c>
      <c r="J113" s="8" t="s">
        <v>231</v>
      </c>
      <c r="K113" s="7">
        <f>SUMIF(exportMMB!D:D,'Voorbeeld Costreport BudgetMMB'!A113,exportMMB!G:G)</f>
        <v>0</v>
      </c>
      <c r="L113" s="14">
        <f>INDEX(budgetMMB!L:L,MATCH(A:A,budgetMMB!A:A,0))</f>
        <v>0</v>
      </c>
      <c r="M113" s="22">
        <f>INDEX(budgetMMB!M:M,MATCH($A:$A,budgetMMB!$A:$A,0))</f>
        <v>0</v>
      </c>
      <c r="N113" s="14">
        <f>INDEX(budgetMMB!N:N,MATCH($A:$A,budgetMMB!$A:$A,0))</f>
        <v>0</v>
      </c>
      <c r="O113" s="35">
        <f>INDEX(budgetMMB!O:O,MATCH($A:$A,budgetMMB!$A:$A,0))</f>
        <v>0</v>
      </c>
      <c r="P113" s="35">
        <f>INDEX(budgetMMB!P:P,MATCH($A:$A,budgetMMB!$A:$A,0))</f>
        <v>0</v>
      </c>
      <c r="Q113" s="35">
        <f>INDEX(budgetMMB!Q:Q,MATCH($A:$A,budgetMMB!$A:$A,0))</f>
        <v>0</v>
      </c>
      <c r="R113" s="35">
        <f>INDEX(budgetMMB!R:R,MATCH($A:$A,budgetMMB!$A:$A,0))</f>
        <v>0</v>
      </c>
      <c r="S113" s="14">
        <f t="shared" si="114"/>
        <v>0</v>
      </c>
      <c r="T113" s="36"/>
      <c r="U113" s="332">
        <f t="shared" si="115"/>
        <v>0</v>
      </c>
      <c r="V113" s="58"/>
      <c r="W113" s="14"/>
      <c r="X113" s="58"/>
      <c r="Y113" s="58"/>
      <c r="Z113" s="58"/>
      <c r="AA113" s="58"/>
      <c r="AB113" s="310"/>
      <c r="AC113" s="319">
        <f t="shared" si="116"/>
        <v>0</v>
      </c>
      <c r="AD113" s="278"/>
      <c r="AE113" s="278"/>
      <c r="AF113" s="278"/>
      <c r="AG113" s="294">
        <f t="shared" si="117"/>
        <v>0</v>
      </c>
      <c r="AH113" s="304">
        <f t="shared" si="118"/>
        <v>0</v>
      </c>
    </row>
    <row r="114" spans="1:35">
      <c r="A114" s="39">
        <v>1111</v>
      </c>
      <c r="B114" s="45" t="s">
        <v>265</v>
      </c>
      <c r="C114" s="236" t="s">
        <v>256</v>
      </c>
      <c r="D114" s="6"/>
      <c r="E114" s="4"/>
      <c r="F114" s="98">
        <v>1</v>
      </c>
      <c r="G114" s="8"/>
      <c r="H114" s="7">
        <f t="shared" si="119"/>
        <v>1</v>
      </c>
      <c r="I114" s="4">
        <v>1</v>
      </c>
      <c r="J114" s="8" t="s">
        <v>231</v>
      </c>
      <c r="K114" s="7">
        <f>SUMIF(exportMMB!D:D,'Voorbeeld Costreport BudgetMMB'!A114,exportMMB!G:G)</f>
        <v>0</v>
      </c>
      <c r="L114" s="14">
        <f>INDEX(budgetMMB!L:L,MATCH(A:A,budgetMMB!A:A,0))</f>
        <v>0</v>
      </c>
      <c r="M114" s="22">
        <f>INDEX(budgetMMB!M:M,MATCH($A:$A,budgetMMB!$A:$A,0))</f>
        <v>0</v>
      </c>
      <c r="N114" s="14">
        <f>INDEX(budgetMMB!N:N,MATCH($A:$A,budgetMMB!$A:$A,0))</f>
        <v>0</v>
      </c>
      <c r="O114" s="35">
        <f>INDEX(budgetMMB!O:O,MATCH($A:$A,budgetMMB!$A:$A,0))</f>
        <v>0</v>
      </c>
      <c r="P114" s="35">
        <f>INDEX(budgetMMB!P:P,MATCH($A:$A,budgetMMB!$A:$A,0))</f>
        <v>0</v>
      </c>
      <c r="Q114" s="35">
        <f>INDEX(budgetMMB!Q:Q,MATCH($A:$A,budgetMMB!$A:$A,0))</f>
        <v>0</v>
      </c>
      <c r="R114" s="35">
        <f>INDEX(budgetMMB!R:R,MATCH($A:$A,budgetMMB!$A:$A,0))</f>
        <v>0</v>
      </c>
      <c r="S114" s="14">
        <f t="shared" si="114"/>
        <v>0</v>
      </c>
      <c r="T114" s="36"/>
      <c r="U114" s="332">
        <f t="shared" si="115"/>
        <v>0</v>
      </c>
      <c r="V114" s="58"/>
      <c r="W114" s="14"/>
      <c r="X114" s="58"/>
      <c r="Y114" s="58"/>
      <c r="Z114" s="58"/>
      <c r="AA114" s="58"/>
      <c r="AB114" s="310"/>
      <c r="AC114" s="319">
        <f t="shared" si="116"/>
        <v>0</v>
      </c>
      <c r="AD114" s="278"/>
      <c r="AE114" s="278"/>
      <c r="AF114" s="278"/>
      <c r="AG114" s="294">
        <f t="shared" si="117"/>
        <v>0</v>
      </c>
      <c r="AH114" s="304">
        <f t="shared" si="118"/>
        <v>0</v>
      </c>
    </row>
    <row r="115" spans="1:35">
      <c r="A115" s="39"/>
      <c r="B115" s="46" t="s">
        <v>152</v>
      </c>
      <c r="C115" s="236"/>
      <c r="D115" s="6"/>
      <c r="E115" s="4"/>
      <c r="F115" s="98"/>
      <c r="G115" s="8"/>
      <c r="H115" s="7"/>
      <c r="I115" s="4"/>
      <c r="J115" s="8"/>
      <c r="K115" s="7"/>
      <c r="L115" s="16">
        <f>SUM(L105:L114)</f>
        <v>0</v>
      </c>
      <c r="M115" s="21">
        <f>SUM(M105:M114)</f>
        <v>0</v>
      </c>
      <c r="N115" s="16">
        <f t="shared" ref="N115:U115" si="120">SUM(N105:N114)</f>
        <v>0</v>
      </c>
      <c r="O115" s="34">
        <f t="shared" si="120"/>
        <v>0</v>
      </c>
      <c r="P115" s="34">
        <f t="shared" si="120"/>
        <v>0</v>
      </c>
      <c r="Q115" s="34">
        <f t="shared" si="120"/>
        <v>0</v>
      </c>
      <c r="R115" s="34">
        <f t="shared" si="120"/>
        <v>0</v>
      </c>
      <c r="S115" s="16">
        <f t="shared" si="120"/>
        <v>0</v>
      </c>
      <c r="T115" s="34">
        <f>SUM(T105:T114)</f>
        <v>0</v>
      </c>
      <c r="U115" s="284">
        <f t="shared" si="120"/>
        <v>0</v>
      </c>
      <c r="V115" s="58">
        <f t="shared" ref="V115:AA115" si="121">SUM(V105:V114)</f>
        <v>0</v>
      </c>
      <c r="W115" s="14">
        <f t="shared" si="121"/>
        <v>0</v>
      </c>
      <c r="X115" s="58">
        <f t="shared" si="121"/>
        <v>0</v>
      </c>
      <c r="Y115" s="58">
        <f t="shared" si="121"/>
        <v>0</v>
      </c>
      <c r="Z115" s="58">
        <f t="shared" si="121"/>
        <v>0</v>
      </c>
      <c r="AA115" s="58">
        <f t="shared" si="121"/>
        <v>0</v>
      </c>
      <c r="AB115" s="59">
        <f>SUM(AB105:AB114)</f>
        <v>0</v>
      </c>
      <c r="AC115" s="320">
        <f t="shared" ref="AC115:AF115" si="122">SUM(AC105:AC114)</f>
        <v>0</v>
      </c>
      <c r="AD115" s="279">
        <f t="shared" si="122"/>
        <v>0</v>
      </c>
      <c r="AE115" s="279">
        <f t="shared" si="122"/>
        <v>0</v>
      </c>
      <c r="AF115" s="279">
        <f t="shared" si="122"/>
        <v>0</v>
      </c>
      <c r="AG115" s="295">
        <f t="shared" ref="AG115:AH115" si="123">SUM(AG105:AG114)</f>
        <v>0</v>
      </c>
      <c r="AH115" s="305">
        <f t="shared" si="123"/>
        <v>0</v>
      </c>
      <c r="AI115" s="328"/>
    </row>
    <row r="116" spans="1:35">
      <c r="A116" s="39"/>
      <c r="B116" s="46"/>
      <c r="C116" s="236"/>
      <c r="D116" s="6"/>
      <c r="E116" s="4"/>
      <c r="F116" s="98"/>
      <c r="G116" s="8"/>
      <c r="H116" s="7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  <c r="U116" s="284"/>
      <c r="V116" s="58"/>
      <c r="W116" s="14"/>
      <c r="X116" s="58"/>
      <c r="Y116" s="58"/>
      <c r="Z116" s="58"/>
      <c r="AA116" s="58"/>
      <c r="AB116" s="75"/>
      <c r="AC116" s="320"/>
      <c r="AD116" s="279"/>
      <c r="AE116" s="279"/>
      <c r="AF116" s="279"/>
      <c r="AG116" s="295"/>
      <c r="AH116" s="305"/>
      <c r="AI116" s="328"/>
    </row>
    <row r="117" spans="1:35">
      <c r="A117" s="104">
        <v>1200</v>
      </c>
      <c r="B117" s="31" t="s">
        <v>167</v>
      </c>
      <c r="C117" s="237"/>
      <c r="D117" s="6"/>
      <c r="E117" s="4"/>
      <c r="F117" s="98"/>
      <c r="G117" s="8"/>
      <c r="H117" s="7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  <c r="U117" s="284"/>
      <c r="V117" s="58"/>
      <c r="W117" s="14"/>
      <c r="X117" s="58"/>
      <c r="Y117" s="58"/>
      <c r="Z117" s="58"/>
      <c r="AA117" s="58"/>
      <c r="AB117" s="75"/>
      <c r="AC117" s="319"/>
      <c r="AD117" s="278"/>
      <c r="AE117" s="278"/>
      <c r="AF117" s="278"/>
      <c r="AG117" s="294"/>
      <c r="AH117" s="304"/>
    </row>
    <row r="118" spans="1:35">
      <c r="A118" s="39">
        <v>1202</v>
      </c>
      <c r="B118" s="44" t="s">
        <v>266</v>
      </c>
      <c r="C118" s="236" t="s">
        <v>267</v>
      </c>
      <c r="D118" s="6"/>
      <c r="E118" s="4"/>
      <c r="F118" s="98">
        <v>1</v>
      </c>
      <c r="G118" s="8"/>
      <c r="H118" s="7">
        <f t="shared" ref="H118:H120" si="124">SUM(E118:G118)</f>
        <v>1</v>
      </c>
      <c r="I118" s="4">
        <v>1</v>
      </c>
      <c r="J118" s="8" t="s">
        <v>231</v>
      </c>
      <c r="K118" s="7">
        <f>SUMIF(exportMMB!D:D,'Voorbeeld Costreport BudgetMMB'!A118,exportMMB!G:G)</f>
        <v>0</v>
      </c>
      <c r="L118" s="14">
        <f>INDEX(budgetMMB!L:L,MATCH(A:A,budgetMMB!A:A,0))</f>
        <v>0</v>
      </c>
      <c r="M118" s="22">
        <f>INDEX(budgetMMB!M:M,MATCH($A:$A,budgetMMB!$A:$A,0))</f>
        <v>0</v>
      </c>
      <c r="N118" s="14">
        <f>INDEX(budgetMMB!N:N,MATCH($A:$A,budgetMMB!$A:$A,0))</f>
        <v>0</v>
      </c>
      <c r="O118" s="35">
        <f>INDEX(budgetMMB!O:O,MATCH($A:$A,budgetMMB!$A:$A,0))</f>
        <v>0</v>
      </c>
      <c r="P118" s="35">
        <f>INDEX(budgetMMB!P:P,MATCH($A:$A,budgetMMB!$A:$A,0))</f>
        <v>0</v>
      </c>
      <c r="Q118" s="35">
        <f>INDEX(budgetMMB!Q:Q,MATCH($A:$A,budgetMMB!$A:$A,0))</f>
        <v>0</v>
      </c>
      <c r="R118" s="35">
        <f>INDEX(budgetMMB!R:R,MATCH($A:$A,budgetMMB!$A:$A,0))</f>
        <v>0</v>
      </c>
      <c r="S118" s="14">
        <f t="shared" ref="S118:S127" si="125">L118-SUM(N118:R118)</f>
        <v>0</v>
      </c>
      <c r="T118" s="35">
        <f>INDEX(budgetMMB!T:T,MATCH($A:$A,budgetMMB!$A:$A,0))</f>
        <v>0</v>
      </c>
      <c r="U118" s="332">
        <f t="shared" ref="U118:U127" si="126">W:W+X:X+Y:Y+Z:Z+AA:AA</f>
        <v>0</v>
      </c>
      <c r="V118" s="58"/>
      <c r="W118" s="14"/>
      <c r="X118" s="58"/>
      <c r="Y118" s="58"/>
      <c r="Z118" s="58"/>
      <c r="AA118" s="58"/>
      <c r="AB118" s="75"/>
      <c r="AC118" s="319">
        <f t="shared" ref="AC118:AC127" si="127">AD:AD+AE:AE</f>
        <v>0</v>
      </c>
      <c r="AD118" s="278"/>
      <c r="AE118" s="278"/>
      <c r="AF118" s="278"/>
      <c r="AG118" s="294">
        <f t="shared" ref="AG118:AG127" si="128">AC:AC+U:U</f>
        <v>0</v>
      </c>
      <c r="AH118" s="304">
        <f t="shared" ref="AH118:AH127" si="129">L:L-AG:AG</f>
        <v>0</v>
      </c>
    </row>
    <row r="119" spans="1:35">
      <c r="A119" s="39">
        <v>1205</v>
      </c>
      <c r="B119" s="44" t="s">
        <v>268</v>
      </c>
      <c r="C119" s="236" t="s">
        <v>267</v>
      </c>
      <c r="D119" s="6"/>
      <c r="E119" s="4"/>
      <c r="F119" s="98">
        <v>1</v>
      </c>
      <c r="G119" s="8"/>
      <c r="H119" s="7">
        <f t="shared" si="124"/>
        <v>1</v>
      </c>
      <c r="I119" s="4">
        <v>1</v>
      </c>
      <c r="J119" s="8" t="s">
        <v>231</v>
      </c>
      <c r="K119" s="7">
        <f>SUMIF(exportMMB!D:D,'Voorbeeld Costreport BudgetMMB'!A119,exportMMB!G:G)</f>
        <v>0</v>
      </c>
      <c r="L119" s="14">
        <f>INDEX(budgetMMB!L:L,MATCH(A:A,budgetMMB!A:A,0))</f>
        <v>0</v>
      </c>
      <c r="M119" s="22">
        <f>INDEX(budgetMMB!M:M,MATCH($A:$A,budgetMMB!$A:$A,0))</f>
        <v>0</v>
      </c>
      <c r="N119" s="14">
        <f>INDEX(budgetMMB!N:N,MATCH($A:$A,budgetMMB!$A:$A,0))</f>
        <v>0</v>
      </c>
      <c r="O119" s="35">
        <f>INDEX(budgetMMB!O:O,MATCH($A:$A,budgetMMB!$A:$A,0))</f>
        <v>0</v>
      </c>
      <c r="P119" s="35">
        <f>INDEX(budgetMMB!P:P,MATCH($A:$A,budgetMMB!$A:$A,0))</f>
        <v>0</v>
      </c>
      <c r="Q119" s="35">
        <f>INDEX(budgetMMB!Q:Q,MATCH($A:$A,budgetMMB!$A:$A,0))</f>
        <v>0</v>
      </c>
      <c r="R119" s="35">
        <f>INDEX(budgetMMB!R:R,MATCH($A:$A,budgetMMB!$A:$A,0))</f>
        <v>0</v>
      </c>
      <c r="S119" s="14">
        <f t="shared" si="125"/>
        <v>0</v>
      </c>
      <c r="T119" s="35">
        <f>INDEX(budgetMMB!T:T,MATCH($A:$A,budgetMMB!$A:$A,0))</f>
        <v>0</v>
      </c>
      <c r="U119" s="332">
        <f t="shared" si="126"/>
        <v>0</v>
      </c>
      <c r="V119" s="58"/>
      <c r="W119" s="14"/>
      <c r="X119" s="58"/>
      <c r="Y119" s="58"/>
      <c r="Z119" s="58"/>
      <c r="AA119" s="58"/>
      <c r="AB119" s="75"/>
      <c r="AC119" s="319">
        <f t="shared" si="127"/>
        <v>0</v>
      </c>
      <c r="AD119" s="278"/>
      <c r="AE119" s="278"/>
      <c r="AF119" s="278"/>
      <c r="AG119" s="294">
        <f t="shared" si="128"/>
        <v>0</v>
      </c>
      <c r="AH119" s="304">
        <f t="shared" si="129"/>
        <v>0</v>
      </c>
    </row>
    <row r="120" spans="1:35">
      <c r="A120" s="103">
        <v>1206</v>
      </c>
      <c r="B120" s="44" t="s">
        <v>270</v>
      </c>
      <c r="C120" s="236" t="s">
        <v>267</v>
      </c>
      <c r="D120" s="6"/>
      <c r="E120" s="4"/>
      <c r="F120" s="98">
        <v>1</v>
      </c>
      <c r="G120" s="8"/>
      <c r="H120" s="7">
        <f t="shared" si="124"/>
        <v>1</v>
      </c>
      <c r="I120" s="4">
        <v>1</v>
      </c>
      <c r="J120" s="8" t="s">
        <v>231</v>
      </c>
      <c r="K120" s="7">
        <f>SUMIF(exportMMB!D:D,'Voorbeeld Costreport BudgetMMB'!A120,exportMMB!G:G)</f>
        <v>0</v>
      </c>
      <c r="L120" s="14">
        <f>INDEX(budgetMMB!L:L,MATCH(A:A,budgetMMB!A:A,0))</f>
        <v>0</v>
      </c>
      <c r="M120" s="22">
        <f>INDEX(budgetMMB!M:M,MATCH($A:$A,budgetMMB!$A:$A,0))</f>
        <v>0</v>
      </c>
      <c r="N120" s="14">
        <f>INDEX(budgetMMB!N:N,MATCH($A:$A,budgetMMB!$A:$A,0))</f>
        <v>0</v>
      </c>
      <c r="O120" s="35">
        <f>INDEX(budgetMMB!O:O,MATCH($A:$A,budgetMMB!$A:$A,0))</f>
        <v>0</v>
      </c>
      <c r="P120" s="35">
        <f>INDEX(budgetMMB!P:P,MATCH($A:$A,budgetMMB!$A:$A,0))</f>
        <v>0</v>
      </c>
      <c r="Q120" s="35">
        <f>INDEX(budgetMMB!Q:Q,MATCH($A:$A,budgetMMB!$A:$A,0))</f>
        <v>0</v>
      </c>
      <c r="R120" s="35">
        <f>INDEX(budgetMMB!R:R,MATCH($A:$A,budgetMMB!$A:$A,0))</f>
        <v>0</v>
      </c>
      <c r="S120" s="14">
        <f t="shared" si="125"/>
        <v>0</v>
      </c>
      <c r="T120" s="35">
        <f>INDEX(budgetMMB!T:T,MATCH($A:$A,budgetMMB!$A:$A,0))</f>
        <v>0</v>
      </c>
      <c r="U120" s="332">
        <f t="shared" si="126"/>
        <v>0</v>
      </c>
      <c r="V120" s="58"/>
      <c r="W120" s="14"/>
      <c r="X120" s="58"/>
      <c r="Y120" s="58"/>
      <c r="Z120" s="58"/>
      <c r="AA120" s="58"/>
      <c r="AB120" s="75"/>
      <c r="AC120" s="319">
        <f t="shared" si="127"/>
        <v>0</v>
      </c>
      <c r="AD120" s="278"/>
      <c r="AE120" s="278"/>
      <c r="AF120" s="278"/>
      <c r="AG120" s="294">
        <f t="shared" si="128"/>
        <v>0</v>
      </c>
      <c r="AH120" s="304">
        <f t="shared" si="129"/>
        <v>0</v>
      </c>
    </row>
    <row r="121" spans="1:35">
      <c r="A121" s="103">
        <v>1208</v>
      </c>
      <c r="B121" s="44" t="s">
        <v>271</v>
      </c>
      <c r="C121" s="236" t="s">
        <v>267</v>
      </c>
      <c r="D121" s="6"/>
      <c r="E121" s="4"/>
      <c r="F121" s="98">
        <v>1</v>
      </c>
      <c r="G121" s="8"/>
      <c r="H121" s="7">
        <f t="shared" ref="H121" si="130">SUM(E121:G121)</f>
        <v>1</v>
      </c>
      <c r="I121" s="4">
        <v>1</v>
      </c>
      <c r="J121" s="8" t="s">
        <v>231</v>
      </c>
      <c r="K121" s="7">
        <f>SUMIF(exportMMB!D:D,'Voorbeeld Costreport BudgetMMB'!A121,exportMMB!G:G)</f>
        <v>0</v>
      </c>
      <c r="L121" s="14">
        <f>INDEX(budgetMMB!L:L,MATCH(A:A,budgetMMB!A:A,0))</f>
        <v>0</v>
      </c>
      <c r="M121" s="22">
        <f>INDEX(budgetMMB!M:M,MATCH($A:$A,budgetMMB!$A:$A,0))</f>
        <v>0</v>
      </c>
      <c r="N121" s="14">
        <f>INDEX(budgetMMB!N:N,MATCH($A:$A,budgetMMB!$A:$A,0))</f>
        <v>0</v>
      </c>
      <c r="O121" s="35">
        <f>INDEX(budgetMMB!O:O,MATCH($A:$A,budgetMMB!$A:$A,0))</f>
        <v>0</v>
      </c>
      <c r="P121" s="35">
        <f>INDEX(budgetMMB!P:P,MATCH($A:$A,budgetMMB!$A:$A,0))</f>
        <v>0</v>
      </c>
      <c r="Q121" s="35">
        <f>INDEX(budgetMMB!Q:Q,MATCH($A:$A,budgetMMB!$A:$A,0))</f>
        <v>0</v>
      </c>
      <c r="R121" s="35">
        <f>INDEX(budgetMMB!R:R,MATCH($A:$A,budgetMMB!$A:$A,0))</f>
        <v>0</v>
      </c>
      <c r="S121" s="14">
        <f t="shared" si="125"/>
        <v>0</v>
      </c>
      <c r="T121" s="36"/>
      <c r="U121" s="332">
        <f t="shared" si="126"/>
        <v>0</v>
      </c>
      <c r="V121" s="58"/>
      <c r="W121" s="14"/>
      <c r="X121" s="58"/>
      <c r="Y121" s="58"/>
      <c r="Z121" s="58"/>
      <c r="AA121" s="58"/>
      <c r="AB121" s="310"/>
      <c r="AC121" s="319">
        <f t="shared" si="127"/>
        <v>0</v>
      </c>
      <c r="AD121" s="278"/>
      <c r="AE121" s="278"/>
      <c r="AF121" s="278"/>
      <c r="AG121" s="294">
        <f t="shared" si="128"/>
        <v>0</v>
      </c>
      <c r="AH121" s="304">
        <f t="shared" si="129"/>
        <v>0</v>
      </c>
    </row>
    <row r="122" spans="1:35">
      <c r="A122" s="39">
        <v>1245</v>
      </c>
      <c r="B122" s="44" t="s">
        <v>272</v>
      </c>
      <c r="C122" s="236" t="s">
        <v>230</v>
      </c>
      <c r="D122" s="6"/>
      <c r="E122" s="4"/>
      <c r="F122" s="98">
        <v>1</v>
      </c>
      <c r="G122" s="8"/>
      <c r="H122" s="7">
        <f t="shared" ref="H122:H127" si="131">SUM(E122:G122)</f>
        <v>1</v>
      </c>
      <c r="I122" s="4">
        <v>1</v>
      </c>
      <c r="J122" s="8" t="s">
        <v>231</v>
      </c>
      <c r="K122" s="7">
        <f>SUMIF(exportMMB!D:D,'Voorbeeld Costreport BudgetMMB'!A122,exportMMB!G:G)</f>
        <v>0</v>
      </c>
      <c r="L122" s="14">
        <f>INDEX(budgetMMB!L:L,MATCH(A:A,budgetMMB!A:A,0))</f>
        <v>0</v>
      </c>
      <c r="M122" s="22">
        <f>INDEX(budgetMMB!M:M,MATCH($A:$A,budgetMMB!$A:$A,0))</f>
        <v>0</v>
      </c>
      <c r="N122" s="14">
        <f>INDEX(budgetMMB!N:N,MATCH($A:$A,budgetMMB!$A:$A,0))</f>
        <v>0</v>
      </c>
      <c r="O122" s="35">
        <f>INDEX(budgetMMB!O:O,MATCH($A:$A,budgetMMB!$A:$A,0))</f>
        <v>0</v>
      </c>
      <c r="P122" s="35">
        <f>INDEX(budgetMMB!P:P,MATCH($A:$A,budgetMMB!$A:$A,0))</f>
        <v>0</v>
      </c>
      <c r="Q122" s="35">
        <f>INDEX(budgetMMB!Q:Q,MATCH($A:$A,budgetMMB!$A:$A,0))</f>
        <v>0</v>
      </c>
      <c r="R122" s="35">
        <f>INDEX(budgetMMB!R:R,MATCH($A:$A,budgetMMB!$A:$A,0))</f>
        <v>0</v>
      </c>
      <c r="S122" s="14">
        <f t="shared" si="125"/>
        <v>0</v>
      </c>
      <c r="T122" s="36"/>
      <c r="U122" s="332">
        <f t="shared" si="126"/>
        <v>0</v>
      </c>
      <c r="V122" s="58"/>
      <c r="W122" s="14"/>
      <c r="X122" s="58"/>
      <c r="Y122" s="58"/>
      <c r="Z122" s="58"/>
      <c r="AA122" s="58"/>
      <c r="AB122" s="310"/>
      <c r="AC122" s="319">
        <f t="shared" si="127"/>
        <v>0</v>
      </c>
      <c r="AD122" s="278"/>
      <c r="AE122" s="278"/>
      <c r="AF122" s="278"/>
      <c r="AG122" s="294">
        <f t="shared" si="128"/>
        <v>0</v>
      </c>
      <c r="AH122" s="304">
        <f t="shared" si="129"/>
        <v>0</v>
      </c>
    </row>
    <row r="123" spans="1:35">
      <c r="A123" s="103">
        <v>1250</v>
      </c>
      <c r="B123" s="44" t="s">
        <v>273</v>
      </c>
      <c r="C123" s="236" t="s">
        <v>254</v>
      </c>
      <c r="D123" s="6"/>
      <c r="E123" s="4"/>
      <c r="F123" s="98">
        <v>1</v>
      </c>
      <c r="G123" s="8"/>
      <c r="H123" s="7">
        <f t="shared" si="131"/>
        <v>1</v>
      </c>
      <c r="I123" s="4">
        <v>1</v>
      </c>
      <c r="J123" s="8" t="s">
        <v>231</v>
      </c>
      <c r="K123" s="7">
        <f>SUMIF(exportMMB!D:D,'Voorbeeld Costreport BudgetMMB'!A123,exportMMB!G:G)</f>
        <v>0</v>
      </c>
      <c r="L123" s="14">
        <f>INDEX(budgetMMB!L:L,MATCH(A:A,budgetMMB!A:A,0))</f>
        <v>0</v>
      </c>
      <c r="M123" s="22">
        <f>INDEX(budgetMMB!M:M,MATCH($A:$A,budgetMMB!$A:$A,0))</f>
        <v>0</v>
      </c>
      <c r="N123" s="14">
        <f>INDEX(budgetMMB!N:N,MATCH($A:$A,budgetMMB!$A:$A,0))</f>
        <v>0</v>
      </c>
      <c r="O123" s="35">
        <f>INDEX(budgetMMB!O:O,MATCH($A:$A,budgetMMB!$A:$A,0))</f>
        <v>0</v>
      </c>
      <c r="P123" s="35">
        <f>INDEX(budgetMMB!P:P,MATCH($A:$A,budgetMMB!$A:$A,0))</f>
        <v>0</v>
      </c>
      <c r="Q123" s="35">
        <f>INDEX(budgetMMB!Q:Q,MATCH($A:$A,budgetMMB!$A:$A,0))</f>
        <v>0</v>
      </c>
      <c r="R123" s="35">
        <f>INDEX(budgetMMB!R:R,MATCH($A:$A,budgetMMB!$A:$A,0))</f>
        <v>0</v>
      </c>
      <c r="S123" s="14">
        <f t="shared" si="125"/>
        <v>0</v>
      </c>
      <c r="T123" s="36"/>
      <c r="U123" s="332">
        <f t="shared" si="126"/>
        <v>0</v>
      </c>
      <c r="V123" s="58"/>
      <c r="W123" s="14"/>
      <c r="X123" s="58"/>
      <c r="Y123" s="58"/>
      <c r="Z123" s="58"/>
      <c r="AA123" s="58"/>
      <c r="AB123" s="310"/>
      <c r="AC123" s="319">
        <f t="shared" si="127"/>
        <v>0</v>
      </c>
      <c r="AD123" s="278"/>
      <c r="AE123" s="278"/>
      <c r="AF123" s="278"/>
      <c r="AG123" s="294">
        <f t="shared" si="128"/>
        <v>0</v>
      </c>
      <c r="AH123" s="304">
        <f t="shared" si="129"/>
        <v>0</v>
      </c>
    </row>
    <row r="124" spans="1:35">
      <c r="A124" s="103">
        <v>1251</v>
      </c>
      <c r="B124" s="44" t="s">
        <v>274</v>
      </c>
      <c r="C124" s="236" t="s">
        <v>254</v>
      </c>
      <c r="D124" s="6"/>
      <c r="E124" s="4"/>
      <c r="F124" s="98">
        <v>1</v>
      </c>
      <c r="G124" s="8"/>
      <c r="H124" s="7">
        <f t="shared" si="131"/>
        <v>1</v>
      </c>
      <c r="I124" s="4">
        <v>1</v>
      </c>
      <c r="J124" s="8" t="s">
        <v>231</v>
      </c>
      <c r="K124" s="7">
        <f>SUMIF(exportMMB!D:D,'Voorbeeld Costreport BudgetMMB'!A124,exportMMB!G:G)</f>
        <v>0</v>
      </c>
      <c r="L124" s="14">
        <f>INDEX(budgetMMB!L:L,MATCH(A:A,budgetMMB!A:A,0))</f>
        <v>0</v>
      </c>
      <c r="M124" s="22">
        <f>INDEX(budgetMMB!M:M,MATCH($A:$A,budgetMMB!$A:$A,0))</f>
        <v>0</v>
      </c>
      <c r="N124" s="14">
        <f>INDEX(budgetMMB!N:N,MATCH($A:$A,budgetMMB!$A:$A,0))</f>
        <v>0</v>
      </c>
      <c r="O124" s="35">
        <f>INDEX(budgetMMB!O:O,MATCH($A:$A,budgetMMB!$A:$A,0))</f>
        <v>0</v>
      </c>
      <c r="P124" s="35">
        <f>INDEX(budgetMMB!P:P,MATCH($A:$A,budgetMMB!$A:$A,0))</f>
        <v>0</v>
      </c>
      <c r="Q124" s="35">
        <f>INDEX(budgetMMB!Q:Q,MATCH($A:$A,budgetMMB!$A:$A,0))</f>
        <v>0</v>
      </c>
      <c r="R124" s="35">
        <f>INDEX(budgetMMB!R:R,MATCH($A:$A,budgetMMB!$A:$A,0))</f>
        <v>0</v>
      </c>
      <c r="S124" s="14">
        <f t="shared" si="125"/>
        <v>0</v>
      </c>
      <c r="T124" s="36"/>
      <c r="U124" s="332">
        <f t="shared" si="126"/>
        <v>0</v>
      </c>
      <c r="V124" s="58"/>
      <c r="W124" s="14"/>
      <c r="X124" s="58"/>
      <c r="Y124" s="58"/>
      <c r="Z124" s="58"/>
      <c r="AA124" s="58"/>
      <c r="AB124" s="310"/>
      <c r="AC124" s="319">
        <f t="shared" si="127"/>
        <v>0</v>
      </c>
      <c r="AD124" s="278"/>
      <c r="AE124" s="278"/>
      <c r="AF124" s="278"/>
      <c r="AG124" s="294">
        <f t="shared" si="128"/>
        <v>0</v>
      </c>
      <c r="AH124" s="304">
        <f t="shared" si="129"/>
        <v>0</v>
      </c>
    </row>
    <row r="125" spans="1:35">
      <c r="A125" s="103">
        <v>1252</v>
      </c>
      <c r="B125" s="44" t="s">
        <v>275</v>
      </c>
      <c r="C125" s="236" t="s">
        <v>254</v>
      </c>
      <c r="D125" s="6"/>
      <c r="E125" s="4"/>
      <c r="F125" s="98">
        <v>1</v>
      </c>
      <c r="G125" s="8"/>
      <c r="H125" s="7">
        <f t="shared" si="131"/>
        <v>1</v>
      </c>
      <c r="I125" s="4">
        <v>1</v>
      </c>
      <c r="J125" s="8" t="s">
        <v>231</v>
      </c>
      <c r="K125" s="7">
        <f>SUMIF(exportMMB!D:D,'Voorbeeld Costreport BudgetMMB'!A125,exportMMB!G:G)</f>
        <v>0</v>
      </c>
      <c r="L125" s="14">
        <f>INDEX(budgetMMB!L:L,MATCH(A:A,budgetMMB!A:A,0))</f>
        <v>0</v>
      </c>
      <c r="M125" s="22">
        <f>INDEX(budgetMMB!M:M,MATCH($A:$A,budgetMMB!$A:$A,0))</f>
        <v>0</v>
      </c>
      <c r="N125" s="14">
        <f>INDEX(budgetMMB!N:N,MATCH($A:$A,budgetMMB!$A:$A,0))</f>
        <v>0</v>
      </c>
      <c r="O125" s="35">
        <f>INDEX(budgetMMB!O:O,MATCH($A:$A,budgetMMB!$A:$A,0))</f>
        <v>0</v>
      </c>
      <c r="P125" s="35">
        <f>INDEX(budgetMMB!P:P,MATCH($A:$A,budgetMMB!$A:$A,0))</f>
        <v>0</v>
      </c>
      <c r="Q125" s="35">
        <f>INDEX(budgetMMB!Q:Q,MATCH($A:$A,budgetMMB!$A:$A,0))</f>
        <v>0</v>
      </c>
      <c r="R125" s="35">
        <f>INDEX(budgetMMB!R:R,MATCH($A:$A,budgetMMB!$A:$A,0))</f>
        <v>0</v>
      </c>
      <c r="S125" s="14">
        <f t="shared" si="125"/>
        <v>0</v>
      </c>
      <c r="T125" s="35">
        <f>INDEX(budgetMMB!T:T,MATCH($A:$A,budgetMMB!$A:$A,0))</f>
        <v>0</v>
      </c>
      <c r="U125" s="332">
        <f t="shared" si="126"/>
        <v>0</v>
      </c>
      <c r="V125" s="58"/>
      <c r="W125" s="14"/>
      <c r="X125" s="58"/>
      <c r="Y125" s="58"/>
      <c r="Z125" s="58"/>
      <c r="AA125" s="58"/>
      <c r="AB125" s="75"/>
      <c r="AC125" s="319">
        <f t="shared" si="127"/>
        <v>0</v>
      </c>
      <c r="AD125" s="278"/>
      <c r="AE125" s="278"/>
      <c r="AF125" s="278"/>
      <c r="AG125" s="294">
        <f t="shared" si="128"/>
        <v>0</v>
      </c>
      <c r="AH125" s="304">
        <f t="shared" si="129"/>
        <v>0</v>
      </c>
    </row>
    <row r="126" spans="1:35">
      <c r="A126" s="103">
        <v>1253</v>
      </c>
      <c r="B126" s="44" t="s">
        <v>276</v>
      </c>
      <c r="C126" s="236" t="s">
        <v>254</v>
      </c>
      <c r="D126" s="6"/>
      <c r="E126" s="4"/>
      <c r="F126" s="98">
        <v>1</v>
      </c>
      <c r="G126" s="8"/>
      <c r="H126" s="7">
        <f t="shared" si="131"/>
        <v>1</v>
      </c>
      <c r="I126" s="4">
        <v>1</v>
      </c>
      <c r="J126" s="8" t="s">
        <v>231</v>
      </c>
      <c r="K126" s="7">
        <f>SUMIF(exportMMB!D:D,'Voorbeeld Costreport BudgetMMB'!A126,exportMMB!G:G)</f>
        <v>0</v>
      </c>
      <c r="L126" s="14">
        <f>INDEX(budgetMMB!L:L,MATCH(A:A,budgetMMB!A:A,0))</f>
        <v>0</v>
      </c>
      <c r="M126" s="22">
        <f>INDEX(budgetMMB!M:M,MATCH($A:$A,budgetMMB!$A:$A,0))</f>
        <v>0</v>
      </c>
      <c r="N126" s="14">
        <f>INDEX(budgetMMB!N:N,MATCH($A:$A,budgetMMB!$A:$A,0))</f>
        <v>0</v>
      </c>
      <c r="O126" s="35">
        <f>INDEX(budgetMMB!O:O,MATCH($A:$A,budgetMMB!$A:$A,0))</f>
        <v>0</v>
      </c>
      <c r="P126" s="35">
        <f>INDEX(budgetMMB!P:P,MATCH($A:$A,budgetMMB!$A:$A,0))</f>
        <v>0</v>
      </c>
      <c r="Q126" s="35">
        <f>INDEX(budgetMMB!Q:Q,MATCH($A:$A,budgetMMB!$A:$A,0))</f>
        <v>0</v>
      </c>
      <c r="R126" s="35">
        <f>INDEX(budgetMMB!R:R,MATCH($A:$A,budgetMMB!$A:$A,0))</f>
        <v>0</v>
      </c>
      <c r="S126" s="14">
        <f t="shared" si="125"/>
        <v>0</v>
      </c>
      <c r="T126" s="36"/>
      <c r="U126" s="332">
        <f t="shared" si="126"/>
        <v>0</v>
      </c>
      <c r="V126" s="58"/>
      <c r="W126" s="14"/>
      <c r="X126" s="58"/>
      <c r="Y126" s="58"/>
      <c r="Z126" s="58"/>
      <c r="AA126" s="58"/>
      <c r="AB126" s="310"/>
      <c r="AC126" s="319">
        <f t="shared" si="127"/>
        <v>0</v>
      </c>
      <c r="AD126" s="278"/>
      <c r="AE126" s="278"/>
      <c r="AF126" s="278"/>
      <c r="AG126" s="294">
        <f t="shared" si="128"/>
        <v>0</v>
      </c>
      <c r="AH126" s="304">
        <f t="shared" si="129"/>
        <v>0</v>
      </c>
    </row>
    <row r="127" spans="1:35">
      <c r="A127" s="39">
        <v>1291</v>
      </c>
      <c r="B127" s="44" t="s">
        <v>277</v>
      </c>
      <c r="C127" s="236" t="s">
        <v>254</v>
      </c>
      <c r="D127" s="6"/>
      <c r="E127" s="4"/>
      <c r="F127" s="98">
        <v>1</v>
      </c>
      <c r="G127" s="8"/>
      <c r="H127" s="7">
        <f t="shared" si="131"/>
        <v>1</v>
      </c>
      <c r="I127" s="4">
        <v>1</v>
      </c>
      <c r="J127" s="8" t="s">
        <v>231</v>
      </c>
      <c r="K127" s="7">
        <f>SUMIF(exportMMB!D:D,'Voorbeeld Costreport BudgetMMB'!A127,exportMMB!G:G)</f>
        <v>0</v>
      </c>
      <c r="L127" s="14">
        <f>INDEX(budgetMMB!L:L,MATCH(A:A,budgetMMB!A:A,0))</f>
        <v>0</v>
      </c>
      <c r="M127" s="22">
        <f>INDEX(budgetMMB!M:M,MATCH($A:$A,budgetMMB!$A:$A,0))</f>
        <v>0</v>
      </c>
      <c r="N127" s="14">
        <f>INDEX(budgetMMB!N:N,MATCH($A:$A,budgetMMB!$A:$A,0))</f>
        <v>0</v>
      </c>
      <c r="O127" s="35">
        <f>INDEX(budgetMMB!O:O,MATCH($A:$A,budgetMMB!$A:$A,0))</f>
        <v>0</v>
      </c>
      <c r="P127" s="35">
        <f>INDEX(budgetMMB!P:P,MATCH($A:$A,budgetMMB!$A:$A,0))</f>
        <v>0</v>
      </c>
      <c r="Q127" s="35">
        <f>INDEX(budgetMMB!Q:Q,MATCH($A:$A,budgetMMB!$A:$A,0))</f>
        <v>0</v>
      </c>
      <c r="R127" s="35">
        <f>INDEX(budgetMMB!R:R,MATCH($A:$A,budgetMMB!$A:$A,0))</f>
        <v>0</v>
      </c>
      <c r="S127" s="14">
        <f t="shared" si="125"/>
        <v>0</v>
      </c>
      <c r="T127" s="36"/>
      <c r="U127" s="332">
        <f t="shared" si="126"/>
        <v>0</v>
      </c>
      <c r="V127" s="58"/>
      <c r="W127" s="14"/>
      <c r="X127" s="58"/>
      <c r="Y127" s="58"/>
      <c r="Z127" s="58"/>
      <c r="AA127" s="58"/>
      <c r="AB127" s="310"/>
      <c r="AC127" s="319">
        <f t="shared" si="127"/>
        <v>0</v>
      </c>
      <c r="AD127" s="278"/>
      <c r="AE127" s="278"/>
      <c r="AF127" s="278"/>
      <c r="AG127" s="294">
        <f t="shared" si="128"/>
        <v>0</v>
      </c>
      <c r="AH127" s="304">
        <f t="shared" si="129"/>
        <v>0</v>
      </c>
    </row>
    <row r="128" spans="1:35">
      <c r="A128" s="39"/>
      <c r="B128" s="46" t="s">
        <v>152</v>
      </c>
      <c r="C128" s="236"/>
      <c r="D128" s="6"/>
      <c r="E128" s="4"/>
      <c r="F128" s="98"/>
      <c r="G128" s="8"/>
      <c r="H128" s="7"/>
      <c r="I128" s="4"/>
      <c r="J128" s="8"/>
      <c r="K128" s="7"/>
      <c r="L128" s="16">
        <f t="shared" ref="L128:U128" si="132">SUM(L118:L127)</f>
        <v>0</v>
      </c>
      <c r="M128" s="21">
        <f>SUM(M118:M127)</f>
        <v>0</v>
      </c>
      <c r="N128" s="16">
        <f t="shared" si="132"/>
        <v>0</v>
      </c>
      <c r="O128" s="34">
        <f t="shared" si="132"/>
        <v>0</v>
      </c>
      <c r="P128" s="34">
        <f t="shared" si="132"/>
        <v>0</v>
      </c>
      <c r="Q128" s="34">
        <f t="shared" si="132"/>
        <v>0</v>
      </c>
      <c r="R128" s="34">
        <f t="shared" si="132"/>
        <v>0</v>
      </c>
      <c r="S128" s="16">
        <f t="shared" si="132"/>
        <v>0</v>
      </c>
      <c r="T128" s="34">
        <f>SUM(T118:T127)</f>
        <v>0</v>
      </c>
      <c r="U128" s="284">
        <f t="shared" si="132"/>
        <v>0</v>
      </c>
      <c r="V128" s="58">
        <f t="shared" ref="V128:AA128" si="133">SUM(V118:V127)</f>
        <v>0</v>
      </c>
      <c r="W128" s="14">
        <f t="shared" si="133"/>
        <v>0</v>
      </c>
      <c r="X128" s="58">
        <f t="shared" si="133"/>
        <v>0</v>
      </c>
      <c r="Y128" s="58">
        <f t="shared" si="133"/>
        <v>0</v>
      </c>
      <c r="Z128" s="58">
        <f t="shared" si="133"/>
        <v>0</v>
      </c>
      <c r="AA128" s="58">
        <f t="shared" si="133"/>
        <v>0</v>
      </c>
      <c r="AB128" s="59">
        <f>SUM(AB118:AB127)</f>
        <v>0</v>
      </c>
      <c r="AC128" s="320">
        <f t="shared" ref="AC128:AF128" si="134">SUM(AC118:AC127)</f>
        <v>0</v>
      </c>
      <c r="AD128" s="279">
        <f t="shared" si="134"/>
        <v>0</v>
      </c>
      <c r="AE128" s="279">
        <f t="shared" si="134"/>
        <v>0</v>
      </c>
      <c r="AF128" s="279">
        <f t="shared" si="134"/>
        <v>0</v>
      </c>
      <c r="AG128" s="295">
        <f t="shared" ref="AG128:AH128" si="135">SUM(AG118:AG127)</f>
        <v>0</v>
      </c>
      <c r="AH128" s="305">
        <f t="shared" si="135"/>
        <v>0</v>
      </c>
      <c r="AI128" s="328"/>
    </row>
    <row r="129" spans="1:35">
      <c r="A129" s="39"/>
      <c r="B129" s="46"/>
      <c r="C129" s="236"/>
      <c r="D129" s="6"/>
      <c r="E129" s="4"/>
      <c r="F129" s="98"/>
      <c r="G129" s="8"/>
      <c r="H129" s="7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  <c r="U129" s="284"/>
      <c r="V129" s="58"/>
      <c r="W129" s="14"/>
      <c r="X129" s="58"/>
      <c r="Y129" s="58"/>
      <c r="Z129" s="58"/>
      <c r="AA129" s="58"/>
      <c r="AB129" s="75"/>
      <c r="AC129" s="320"/>
      <c r="AD129" s="279"/>
      <c r="AE129" s="279"/>
      <c r="AF129" s="279"/>
      <c r="AG129" s="295"/>
      <c r="AH129" s="305"/>
      <c r="AI129" s="328"/>
    </row>
    <row r="130" spans="1:35">
      <c r="A130" s="104">
        <v>1300</v>
      </c>
      <c r="B130" s="31" t="s">
        <v>168</v>
      </c>
      <c r="C130" s="237"/>
      <c r="D130" s="6"/>
      <c r="E130" s="4"/>
      <c r="F130" s="98"/>
      <c r="G130" s="8"/>
      <c r="H130" s="7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  <c r="U130" s="284"/>
      <c r="V130" s="58"/>
      <c r="W130" s="14"/>
      <c r="X130" s="58"/>
      <c r="Y130" s="58"/>
      <c r="Z130" s="58"/>
      <c r="AA130" s="58"/>
      <c r="AB130" s="75"/>
      <c r="AC130" s="319"/>
      <c r="AD130" s="278"/>
      <c r="AE130" s="278"/>
      <c r="AF130" s="278"/>
      <c r="AG130" s="294"/>
      <c r="AH130" s="304"/>
    </row>
    <row r="131" spans="1:35">
      <c r="A131" s="39">
        <v>1301</v>
      </c>
      <c r="B131" s="44" t="s">
        <v>168</v>
      </c>
      <c r="C131" s="236" t="s">
        <v>240</v>
      </c>
      <c r="D131" s="6"/>
      <c r="E131" s="4"/>
      <c r="F131" s="98">
        <v>1</v>
      </c>
      <c r="G131" s="8"/>
      <c r="H131" s="7">
        <f t="shared" ref="H131:H136" si="136">SUM(E131:G131)</f>
        <v>1</v>
      </c>
      <c r="I131" s="4">
        <v>1</v>
      </c>
      <c r="J131" s="8" t="s">
        <v>231</v>
      </c>
      <c r="K131" s="7">
        <f>SUMIF(exportMMB!D:D,'Voorbeeld Costreport BudgetMMB'!A131,exportMMB!G:G)</f>
        <v>0</v>
      </c>
      <c r="L131" s="14">
        <f>INDEX(budgetMMB!L:L,MATCH(A:A,budgetMMB!A:A,0))</f>
        <v>0</v>
      </c>
      <c r="M131" s="22">
        <f>INDEX(budgetMMB!M:M,MATCH($A:$A,budgetMMB!$A:$A,0))</f>
        <v>0</v>
      </c>
      <c r="N131" s="14">
        <f>INDEX(budgetMMB!N:N,MATCH($A:$A,budgetMMB!$A:$A,0))</f>
        <v>0</v>
      </c>
      <c r="O131" s="35">
        <f>INDEX(budgetMMB!O:O,MATCH($A:$A,budgetMMB!$A:$A,0))</f>
        <v>0</v>
      </c>
      <c r="P131" s="35">
        <f>INDEX(budgetMMB!P:P,MATCH($A:$A,budgetMMB!$A:$A,0))</f>
        <v>0</v>
      </c>
      <c r="Q131" s="35">
        <f>INDEX(budgetMMB!Q:Q,MATCH($A:$A,budgetMMB!$A:$A,0))</f>
        <v>0</v>
      </c>
      <c r="R131" s="35">
        <f>INDEX(budgetMMB!R:R,MATCH($A:$A,budgetMMB!$A:$A,0))</f>
        <v>0</v>
      </c>
      <c r="S131" s="14">
        <f t="shared" ref="S131:S143" si="137">L131-SUM(N131:R131)</f>
        <v>0</v>
      </c>
      <c r="T131" s="35">
        <f>INDEX(budgetMMB!T:T,MATCH($A:$A,budgetMMB!$A:$A,0))</f>
        <v>0</v>
      </c>
      <c r="U131" s="332">
        <f t="shared" ref="U131:U143" si="138">W:W+X:X+Y:Y+Z:Z+AA:AA</f>
        <v>0</v>
      </c>
      <c r="V131" s="58"/>
      <c r="W131" s="14"/>
      <c r="X131" s="58"/>
      <c r="Y131" s="58"/>
      <c r="Z131" s="58"/>
      <c r="AA131" s="58"/>
      <c r="AB131" s="75"/>
      <c r="AC131" s="319">
        <f t="shared" ref="AC131:AC143" si="139">AD:AD+AE:AE</f>
        <v>0</v>
      </c>
      <c r="AD131" s="278"/>
      <c r="AE131" s="278"/>
      <c r="AF131" s="278"/>
      <c r="AG131" s="294">
        <f t="shared" ref="AG131:AG143" si="140">AC:AC+U:U</f>
        <v>0</v>
      </c>
      <c r="AH131" s="304">
        <f t="shared" ref="AH131:AH143" si="141">L:L-AG:AG</f>
        <v>0</v>
      </c>
    </row>
    <row r="132" spans="1:35">
      <c r="A132" s="39">
        <v>1302</v>
      </c>
      <c r="B132" s="44" t="s">
        <v>278</v>
      </c>
      <c r="C132" s="236" t="s">
        <v>240</v>
      </c>
      <c r="D132" s="6"/>
      <c r="E132" s="4"/>
      <c r="F132" s="98">
        <v>1</v>
      </c>
      <c r="G132" s="8"/>
      <c r="H132" s="7">
        <f t="shared" si="136"/>
        <v>1</v>
      </c>
      <c r="I132" s="4">
        <v>1</v>
      </c>
      <c r="J132" s="8" t="s">
        <v>231</v>
      </c>
      <c r="K132" s="7">
        <f>SUMIF(exportMMB!D:D,'Voorbeeld Costreport BudgetMMB'!A132,exportMMB!G:G)</f>
        <v>0</v>
      </c>
      <c r="L132" s="14">
        <f>INDEX(budgetMMB!L:L,MATCH(A:A,budgetMMB!A:A,0))</f>
        <v>0</v>
      </c>
      <c r="M132" s="22">
        <f>INDEX(budgetMMB!M:M,MATCH($A:$A,budgetMMB!$A:$A,0))</f>
        <v>0</v>
      </c>
      <c r="N132" s="14">
        <f>INDEX(budgetMMB!N:N,MATCH($A:$A,budgetMMB!$A:$A,0))</f>
        <v>0</v>
      </c>
      <c r="O132" s="35">
        <f>INDEX(budgetMMB!O:O,MATCH($A:$A,budgetMMB!$A:$A,0))</f>
        <v>0</v>
      </c>
      <c r="P132" s="35">
        <f>INDEX(budgetMMB!P:P,MATCH($A:$A,budgetMMB!$A:$A,0))</f>
        <v>0</v>
      </c>
      <c r="Q132" s="35">
        <f>INDEX(budgetMMB!Q:Q,MATCH($A:$A,budgetMMB!$A:$A,0))</f>
        <v>0</v>
      </c>
      <c r="R132" s="35">
        <f>INDEX(budgetMMB!R:R,MATCH($A:$A,budgetMMB!$A:$A,0))</f>
        <v>0</v>
      </c>
      <c r="S132" s="14">
        <f t="shared" si="137"/>
        <v>0</v>
      </c>
      <c r="T132" s="35">
        <f>INDEX(budgetMMB!T:T,MATCH($A:$A,budgetMMB!$A:$A,0))</f>
        <v>0</v>
      </c>
      <c r="U132" s="332">
        <f t="shared" si="138"/>
        <v>0</v>
      </c>
      <c r="V132" s="58"/>
      <c r="W132" s="14"/>
      <c r="X132" s="58"/>
      <c r="Y132" s="58"/>
      <c r="Z132" s="58"/>
      <c r="AA132" s="58"/>
      <c r="AB132" s="75"/>
      <c r="AC132" s="319">
        <f t="shared" si="139"/>
        <v>0</v>
      </c>
      <c r="AD132" s="278"/>
      <c r="AE132" s="278"/>
      <c r="AF132" s="278"/>
      <c r="AG132" s="294">
        <f t="shared" si="140"/>
        <v>0</v>
      </c>
      <c r="AH132" s="304">
        <f t="shared" si="141"/>
        <v>0</v>
      </c>
    </row>
    <row r="133" spans="1:35">
      <c r="A133" s="103">
        <v>1303</v>
      </c>
      <c r="B133" s="44" t="s">
        <v>279</v>
      </c>
      <c r="C133" s="236" t="s">
        <v>240</v>
      </c>
      <c r="D133" s="6"/>
      <c r="E133" s="4"/>
      <c r="F133" s="98">
        <v>1</v>
      </c>
      <c r="G133" s="8"/>
      <c r="H133" s="7">
        <v>1</v>
      </c>
      <c r="I133" s="4">
        <v>1</v>
      </c>
      <c r="J133" s="8" t="s">
        <v>231</v>
      </c>
      <c r="K133" s="7">
        <f>SUMIF(exportMMB!D:D,'Voorbeeld Costreport BudgetMMB'!A133,exportMMB!G:G)</f>
        <v>0</v>
      </c>
      <c r="L133" s="14">
        <f>INDEX(budgetMMB!L:L,MATCH(A:A,budgetMMB!A:A,0))</f>
        <v>0</v>
      </c>
      <c r="M133" s="22">
        <f>INDEX(budgetMMB!M:M,MATCH($A:$A,budgetMMB!$A:$A,0))</f>
        <v>0</v>
      </c>
      <c r="N133" s="14">
        <f>INDEX(budgetMMB!N:N,MATCH($A:$A,budgetMMB!$A:$A,0))</f>
        <v>0</v>
      </c>
      <c r="O133" s="35">
        <f>INDEX(budgetMMB!O:O,MATCH($A:$A,budgetMMB!$A:$A,0))</f>
        <v>0</v>
      </c>
      <c r="P133" s="35">
        <f>INDEX(budgetMMB!P:P,MATCH($A:$A,budgetMMB!$A:$A,0))</f>
        <v>0</v>
      </c>
      <c r="Q133" s="35">
        <f>INDEX(budgetMMB!Q:Q,MATCH($A:$A,budgetMMB!$A:$A,0))</f>
        <v>0</v>
      </c>
      <c r="R133" s="35">
        <f>INDEX(budgetMMB!R:R,MATCH($A:$A,budgetMMB!$A:$A,0))</f>
        <v>0</v>
      </c>
      <c r="S133" s="14">
        <f t="shared" si="137"/>
        <v>0</v>
      </c>
      <c r="T133" s="35">
        <f>INDEX(budgetMMB!T:T,MATCH($A:$A,budgetMMB!$A:$A,0))</f>
        <v>0</v>
      </c>
      <c r="U133" s="332">
        <f t="shared" si="138"/>
        <v>0</v>
      </c>
      <c r="V133" s="58"/>
      <c r="W133" s="14"/>
      <c r="X133" s="58"/>
      <c r="Y133" s="58"/>
      <c r="Z133" s="58"/>
      <c r="AA133" s="58"/>
      <c r="AB133" s="75"/>
      <c r="AC133" s="319">
        <f t="shared" si="139"/>
        <v>0</v>
      </c>
      <c r="AD133" s="278"/>
      <c r="AE133" s="278"/>
      <c r="AF133" s="278"/>
      <c r="AG133" s="294">
        <f t="shared" si="140"/>
        <v>0</v>
      </c>
      <c r="AH133" s="304">
        <f t="shared" si="141"/>
        <v>0</v>
      </c>
    </row>
    <row r="134" spans="1:35">
      <c r="A134" s="39">
        <v>1304</v>
      </c>
      <c r="B134" s="44" t="s">
        <v>280</v>
      </c>
      <c r="C134" s="236" t="s">
        <v>242</v>
      </c>
      <c r="D134" s="6"/>
      <c r="E134" s="4"/>
      <c r="F134" s="98">
        <v>1</v>
      </c>
      <c r="G134" s="8"/>
      <c r="H134" s="7">
        <f t="shared" si="136"/>
        <v>1</v>
      </c>
      <c r="I134" s="4">
        <v>1</v>
      </c>
      <c r="J134" s="8" t="s">
        <v>231</v>
      </c>
      <c r="K134" s="7">
        <f>SUMIF(exportMMB!D:D,'Voorbeeld Costreport BudgetMMB'!A134,exportMMB!G:G)</f>
        <v>0</v>
      </c>
      <c r="L134" s="14">
        <f>INDEX(budgetMMB!L:L,MATCH(A:A,budgetMMB!A:A,0))</f>
        <v>0</v>
      </c>
      <c r="M134" s="22">
        <f>INDEX(budgetMMB!M:M,MATCH($A:$A,budgetMMB!$A:$A,0))</f>
        <v>0</v>
      </c>
      <c r="N134" s="14">
        <f>INDEX(budgetMMB!N:N,MATCH($A:$A,budgetMMB!$A:$A,0))</f>
        <v>0</v>
      </c>
      <c r="O134" s="35">
        <f>INDEX(budgetMMB!O:O,MATCH($A:$A,budgetMMB!$A:$A,0))</f>
        <v>0</v>
      </c>
      <c r="P134" s="35">
        <f>INDEX(budgetMMB!P:P,MATCH($A:$A,budgetMMB!$A:$A,0))</f>
        <v>0</v>
      </c>
      <c r="Q134" s="35">
        <f>INDEX(budgetMMB!Q:Q,MATCH($A:$A,budgetMMB!$A:$A,0))</f>
        <v>0</v>
      </c>
      <c r="R134" s="35">
        <f>INDEX(budgetMMB!R:R,MATCH($A:$A,budgetMMB!$A:$A,0))</f>
        <v>0</v>
      </c>
      <c r="S134" s="14">
        <f t="shared" si="137"/>
        <v>0</v>
      </c>
      <c r="T134" s="35">
        <f>INDEX(budgetMMB!T:T,MATCH($A:$A,budgetMMB!$A:$A,0))</f>
        <v>0</v>
      </c>
      <c r="U134" s="332">
        <f t="shared" si="138"/>
        <v>0</v>
      </c>
      <c r="V134" s="58"/>
      <c r="W134" s="14"/>
      <c r="X134" s="58"/>
      <c r="Y134" s="58"/>
      <c r="Z134" s="58"/>
      <c r="AA134" s="58"/>
      <c r="AB134" s="75"/>
      <c r="AC134" s="319">
        <f t="shared" si="139"/>
        <v>0</v>
      </c>
      <c r="AD134" s="278"/>
      <c r="AE134" s="278"/>
      <c r="AF134" s="278"/>
      <c r="AG134" s="294">
        <f t="shared" si="140"/>
        <v>0</v>
      </c>
      <c r="AH134" s="304">
        <f t="shared" si="141"/>
        <v>0</v>
      </c>
    </row>
    <row r="135" spans="1:35">
      <c r="A135" s="39">
        <v>1306</v>
      </c>
      <c r="B135" s="44" t="s">
        <v>281</v>
      </c>
      <c r="C135" s="236" t="s">
        <v>240</v>
      </c>
      <c r="D135" s="6"/>
      <c r="E135" s="4"/>
      <c r="F135" s="98">
        <v>1</v>
      </c>
      <c r="G135" s="8"/>
      <c r="H135" s="7">
        <f t="shared" si="136"/>
        <v>1</v>
      </c>
      <c r="I135" s="4">
        <v>1</v>
      </c>
      <c r="J135" s="8" t="s">
        <v>231</v>
      </c>
      <c r="K135" s="7">
        <f>SUMIF(exportMMB!D:D,'Voorbeeld Costreport BudgetMMB'!A135,exportMMB!G:G)</f>
        <v>0</v>
      </c>
      <c r="L135" s="14">
        <f>INDEX(budgetMMB!L:L,MATCH(A:A,budgetMMB!A:A,0))</f>
        <v>0</v>
      </c>
      <c r="M135" s="22">
        <f>INDEX(budgetMMB!M:M,MATCH($A:$A,budgetMMB!$A:$A,0))</f>
        <v>0</v>
      </c>
      <c r="N135" s="14">
        <f>INDEX(budgetMMB!N:N,MATCH($A:$A,budgetMMB!$A:$A,0))</f>
        <v>0</v>
      </c>
      <c r="O135" s="35">
        <f>INDEX(budgetMMB!O:O,MATCH($A:$A,budgetMMB!$A:$A,0))</f>
        <v>0</v>
      </c>
      <c r="P135" s="35">
        <f>INDEX(budgetMMB!P:P,MATCH($A:$A,budgetMMB!$A:$A,0))</f>
        <v>0</v>
      </c>
      <c r="Q135" s="35">
        <f>INDEX(budgetMMB!Q:Q,MATCH($A:$A,budgetMMB!$A:$A,0))</f>
        <v>0</v>
      </c>
      <c r="R135" s="35">
        <f>INDEX(budgetMMB!R:R,MATCH($A:$A,budgetMMB!$A:$A,0))</f>
        <v>0</v>
      </c>
      <c r="S135" s="14">
        <f t="shared" si="137"/>
        <v>0</v>
      </c>
      <c r="T135" s="35">
        <f>INDEX(budgetMMB!T:T,MATCH($A:$A,budgetMMB!$A:$A,0))</f>
        <v>0</v>
      </c>
      <c r="U135" s="332">
        <f t="shared" si="138"/>
        <v>0</v>
      </c>
      <c r="V135" s="58"/>
      <c r="W135" s="14"/>
      <c r="X135" s="58"/>
      <c r="Y135" s="58"/>
      <c r="Z135" s="58"/>
      <c r="AA135" s="58"/>
      <c r="AB135" s="75"/>
      <c r="AC135" s="319">
        <f t="shared" si="139"/>
        <v>0</v>
      </c>
      <c r="AD135" s="278"/>
      <c r="AE135" s="278"/>
      <c r="AF135" s="278"/>
      <c r="AG135" s="294">
        <f t="shared" si="140"/>
        <v>0</v>
      </c>
      <c r="AH135" s="304">
        <f t="shared" si="141"/>
        <v>0</v>
      </c>
    </row>
    <row r="136" spans="1:35">
      <c r="A136" s="39">
        <v>1310</v>
      </c>
      <c r="B136" s="44" t="s">
        <v>233</v>
      </c>
      <c r="C136" s="236" t="s">
        <v>240</v>
      </c>
      <c r="D136" s="6"/>
      <c r="E136" s="4"/>
      <c r="F136" s="98">
        <v>1</v>
      </c>
      <c r="G136" s="8"/>
      <c r="H136" s="7">
        <f t="shared" si="136"/>
        <v>1</v>
      </c>
      <c r="I136" s="4">
        <v>1</v>
      </c>
      <c r="J136" s="8" t="s">
        <v>231</v>
      </c>
      <c r="K136" s="7">
        <f>SUMIF(exportMMB!D:D,'Voorbeeld Costreport BudgetMMB'!A136,exportMMB!G:G)</f>
        <v>0</v>
      </c>
      <c r="L136" s="14">
        <f>INDEX(budgetMMB!L:L,MATCH(A:A,budgetMMB!A:A,0))</f>
        <v>0</v>
      </c>
      <c r="M136" s="22">
        <f>INDEX(budgetMMB!M:M,MATCH($A:$A,budgetMMB!$A:$A,0))</f>
        <v>0</v>
      </c>
      <c r="N136" s="14">
        <f>INDEX(budgetMMB!N:N,MATCH($A:$A,budgetMMB!$A:$A,0))</f>
        <v>0</v>
      </c>
      <c r="O136" s="35">
        <f>INDEX(budgetMMB!O:O,MATCH($A:$A,budgetMMB!$A:$A,0))</f>
        <v>0</v>
      </c>
      <c r="P136" s="35">
        <f>INDEX(budgetMMB!P:P,MATCH($A:$A,budgetMMB!$A:$A,0))</f>
        <v>0</v>
      </c>
      <c r="Q136" s="35">
        <f>INDEX(budgetMMB!Q:Q,MATCH($A:$A,budgetMMB!$A:$A,0))</f>
        <v>0</v>
      </c>
      <c r="R136" s="35">
        <f>INDEX(budgetMMB!R:R,MATCH($A:$A,budgetMMB!$A:$A,0))</f>
        <v>0</v>
      </c>
      <c r="S136" s="14">
        <f t="shared" si="137"/>
        <v>0</v>
      </c>
      <c r="T136" s="35">
        <f>INDEX(budgetMMB!T:T,MATCH($A:$A,budgetMMB!$A:$A,0))</f>
        <v>0</v>
      </c>
      <c r="U136" s="332">
        <f t="shared" si="138"/>
        <v>0</v>
      </c>
      <c r="V136" s="58"/>
      <c r="W136" s="14"/>
      <c r="X136" s="58"/>
      <c r="Y136" s="58"/>
      <c r="Z136" s="58"/>
      <c r="AA136" s="58"/>
      <c r="AB136" s="75"/>
      <c r="AC136" s="319">
        <f t="shared" si="139"/>
        <v>0</v>
      </c>
      <c r="AD136" s="278"/>
      <c r="AE136" s="278"/>
      <c r="AF136" s="278"/>
      <c r="AG136" s="294">
        <f t="shared" si="140"/>
        <v>0</v>
      </c>
      <c r="AH136" s="304">
        <f t="shared" si="141"/>
        <v>0</v>
      </c>
    </row>
    <row r="137" spans="1:35">
      <c r="A137" s="39">
        <v>1311</v>
      </c>
      <c r="B137" s="44" t="s">
        <v>282</v>
      </c>
      <c r="C137" s="236" t="s">
        <v>248</v>
      </c>
      <c r="D137" s="6"/>
      <c r="E137" s="4"/>
      <c r="F137" s="98">
        <v>1</v>
      </c>
      <c r="G137" s="8"/>
      <c r="H137" s="7">
        <f t="shared" ref="H137:H141" si="142">SUM(E137:G137)</f>
        <v>1</v>
      </c>
      <c r="I137" s="4">
        <v>1</v>
      </c>
      <c r="J137" s="8" t="s">
        <v>231</v>
      </c>
      <c r="K137" s="7">
        <f>SUMIF(exportMMB!D:D,'Voorbeeld Costreport BudgetMMB'!A137,exportMMB!G:G)</f>
        <v>0</v>
      </c>
      <c r="L137" s="14">
        <f>INDEX(budgetMMB!L:L,MATCH(A:A,budgetMMB!A:A,0))</f>
        <v>0</v>
      </c>
      <c r="M137" s="22">
        <f>INDEX(budgetMMB!M:M,MATCH($A:$A,budgetMMB!$A:$A,0))</f>
        <v>0</v>
      </c>
      <c r="N137" s="14">
        <f>INDEX(budgetMMB!N:N,MATCH($A:$A,budgetMMB!$A:$A,0))</f>
        <v>0</v>
      </c>
      <c r="O137" s="35">
        <f>INDEX(budgetMMB!O:O,MATCH($A:$A,budgetMMB!$A:$A,0))</f>
        <v>0</v>
      </c>
      <c r="P137" s="35">
        <f>INDEX(budgetMMB!P:P,MATCH($A:$A,budgetMMB!$A:$A,0))</f>
        <v>0</v>
      </c>
      <c r="Q137" s="35">
        <f>INDEX(budgetMMB!Q:Q,MATCH($A:$A,budgetMMB!$A:$A,0))</f>
        <v>0</v>
      </c>
      <c r="R137" s="35">
        <f>INDEX(budgetMMB!R:R,MATCH($A:$A,budgetMMB!$A:$A,0))</f>
        <v>0</v>
      </c>
      <c r="S137" s="14">
        <f t="shared" si="137"/>
        <v>0</v>
      </c>
      <c r="T137" s="35">
        <f>INDEX(budgetMMB!T:T,MATCH($A:$A,budgetMMB!$A:$A,0))</f>
        <v>0</v>
      </c>
      <c r="U137" s="332">
        <f t="shared" si="138"/>
        <v>0</v>
      </c>
      <c r="V137" s="58"/>
      <c r="W137" s="14"/>
      <c r="X137" s="58"/>
      <c r="Y137" s="58"/>
      <c r="Z137" s="58"/>
      <c r="AA137" s="58"/>
      <c r="AB137" s="75"/>
      <c r="AC137" s="319">
        <f t="shared" si="139"/>
        <v>0</v>
      </c>
      <c r="AD137" s="278"/>
      <c r="AE137" s="278"/>
      <c r="AF137" s="278"/>
      <c r="AG137" s="294">
        <f t="shared" si="140"/>
        <v>0</v>
      </c>
      <c r="AH137" s="304">
        <f t="shared" si="141"/>
        <v>0</v>
      </c>
    </row>
    <row r="138" spans="1:35">
      <c r="A138" s="39">
        <v>1345</v>
      </c>
      <c r="B138" s="44" t="s">
        <v>272</v>
      </c>
      <c r="C138" s="236" t="s">
        <v>230</v>
      </c>
      <c r="D138" s="6"/>
      <c r="E138" s="4"/>
      <c r="F138" s="98">
        <v>1</v>
      </c>
      <c r="G138" s="8"/>
      <c r="H138" s="7">
        <f t="shared" si="142"/>
        <v>1</v>
      </c>
      <c r="I138" s="4">
        <v>1</v>
      </c>
      <c r="J138" s="8" t="s">
        <v>231</v>
      </c>
      <c r="K138" s="7">
        <f>SUMIF(exportMMB!D:D,'Voorbeeld Costreport BudgetMMB'!A138,exportMMB!G:G)</f>
        <v>0</v>
      </c>
      <c r="L138" s="14">
        <f>INDEX(budgetMMB!L:L,MATCH(A:A,budgetMMB!A:A,0))</f>
        <v>0</v>
      </c>
      <c r="M138" s="22">
        <f>INDEX(budgetMMB!M:M,MATCH($A:$A,budgetMMB!$A:$A,0))</f>
        <v>0</v>
      </c>
      <c r="N138" s="14">
        <f>INDEX(budgetMMB!N:N,MATCH($A:$A,budgetMMB!$A:$A,0))</f>
        <v>0</v>
      </c>
      <c r="O138" s="35">
        <f>INDEX(budgetMMB!O:O,MATCH($A:$A,budgetMMB!$A:$A,0))</f>
        <v>0</v>
      </c>
      <c r="P138" s="35">
        <f>INDEX(budgetMMB!P:P,MATCH($A:$A,budgetMMB!$A:$A,0))</f>
        <v>0</v>
      </c>
      <c r="Q138" s="35">
        <f>INDEX(budgetMMB!Q:Q,MATCH($A:$A,budgetMMB!$A:$A,0))</f>
        <v>0</v>
      </c>
      <c r="R138" s="35">
        <f>INDEX(budgetMMB!R:R,MATCH($A:$A,budgetMMB!$A:$A,0))</f>
        <v>0</v>
      </c>
      <c r="S138" s="14">
        <f t="shared" si="137"/>
        <v>0</v>
      </c>
      <c r="T138" s="36"/>
      <c r="U138" s="332">
        <f t="shared" si="138"/>
        <v>0</v>
      </c>
      <c r="V138" s="58"/>
      <c r="W138" s="14"/>
      <c r="X138" s="58"/>
      <c r="Y138" s="58"/>
      <c r="Z138" s="58"/>
      <c r="AA138" s="58"/>
      <c r="AB138" s="310"/>
      <c r="AC138" s="319">
        <f t="shared" si="139"/>
        <v>0</v>
      </c>
      <c r="AD138" s="278"/>
      <c r="AE138" s="278"/>
      <c r="AF138" s="278"/>
      <c r="AG138" s="294">
        <f t="shared" si="140"/>
        <v>0</v>
      </c>
      <c r="AH138" s="304">
        <f t="shared" si="141"/>
        <v>0</v>
      </c>
    </row>
    <row r="139" spans="1:35">
      <c r="A139" s="103">
        <v>1350</v>
      </c>
      <c r="B139" s="44" t="s">
        <v>273</v>
      </c>
      <c r="C139" s="236" t="s">
        <v>254</v>
      </c>
      <c r="D139" s="6"/>
      <c r="E139" s="4"/>
      <c r="F139" s="98">
        <v>1</v>
      </c>
      <c r="G139" s="8"/>
      <c r="H139" s="7">
        <f t="shared" si="142"/>
        <v>1</v>
      </c>
      <c r="I139" s="4">
        <v>1</v>
      </c>
      <c r="J139" s="8" t="s">
        <v>231</v>
      </c>
      <c r="K139" s="7">
        <f>SUMIF(exportMMB!D:D,'Voorbeeld Costreport BudgetMMB'!A139,exportMMB!G:G)</f>
        <v>0</v>
      </c>
      <c r="L139" s="14">
        <f>INDEX(budgetMMB!L:L,MATCH(A:A,budgetMMB!A:A,0))</f>
        <v>0</v>
      </c>
      <c r="M139" s="22">
        <f>INDEX(budgetMMB!M:M,MATCH($A:$A,budgetMMB!$A:$A,0))</f>
        <v>0</v>
      </c>
      <c r="N139" s="14">
        <f>INDEX(budgetMMB!N:N,MATCH($A:$A,budgetMMB!$A:$A,0))</f>
        <v>0</v>
      </c>
      <c r="O139" s="35">
        <f>INDEX(budgetMMB!O:O,MATCH($A:$A,budgetMMB!$A:$A,0))</f>
        <v>0</v>
      </c>
      <c r="P139" s="35">
        <f>INDEX(budgetMMB!P:P,MATCH($A:$A,budgetMMB!$A:$A,0))</f>
        <v>0</v>
      </c>
      <c r="Q139" s="35">
        <f>INDEX(budgetMMB!Q:Q,MATCH($A:$A,budgetMMB!$A:$A,0))</f>
        <v>0</v>
      </c>
      <c r="R139" s="35">
        <f>INDEX(budgetMMB!R:R,MATCH($A:$A,budgetMMB!$A:$A,0))</f>
        <v>0</v>
      </c>
      <c r="S139" s="14">
        <f t="shared" si="137"/>
        <v>0</v>
      </c>
      <c r="T139" s="36"/>
      <c r="U139" s="332">
        <f t="shared" si="138"/>
        <v>0</v>
      </c>
      <c r="V139" s="58"/>
      <c r="W139" s="14"/>
      <c r="X139" s="58"/>
      <c r="Y139" s="58"/>
      <c r="Z139" s="58"/>
      <c r="AA139" s="58"/>
      <c r="AB139" s="310"/>
      <c r="AC139" s="319">
        <f t="shared" si="139"/>
        <v>0</v>
      </c>
      <c r="AD139" s="278"/>
      <c r="AE139" s="278"/>
      <c r="AF139" s="278"/>
      <c r="AG139" s="294">
        <f t="shared" si="140"/>
        <v>0</v>
      </c>
      <c r="AH139" s="304">
        <f t="shared" si="141"/>
        <v>0</v>
      </c>
    </row>
    <row r="140" spans="1:35">
      <c r="A140" s="103">
        <v>1351</v>
      </c>
      <c r="B140" s="44" t="s">
        <v>274</v>
      </c>
      <c r="C140" s="236" t="s">
        <v>254</v>
      </c>
      <c r="D140" s="6"/>
      <c r="E140" s="4"/>
      <c r="F140" s="98">
        <v>1</v>
      </c>
      <c r="G140" s="8"/>
      <c r="H140" s="7">
        <f t="shared" si="142"/>
        <v>1</v>
      </c>
      <c r="I140" s="4">
        <v>1</v>
      </c>
      <c r="J140" s="8" t="s">
        <v>231</v>
      </c>
      <c r="K140" s="7">
        <f>SUMIF(exportMMB!D:D,'Voorbeeld Costreport BudgetMMB'!A140,exportMMB!G:G)</f>
        <v>0</v>
      </c>
      <c r="L140" s="14">
        <f>INDEX(budgetMMB!L:L,MATCH(A:A,budgetMMB!A:A,0))</f>
        <v>0</v>
      </c>
      <c r="M140" s="22">
        <f>INDEX(budgetMMB!M:M,MATCH($A:$A,budgetMMB!$A:$A,0))</f>
        <v>0</v>
      </c>
      <c r="N140" s="14">
        <f>INDEX(budgetMMB!N:N,MATCH($A:$A,budgetMMB!$A:$A,0))</f>
        <v>0</v>
      </c>
      <c r="O140" s="35">
        <f>INDEX(budgetMMB!O:O,MATCH($A:$A,budgetMMB!$A:$A,0))</f>
        <v>0</v>
      </c>
      <c r="P140" s="35">
        <f>INDEX(budgetMMB!P:P,MATCH($A:$A,budgetMMB!$A:$A,0))</f>
        <v>0</v>
      </c>
      <c r="Q140" s="35">
        <f>INDEX(budgetMMB!Q:Q,MATCH($A:$A,budgetMMB!$A:$A,0))</f>
        <v>0</v>
      </c>
      <c r="R140" s="35">
        <f>INDEX(budgetMMB!R:R,MATCH($A:$A,budgetMMB!$A:$A,0))</f>
        <v>0</v>
      </c>
      <c r="S140" s="14">
        <f t="shared" si="137"/>
        <v>0</v>
      </c>
      <c r="T140" s="36"/>
      <c r="U140" s="332">
        <f t="shared" si="138"/>
        <v>0</v>
      </c>
      <c r="V140" s="58"/>
      <c r="W140" s="14"/>
      <c r="X140" s="58"/>
      <c r="Y140" s="58"/>
      <c r="Z140" s="58"/>
      <c r="AA140" s="58"/>
      <c r="AB140" s="310"/>
      <c r="AC140" s="319">
        <f t="shared" si="139"/>
        <v>0</v>
      </c>
      <c r="AD140" s="278"/>
      <c r="AE140" s="278"/>
      <c r="AF140" s="278"/>
      <c r="AG140" s="294">
        <f t="shared" si="140"/>
        <v>0</v>
      </c>
      <c r="AH140" s="304">
        <f t="shared" si="141"/>
        <v>0</v>
      </c>
    </row>
    <row r="141" spans="1:35">
      <c r="A141" s="103">
        <v>1352</v>
      </c>
      <c r="B141" s="44" t="s">
        <v>275</v>
      </c>
      <c r="C141" s="236" t="s">
        <v>254</v>
      </c>
      <c r="D141" s="6"/>
      <c r="E141" s="4"/>
      <c r="F141" s="98">
        <v>1</v>
      </c>
      <c r="G141" s="8"/>
      <c r="H141" s="7">
        <f t="shared" si="142"/>
        <v>1</v>
      </c>
      <c r="I141" s="4">
        <v>1</v>
      </c>
      <c r="J141" s="8" t="s">
        <v>231</v>
      </c>
      <c r="K141" s="7">
        <f>SUMIF(exportMMB!D:D,'Voorbeeld Costreport BudgetMMB'!A141,exportMMB!G:G)</f>
        <v>0</v>
      </c>
      <c r="L141" s="14">
        <f>INDEX(budgetMMB!L:L,MATCH(A:A,budgetMMB!A:A,0))</f>
        <v>0</v>
      </c>
      <c r="M141" s="22">
        <f>INDEX(budgetMMB!M:M,MATCH($A:$A,budgetMMB!$A:$A,0))</f>
        <v>0</v>
      </c>
      <c r="N141" s="14">
        <f>INDEX(budgetMMB!N:N,MATCH($A:$A,budgetMMB!$A:$A,0))</f>
        <v>0</v>
      </c>
      <c r="O141" s="35">
        <f>INDEX(budgetMMB!O:O,MATCH($A:$A,budgetMMB!$A:$A,0))</f>
        <v>0</v>
      </c>
      <c r="P141" s="35">
        <f>INDEX(budgetMMB!P:P,MATCH($A:$A,budgetMMB!$A:$A,0))</f>
        <v>0</v>
      </c>
      <c r="Q141" s="35">
        <f>INDEX(budgetMMB!Q:Q,MATCH($A:$A,budgetMMB!$A:$A,0))</f>
        <v>0</v>
      </c>
      <c r="R141" s="35">
        <f>INDEX(budgetMMB!R:R,MATCH($A:$A,budgetMMB!$A:$A,0))</f>
        <v>0</v>
      </c>
      <c r="S141" s="14">
        <f t="shared" si="137"/>
        <v>0</v>
      </c>
      <c r="T141" s="35">
        <f>INDEX(budgetMMB!T:T,MATCH($A:$A,budgetMMB!$A:$A,0))</f>
        <v>0</v>
      </c>
      <c r="U141" s="332">
        <f t="shared" si="138"/>
        <v>0</v>
      </c>
      <c r="V141" s="58"/>
      <c r="W141" s="14"/>
      <c r="X141" s="58"/>
      <c r="Y141" s="58"/>
      <c r="Z141" s="58"/>
      <c r="AA141" s="58"/>
      <c r="AB141" s="75"/>
      <c r="AC141" s="319">
        <f t="shared" si="139"/>
        <v>0</v>
      </c>
      <c r="AD141" s="278"/>
      <c r="AE141" s="278"/>
      <c r="AF141" s="278"/>
      <c r="AG141" s="294">
        <f t="shared" si="140"/>
        <v>0</v>
      </c>
      <c r="AH141" s="304">
        <f t="shared" si="141"/>
        <v>0</v>
      </c>
    </row>
    <row r="142" spans="1:35">
      <c r="A142" s="103">
        <v>1353</v>
      </c>
      <c r="B142" s="44" t="s">
        <v>276</v>
      </c>
      <c r="C142" s="236" t="s">
        <v>254</v>
      </c>
      <c r="D142" s="6"/>
      <c r="E142" s="4"/>
      <c r="F142" s="98">
        <v>1</v>
      </c>
      <c r="G142" s="8"/>
      <c r="H142" s="7">
        <f t="shared" ref="H142" si="143">SUM(E142:G142)</f>
        <v>1</v>
      </c>
      <c r="I142" s="4">
        <v>1</v>
      </c>
      <c r="J142" s="8" t="s">
        <v>231</v>
      </c>
      <c r="K142" s="7">
        <f>SUMIF(exportMMB!D:D,'Voorbeeld Costreport BudgetMMB'!A142,exportMMB!G:G)</f>
        <v>0</v>
      </c>
      <c r="L142" s="14">
        <f>INDEX(budgetMMB!L:L,MATCH(A:A,budgetMMB!A:A,0))</f>
        <v>0</v>
      </c>
      <c r="M142" s="22">
        <f>INDEX(budgetMMB!M:M,MATCH($A:$A,budgetMMB!$A:$A,0))</f>
        <v>0</v>
      </c>
      <c r="N142" s="14">
        <f>INDEX(budgetMMB!N:N,MATCH($A:$A,budgetMMB!$A:$A,0))</f>
        <v>0</v>
      </c>
      <c r="O142" s="35">
        <f>INDEX(budgetMMB!O:O,MATCH($A:$A,budgetMMB!$A:$A,0))</f>
        <v>0</v>
      </c>
      <c r="P142" s="35">
        <f>INDEX(budgetMMB!P:P,MATCH($A:$A,budgetMMB!$A:$A,0))</f>
        <v>0</v>
      </c>
      <c r="Q142" s="35">
        <f>INDEX(budgetMMB!Q:Q,MATCH($A:$A,budgetMMB!$A:$A,0))</f>
        <v>0</v>
      </c>
      <c r="R142" s="35">
        <f>INDEX(budgetMMB!R:R,MATCH($A:$A,budgetMMB!$A:$A,0))</f>
        <v>0</v>
      </c>
      <c r="S142" s="14">
        <f t="shared" si="137"/>
        <v>0</v>
      </c>
      <c r="T142" s="36"/>
      <c r="U142" s="332">
        <f t="shared" si="138"/>
        <v>0</v>
      </c>
      <c r="V142" s="58"/>
      <c r="W142" s="14"/>
      <c r="X142" s="58"/>
      <c r="Y142" s="58"/>
      <c r="Z142" s="58"/>
      <c r="AA142" s="58"/>
      <c r="AB142" s="310"/>
      <c r="AC142" s="319">
        <f t="shared" si="139"/>
        <v>0</v>
      </c>
      <c r="AD142" s="278"/>
      <c r="AE142" s="278"/>
      <c r="AF142" s="278"/>
      <c r="AG142" s="294">
        <f t="shared" si="140"/>
        <v>0</v>
      </c>
      <c r="AH142" s="304">
        <f t="shared" si="141"/>
        <v>0</v>
      </c>
    </row>
    <row r="143" spans="1:35">
      <c r="A143" s="39">
        <v>1391</v>
      </c>
      <c r="B143" s="44" t="s">
        <v>283</v>
      </c>
      <c r="C143" s="236" t="s">
        <v>254</v>
      </c>
      <c r="D143" s="6"/>
      <c r="E143" s="4"/>
      <c r="F143" s="98">
        <v>1</v>
      </c>
      <c r="G143" s="8"/>
      <c r="H143" s="7">
        <f t="shared" ref="H143:H148" si="144">SUM(E143:G143)</f>
        <v>1</v>
      </c>
      <c r="I143" s="4">
        <v>1</v>
      </c>
      <c r="J143" s="8" t="s">
        <v>231</v>
      </c>
      <c r="K143" s="7">
        <f>SUMIF(exportMMB!D:D,'Voorbeeld Costreport BudgetMMB'!A143,exportMMB!G:G)</f>
        <v>0</v>
      </c>
      <c r="L143" s="14">
        <f>INDEX(budgetMMB!L:L,MATCH(A:A,budgetMMB!A:A,0))</f>
        <v>0</v>
      </c>
      <c r="M143" s="22">
        <f>INDEX(budgetMMB!M:M,MATCH($A:$A,budgetMMB!$A:$A,0))</f>
        <v>0</v>
      </c>
      <c r="N143" s="14">
        <f>INDEX(budgetMMB!N:N,MATCH($A:$A,budgetMMB!$A:$A,0))</f>
        <v>0</v>
      </c>
      <c r="O143" s="35">
        <f>INDEX(budgetMMB!O:O,MATCH($A:$A,budgetMMB!$A:$A,0))</f>
        <v>0</v>
      </c>
      <c r="P143" s="35">
        <f>INDEX(budgetMMB!P:P,MATCH($A:$A,budgetMMB!$A:$A,0))</f>
        <v>0</v>
      </c>
      <c r="Q143" s="35">
        <f>INDEX(budgetMMB!Q:Q,MATCH($A:$A,budgetMMB!$A:$A,0))</f>
        <v>0</v>
      </c>
      <c r="R143" s="35">
        <f>INDEX(budgetMMB!R:R,MATCH($A:$A,budgetMMB!$A:$A,0))</f>
        <v>0</v>
      </c>
      <c r="S143" s="14">
        <f t="shared" si="137"/>
        <v>0</v>
      </c>
      <c r="T143" s="36"/>
      <c r="U143" s="332">
        <f t="shared" si="138"/>
        <v>0</v>
      </c>
      <c r="V143" s="58"/>
      <c r="W143" s="14"/>
      <c r="X143" s="58"/>
      <c r="Y143" s="58"/>
      <c r="Z143" s="58"/>
      <c r="AA143" s="58"/>
      <c r="AB143" s="310"/>
      <c r="AC143" s="319">
        <f t="shared" si="139"/>
        <v>0</v>
      </c>
      <c r="AD143" s="278"/>
      <c r="AE143" s="278"/>
      <c r="AF143" s="278"/>
      <c r="AG143" s="294">
        <f t="shared" si="140"/>
        <v>0</v>
      </c>
      <c r="AH143" s="304">
        <f t="shared" si="141"/>
        <v>0</v>
      </c>
    </row>
    <row r="144" spans="1:35">
      <c r="A144" s="39"/>
      <c r="B144" s="46" t="s">
        <v>152</v>
      </c>
      <c r="C144" s="236"/>
      <c r="D144" s="6"/>
      <c r="E144" s="4"/>
      <c r="F144" s="98"/>
      <c r="G144" s="8"/>
      <c r="H144" s="7"/>
      <c r="I144" s="4"/>
      <c r="J144" s="8"/>
      <c r="K144" s="7"/>
      <c r="L144" s="16">
        <f t="shared" ref="L144:U144" si="145">SUM(L131:L143)</f>
        <v>0</v>
      </c>
      <c r="M144" s="21">
        <f>SUM(M131:M143)</f>
        <v>0</v>
      </c>
      <c r="N144" s="16">
        <f t="shared" si="145"/>
        <v>0</v>
      </c>
      <c r="O144" s="34">
        <f t="shared" si="145"/>
        <v>0</v>
      </c>
      <c r="P144" s="34">
        <f t="shared" si="145"/>
        <v>0</v>
      </c>
      <c r="Q144" s="34">
        <f t="shared" si="145"/>
        <v>0</v>
      </c>
      <c r="R144" s="34">
        <f t="shared" si="145"/>
        <v>0</v>
      </c>
      <c r="S144" s="16">
        <f t="shared" si="145"/>
        <v>0</v>
      </c>
      <c r="T144" s="34">
        <f t="shared" si="145"/>
        <v>0</v>
      </c>
      <c r="U144" s="284">
        <f t="shared" si="145"/>
        <v>0</v>
      </c>
      <c r="V144" s="58">
        <f t="shared" ref="V144:AA144" si="146">SUM(V131:V143)</f>
        <v>0</v>
      </c>
      <c r="W144" s="14">
        <f t="shared" si="146"/>
        <v>0</v>
      </c>
      <c r="X144" s="58">
        <f t="shared" si="146"/>
        <v>0</v>
      </c>
      <c r="Y144" s="58">
        <f t="shared" si="146"/>
        <v>0</v>
      </c>
      <c r="Z144" s="58">
        <f t="shared" si="146"/>
        <v>0</v>
      </c>
      <c r="AA144" s="58">
        <f t="shared" si="146"/>
        <v>0</v>
      </c>
      <c r="AB144" s="59">
        <f t="shared" ref="AB144" si="147">SUM(AB131:AB143)</f>
        <v>0</v>
      </c>
      <c r="AC144" s="320">
        <f t="shared" ref="AC144:AF144" si="148">SUM(AC131:AC143)</f>
        <v>0</v>
      </c>
      <c r="AD144" s="279">
        <f t="shared" si="148"/>
        <v>0</v>
      </c>
      <c r="AE144" s="279">
        <f t="shared" si="148"/>
        <v>0</v>
      </c>
      <c r="AF144" s="279">
        <f t="shared" si="148"/>
        <v>0</v>
      </c>
      <c r="AG144" s="295">
        <f t="shared" ref="AG144:AH144" si="149">SUM(AG131:AG143)</f>
        <v>0</v>
      </c>
      <c r="AH144" s="305">
        <f t="shared" si="149"/>
        <v>0</v>
      </c>
      <c r="AI144" s="328"/>
    </row>
    <row r="145" spans="1:35">
      <c r="A145" s="39"/>
      <c r="B145" s="44"/>
      <c r="C145" s="236"/>
      <c r="D145" s="6"/>
      <c r="E145" s="4"/>
      <c r="F145" s="98"/>
      <c r="G145" s="8"/>
      <c r="H145" s="7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  <c r="U145" s="284"/>
      <c r="V145" s="58"/>
      <c r="W145" s="14"/>
      <c r="X145" s="58"/>
      <c r="Y145" s="58"/>
      <c r="Z145" s="58"/>
      <c r="AA145" s="58"/>
      <c r="AB145" s="75"/>
      <c r="AC145" s="319"/>
      <c r="AD145" s="278"/>
      <c r="AE145" s="278"/>
      <c r="AF145" s="278"/>
      <c r="AG145" s="294"/>
      <c r="AH145" s="304"/>
    </row>
    <row r="146" spans="1:35">
      <c r="A146" s="104">
        <v>1400</v>
      </c>
      <c r="B146" s="31" t="s">
        <v>169</v>
      </c>
      <c r="C146" s="237"/>
      <c r="D146" s="6"/>
      <c r="E146" s="4"/>
      <c r="F146" s="98"/>
      <c r="G146" s="8"/>
      <c r="H146" s="7"/>
      <c r="I146" s="4"/>
      <c r="J146" s="8"/>
      <c r="K146" s="7"/>
      <c r="L146" s="15" t="s">
        <v>146</v>
      </c>
      <c r="M146" s="26"/>
      <c r="N146" s="15" t="s">
        <v>146</v>
      </c>
      <c r="O146" s="33"/>
      <c r="P146" s="33"/>
      <c r="Q146" s="33"/>
      <c r="R146" s="33"/>
      <c r="S146" s="14"/>
      <c r="T146" s="33"/>
      <c r="U146" s="284" t="s">
        <v>146</v>
      </c>
      <c r="V146" s="58" t="s">
        <v>146</v>
      </c>
      <c r="W146" s="14" t="s">
        <v>146</v>
      </c>
      <c r="X146" s="58" t="s">
        <v>146</v>
      </c>
      <c r="Y146" s="58" t="s">
        <v>146</v>
      </c>
      <c r="Z146" s="58" t="s">
        <v>146</v>
      </c>
      <c r="AA146" s="58" t="s">
        <v>146</v>
      </c>
      <c r="AB146" s="75"/>
      <c r="AC146" s="321" t="s">
        <v>146</v>
      </c>
      <c r="AD146" s="280" t="s">
        <v>146</v>
      </c>
      <c r="AE146" s="280" t="s">
        <v>146</v>
      </c>
      <c r="AF146" s="280" t="s">
        <v>146</v>
      </c>
      <c r="AG146" s="296" t="s">
        <v>146</v>
      </c>
      <c r="AH146" s="306" t="s">
        <v>146</v>
      </c>
      <c r="AI146" s="74"/>
    </row>
    <row r="147" spans="1:35">
      <c r="A147" s="39">
        <v>1401</v>
      </c>
      <c r="B147" s="44" t="s">
        <v>284</v>
      </c>
      <c r="C147" s="236" t="s">
        <v>242</v>
      </c>
      <c r="D147" s="6"/>
      <c r="E147" s="4"/>
      <c r="F147" s="98">
        <v>1</v>
      </c>
      <c r="G147" s="8"/>
      <c r="H147" s="7">
        <f t="shared" si="144"/>
        <v>1</v>
      </c>
      <c r="I147" s="4">
        <v>1</v>
      </c>
      <c r="J147" s="8" t="s">
        <v>231</v>
      </c>
      <c r="K147" s="7">
        <f>SUMIF(exportMMB!D:D,'Voorbeeld Costreport BudgetMMB'!A147,exportMMB!G:G)</f>
        <v>0</v>
      </c>
      <c r="L147" s="14">
        <f>INDEX(budgetMMB!L:L,MATCH(A:A,budgetMMB!A:A,0))</f>
        <v>0</v>
      </c>
      <c r="M147" s="22">
        <f>INDEX(budgetMMB!M:M,MATCH($A:$A,budgetMMB!$A:$A,0))</f>
        <v>0</v>
      </c>
      <c r="N147" s="14">
        <f>INDEX(budgetMMB!N:N,MATCH($A:$A,budgetMMB!$A:$A,0))</f>
        <v>0</v>
      </c>
      <c r="O147" s="35">
        <f>INDEX(budgetMMB!O:O,MATCH($A:$A,budgetMMB!$A:$A,0))</f>
        <v>0</v>
      </c>
      <c r="P147" s="35">
        <f>INDEX(budgetMMB!P:P,MATCH($A:$A,budgetMMB!$A:$A,0))</f>
        <v>0</v>
      </c>
      <c r="Q147" s="35">
        <f>INDEX(budgetMMB!Q:Q,MATCH($A:$A,budgetMMB!$A:$A,0))</f>
        <v>0</v>
      </c>
      <c r="R147" s="35">
        <f>INDEX(budgetMMB!R:R,MATCH($A:$A,budgetMMB!$A:$A,0))</f>
        <v>0</v>
      </c>
      <c r="S147" s="14">
        <f t="shared" ref="S147:S178" si="150">L147-SUM(N147:R147)</f>
        <v>0</v>
      </c>
      <c r="T147" s="35">
        <f>INDEX(budgetMMB!T:T,MATCH($A:$A,budgetMMB!$A:$A,0))</f>
        <v>0</v>
      </c>
      <c r="U147" s="332">
        <f t="shared" ref="U147:U178" si="151">W:W+X:X+Y:Y+Z:Z+AA:AA</f>
        <v>0</v>
      </c>
      <c r="V147" s="58"/>
      <c r="W147" s="14"/>
      <c r="X147" s="58"/>
      <c r="Y147" s="58"/>
      <c r="Z147" s="58"/>
      <c r="AA147" s="58"/>
      <c r="AB147" s="75"/>
      <c r="AC147" s="319">
        <f t="shared" ref="AC147:AC178" si="152">AD:AD+AE:AE</f>
        <v>0</v>
      </c>
      <c r="AD147" s="278"/>
      <c r="AE147" s="278"/>
      <c r="AF147" s="278"/>
      <c r="AG147" s="294">
        <f t="shared" ref="AG147:AG178" si="153">AC:AC+U:U</f>
        <v>0</v>
      </c>
      <c r="AH147" s="304">
        <f t="shared" ref="AH147:AH178" si="154">L:L-AG:AG</f>
        <v>0</v>
      </c>
    </row>
    <row r="148" spans="1:35">
      <c r="A148" s="39">
        <v>1402</v>
      </c>
      <c r="B148" s="44" t="s">
        <v>286</v>
      </c>
      <c r="C148" s="236" t="s">
        <v>242</v>
      </c>
      <c r="D148" s="6"/>
      <c r="E148" s="4"/>
      <c r="F148" s="98">
        <v>1</v>
      </c>
      <c r="G148" s="8"/>
      <c r="H148" s="7">
        <f t="shared" si="144"/>
        <v>1</v>
      </c>
      <c r="I148" s="4">
        <v>1</v>
      </c>
      <c r="J148" s="8" t="s">
        <v>231</v>
      </c>
      <c r="K148" s="7">
        <f>SUMIF(exportMMB!D:D,'Voorbeeld Costreport BudgetMMB'!A148,exportMMB!G:G)</f>
        <v>0</v>
      </c>
      <c r="L148" s="14">
        <f>INDEX(budgetMMB!L:L,MATCH(A:A,budgetMMB!A:A,0))</f>
        <v>0</v>
      </c>
      <c r="M148" s="22">
        <f>INDEX(budgetMMB!M:M,MATCH($A:$A,budgetMMB!$A:$A,0))</f>
        <v>0</v>
      </c>
      <c r="N148" s="14">
        <f>INDEX(budgetMMB!N:N,MATCH($A:$A,budgetMMB!$A:$A,0))</f>
        <v>0</v>
      </c>
      <c r="O148" s="35">
        <f>INDEX(budgetMMB!O:O,MATCH($A:$A,budgetMMB!$A:$A,0))</f>
        <v>0</v>
      </c>
      <c r="P148" s="35">
        <f>INDEX(budgetMMB!P:P,MATCH($A:$A,budgetMMB!$A:$A,0))</f>
        <v>0</v>
      </c>
      <c r="Q148" s="35">
        <f>INDEX(budgetMMB!Q:Q,MATCH($A:$A,budgetMMB!$A:$A,0))</f>
        <v>0</v>
      </c>
      <c r="R148" s="35">
        <f>INDEX(budgetMMB!R:R,MATCH($A:$A,budgetMMB!$A:$A,0))</f>
        <v>0</v>
      </c>
      <c r="S148" s="14">
        <f t="shared" si="150"/>
        <v>0</v>
      </c>
      <c r="T148" s="35">
        <f>INDEX(budgetMMB!T:T,MATCH($A:$A,budgetMMB!$A:$A,0))</f>
        <v>0</v>
      </c>
      <c r="U148" s="332">
        <f t="shared" si="151"/>
        <v>0</v>
      </c>
      <c r="V148" s="58"/>
      <c r="W148" s="14"/>
      <c r="X148" s="58"/>
      <c r="Y148" s="58"/>
      <c r="Z148" s="58"/>
      <c r="AA148" s="58"/>
      <c r="AB148" s="75"/>
      <c r="AC148" s="319">
        <f t="shared" si="152"/>
        <v>0</v>
      </c>
      <c r="AD148" s="278"/>
      <c r="AE148" s="278"/>
      <c r="AF148" s="278"/>
      <c r="AG148" s="294">
        <f t="shared" si="153"/>
        <v>0</v>
      </c>
      <c r="AH148" s="304">
        <f t="shared" si="154"/>
        <v>0</v>
      </c>
    </row>
    <row r="149" spans="1:35">
      <c r="A149" s="39">
        <v>1403</v>
      </c>
      <c r="B149" s="44" t="s">
        <v>287</v>
      </c>
      <c r="C149" s="236" t="s">
        <v>242</v>
      </c>
      <c r="D149" s="6"/>
      <c r="E149" s="4"/>
      <c r="F149" s="98">
        <v>1</v>
      </c>
      <c r="G149" s="8"/>
      <c r="H149" s="7">
        <f t="shared" ref="H149:H156" si="155">SUM(E149:G149)</f>
        <v>1</v>
      </c>
      <c r="I149" s="4">
        <v>1</v>
      </c>
      <c r="J149" s="8" t="s">
        <v>231</v>
      </c>
      <c r="K149" s="7">
        <f>SUMIF(exportMMB!D:D,'Voorbeeld Costreport BudgetMMB'!A149,exportMMB!G:G)</f>
        <v>0</v>
      </c>
      <c r="L149" s="14">
        <f>INDEX(budgetMMB!L:L,MATCH(A:A,budgetMMB!A:A,0))</f>
        <v>0</v>
      </c>
      <c r="M149" s="22">
        <f>INDEX(budgetMMB!M:M,MATCH($A:$A,budgetMMB!$A:$A,0))</f>
        <v>0</v>
      </c>
      <c r="N149" s="14">
        <f>INDEX(budgetMMB!N:N,MATCH($A:$A,budgetMMB!$A:$A,0))</f>
        <v>0</v>
      </c>
      <c r="O149" s="35">
        <f>INDEX(budgetMMB!O:O,MATCH($A:$A,budgetMMB!$A:$A,0))</f>
        <v>0</v>
      </c>
      <c r="P149" s="35">
        <f>INDEX(budgetMMB!P:P,MATCH($A:$A,budgetMMB!$A:$A,0))</f>
        <v>0</v>
      </c>
      <c r="Q149" s="35">
        <f>INDEX(budgetMMB!Q:Q,MATCH($A:$A,budgetMMB!$A:$A,0))</f>
        <v>0</v>
      </c>
      <c r="R149" s="35">
        <f>INDEX(budgetMMB!R:R,MATCH($A:$A,budgetMMB!$A:$A,0))</f>
        <v>0</v>
      </c>
      <c r="S149" s="14">
        <f t="shared" si="150"/>
        <v>0</v>
      </c>
      <c r="T149" s="35">
        <f>INDEX(budgetMMB!T:T,MATCH($A:$A,budgetMMB!$A:$A,0))</f>
        <v>0</v>
      </c>
      <c r="U149" s="332">
        <f t="shared" si="151"/>
        <v>0</v>
      </c>
      <c r="V149" s="58"/>
      <c r="W149" s="14"/>
      <c r="X149" s="58"/>
      <c r="Y149" s="58"/>
      <c r="Z149" s="58"/>
      <c r="AA149" s="58"/>
      <c r="AB149" s="75"/>
      <c r="AC149" s="319">
        <f t="shared" si="152"/>
        <v>0</v>
      </c>
      <c r="AD149" s="278"/>
      <c r="AE149" s="278"/>
      <c r="AF149" s="278"/>
      <c r="AG149" s="294">
        <f t="shared" si="153"/>
        <v>0</v>
      </c>
      <c r="AH149" s="304">
        <f t="shared" si="154"/>
        <v>0</v>
      </c>
    </row>
    <row r="150" spans="1:35">
      <c r="A150" s="39">
        <v>1404</v>
      </c>
      <c r="B150" s="44" t="s">
        <v>288</v>
      </c>
      <c r="C150" s="236" t="s">
        <v>242</v>
      </c>
      <c r="D150" s="6"/>
      <c r="E150" s="4"/>
      <c r="F150" s="98">
        <v>1</v>
      </c>
      <c r="G150" s="8"/>
      <c r="H150" s="7">
        <f t="shared" si="155"/>
        <v>1</v>
      </c>
      <c r="I150" s="4">
        <v>1</v>
      </c>
      <c r="J150" s="8" t="s">
        <v>231</v>
      </c>
      <c r="K150" s="7">
        <f>SUMIF(exportMMB!D:D,'Voorbeeld Costreport BudgetMMB'!A150,exportMMB!G:G)</f>
        <v>0</v>
      </c>
      <c r="L150" s="14">
        <f>INDEX(budgetMMB!L:L,MATCH(A:A,budgetMMB!A:A,0))</f>
        <v>0</v>
      </c>
      <c r="M150" s="22">
        <f>INDEX(budgetMMB!M:M,MATCH($A:$A,budgetMMB!$A:$A,0))</f>
        <v>0</v>
      </c>
      <c r="N150" s="14">
        <f>INDEX(budgetMMB!N:N,MATCH($A:$A,budgetMMB!$A:$A,0))</f>
        <v>0</v>
      </c>
      <c r="O150" s="35">
        <f>INDEX(budgetMMB!O:O,MATCH($A:$A,budgetMMB!$A:$A,0))</f>
        <v>0</v>
      </c>
      <c r="P150" s="35">
        <f>INDEX(budgetMMB!P:P,MATCH($A:$A,budgetMMB!$A:$A,0))</f>
        <v>0</v>
      </c>
      <c r="Q150" s="35">
        <f>INDEX(budgetMMB!Q:Q,MATCH($A:$A,budgetMMB!$A:$A,0))</f>
        <v>0</v>
      </c>
      <c r="R150" s="35">
        <f>INDEX(budgetMMB!R:R,MATCH($A:$A,budgetMMB!$A:$A,0))</f>
        <v>0</v>
      </c>
      <c r="S150" s="14">
        <f t="shared" si="150"/>
        <v>0</v>
      </c>
      <c r="T150" s="35">
        <f>INDEX(budgetMMB!T:T,MATCH($A:$A,budgetMMB!$A:$A,0))</f>
        <v>0</v>
      </c>
      <c r="U150" s="332">
        <f t="shared" si="151"/>
        <v>0</v>
      </c>
      <c r="V150" s="58"/>
      <c r="W150" s="14"/>
      <c r="X150" s="58"/>
      <c r="Y150" s="58"/>
      <c r="Z150" s="58"/>
      <c r="AA150" s="58"/>
      <c r="AB150" s="75"/>
      <c r="AC150" s="319">
        <f t="shared" si="152"/>
        <v>0</v>
      </c>
      <c r="AD150" s="278"/>
      <c r="AE150" s="278"/>
      <c r="AF150" s="278"/>
      <c r="AG150" s="294">
        <f t="shared" si="153"/>
        <v>0</v>
      </c>
      <c r="AH150" s="304">
        <f t="shared" si="154"/>
        <v>0</v>
      </c>
    </row>
    <row r="151" spans="1:35">
      <c r="A151" s="39">
        <v>1405</v>
      </c>
      <c r="B151" s="44" t="s">
        <v>289</v>
      </c>
      <c r="C151" s="236" t="s">
        <v>242</v>
      </c>
      <c r="D151" s="6"/>
      <c r="E151" s="4"/>
      <c r="F151" s="98">
        <v>1</v>
      </c>
      <c r="G151" s="8"/>
      <c r="H151" s="7">
        <f t="shared" si="155"/>
        <v>1</v>
      </c>
      <c r="I151" s="4">
        <v>1</v>
      </c>
      <c r="J151" s="8" t="s">
        <v>231</v>
      </c>
      <c r="K151" s="7">
        <f>SUMIF(exportMMB!D:D,'Voorbeeld Costreport BudgetMMB'!A151,exportMMB!G:G)</f>
        <v>0</v>
      </c>
      <c r="L151" s="14">
        <f>INDEX(budgetMMB!L:L,MATCH(A:A,budgetMMB!A:A,0))</f>
        <v>0</v>
      </c>
      <c r="M151" s="22">
        <f>INDEX(budgetMMB!M:M,MATCH($A:$A,budgetMMB!$A:$A,0))</f>
        <v>0</v>
      </c>
      <c r="N151" s="14">
        <f>INDEX(budgetMMB!N:N,MATCH($A:$A,budgetMMB!$A:$A,0))</f>
        <v>0</v>
      </c>
      <c r="O151" s="35">
        <f>INDEX(budgetMMB!O:O,MATCH($A:$A,budgetMMB!$A:$A,0))</f>
        <v>0</v>
      </c>
      <c r="P151" s="35">
        <f>INDEX(budgetMMB!P:P,MATCH($A:$A,budgetMMB!$A:$A,0))</f>
        <v>0</v>
      </c>
      <c r="Q151" s="35">
        <f>INDEX(budgetMMB!Q:Q,MATCH($A:$A,budgetMMB!$A:$A,0))</f>
        <v>0</v>
      </c>
      <c r="R151" s="35">
        <f>INDEX(budgetMMB!R:R,MATCH($A:$A,budgetMMB!$A:$A,0))</f>
        <v>0</v>
      </c>
      <c r="S151" s="14">
        <f t="shared" si="150"/>
        <v>0</v>
      </c>
      <c r="T151" s="35">
        <f>INDEX(budgetMMB!T:T,MATCH($A:$A,budgetMMB!$A:$A,0))</f>
        <v>0</v>
      </c>
      <c r="U151" s="332">
        <f t="shared" si="151"/>
        <v>0</v>
      </c>
      <c r="V151" s="58"/>
      <c r="W151" s="14"/>
      <c r="X151" s="58"/>
      <c r="Y151" s="58"/>
      <c r="Z151" s="58"/>
      <c r="AA151" s="58"/>
      <c r="AB151" s="75"/>
      <c r="AC151" s="319">
        <f t="shared" si="152"/>
        <v>0</v>
      </c>
      <c r="AD151" s="278"/>
      <c r="AE151" s="278"/>
      <c r="AF151" s="278"/>
      <c r="AG151" s="294">
        <f t="shared" si="153"/>
        <v>0</v>
      </c>
      <c r="AH151" s="304">
        <f t="shared" si="154"/>
        <v>0</v>
      </c>
    </row>
    <row r="152" spans="1:35">
      <c r="A152" s="39">
        <v>1406</v>
      </c>
      <c r="B152" s="44" t="s">
        <v>290</v>
      </c>
      <c r="C152" s="236" t="s">
        <v>242</v>
      </c>
      <c r="D152" s="6"/>
      <c r="E152" s="4"/>
      <c r="F152" s="98">
        <v>1</v>
      </c>
      <c r="G152" s="8"/>
      <c r="H152" s="7">
        <f t="shared" si="155"/>
        <v>1</v>
      </c>
      <c r="I152" s="4">
        <v>1</v>
      </c>
      <c r="J152" s="8" t="s">
        <v>231</v>
      </c>
      <c r="K152" s="7">
        <f>SUMIF(exportMMB!D:D,'Voorbeeld Costreport BudgetMMB'!A152,exportMMB!G:G)</f>
        <v>0</v>
      </c>
      <c r="L152" s="14">
        <f>INDEX(budgetMMB!L:L,MATCH(A:A,budgetMMB!A:A,0))</f>
        <v>0</v>
      </c>
      <c r="M152" s="22">
        <f>INDEX(budgetMMB!M:M,MATCH($A:$A,budgetMMB!$A:$A,0))</f>
        <v>0</v>
      </c>
      <c r="N152" s="14">
        <f>INDEX(budgetMMB!N:N,MATCH($A:$A,budgetMMB!$A:$A,0))</f>
        <v>0</v>
      </c>
      <c r="O152" s="35">
        <f>INDEX(budgetMMB!O:O,MATCH($A:$A,budgetMMB!$A:$A,0))</f>
        <v>0</v>
      </c>
      <c r="P152" s="35">
        <f>INDEX(budgetMMB!P:P,MATCH($A:$A,budgetMMB!$A:$A,0))</f>
        <v>0</v>
      </c>
      <c r="Q152" s="35">
        <f>INDEX(budgetMMB!Q:Q,MATCH($A:$A,budgetMMB!$A:$A,0))</f>
        <v>0</v>
      </c>
      <c r="R152" s="35">
        <f>INDEX(budgetMMB!R:R,MATCH($A:$A,budgetMMB!$A:$A,0))</f>
        <v>0</v>
      </c>
      <c r="S152" s="14">
        <f t="shared" si="150"/>
        <v>0</v>
      </c>
      <c r="T152" s="35">
        <f>INDEX(budgetMMB!T:T,MATCH($A:$A,budgetMMB!$A:$A,0))</f>
        <v>0</v>
      </c>
      <c r="U152" s="332">
        <f t="shared" si="151"/>
        <v>0</v>
      </c>
      <c r="V152" s="58"/>
      <c r="W152" s="14"/>
      <c r="X152" s="58"/>
      <c r="Y152" s="58"/>
      <c r="Z152" s="58"/>
      <c r="AA152" s="58"/>
      <c r="AB152" s="75"/>
      <c r="AC152" s="319">
        <f t="shared" si="152"/>
        <v>0</v>
      </c>
      <c r="AD152" s="278"/>
      <c r="AE152" s="278"/>
      <c r="AF152" s="278"/>
      <c r="AG152" s="294">
        <f t="shared" si="153"/>
        <v>0</v>
      </c>
      <c r="AH152" s="304">
        <f t="shared" si="154"/>
        <v>0</v>
      </c>
    </row>
    <row r="153" spans="1:35">
      <c r="A153" s="39">
        <v>1407</v>
      </c>
      <c r="B153" s="44" t="s">
        <v>291</v>
      </c>
      <c r="C153" s="236" t="s">
        <v>242</v>
      </c>
      <c r="D153" s="6"/>
      <c r="E153" s="4"/>
      <c r="F153" s="98">
        <v>1</v>
      </c>
      <c r="G153" s="8"/>
      <c r="H153" s="7">
        <f t="shared" si="155"/>
        <v>1</v>
      </c>
      <c r="I153" s="4">
        <v>1</v>
      </c>
      <c r="J153" s="8" t="s">
        <v>231</v>
      </c>
      <c r="K153" s="7">
        <f>SUMIF(exportMMB!D:D,'Voorbeeld Costreport BudgetMMB'!A153,exportMMB!G:G)</f>
        <v>0</v>
      </c>
      <c r="L153" s="14">
        <f>INDEX(budgetMMB!L:L,MATCH(A:A,budgetMMB!A:A,0))</f>
        <v>0</v>
      </c>
      <c r="M153" s="22">
        <f>INDEX(budgetMMB!M:M,MATCH($A:$A,budgetMMB!$A:$A,0))</f>
        <v>0</v>
      </c>
      <c r="N153" s="14">
        <f>INDEX(budgetMMB!N:N,MATCH($A:$A,budgetMMB!$A:$A,0))</f>
        <v>0</v>
      </c>
      <c r="O153" s="35">
        <f>INDEX(budgetMMB!O:O,MATCH($A:$A,budgetMMB!$A:$A,0))</f>
        <v>0</v>
      </c>
      <c r="P153" s="35">
        <f>INDEX(budgetMMB!P:P,MATCH($A:$A,budgetMMB!$A:$A,0))</f>
        <v>0</v>
      </c>
      <c r="Q153" s="35">
        <f>INDEX(budgetMMB!Q:Q,MATCH($A:$A,budgetMMB!$A:$A,0))</f>
        <v>0</v>
      </c>
      <c r="R153" s="35">
        <f>INDEX(budgetMMB!R:R,MATCH($A:$A,budgetMMB!$A:$A,0))</f>
        <v>0</v>
      </c>
      <c r="S153" s="14">
        <f t="shared" si="150"/>
        <v>0</v>
      </c>
      <c r="T153" s="35">
        <f>INDEX(budgetMMB!T:T,MATCH($A:$A,budgetMMB!$A:$A,0))</f>
        <v>0</v>
      </c>
      <c r="U153" s="332">
        <f t="shared" si="151"/>
        <v>0</v>
      </c>
      <c r="V153" s="58"/>
      <c r="W153" s="14"/>
      <c r="X153" s="58"/>
      <c r="Y153" s="58"/>
      <c r="Z153" s="58"/>
      <c r="AA153" s="58"/>
      <c r="AB153" s="75"/>
      <c r="AC153" s="319">
        <f t="shared" si="152"/>
        <v>0</v>
      </c>
      <c r="AD153" s="278"/>
      <c r="AE153" s="278"/>
      <c r="AF153" s="278"/>
      <c r="AG153" s="294">
        <f t="shared" si="153"/>
        <v>0</v>
      </c>
      <c r="AH153" s="304">
        <f t="shared" si="154"/>
        <v>0</v>
      </c>
    </row>
    <row r="154" spans="1:35">
      <c r="A154" s="39">
        <v>1408</v>
      </c>
      <c r="B154" s="44" t="s">
        <v>292</v>
      </c>
      <c r="C154" s="236" t="s">
        <v>242</v>
      </c>
      <c r="D154" s="6"/>
      <c r="E154" s="4"/>
      <c r="F154" s="98">
        <v>1</v>
      </c>
      <c r="G154" s="8"/>
      <c r="H154" s="7">
        <f t="shared" si="155"/>
        <v>1</v>
      </c>
      <c r="I154" s="4">
        <v>1</v>
      </c>
      <c r="J154" s="8" t="s">
        <v>231</v>
      </c>
      <c r="K154" s="7">
        <f>SUMIF(exportMMB!D:D,'Voorbeeld Costreport BudgetMMB'!A154,exportMMB!G:G)</f>
        <v>0</v>
      </c>
      <c r="L154" s="14">
        <f>INDEX(budgetMMB!L:L,MATCH(A:A,budgetMMB!A:A,0))</f>
        <v>0</v>
      </c>
      <c r="M154" s="22">
        <f>INDEX(budgetMMB!M:M,MATCH($A:$A,budgetMMB!$A:$A,0))</f>
        <v>0</v>
      </c>
      <c r="N154" s="14">
        <f>INDEX(budgetMMB!N:N,MATCH($A:$A,budgetMMB!$A:$A,0))</f>
        <v>0</v>
      </c>
      <c r="O154" s="35">
        <f>INDEX(budgetMMB!O:O,MATCH($A:$A,budgetMMB!$A:$A,0))</f>
        <v>0</v>
      </c>
      <c r="P154" s="35">
        <f>INDEX(budgetMMB!P:P,MATCH($A:$A,budgetMMB!$A:$A,0))</f>
        <v>0</v>
      </c>
      <c r="Q154" s="35">
        <f>INDEX(budgetMMB!Q:Q,MATCH($A:$A,budgetMMB!$A:$A,0))</f>
        <v>0</v>
      </c>
      <c r="R154" s="35">
        <f>INDEX(budgetMMB!R:R,MATCH($A:$A,budgetMMB!$A:$A,0))</f>
        <v>0</v>
      </c>
      <c r="S154" s="14">
        <f t="shared" si="150"/>
        <v>0</v>
      </c>
      <c r="T154" s="35">
        <f>INDEX(budgetMMB!T:T,MATCH($A:$A,budgetMMB!$A:$A,0))</f>
        <v>0</v>
      </c>
      <c r="U154" s="332">
        <f t="shared" si="151"/>
        <v>0</v>
      </c>
      <c r="V154" s="58"/>
      <c r="W154" s="14"/>
      <c r="X154" s="58"/>
      <c r="Y154" s="58"/>
      <c r="Z154" s="58"/>
      <c r="AA154" s="58"/>
      <c r="AB154" s="75"/>
      <c r="AC154" s="319">
        <f t="shared" si="152"/>
        <v>0</v>
      </c>
      <c r="AD154" s="278"/>
      <c r="AE154" s="278"/>
      <c r="AF154" s="278"/>
      <c r="AG154" s="294">
        <f t="shared" si="153"/>
        <v>0</v>
      </c>
      <c r="AH154" s="304">
        <f t="shared" si="154"/>
        <v>0</v>
      </c>
    </row>
    <row r="155" spans="1:35">
      <c r="A155" s="39">
        <v>1409</v>
      </c>
      <c r="B155" s="44" t="s">
        <v>293</v>
      </c>
      <c r="C155" s="236" t="s">
        <v>242</v>
      </c>
      <c r="D155" s="6"/>
      <c r="E155" s="4"/>
      <c r="F155" s="98">
        <v>1</v>
      </c>
      <c r="G155" s="8"/>
      <c r="H155" s="7">
        <f t="shared" si="155"/>
        <v>1</v>
      </c>
      <c r="I155" s="4">
        <v>1</v>
      </c>
      <c r="J155" s="8" t="s">
        <v>231</v>
      </c>
      <c r="K155" s="7">
        <f>SUMIF(exportMMB!D:D,'Voorbeeld Costreport BudgetMMB'!A155,exportMMB!G:G)</f>
        <v>0</v>
      </c>
      <c r="L155" s="14">
        <f>INDEX(budgetMMB!L:L,MATCH(A:A,budgetMMB!A:A,0))</f>
        <v>0</v>
      </c>
      <c r="M155" s="22">
        <f>INDEX(budgetMMB!M:M,MATCH($A:$A,budgetMMB!$A:$A,0))</f>
        <v>0</v>
      </c>
      <c r="N155" s="14">
        <f>INDEX(budgetMMB!N:N,MATCH($A:$A,budgetMMB!$A:$A,0))</f>
        <v>0</v>
      </c>
      <c r="O155" s="35">
        <f>INDEX(budgetMMB!O:O,MATCH($A:$A,budgetMMB!$A:$A,0))</f>
        <v>0</v>
      </c>
      <c r="P155" s="35">
        <f>INDEX(budgetMMB!P:P,MATCH($A:$A,budgetMMB!$A:$A,0))</f>
        <v>0</v>
      </c>
      <c r="Q155" s="35">
        <f>INDEX(budgetMMB!Q:Q,MATCH($A:$A,budgetMMB!$A:$A,0))</f>
        <v>0</v>
      </c>
      <c r="R155" s="35">
        <f>INDEX(budgetMMB!R:R,MATCH($A:$A,budgetMMB!$A:$A,0))</f>
        <v>0</v>
      </c>
      <c r="S155" s="14">
        <f t="shared" si="150"/>
        <v>0</v>
      </c>
      <c r="T155" s="35">
        <f>INDEX(budgetMMB!T:T,MATCH($A:$A,budgetMMB!$A:$A,0))</f>
        <v>0</v>
      </c>
      <c r="U155" s="332">
        <f t="shared" si="151"/>
        <v>0</v>
      </c>
      <c r="V155" s="58"/>
      <c r="W155" s="14"/>
      <c r="X155" s="58"/>
      <c r="Y155" s="58"/>
      <c r="Z155" s="58"/>
      <c r="AA155" s="58"/>
      <c r="AB155" s="75"/>
      <c r="AC155" s="319">
        <f t="shared" si="152"/>
        <v>0</v>
      </c>
      <c r="AD155" s="278"/>
      <c r="AE155" s="278"/>
      <c r="AF155" s="278"/>
      <c r="AG155" s="294">
        <f t="shared" si="153"/>
        <v>0</v>
      </c>
      <c r="AH155" s="304">
        <f t="shared" si="154"/>
        <v>0</v>
      </c>
    </row>
    <row r="156" spans="1:35">
      <c r="A156" s="39">
        <v>1410</v>
      </c>
      <c r="B156" s="44" t="s">
        <v>294</v>
      </c>
      <c r="C156" s="236" t="s">
        <v>242</v>
      </c>
      <c r="D156" s="6"/>
      <c r="E156" s="4"/>
      <c r="F156" s="98">
        <v>1</v>
      </c>
      <c r="G156" s="8"/>
      <c r="H156" s="7">
        <f t="shared" si="155"/>
        <v>1</v>
      </c>
      <c r="I156" s="4">
        <v>1</v>
      </c>
      <c r="J156" s="8" t="s">
        <v>231</v>
      </c>
      <c r="K156" s="7">
        <f>SUMIF(exportMMB!D:D,'Voorbeeld Costreport BudgetMMB'!A156,exportMMB!G:G)</f>
        <v>0</v>
      </c>
      <c r="L156" s="14">
        <f>INDEX(budgetMMB!L:L,MATCH(A:A,budgetMMB!A:A,0))</f>
        <v>0</v>
      </c>
      <c r="M156" s="22">
        <f>INDEX(budgetMMB!M:M,MATCH($A:$A,budgetMMB!$A:$A,0))</f>
        <v>0</v>
      </c>
      <c r="N156" s="14">
        <f>INDEX(budgetMMB!N:N,MATCH($A:$A,budgetMMB!$A:$A,0))</f>
        <v>0</v>
      </c>
      <c r="O156" s="35">
        <f>INDEX(budgetMMB!O:O,MATCH($A:$A,budgetMMB!$A:$A,0))</f>
        <v>0</v>
      </c>
      <c r="P156" s="35">
        <f>INDEX(budgetMMB!P:P,MATCH($A:$A,budgetMMB!$A:$A,0))</f>
        <v>0</v>
      </c>
      <c r="Q156" s="35">
        <f>INDEX(budgetMMB!Q:Q,MATCH($A:$A,budgetMMB!$A:$A,0))</f>
        <v>0</v>
      </c>
      <c r="R156" s="35">
        <f>INDEX(budgetMMB!R:R,MATCH($A:$A,budgetMMB!$A:$A,0))</f>
        <v>0</v>
      </c>
      <c r="S156" s="14">
        <f t="shared" si="150"/>
        <v>0</v>
      </c>
      <c r="T156" s="35">
        <f>INDEX(budgetMMB!T:T,MATCH($A:$A,budgetMMB!$A:$A,0))</f>
        <v>0</v>
      </c>
      <c r="U156" s="332">
        <f t="shared" si="151"/>
        <v>0</v>
      </c>
      <c r="V156" s="58"/>
      <c r="W156" s="14"/>
      <c r="X156" s="58"/>
      <c r="Y156" s="58"/>
      <c r="Z156" s="58"/>
      <c r="AA156" s="58"/>
      <c r="AB156" s="75"/>
      <c r="AC156" s="319">
        <f t="shared" si="152"/>
        <v>0</v>
      </c>
      <c r="AD156" s="278"/>
      <c r="AE156" s="278"/>
      <c r="AF156" s="278"/>
      <c r="AG156" s="294">
        <f t="shared" si="153"/>
        <v>0</v>
      </c>
      <c r="AH156" s="304">
        <f t="shared" si="154"/>
        <v>0</v>
      </c>
    </row>
    <row r="157" spans="1:35">
      <c r="A157" s="103">
        <v>1411</v>
      </c>
      <c r="B157" s="44" t="s">
        <v>295</v>
      </c>
      <c r="C157" s="236" t="s">
        <v>242</v>
      </c>
      <c r="D157" s="6"/>
      <c r="E157" s="4"/>
      <c r="F157" s="98">
        <v>1</v>
      </c>
      <c r="G157" s="8"/>
      <c r="H157" s="7">
        <f t="shared" ref="H157:H161" si="156">SUM(E157:G157)</f>
        <v>1</v>
      </c>
      <c r="I157" s="4">
        <v>1</v>
      </c>
      <c r="J157" s="8" t="s">
        <v>231</v>
      </c>
      <c r="K157" s="7">
        <f>SUMIF(exportMMB!D:D,'Voorbeeld Costreport BudgetMMB'!A157,exportMMB!G:G)</f>
        <v>0</v>
      </c>
      <c r="L157" s="14">
        <f>INDEX(budgetMMB!L:L,MATCH(A:A,budgetMMB!A:A,0))</f>
        <v>0</v>
      </c>
      <c r="M157" s="22">
        <f>INDEX(budgetMMB!M:M,MATCH($A:$A,budgetMMB!$A:$A,0))</f>
        <v>0</v>
      </c>
      <c r="N157" s="14">
        <f>INDEX(budgetMMB!N:N,MATCH($A:$A,budgetMMB!$A:$A,0))</f>
        <v>0</v>
      </c>
      <c r="O157" s="35">
        <f>INDEX(budgetMMB!O:O,MATCH($A:$A,budgetMMB!$A:$A,0))</f>
        <v>0</v>
      </c>
      <c r="P157" s="35">
        <f>INDEX(budgetMMB!P:P,MATCH($A:$A,budgetMMB!$A:$A,0))</f>
        <v>0</v>
      </c>
      <c r="Q157" s="35">
        <f>INDEX(budgetMMB!Q:Q,MATCH($A:$A,budgetMMB!$A:$A,0))</f>
        <v>0</v>
      </c>
      <c r="R157" s="35">
        <f>INDEX(budgetMMB!R:R,MATCH($A:$A,budgetMMB!$A:$A,0))</f>
        <v>0</v>
      </c>
      <c r="S157" s="14">
        <f t="shared" si="150"/>
        <v>0</v>
      </c>
      <c r="T157" s="35">
        <f>INDEX(budgetMMB!T:T,MATCH($A:$A,budgetMMB!$A:$A,0))</f>
        <v>0</v>
      </c>
      <c r="U157" s="332">
        <f t="shared" si="151"/>
        <v>0</v>
      </c>
      <c r="V157" s="58"/>
      <c r="W157" s="14"/>
      <c r="X157" s="58"/>
      <c r="Y157" s="58"/>
      <c r="Z157" s="58"/>
      <c r="AA157" s="58"/>
      <c r="AB157" s="75"/>
      <c r="AC157" s="319">
        <f t="shared" si="152"/>
        <v>0</v>
      </c>
      <c r="AD157" s="278"/>
      <c r="AE157" s="278"/>
      <c r="AF157" s="278"/>
      <c r="AG157" s="294">
        <f t="shared" si="153"/>
        <v>0</v>
      </c>
      <c r="AH157" s="304">
        <f t="shared" si="154"/>
        <v>0</v>
      </c>
    </row>
    <row r="158" spans="1:35">
      <c r="A158" s="103">
        <v>1412</v>
      </c>
      <c r="B158" s="44" t="s">
        <v>296</v>
      </c>
      <c r="C158" s="236" t="s">
        <v>242</v>
      </c>
      <c r="D158" s="6"/>
      <c r="E158" s="4"/>
      <c r="F158" s="98">
        <v>1</v>
      </c>
      <c r="G158" s="8"/>
      <c r="H158" s="7">
        <f t="shared" si="156"/>
        <v>1</v>
      </c>
      <c r="I158" s="4">
        <v>1</v>
      </c>
      <c r="J158" s="8" t="s">
        <v>231</v>
      </c>
      <c r="K158" s="7">
        <f>SUMIF(exportMMB!D:D,'Voorbeeld Costreport BudgetMMB'!A158,exportMMB!G:G)</f>
        <v>0</v>
      </c>
      <c r="L158" s="14">
        <f>INDEX(budgetMMB!L:L,MATCH(A:A,budgetMMB!A:A,0))</f>
        <v>0</v>
      </c>
      <c r="M158" s="22">
        <f>INDEX(budgetMMB!M:M,MATCH($A:$A,budgetMMB!$A:$A,0))</f>
        <v>0</v>
      </c>
      <c r="N158" s="14">
        <f>INDEX(budgetMMB!N:N,MATCH($A:$A,budgetMMB!$A:$A,0))</f>
        <v>0</v>
      </c>
      <c r="O158" s="35">
        <f>INDEX(budgetMMB!O:O,MATCH($A:$A,budgetMMB!$A:$A,0))</f>
        <v>0</v>
      </c>
      <c r="P158" s="35">
        <f>INDEX(budgetMMB!P:P,MATCH($A:$A,budgetMMB!$A:$A,0))</f>
        <v>0</v>
      </c>
      <c r="Q158" s="35">
        <f>INDEX(budgetMMB!Q:Q,MATCH($A:$A,budgetMMB!$A:$A,0))</f>
        <v>0</v>
      </c>
      <c r="R158" s="35">
        <f>INDEX(budgetMMB!R:R,MATCH($A:$A,budgetMMB!$A:$A,0))</f>
        <v>0</v>
      </c>
      <c r="S158" s="14">
        <f t="shared" si="150"/>
        <v>0</v>
      </c>
      <c r="T158" s="35">
        <f>INDEX(budgetMMB!T:T,MATCH($A:$A,budgetMMB!$A:$A,0))</f>
        <v>0</v>
      </c>
      <c r="U158" s="332">
        <f t="shared" si="151"/>
        <v>0</v>
      </c>
      <c r="V158" s="58"/>
      <c r="W158" s="14"/>
      <c r="X158" s="58"/>
      <c r="Y158" s="58"/>
      <c r="Z158" s="58"/>
      <c r="AA158" s="58"/>
      <c r="AB158" s="75"/>
      <c r="AC158" s="319">
        <f t="shared" si="152"/>
        <v>0</v>
      </c>
      <c r="AD158" s="278"/>
      <c r="AE158" s="278"/>
      <c r="AF158" s="278"/>
      <c r="AG158" s="294">
        <f t="shared" si="153"/>
        <v>0</v>
      </c>
      <c r="AH158" s="304">
        <f t="shared" si="154"/>
        <v>0</v>
      </c>
    </row>
    <row r="159" spans="1:35">
      <c r="A159" s="103">
        <v>1413</v>
      </c>
      <c r="B159" s="44" t="s">
        <v>297</v>
      </c>
      <c r="C159" s="236" t="s">
        <v>242</v>
      </c>
      <c r="D159" s="6"/>
      <c r="E159" s="4"/>
      <c r="F159" s="98">
        <v>1</v>
      </c>
      <c r="G159" s="8"/>
      <c r="H159" s="7">
        <f t="shared" si="156"/>
        <v>1</v>
      </c>
      <c r="I159" s="4">
        <v>1</v>
      </c>
      <c r="J159" s="8" t="s">
        <v>231</v>
      </c>
      <c r="K159" s="7">
        <f>SUMIF(exportMMB!D:D,'Voorbeeld Costreport BudgetMMB'!A159,exportMMB!G:G)</f>
        <v>0</v>
      </c>
      <c r="L159" s="14">
        <f>INDEX(budgetMMB!L:L,MATCH(A:A,budgetMMB!A:A,0))</f>
        <v>0</v>
      </c>
      <c r="M159" s="22">
        <f>INDEX(budgetMMB!M:M,MATCH($A:$A,budgetMMB!$A:$A,0))</f>
        <v>0</v>
      </c>
      <c r="N159" s="14">
        <f>INDEX(budgetMMB!N:N,MATCH($A:$A,budgetMMB!$A:$A,0))</f>
        <v>0</v>
      </c>
      <c r="O159" s="35">
        <f>INDEX(budgetMMB!O:O,MATCH($A:$A,budgetMMB!$A:$A,0))</f>
        <v>0</v>
      </c>
      <c r="P159" s="35">
        <f>INDEX(budgetMMB!P:P,MATCH($A:$A,budgetMMB!$A:$A,0))</f>
        <v>0</v>
      </c>
      <c r="Q159" s="35">
        <f>INDEX(budgetMMB!Q:Q,MATCH($A:$A,budgetMMB!$A:$A,0))</f>
        <v>0</v>
      </c>
      <c r="R159" s="35">
        <f>INDEX(budgetMMB!R:R,MATCH($A:$A,budgetMMB!$A:$A,0))</f>
        <v>0</v>
      </c>
      <c r="S159" s="14">
        <f t="shared" si="150"/>
        <v>0</v>
      </c>
      <c r="T159" s="35">
        <f>INDEX(budgetMMB!T:T,MATCH($A:$A,budgetMMB!$A:$A,0))</f>
        <v>0</v>
      </c>
      <c r="U159" s="332">
        <f t="shared" si="151"/>
        <v>0</v>
      </c>
      <c r="V159" s="58"/>
      <c r="W159" s="14"/>
      <c r="X159" s="58"/>
      <c r="Y159" s="58"/>
      <c r="Z159" s="58"/>
      <c r="AA159" s="58"/>
      <c r="AB159" s="75"/>
      <c r="AC159" s="319">
        <f t="shared" si="152"/>
        <v>0</v>
      </c>
      <c r="AD159" s="278"/>
      <c r="AE159" s="278"/>
      <c r="AF159" s="278"/>
      <c r="AG159" s="294">
        <f t="shared" si="153"/>
        <v>0</v>
      </c>
      <c r="AH159" s="304">
        <f t="shared" si="154"/>
        <v>0</v>
      </c>
    </row>
    <row r="160" spans="1:35">
      <c r="A160" s="103">
        <v>1414</v>
      </c>
      <c r="B160" s="44" t="s">
        <v>298</v>
      </c>
      <c r="C160" s="236" t="s">
        <v>242</v>
      </c>
      <c r="D160" s="6"/>
      <c r="E160" s="4"/>
      <c r="F160" s="98">
        <v>1</v>
      </c>
      <c r="G160" s="8"/>
      <c r="H160" s="7">
        <f t="shared" si="156"/>
        <v>1</v>
      </c>
      <c r="I160" s="4">
        <v>1</v>
      </c>
      <c r="J160" s="8" t="s">
        <v>231</v>
      </c>
      <c r="K160" s="7">
        <f>SUMIF(exportMMB!D:D,'Voorbeeld Costreport BudgetMMB'!A160,exportMMB!G:G)</f>
        <v>0</v>
      </c>
      <c r="L160" s="14">
        <f>INDEX(budgetMMB!L:L,MATCH(A:A,budgetMMB!A:A,0))</f>
        <v>0</v>
      </c>
      <c r="M160" s="22">
        <f>INDEX(budgetMMB!M:M,MATCH($A:$A,budgetMMB!$A:$A,0))</f>
        <v>0</v>
      </c>
      <c r="N160" s="14">
        <f>INDEX(budgetMMB!N:N,MATCH($A:$A,budgetMMB!$A:$A,0))</f>
        <v>0</v>
      </c>
      <c r="O160" s="35">
        <f>INDEX(budgetMMB!O:O,MATCH($A:$A,budgetMMB!$A:$A,0))</f>
        <v>0</v>
      </c>
      <c r="P160" s="35">
        <f>INDEX(budgetMMB!P:P,MATCH($A:$A,budgetMMB!$A:$A,0))</f>
        <v>0</v>
      </c>
      <c r="Q160" s="35">
        <f>INDEX(budgetMMB!Q:Q,MATCH($A:$A,budgetMMB!$A:$A,0))</f>
        <v>0</v>
      </c>
      <c r="R160" s="35">
        <f>INDEX(budgetMMB!R:R,MATCH($A:$A,budgetMMB!$A:$A,0))</f>
        <v>0</v>
      </c>
      <c r="S160" s="14">
        <f t="shared" si="150"/>
        <v>0</v>
      </c>
      <c r="T160" s="35">
        <f>INDEX(budgetMMB!T:T,MATCH($A:$A,budgetMMB!$A:$A,0))</f>
        <v>0</v>
      </c>
      <c r="U160" s="332">
        <f t="shared" si="151"/>
        <v>0</v>
      </c>
      <c r="V160" s="58"/>
      <c r="W160" s="14"/>
      <c r="X160" s="58"/>
      <c r="Y160" s="58"/>
      <c r="Z160" s="58"/>
      <c r="AA160" s="58"/>
      <c r="AB160" s="75"/>
      <c r="AC160" s="319">
        <f t="shared" si="152"/>
        <v>0</v>
      </c>
      <c r="AD160" s="278"/>
      <c r="AE160" s="278"/>
      <c r="AF160" s="278"/>
      <c r="AG160" s="294">
        <f t="shared" si="153"/>
        <v>0</v>
      </c>
      <c r="AH160" s="304">
        <f t="shared" si="154"/>
        <v>0</v>
      </c>
    </row>
    <row r="161" spans="1:34">
      <c r="A161" s="103">
        <v>1415</v>
      </c>
      <c r="B161" s="44" t="s">
        <v>299</v>
      </c>
      <c r="C161" s="236" t="s">
        <v>242</v>
      </c>
      <c r="D161" s="6"/>
      <c r="E161" s="4"/>
      <c r="F161" s="98">
        <v>1</v>
      </c>
      <c r="G161" s="8"/>
      <c r="H161" s="7">
        <f t="shared" si="156"/>
        <v>1</v>
      </c>
      <c r="I161" s="4">
        <v>1</v>
      </c>
      <c r="J161" s="8" t="s">
        <v>231</v>
      </c>
      <c r="K161" s="7">
        <f>SUMIF(exportMMB!D:D,'Voorbeeld Costreport BudgetMMB'!A161,exportMMB!G:G)</f>
        <v>0</v>
      </c>
      <c r="L161" s="14">
        <f>INDEX(budgetMMB!L:L,MATCH(A:A,budgetMMB!A:A,0))</f>
        <v>0</v>
      </c>
      <c r="M161" s="22">
        <f>INDEX(budgetMMB!M:M,MATCH($A:$A,budgetMMB!$A:$A,0))</f>
        <v>0</v>
      </c>
      <c r="N161" s="14">
        <f>INDEX(budgetMMB!N:N,MATCH($A:$A,budgetMMB!$A:$A,0))</f>
        <v>0</v>
      </c>
      <c r="O161" s="35">
        <f>INDEX(budgetMMB!O:O,MATCH($A:$A,budgetMMB!$A:$A,0))</f>
        <v>0</v>
      </c>
      <c r="P161" s="35">
        <f>INDEX(budgetMMB!P:P,MATCH($A:$A,budgetMMB!$A:$A,0))</f>
        <v>0</v>
      </c>
      <c r="Q161" s="35">
        <f>INDEX(budgetMMB!Q:Q,MATCH($A:$A,budgetMMB!$A:$A,0))</f>
        <v>0</v>
      </c>
      <c r="R161" s="35">
        <f>INDEX(budgetMMB!R:R,MATCH($A:$A,budgetMMB!$A:$A,0))</f>
        <v>0</v>
      </c>
      <c r="S161" s="14">
        <f t="shared" si="150"/>
        <v>0</v>
      </c>
      <c r="T161" s="35">
        <f>INDEX(budgetMMB!T:T,MATCH($A:$A,budgetMMB!$A:$A,0))</f>
        <v>0</v>
      </c>
      <c r="U161" s="332">
        <f t="shared" si="151"/>
        <v>0</v>
      </c>
      <c r="V161" s="58"/>
      <c r="W161" s="14"/>
      <c r="X161" s="58"/>
      <c r="Y161" s="58"/>
      <c r="Z161" s="58"/>
      <c r="AA161" s="58"/>
      <c r="AB161" s="75"/>
      <c r="AC161" s="319">
        <f t="shared" si="152"/>
        <v>0</v>
      </c>
      <c r="AD161" s="278"/>
      <c r="AE161" s="278"/>
      <c r="AF161" s="278"/>
      <c r="AG161" s="294">
        <f t="shared" si="153"/>
        <v>0</v>
      </c>
      <c r="AH161" s="304">
        <f t="shared" si="154"/>
        <v>0</v>
      </c>
    </row>
    <row r="162" spans="1:34">
      <c r="A162" s="103">
        <v>1416</v>
      </c>
      <c r="B162" s="44" t="s">
        <v>300</v>
      </c>
      <c r="C162" s="236" t="s">
        <v>242</v>
      </c>
      <c r="D162" s="6"/>
      <c r="E162" s="4"/>
      <c r="F162" s="98">
        <v>1</v>
      </c>
      <c r="G162" s="8"/>
      <c r="H162" s="7">
        <f t="shared" ref="H162" si="157">SUM(E162:G162)</f>
        <v>1</v>
      </c>
      <c r="I162" s="4">
        <v>1</v>
      </c>
      <c r="J162" s="8" t="s">
        <v>231</v>
      </c>
      <c r="K162" s="7">
        <f>SUMIF(exportMMB!D:D,'Voorbeeld Costreport BudgetMMB'!A162,exportMMB!G:G)</f>
        <v>0</v>
      </c>
      <c r="L162" s="14">
        <f>INDEX(budgetMMB!L:L,MATCH(A:A,budgetMMB!A:A,0))</f>
        <v>0</v>
      </c>
      <c r="M162" s="22">
        <f>INDEX(budgetMMB!M:M,MATCH($A:$A,budgetMMB!$A:$A,0))</f>
        <v>0</v>
      </c>
      <c r="N162" s="14">
        <f>INDEX(budgetMMB!N:N,MATCH($A:$A,budgetMMB!$A:$A,0))</f>
        <v>0</v>
      </c>
      <c r="O162" s="35">
        <f>INDEX(budgetMMB!O:O,MATCH($A:$A,budgetMMB!$A:$A,0))</f>
        <v>0</v>
      </c>
      <c r="P162" s="35">
        <f>INDEX(budgetMMB!P:P,MATCH($A:$A,budgetMMB!$A:$A,0))</f>
        <v>0</v>
      </c>
      <c r="Q162" s="35">
        <f>INDEX(budgetMMB!Q:Q,MATCH($A:$A,budgetMMB!$A:$A,0))</f>
        <v>0</v>
      </c>
      <c r="R162" s="35">
        <f>INDEX(budgetMMB!R:R,MATCH($A:$A,budgetMMB!$A:$A,0))</f>
        <v>0</v>
      </c>
      <c r="S162" s="14">
        <f t="shared" si="150"/>
        <v>0</v>
      </c>
      <c r="T162" s="35">
        <f>INDEX(budgetMMB!T:T,MATCH($A:$A,budgetMMB!$A:$A,0))</f>
        <v>0</v>
      </c>
      <c r="U162" s="332">
        <f t="shared" si="151"/>
        <v>0</v>
      </c>
      <c r="V162" s="58"/>
      <c r="W162" s="14"/>
      <c r="X162" s="58"/>
      <c r="Y162" s="58"/>
      <c r="Z162" s="58"/>
      <c r="AA162" s="58"/>
      <c r="AB162" s="75"/>
      <c r="AC162" s="319">
        <f t="shared" si="152"/>
        <v>0</v>
      </c>
      <c r="AD162" s="278"/>
      <c r="AE162" s="278"/>
      <c r="AF162" s="278"/>
      <c r="AG162" s="294">
        <f t="shared" si="153"/>
        <v>0</v>
      </c>
      <c r="AH162" s="304">
        <f t="shared" si="154"/>
        <v>0</v>
      </c>
    </row>
    <row r="163" spans="1:34">
      <c r="A163" s="103">
        <v>1417</v>
      </c>
      <c r="B163" s="44" t="s">
        <v>301</v>
      </c>
      <c r="C163" s="236" t="s">
        <v>242</v>
      </c>
      <c r="D163" s="6"/>
      <c r="E163" s="4"/>
      <c r="F163" s="98">
        <v>1</v>
      </c>
      <c r="G163" s="8"/>
      <c r="H163" s="7">
        <f t="shared" ref="H163:H168" si="158">SUM(E163:G163)</f>
        <v>1</v>
      </c>
      <c r="I163" s="4">
        <v>1</v>
      </c>
      <c r="J163" s="8" t="s">
        <v>231</v>
      </c>
      <c r="K163" s="7">
        <f>SUMIF(exportMMB!D:D,'Voorbeeld Costreport BudgetMMB'!A163,exportMMB!G:G)</f>
        <v>0</v>
      </c>
      <c r="L163" s="14">
        <f>INDEX(budgetMMB!L:L,MATCH(A:A,budgetMMB!A:A,0))</f>
        <v>0</v>
      </c>
      <c r="M163" s="22">
        <f>INDEX(budgetMMB!M:M,MATCH($A:$A,budgetMMB!$A:$A,0))</f>
        <v>0</v>
      </c>
      <c r="N163" s="14">
        <f>INDEX(budgetMMB!N:N,MATCH($A:$A,budgetMMB!$A:$A,0))</f>
        <v>0</v>
      </c>
      <c r="O163" s="35">
        <f>INDEX(budgetMMB!O:O,MATCH($A:$A,budgetMMB!$A:$A,0))</f>
        <v>0</v>
      </c>
      <c r="P163" s="35">
        <f>INDEX(budgetMMB!P:P,MATCH($A:$A,budgetMMB!$A:$A,0))</f>
        <v>0</v>
      </c>
      <c r="Q163" s="35">
        <f>INDEX(budgetMMB!Q:Q,MATCH($A:$A,budgetMMB!$A:$A,0))</f>
        <v>0</v>
      </c>
      <c r="R163" s="35">
        <f>INDEX(budgetMMB!R:R,MATCH($A:$A,budgetMMB!$A:$A,0))</f>
        <v>0</v>
      </c>
      <c r="S163" s="14">
        <f t="shared" si="150"/>
        <v>0</v>
      </c>
      <c r="T163" s="35">
        <f>INDEX(budgetMMB!T:T,MATCH($A:$A,budgetMMB!$A:$A,0))</f>
        <v>0</v>
      </c>
      <c r="U163" s="332">
        <f t="shared" si="151"/>
        <v>0</v>
      </c>
      <c r="V163" s="58"/>
      <c r="W163" s="14"/>
      <c r="X163" s="58"/>
      <c r="Y163" s="58"/>
      <c r="Z163" s="58"/>
      <c r="AA163" s="58"/>
      <c r="AB163" s="75"/>
      <c r="AC163" s="319">
        <f t="shared" si="152"/>
        <v>0</v>
      </c>
      <c r="AD163" s="278"/>
      <c r="AE163" s="278"/>
      <c r="AF163" s="278"/>
      <c r="AG163" s="294">
        <f t="shared" si="153"/>
        <v>0</v>
      </c>
      <c r="AH163" s="304">
        <f t="shared" si="154"/>
        <v>0</v>
      </c>
    </row>
    <row r="164" spans="1:34">
      <c r="A164" s="103">
        <v>1418</v>
      </c>
      <c r="B164" s="44" t="s">
        <v>302</v>
      </c>
      <c r="C164" s="236" t="s">
        <v>242</v>
      </c>
      <c r="D164" s="6"/>
      <c r="E164" s="4"/>
      <c r="F164" s="98">
        <v>1</v>
      </c>
      <c r="G164" s="8"/>
      <c r="H164" s="7">
        <f t="shared" si="158"/>
        <v>1</v>
      </c>
      <c r="I164" s="4">
        <v>1</v>
      </c>
      <c r="J164" s="8" t="s">
        <v>231</v>
      </c>
      <c r="K164" s="7">
        <f>SUMIF(exportMMB!D:D,'Voorbeeld Costreport BudgetMMB'!A164,exportMMB!G:G)</f>
        <v>0</v>
      </c>
      <c r="L164" s="14">
        <f>INDEX(budgetMMB!L:L,MATCH(A:A,budgetMMB!A:A,0))</f>
        <v>0</v>
      </c>
      <c r="M164" s="22">
        <f>INDEX(budgetMMB!M:M,MATCH($A:$A,budgetMMB!$A:$A,0))</f>
        <v>0</v>
      </c>
      <c r="N164" s="14">
        <f>INDEX(budgetMMB!N:N,MATCH($A:$A,budgetMMB!$A:$A,0))</f>
        <v>0</v>
      </c>
      <c r="O164" s="35">
        <f>INDEX(budgetMMB!O:O,MATCH($A:$A,budgetMMB!$A:$A,0))</f>
        <v>0</v>
      </c>
      <c r="P164" s="35">
        <f>INDEX(budgetMMB!P:P,MATCH($A:$A,budgetMMB!$A:$A,0))</f>
        <v>0</v>
      </c>
      <c r="Q164" s="35">
        <f>INDEX(budgetMMB!Q:Q,MATCH($A:$A,budgetMMB!$A:$A,0))</f>
        <v>0</v>
      </c>
      <c r="R164" s="35">
        <f>INDEX(budgetMMB!R:R,MATCH($A:$A,budgetMMB!$A:$A,0))</f>
        <v>0</v>
      </c>
      <c r="S164" s="14">
        <f t="shared" si="150"/>
        <v>0</v>
      </c>
      <c r="T164" s="35">
        <f>INDEX(budgetMMB!T:T,MATCH($A:$A,budgetMMB!$A:$A,0))</f>
        <v>0</v>
      </c>
      <c r="U164" s="332">
        <f t="shared" si="151"/>
        <v>0</v>
      </c>
      <c r="V164" s="58"/>
      <c r="W164" s="14"/>
      <c r="X164" s="58"/>
      <c r="Y164" s="58"/>
      <c r="Z164" s="58"/>
      <c r="AA164" s="58"/>
      <c r="AB164" s="75"/>
      <c r="AC164" s="319">
        <f t="shared" si="152"/>
        <v>0</v>
      </c>
      <c r="AD164" s="278"/>
      <c r="AE164" s="278"/>
      <c r="AF164" s="278"/>
      <c r="AG164" s="294">
        <f t="shared" si="153"/>
        <v>0</v>
      </c>
      <c r="AH164" s="304">
        <f t="shared" si="154"/>
        <v>0</v>
      </c>
    </row>
    <row r="165" spans="1:34">
      <c r="A165" s="103">
        <v>1419</v>
      </c>
      <c r="B165" s="44" t="s">
        <v>303</v>
      </c>
      <c r="C165" s="236" t="s">
        <v>242</v>
      </c>
      <c r="D165" s="6"/>
      <c r="E165" s="4"/>
      <c r="F165" s="98">
        <v>1</v>
      </c>
      <c r="G165" s="8"/>
      <c r="H165" s="7">
        <f t="shared" si="158"/>
        <v>1</v>
      </c>
      <c r="I165" s="4">
        <v>1</v>
      </c>
      <c r="J165" s="8" t="s">
        <v>231</v>
      </c>
      <c r="K165" s="7">
        <f>SUMIF(exportMMB!D:D,'Voorbeeld Costreport BudgetMMB'!A165,exportMMB!G:G)</f>
        <v>0</v>
      </c>
      <c r="L165" s="14">
        <f>INDEX(budgetMMB!L:L,MATCH(A:A,budgetMMB!A:A,0))</f>
        <v>0</v>
      </c>
      <c r="M165" s="22">
        <f>INDEX(budgetMMB!M:M,MATCH($A:$A,budgetMMB!$A:$A,0))</f>
        <v>0</v>
      </c>
      <c r="N165" s="14">
        <f>INDEX(budgetMMB!N:N,MATCH($A:$A,budgetMMB!$A:$A,0))</f>
        <v>0</v>
      </c>
      <c r="O165" s="35">
        <f>INDEX(budgetMMB!O:O,MATCH($A:$A,budgetMMB!$A:$A,0))</f>
        <v>0</v>
      </c>
      <c r="P165" s="35">
        <f>INDEX(budgetMMB!P:P,MATCH($A:$A,budgetMMB!$A:$A,0))</f>
        <v>0</v>
      </c>
      <c r="Q165" s="35">
        <f>INDEX(budgetMMB!Q:Q,MATCH($A:$A,budgetMMB!$A:$A,0))</f>
        <v>0</v>
      </c>
      <c r="R165" s="35">
        <f>INDEX(budgetMMB!R:R,MATCH($A:$A,budgetMMB!$A:$A,0))</f>
        <v>0</v>
      </c>
      <c r="S165" s="14">
        <f t="shared" si="150"/>
        <v>0</v>
      </c>
      <c r="T165" s="35">
        <f>INDEX(budgetMMB!T:T,MATCH($A:$A,budgetMMB!$A:$A,0))</f>
        <v>0</v>
      </c>
      <c r="U165" s="332">
        <f t="shared" si="151"/>
        <v>0</v>
      </c>
      <c r="V165" s="58"/>
      <c r="W165" s="14"/>
      <c r="X165" s="58"/>
      <c r="Y165" s="58"/>
      <c r="Z165" s="58"/>
      <c r="AA165" s="58"/>
      <c r="AB165" s="75"/>
      <c r="AC165" s="319">
        <f t="shared" si="152"/>
        <v>0</v>
      </c>
      <c r="AD165" s="278"/>
      <c r="AE165" s="278"/>
      <c r="AF165" s="278"/>
      <c r="AG165" s="294">
        <f t="shared" si="153"/>
        <v>0</v>
      </c>
      <c r="AH165" s="304">
        <f t="shared" si="154"/>
        <v>0</v>
      </c>
    </row>
    <row r="166" spans="1:34">
      <c r="A166" s="39">
        <v>1420</v>
      </c>
      <c r="B166" s="44" t="s">
        <v>304</v>
      </c>
      <c r="C166" s="236" t="s">
        <v>242</v>
      </c>
      <c r="D166" s="6"/>
      <c r="E166" s="4"/>
      <c r="F166" s="98">
        <v>1</v>
      </c>
      <c r="G166" s="8"/>
      <c r="H166" s="7">
        <f t="shared" si="158"/>
        <v>1</v>
      </c>
      <c r="I166" s="4">
        <v>1</v>
      </c>
      <c r="J166" s="8" t="s">
        <v>231</v>
      </c>
      <c r="K166" s="7">
        <f>SUMIF(exportMMB!D:D,'Voorbeeld Costreport BudgetMMB'!A166,exportMMB!G:G)</f>
        <v>0</v>
      </c>
      <c r="L166" s="14">
        <f>INDEX(budgetMMB!L:L,MATCH(A:A,budgetMMB!A:A,0))</f>
        <v>0</v>
      </c>
      <c r="M166" s="22">
        <f>INDEX(budgetMMB!M:M,MATCH($A:$A,budgetMMB!$A:$A,0))</f>
        <v>0</v>
      </c>
      <c r="N166" s="14">
        <f>INDEX(budgetMMB!N:N,MATCH($A:$A,budgetMMB!$A:$A,0))</f>
        <v>0</v>
      </c>
      <c r="O166" s="35">
        <f>INDEX(budgetMMB!O:O,MATCH($A:$A,budgetMMB!$A:$A,0))</f>
        <v>0</v>
      </c>
      <c r="P166" s="35">
        <f>INDEX(budgetMMB!P:P,MATCH($A:$A,budgetMMB!$A:$A,0))</f>
        <v>0</v>
      </c>
      <c r="Q166" s="35">
        <f>INDEX(budgetMMB!Q:Q,MATCH($A:$A,budgetMMB!$A:$A,0))</f>
        <v>0</v>
      </c>
      <c r="R166" s="35">
        <f>INDEX(budgetMMB!R:R,MATCH($A:$A,budgetMMB!$A:$A,0))</f>
        <v>0</v>
      </c>
      <c r="S166" s="14">
        <f t="shared" si="150"/>
        <v>0</v>
      </c>
      <c r="T166" s="35">
        <f>INDEX(budgetMMB!T:T,MATCH($A:$A,budgetMMB!$A:$A,0))</f>
        <v>0</v>
      </c>
      <c r="U166" s="332">
        <f t="shared" si="151"/>
        <v>0</v>
      </c>
      <c r="V166" s="58"/>
      <c r="W166" s="14"/>
      <c r="X166" s="58"/>
      <c r="Y166" s="58"/>
      <c r="Z166" s="58"/>
      <c r="AA166" s="58"/>
      <c r="AB166" s="75"/>
      <c r="AC166" s="319">
        <f t="shared" si="152"/>
        <v>0</v>
      </c>
      <c r="AD166" s="278"/>
      <c r="AE166" s="278"/>
      <c r="AF166" s="278"/>
      <c r="AG166" s="294">
        <f t="shared" si="153"/>
        <v>0</v>
      </c>
      <c r="AH166" s="304">
        <f t="shared" si="154"/>
        <v>0</v>
      </c>
    </row>
    <row r="167" spans="1:34">
      <c r="A167" s="39">
        <v>1421</v>
      </c>
      <c r="B167" s="44" t="s">
        <v>306</v>
      </c>
      <c r="C167" s="236" t="s">
        <v>242</v>
      </c>
      <c r="D167" s="6"/>
      <c r="E167" s="4"/>
      <c r="F167" s="98">
        <v>1</v>
      </c>
      <c r="G167" s="8"/>
      <c r="H167" s="7">
        <f t="shared" si="158"/>
        <v>1</v>
      </c>
      <c r="I167" s="4">
        <v>1</v>
      </c>
      <c r="J167" s="8" t="s">
        <v>231</v>
      </c>
      <c r="K167" s="7">
        <f>SUMIF(exportMMB!D:D,'Voorbeeld Costreport BudgetMMB'!A167,exportMMB!G:G)</f>
        <v>0</v>
      </c>
      <c r="L167" s="14">
        <f>INDEX(budgetMMB!L:L,MATCH(A:A,budgetMMB!A:A,0))</f>
        <v>0</v>
      </c>
      <c r="M167" s="22">
        <f>INDEX(budgetMMB!M:M,MATCH($A:$A,budgetMMB!$A:$A,0))</f>
        <v>0</v>
      </c>
      <c r="N167" s="14">
        <f>INDEX(budgetMMB!N:N,MATCH($A:$A,budgetMMB!$A:$A,0))</f>
        <v>0</v>
      </c>
      <c r="O167" s="35">
        <f>INDEX(budgetMMB!O:O,MATCH($A:$A,budgetMMB!$A:$A,0))</f>
        <v>0</v>
      </c>
      <c r="P167" s="35">
        <f>INDEX(budgetMMB!P:P,MATCH($A:$A,budgetMMB!$A:$A,0))</f>
        <v>0</v>
      </c>
      <c r="Q167" s="35">
        <f>INDEX(budgetMMB!Q:Q,MATCH($A:$A,budgetMMB!$A:$A,0))</f>
        <v>0</v>
      </c>
      <c r="R167" s="35">
        <f>INDEX(budgetMMB!R:R,MATCH($A:$A,budgetMMB!$A:$A,0))</f>
        <v>0</v>
      </c>
      <c r="S167" s="14">
        <f t="shared" si="150"/>
        <v>0</v>
      </c>
      <c r="T167" s="35">
        <f>INDEX(budgetMMB!T:T,MATCH($A:$A,budgetMMB!$A:$A,0))</f>
        <v>0</v>
      </c>
      <c r="U167" s="332">
        <f t="shared" si="151"/>
        <v>0</v>
      </c>
      <c r="V167" s="58"/>
      <c r="W167" s="14"/>
      <c r="X167" s="58"/>
      <c r="Y167" s="58"/>
      <c r="Z167" s="58"/>
      <c r="AA167" s="58"/>
      <c r="AB167" s="75"/>
      <c r="AC167" s="319">
        <f t="shared" si="152"/>
        <v>0</v>
      </c>
      <c r="AD167" s="278"/>
      <c r="AE167" s="278"/>
      <c r="AF167" s="278"/>
      <c r="AG167" s="294">
        <f t="shared" si="153"/>
        <v>0</v>
      </c>
      <c r="AH167" s="304">
        <f t="shared" si="154"/>
        <v>0</v>
      </c>
    </row>
    <row r="168" spans="1:34">
      <c r="A168" s="39">
        <v>1422</v>
      </c>
      <c r="B168" s="44" t="s">
        <v>308</v>
      </c>
      <c r="C168" s="236" t="s">
        <v>230</v>
      </c>
      <c r="D168" s="6"/>
      <c r="E168" s="4"/>
      <c r="F168" s="98">
        <v>1</v>
      </c>
      <c r="G168" s="8"/>
      <c r="H168" s="7">
        <f t="shared" si="158"/>
        <v>1</v>
      </c>
      <c r="I168" s="4">
        <v>1</v>
      </c>
      <c r="J168" s="8" t="s">
        <v>231</v>
      </c>
      <c r="K168" s="7">
        <f>SUMIF(exportMMB!D:D,'Voorbeeld Costreport BudgetMMB'!A168,exportMMB!G:G)</f>
        <v>0</v>
      </c>
      <c r="L168" s="14">
        <f>INDEX(budgetMMB!L:L,MATCH(A:A,budgetMMB!A:A,0))</f>
        <v>0</v>
      </c>
      <c r="M168" s="22">
        <f>INDEX(budgetMMB!M:M,MATCH($A:$A,budgetMMB!$A:$A,0))</f>
        <v>0</v>
      </c>
      <c r="N168" s="14">
        <f>INDEX(budgetMMB!N:N,MATCH($A:$A,budgetMMB!$A:$A,0))</f>
        <v>0</v>
      </c>
      <c r="O168" s="35">
        <f>INDEX(budgetMMB!O:O,MATCH($A:$A,budgetMMB!$A:$A,0))</f>
        <v>0</v>
      </c>
      <c r="P168" s="35">
        <f>INDEX(budgetMMB!P:P,MATCH($A:$A,budgetMMB!$A:$A,0))</f>
        <v>0</v>
      </c>
      <c r="Q168" s="35">
        <f>INDEX(budgetMMB!Q:Q,MATCH($A:$A,budgetMMB!$A:$A,0))</f>
        <v>0</v>
      </c>
      <c r="R168" s="35">
        <f>INDEX(budgetMMB!R:R,MATCH($A:$A,budgetMMB!$A:$A,0))</f>
        <v>0</v>
      </c>
      <c r="S168" s="14">
        <f t="shared" si="150"/>
        <v>0</v>
      </c>
      <c r="T168" s="35">
        <f>INDEX(budgetMMB!T:T,MATCH($A:$A,budgetMMB!$A:$A,0))</f>
        <v>0</v>
      </c>
      <c r="U168" s="332">
        <f t="shared" si="151"/>
        <v>0</v>
      </c>
      <c r="V168" s="58"/>
      <c r="W168" s="14"/>
      <c r="X168" s="58"/>
      <c r="Y168" s="58"/>
      <c r="Z168" s="58"/>
      <c r="AA168" s="58"/>
      <c r="AB168" s="75"/>
      <c r="AC168" s="319">
        <f t="shared" si="152"/>
        <v>0</v>
      </c>
      <c r="AD168" s="278"/>
      <c r="AE168" s="278"/>
      <c r="AF168" s="278"/>
      <c r="AG168" s="294">
        <f t="shared" si="153"/>
        <v>0</v>
      </c>
      <c r="AH168" s="304">
        <f t="shared" si="154"/>
        <v>0</v>
      </c>
    </row>
    <row r="169" spans="1:34">
      <c r="A169" s="39">
        <v>1425</v>
      </c>
      <c r="B169" s="44" t="s">
        <v>309</v>
      </c>
      <c r="C169" s="236" t="s">
        <v>242</v>
      </c>
      <c r="D169" s="6"/>
      <c r="E169" s="4"/>
      <c r="F169" s="98">
        <v>1</v>
      </c>
      <c r="G169" s="8"/>
      <c r="H169" s="7">
        <f t="shared" ref="H169:H176" si="159">SUM(E169:G169)</f>
        <v>1</v>
      </c>
      <c r="I169" s="4">
        <v>1</v>
      </c>
      <c r="J169" s="8" t="s">
        <v>231</v>
      </c>
      <c r="K169" s="7">
        <f>SUMIF(exportMMB!D:D,'Voorbeeld Costreport BudgetMMB'!A169,exportMMB!G:G)</f>
        <v>0</v>
      </c>
      <c r="L169" s="14">
        <f>INDEX(budgetMMB!L:L,MATCH(A:A,budgetMMB!A:A,0))</f>
        <v>0</v>
      </c>
      <c r="M169" s="22">
        <f>INDEX(budgetMMB!M:M,MATCH($A:$A,budgetMMB!$A:$A,0))</f>
        <v>0</v>
      </c>
      <c r="N169" s="14">
        <f>INDEX(budgetMMB!N:N,MATCH($A:$A,budgetMMB!$A:$A,0))</f>
        <v>0</v>
      </c>
      <c r="O169" s="35">
        <f>INDEX(budgetMMB!O:O,MATCH($A:$A,budgetMMB!$A:$A,0))</f>
        <v>0</v>
      </c>
      <c r="P169" s="35">
        <f>INDEX(budgetMMB!P:P,MATCH($A:$A,budgetMMB!$A:$A,0))</f>
        <v>0</v>
      </c>
      <c r="Q169" s="35">
        <f>INDEX(budgetMMB!Q:Q,MATCH($A:$A,budgetMMB!$A:$A,0))</f>
        <v>0</v>
      </c>
      <c r="R169" s="35">
        <f>INDEX(budgetMMB!R:R,MATCH($A:$A,budgetMMB!$A:$A,0))</f>
        <v>0</v>
      </c>
      <c r="S169" s="14">
        <f t="shared" si="150"/>
        <v>0</v>
      </c>
      <c r="T169" s="35">
        <f>INDEX(budgetMMB!T:T,MATCH($A:$A,budgetMMB!$A:$A,0))</f>
        <v>0</v>
      </c>
      <c r="U169" s="332">
        <f t="shared" si="151"/>
        <v>0</v>
      </c>
      <c r="V169" s="58"/>
      <c r="W169" s="14"/>
      <c r="X169" s="58"/>
      <c r="Y169" s="58"/>
      <c r="Z169" s="58"/>
      <c r="AA169" s="58"/>
      <c r="AB169" s="75"/>
      <c r="AC169" s="319">
        <f t="shared" si="152"/>
        <v>0</v>
      </c>
      <c r="AD169" s="278"/>
      <c r="AE169" s="278"/>
      <c r="AF169" s="278"/>
      <c r="AG169" s="294">
        <f t="shared" si="153"/>
        <v>0</v>
      </c>
      <c r="AH169" s="304">
        <f t="shared" si="154"/>
        <v>0</v>
      </c>
    </row>
    <row r="170" spans="1:34">
      <c r="A170" s="39">
        <v>1426</v>
      </c>
      <c r="B170" s="44" t="s">
        <v>310</v>
      </c>
      <c r="C170" s="236" t="s">
        <v>242</v>
      </c>
      <c r="D170" s="6"/>
      <c r="E170" s="4"/>
      <c r="F170" s="98">
        <v>1</v>
      </c>
      <c r="G170" s="8"/>
      <c r="H170" s="7">
        <f t="shared" si="159"/>
        <v>1</v>
      </c>
      <c r="I170" s="4">
        <v>1</v>
      </c>
      <c r="J170" s="8" t="s">
        <v>231</v>
      </c>
      <c r="K170" s="7">
        <f>SUMIF(exportMMB!D:D,'Voorbeeld Costreport BudgetMMB'!A170,exportMMB!G:G)</f>
        <v>0</v>
      </c>
      <c r="L170" s="14">
        <f>INDEX(budgetMMB!L:L,MATCH(A:A,budgetMMB!A:A,0))</f>
        <v>0</v>
      </c>
      <c r="M170" s="22">
        <f>INDEX(budgetMMB!M:M,MATCH($A:$A,budgetMMB!$A:$A,0))</f>
        <v>0</v>
      </c>
      <c r="N170" s="14">
        <f>INDEX(budgetMMB!N:N,MATCH($A:$A,budgetMMB!$A:$A,0))</f>
        <v>0</v>
      </c>
      <c r="O170" s="35">
        <f>INDEX(budgetMMB!O:O,MATCH($A:$A,budgetMMB!$A:$A,0))</f>
        <v>0</v>
      </c>
      <c r="P170" s="35">
        <f>INDEX(budgetMMB!P:P,MATCH($A:$A,budgetMMB!$A:$A,0))</f>
        <v>0</v>
      </c>
      <c r="Q170" s="35">
        <f>INDEX(budgetMMB!Q:Q,MATCH($A:$A,budgetMMB!$A:$A,0))</f>
        <v>0</v>
      </c>
      <c r="R170" s="35">
        <f>INDEX(budgetMMB!R:R,MATCH($A:$A,budgetMMB!$A:$A,0))</f>
        <v>0</v>
      </c>
      <c r="S170" s="14">
        <f t="shared" si="150"/>
        <v>0</v>
      </c>
      <c r="T170" s="35">
        <f>INDEX(budgetMMB!T:T,MATCH($A:$A,budgetMMB!$A:$A,0))</f>
        <v>0</v>
      </c>
      <c r="U170" s="332">
        <f t="shared" si="151"/>
        <v>0</v>
      </c>
      <c r="V170" s="58"/>
      <c r="W170" s="14"/>
      <c r="X170" s="58"/>
      <c r="Y170" s="58"/>
      <c r="Z170" s="58"/>
      <c r="AA170" s="58"/>
      <c r="AB170" s="75"/>
      <c r="AC170" s="319">
        <f t="shared" si="152"/>
        <v>0</v>
      </c>
      <c r="AD170" s="278"/>
      <c r="AE170" s="278"/>
      <c r="AF170" s="278"/>
      <c r="AG170" s="294">
        <f t="shared" si="153"/>
        <v>0</v>
      </c>
      <c r="AH170" s="304">
        <f t="shared" si="154"/>
        <v>0</v>
      </c>
    </row>
    <row r="171" spans="1:34">
      <c r="A171" s="39">
        <v>1427</v>
      </c>
      <c r="B171" s="44" t="s">
        <v>311</v>
      </c>
      <c r="C171" s="236" t="s">
        <v>242</v>
      </c>
      <c r="D171" s="6"/>
      <c r="E171" s="4"/>
      <c r="F171" s="98">
        <v>1</v>
      </c>
      <c r="G171" s="8"/>
      <c r="H171" s="7">
        <f t="shared" si="159"/>
        <v>1</v>
      </c>
      <c r="I171" s="4">
        <v>1</v>
      </c>
      <c r="J171" s="8" t="s">
        <v>231</v>
      </c>
      <c r="K171" s="7">
        <f>SUMIF(exportMMB!D:D,'Voorbeeld Costreport BudgetMMB'!A171,exportMMB!G:G)</f>
        <v>0</v>
      </c>
      <c r="L171" s="14">
        <f>INDEX(budgetMMB!L:L,MATCH(A:A,budgetMMB!A:A,0))</f>
        <v>0</v>
      </c>
      <c r="M171" s="22">
        <f>INDEX(budgetMMB!M:M,MATCH($A:$A,budgetMMB!$A:$A,0))</f>
        <v>0</v>
      </c>
      <c r="N171" s="14">
        <f>INDEX(budgetMMB!N:N,MATCH($A:$A,budgetMMB!$A:$A,0))</f>
        <v>0</v>
      </c>
      <c r="O171" s="35">
        <f>INDEX(budgetMMB!O:O,MATCH($A:$A,budgetMMB!$A:$A,0))</f>
        <v>0</v>
      </c>
      <c r="P171" s="35">
        <f>INDEX(budgetMMB!P:P,MATCH($A:$A,budgetMMB!$A:$A,0))</f>
        <v>0</v>
      </c>
      <c r="Q171" s="35">
        <f>INDEX(budgetMMB!Q:Q,MATCH($A:$A,budgetMMB!$A:$A,0))</f>
        <v>0</v>
      </c>
      <c r="R171" s="35">
        <f>INDEX(budgetMMB!R:R,MATCH($A:$A,budgetMMB!$A:$A,0))</f>
        <v>0</v>
      </c>
      <c r="S171" s="14">
        <f t="shared" si="150"/>
        <v>0</v>
      </c>
      <c r="T171" s="35">
        <f>INDEX(budgetMMB!T:T,MATCH($A:$A,budgetMMB!$A:$A,0))</f>
        <v>0</v>
      </c>
      <c r="U171" s="332">
        <f t="shared" si="151"/>
        <v>0</v>
      </c>
      <c r="V171" s="58"/>
      <c r="W171" s="14"/>
      <c r="X171" s="58"/>
      <c r="Y171" s="58"/>
      <c r="Z171" s="58"/>
      <c r="AA171" s="58"/>
      <c r="AB171" s="75"/>
      <c r="AC171" s="319">
        <f t="shared" si="152"/>
        <v>0</v>
      </c>
      <c r="AD171" s="278"/>
      <c r="AE171" s="278"/>
      <c r="AF171" s="278"/>
      <c r="AG171" s="294">
        <f t="shared" si="153"/>
        <v>0</v>
      </c>
      <c r="AH171" s="304">
        <f t="shared" si="154"/>
        <v>0</v>
      </c>
    </row>
    <row r="172" spans="1:34">
      <c r="A172" s="39">
        <v>1431</v>
      </c>
      <c r="B172" s="44" t="s">
        <v>312</v>
      </c>
      <c r="C172" s="236" t="s">
        <v>242</v>
      </c>
      <c r="D172" s="6"/>
      <c r="E172" s="4"/>
      <c r="F172" s="98">
        <v>1</v>
      </c>
      <c r="G172" s="8"/>
      <c r="H172" s="7">
        <f t="shared" si="159"/>
        <v>1</v>
      </c>
      <c r="I172" s="4">
        <v>1</v>
      </c>
      <c r="J172" s="8" t="s">
        <v>231</v>
      </c>
      <c r="K172" s="7">
        <f>SUMIF(exportMMB!D:D,'Voorbeeld Costreport BudgetMMB'!A172,exportMMB!G:G)</f>
        <v>0</v>
      </c>
      <c r="L172" s="14">
        <f>INDEX(budgetMMB!L:L,MATCH(A:A,budgetMMB!A:A,0))</f>
        <v>0</v>
      </c>
      <c r="M172" s="22">
        <f>INDEX(budgetMMB!M:M,MATCH($A:$A,budgetMMB!$A:$A,0))</f>
        <v>0</v>
      </c>
      <c r="N172" s="14">
        <f>INDEX(budgetMMB!N:N,MATCH($A:$A,budgetMMB!$A:$A,0))</f>
        <v>0</v>
      </c>
      <c r="O172" s="35">
        <f>INDEX(budgetMMB!O:O,MATCH($A:$A,budgetMMB!$A:$A,0))</f>
        <v>0</v>
      </c>
      <c r="P172" s="35">
        <f>INDEX(budgetMMB!P:P,MATCH($A:$A,budgetMMB!$A:$A,0))</f>
        <v>0</v>
      </c>
      <c r="Q172" s="35">
        <f>INDEX(budgetMMB!Q:Q,MATCH($A:$A,budgetMMB!$A:$A,0))</f>
        <v>0</v>
      </c>
      <c r="R172" s="35">
        <f>INDEX(budgetMMB!R:R,MATCH($A:$A,budgetMMB!$A:$A,0))</f>
        <v>0</v>
      </c>
      <c r="S172" s="14">
        <f t="shared" si="150"/>
        <v>0</v>
      </c>
      <c r="T172" s="35">
        <f>INDEX(budgetMMB!T:T,MATCH($A:$A,budgetMMB!$A:$A,0))</f>
        <v>0</v>
      </c>
      <c r="U172" s="332">
        <f t="shared" si="151"/>
        <v>0</v>
      </c>
      <c r="V172" s="58"/>
      <c r="W172" s="14"/>
      <c r="X172" s="58"/>
      <c r="Y172" s="58"/>
      <c r="Z172" s="58"/>
      <c r="AA172" s="58"/>
      <c r="AB172" s="75"/>
      <c r="AC172" s="319">
        <f t="shared" si="152"/>
        <v>0</v>
      </c>
      <c r="AD172" s="278"/>
      <c r="AE172" s="278"/>
      <c r="AF172" s="278"/>
      <c r="AG172" s="294">
        <f t="shared" si="153"/>
        <v>0</v>
      </c>
      <c r="AH172" s="304">
        <f t="shared" si="154"/>
        <v>0</v>
      </c>
    </row>
    <row r="173" spans="1:34">
      <c r="A173" s="103">
        <v>1432</v>
      </c>
      <c r="B173" s="44" t="s">
        <v>313</v>
      </c>
      <c r="C173" s="236" t="s">
        <v>242</v>
      </c>
      <c r="D173" s="6"/>
      <c r="E173" s="4"/>
      <c r="F173" s="98">
        <v>1</v>
      </c>
      <c r="G173" s="8"/>
      <c r="H173" s="7">
        <f t="shared" si="159"/>
        <v>1</v>
      </c>
      <c r="I173" s="4">
        <v>1</v>
      </c>
      <c r="J173" s="8" t="s">
        <v>231</v>
      </c>
      <c r="K173" s="7">
        <f>SUMIF(exportMMB!D:D,'Voorbeeld Costreport BudgetMMB'!A173,exportMMB!G:G)</f>
        <v>0</v>
      </c>
      <c r="L173" s="14">
        <f>INDEX(budgetMMB!L:L,MATCH(A:A,budgetMMB!A:A,0))</f>
        <v>0</v>
      </c>
      <c r="M173" s="22">
        <f>INDEX(budgetMMB!M:M,MATCH($A:$A,budgetMMB!$A:$A,0))</f>
        <v>0</v>
      </c>
      <c r="N173" s="14">
        <f>INDEX(budgetMMB!N:N,MATCH($A:$A,budgetMMB!$A:$A,0))</f>
        <v>0</v>
      </c>
      <c r="O173" s="35">
        <f>INDEX(budgetMMB!O:O,MATCH($A:$A,budgetMMB!$A:$A,0))</f>
        <v>0</v>
      </c>
      <c r="P173" s="35">
        <f>INDEX(budgetMMB!P:P,MATCH($A:$A,budgetMMB!$A:$A,0))</f>
        <v>0</v>
      </c>
      <c r="Q173" s="35">
        <f>INDEX(budgetMMB!Q:Q,MATCH($A:$A,budgetMMB!$A:$A,0))</f>
        <v>0</v>
      </c>
      <c r="R173" s="35">
        <f>INDEX(budgetMMB!R:R,MATCH($A:$A,budgetMMB!$A:$A,0))</f>
        <v>0</v>
      </c>
      <c r="S173" s="14">
        <f t="shared" si="150"/>
        <v>0</v>
      </c>
      <c r="T173" s="35">
        <f>INDEX(budgetMMB!T:T,MATCH($A:$A,budgetMMB!$A:$A,0))</f>
        <v>0</v>
      </c>
      <c r="U173" s="332">
        <f t="shared" si="151"/>
        <v>0</v>
      </c>
      <c r="V173" s="58"/>
      <c r="W173" s="14"/>
      <c r="X173" s="58"/>
      <c r="Y173" s="58"/>
      <c r="Z173" s="58"/>
      <c r="AA173" s="58"/>
      <c r="AB173" s="75"/>
      <c r="AC173" s="319">
        <f t="shared" si="152"/>
        <v>0</v>
      </c>
      <c r="AD173" s="278"/>
      <c r="AE173" s="278"/>
      <c r="AF173" s="278"/>
      <c r="AG173" s="294">
        <f t="shared" si="153"/>
        <v>0</v>
      </c>
      <c r="AH173" s="304">
        <f t="shared" si="154"/>
        <v>0</v>
      </c>
    </row>
    <row r="174" spans="1:34">
      <c r="A174" s="103">
        <v>1440</v>
      </c>
      <c r="B174" s="44" t="s">
        <v>314</v>
      </c>
      <c r="C174" s="236" t="s">
        <v>242</v>
      </c>
      <c r="D174" s="6"/>
      <c r="E174" s="4"/>
      <c r="F174" s="98">
        <v>1</v>
      </c>
      <c r="G174" s="8"/>
      <c r="H174" s="7">
        <f t="shared" si="159"/>
        <v>1</v>
      </c>
      <c r="I174" s="4">
        <v>1</v>
      </c>
      <c r="J174" s="8" t="s">
        <v>231</v>
      </c>
      <c r="K174" s="7">
        <f>SUMIF(exportMMB!D:D,'Voorbeeld Costreport BudgetMMB'!A174,exportMMB!G:G)</f>
        <v>0</v>
      </c>
      <c r="L174" s="14">
        <f>INDEX(budgetMMB!L:L,MATCH(A:A,budgetMMB!A:A,0))</f>
        <v>0</v>
      </c>
      <c r="M174" s="22">
        <f>INDEX(budgetMMB!M:M,MATCH($A:$A,budgetMMB!$A:$A,0))</f>
        <v>0</v>
      </c>
      <c r="N174" s="14">
        <f>INDEX(budgetMMB!N:N,MATCH($A:$A,budgetMMB!$A:$A,0))</f>
        <v>0</v>
      </c>
      <c r="O174" s="35">
        <f>INDEX(budgetMMB!O:O,MATCH($A:$A,budgetMMB!$A:$A,0))</f>
        <v>0</v>
      </c>
      <c r="P174" s="35">
        <f>INDEX(budgetMMB!P:P,MATCH($A:$A,budgetMMB!$A:$A,0))</f>
        <v>0</v>
      </c>
      <c r="Q174" s="35">
        <f>INDEX(budgetMMB!Q:Q,MATCH($A:$A,budgetMMB!$A:$A,0))</f>
        <v>0</v>
      </c>
      <c r="R174" s="35">
        <f>INDEX(budgetMMB!R:R,MATCH($A:$A,budgetMMB!$A:$A,0))</f>
        <v>0</v>
      </c>
      <c r="S174" s="14">
        <f t="shared" si="150"/>
        <v>0</v>
      </c>
      <c r="T174" s="35">
        <f>INDEX(budgetMMB!T:T,MATCH($A:$A,budgetMMB!$A:$A,0))</f>
        <v>0</v>
      </c>
      <c r="U174" s="332">
        <f t="shared" si="151"/>
        <v>0</v>
      </c>
      <c r="V174" s="58"/>
      <c r="W174" s="14"/>
      <c r="X174" s="58"/>
      <c r="Y174" s="58"/>
      <c r="Z174" s="58"/>
      <c r="AA174" s="58"/>
      <c r="AB174" s="75"/>
      <c r="AC174" s="319">
        <f t="shared" si="152"/>
        <v>0</v>
      </c>
      <c r="AD174" s="278"/>
      <c r="AE174" s="278"/>
      <c r="AF174" s="278"/>
      <c r="AG174" s="294">
        <f t="shared" si="153"/>
        <v>0</v>
      </c>
      <c r="AH174" s="304">
        <f t="shared" si="154"/>
        <v>0</v>
      </c>
    </row>
    <row r="175" spans="1:34">
      <c r="A175" s="103">
        <v>1450</v>
      </c>
      <c r="B175" s="44" t="s">
        <v>273</v>
      </c>
      <c r="C175" s="236" t="s">
        <v>254</v>
      </c>
      <c r="D175" s="6"/>
      <c r="E175" s="4"/>
      <c r="F175" s="98">
        <v>1</v>
      </c>
      <c r="G175" s="8"/>
      <c r="H175" s="7">
        <f t="shared" si="159"/>
        <v>1</v>
      </c>
      <c r="I175" s="4">
        <v>1</v>
      </c>
      <c r="J175" s="8" t="s">
        <v>231</v>
      </c>
      <c r="K175" s="7">
        <f>SUMIF(exportMMB!D:D,'Voorbeeld Costreport BudgetMMB'!A175,exportMMB!G:G)</f>
        <v>0</v>
      </c>
      <c r="L175" s="14">
        <f>INDEX(budgetMMB!L:L,MATCH(A:A,budgetMMB!A:A,0))</f>
        <v>0</v>
      </c>
      <c r="M175" s="22">
        <f>INDEX(budgetMMB!M:M,MATCH($A:$A,budgetMMB!$A:$A,0))</f>
        <v>0</v>
      </c>
      <c r="N175" s="14">
        <f>INDEX(budgetMMB!N:N,MATCH($A:$A,budgetMMB!$A:$A,0))</f>
        <v>0</v>
      </c>
      <c r="O175" s="35">
        <f>INDEX(budgetMMB!O:O,MATCH($A:$A,budgetMMB!$A:$A,0))</f>
        <v>0</v>
      </c>
      <c r="P175" s="35">
        <f>INDEX(budgetMMB!P:P,MATCH($A:$A,budgetMMB!$A:$A,0))</f>
        <v>0</v>
      </c>
      <c r="Q175" s="35">
        <f>INDEX(budgetMMB!Q:Q,MATCH($A:$A,budgetMMB!$A:$A,0))</f>
        <v>0</v>
      </c>
      <c r="R175" s="35">
        <f>INDEX(budgetMMB!R:R,MATCH($A:$A,budgetMMB!$A:$A,0))</f>
        <v>0</v>
      </c>
      <c r="S175" s="14">
        <f t="shared" si="150"/>
        <v>0</v>
      </c>
      <c r="T175" s="36"/>
      <c r="U175" s="332">
        <f t="shared" si="151"/>
        <v>0</v>
      </c>
      <c r="V175" s="58"/>
      <c r="W175" s="14"/>
      <c r="X175" s="58"/>
      <c r="Y175" s="58"/>
      <c r="Z175" s="58"/>
      <c r="AA175" s="58"/>
      <c r="AB175" s="310"/>
      <c r="AC175" s="319">
        <f t="shared" si="152"/>
        <v>0</v>
      </c>
      <c r="AD175" s="278"/>
      <c r="AE175" s="278"/>
      <c r="AF175" s="278"/>
      <c r="AG175" s="294">
        <f t="shared" si="153"/>
        <v>0</v>
      </c>
      <c r="AH175" s="304">
        <f t="shared" si="154"/>
        <v>0</v>
      </c>
    </row>
    <row r="176" spans="1:34">
      <c r="A176" s="103">
        <v>1451</v>
      </c>
      <c r="B176" s="44" t="s">
        <v>274</v>
      </c>
      <c r="C176" s="236" t="s">
        <v>254</v>
      </c>
      <c r="D176" s="6"/>
      <c r="E176" s="4"/>
      <c r="F176" s="98">
        <v>1</v>
      </c>
      <c r="G176" s="8"/>
      <c r="H176" s="7">
        <f t="shared" si="159"/>
        <v>1</v>
      </c>
      <c r="I176" s="4">
        <v>1</v>
      </c>
      <c r="J176" s="8" t="s">
        <v>231</v>
      </c>
      <c r="K176" s="7">
        <f>SUMIF(exportMMB!D:D,'Voorbeeld Costreport BudgetMMB'!A176,exportMMB!G:G)</f>
        <v>0</v>
      </c>
      <c r="L176" s="14">
        <f>INDEX(budgetMMB!L:L,MATCH(A:A,budgetMMB!A:A,0))</f>
        <v>0</v>
      </c>
      <c r="M176" s="22">
        <f>INDEX(budgetMMB!M:M,MATCH($A:$A,budgetMMB!$A:$A,0))</f>
        <v>0</v>
      </c>
      <c r="N176" s="14">
        <f>INDEX(budgetMMB!N:N,MATCH($A:$A,budgetMMB!$A:$A,0))</f>
        <v>0</v>
      </c>
      <c r="O176" s="35">
        <f>INDEX(budgetMMB!O:O,MATCH($A:$A,budgetMMB!$A:$A,0))</f>
        <v>0</v>
      </c>
      <c r="P176" s="35">
        <f>INDEX(budgetMMB!P:P,MATCH($A:$A,budgetMMB!$A:$A,0))</f>
        <v>0</v>
      </c>
      <c r="Q176" s="35">
        <f>INDEX(budgetMMB!Q:Q,MATCH($A:$A,budgetMMB!$A:$A,0))</f>
        <v>0</v>
      </c>
      <c r="R176" s="35">
        <f>INDEX(budgetMMB!R:R,MATCH($A:$A,budgetMMB!$A:$A,0))</f>
        <v>0</v>
      </c>
      <c r="S176" s="14">
        <f t="shared" si="150"/>
        <v>0</v>
      </c>
      <c r="T176" s="36"/>
      <c r="U176" s="332">
        <f t="shared" si="151"/>
        <v>0</v>
      </c>
      <c r="V176" s="58"/>
      <c r="W176" s="14"/>
      <c r="X176" s="58"/>
      <c r="Y176" s="58"/>
      <c r="Z176" s="58"/>
      <c r="AA176" s="58"/>
      <c r="AB176" s="310"/>
      <c r="AC176" s="319">
        <f t="shared" si="152"/>
        <v>0</v>
      </c>
      <c r="AD176" s="278"/>
      <c r="AE176" s="278"/>
      <c r="AF176" s="278"/>
      <c r="AG176" s="294">
        <f t="shared" si="153"/>
        <v>0</v>
      </c>
      <c r="AH176" s="304">
        <f t="shared" si="154"/>
        <v>0</v>
      </c>
    </row>
    <row r="177" spans="1:35">
      <c r="A177" s="103">
        <v>1452</v>
      </c>
      <c r="B177" s="44" t="s">
        <v>275</v>
      </c>
      <c r="C177" s="236" t="s">
        <v>254</v>
      </c>
      <c r="D177" s="6"/>
      <c r="E177" s="4"/>
      <c r="F177" s="98">
        <v>1</v>
      </c>
      <c r="G177" s="8"/>
      <c r="H177" s="7">
        <f t="shared" ref="H177:H178" si="160">SUM(E177:G177)</f>
        <v>1</v>
      </c>
      <c r="I177" s="4">
        <v>1</v>
      </c>
      <c r="J177" s="8" t="s">
        <v>231</v>
      </c>
      <c r="K177" s="7">
        <f>SUMIF(exportMMB!D:D,'Voorbeeld Costreport BudgetMMB'!A177,exportMMB!G:G)</f>
        <v>0</v>
      </c>
      <c r="L177" s="14">
        <f>INDEX(budgetMMB!L:L,MATCH(A:A,budgetMMB!A:A,0))</f>
        <v>0</v>
      </c>
      <c r="M177" s="22">
        <f>INDEX(budgetMMB!M:M,MATCH($A:$A,budgetMMB!$A:$A,0))</f>
        <v>0</v>
      </c>
      <c r="N177" s="14">
        <f>INDEX(budgetMMB!N:N,MATCH($A:$A,budgetMMB!$A:$A,0))</f>
        <v>0</v>
      </c>
      <c r="O177" s="35">
        <f>INDEX(budgetMMB!O:O,MATCH($A:$A,budgetMMB!$A:$A,0))</f>
        <v>0</v>
      </c>
      <c r="P177" s="35">
        <f>INDEX(budgetMMB!P:P,MATCH($A:$A,budgetMMB!$A:$A,0))</f>
        <v>0</v>
      </c>
      <c r="Q177" s="35">
        <f>INDEX(budgetMMB!Q:Q,MATCH($A:$A,budgetMMB!$A:$A,0))</f>
        <v>0</v>
      </c>
      <c r="R177" s="35">
        <f>INDEX(budgetMMB!R:R,MATCH($A:$A,budgetMMB!$A:$A,0))</f>
        <v>0</v>
      </c>
      <c r="S177" s="14">
        <f t="shared" si="150"/>
        <v>0</v>
      </c>
      <c r="T177" s="35">
        <f>INDEX(budgetMMB!T:T,MATCH($A:$A,budgetMMB!$A:$A,0))</f>
        <v>0</v>
      </c>
      <c r="U177" s="332">
        <f t="shared" si="151"/>
        <v>0</v>
      </c>
      <c r="V177" s="58"/>
      <c r="W177" s="14"/>
      <c r="X177" s="58"/>
      <c r="Y177" s="58"/>
      <c r="Z177" s="58"/>
      <c r="AA177" s="58"/>
      <c r="AB177" s="75"/>
      <c r="AC177" s="319">
        <f t="shared" si="152"/>
        <v>0</v>
      </c>
      <c r="AD177" s="278"/>
      <c r="AE177" s="278"/>
      <c r="AF177" s="278"/>
      <c r="AG177" s="294">
        <f t="shared" si="153"/>
        <v>0</v>
      </c>
      <c r="AH177" s="304">
        <f t="shared" si="154"/>
        <v>0</v>
      </c>
    </row>
    <row r="178" spans="1:35">
      <c r="A178" s="103">
        <v>1453</v>
      </c>
      <c r="B178" s="44" t="s">
        <v>276</v>
      </c>
      <c r="C178" s="236" t="s">
        <v>254</v>
      </c>
      <c r="D178" s="6"/>
      <c r="E178" s="4"/>
      <c r="F178" s="98">
        <v>1</v>
      </c>
      <c r="G178" s="8"/>
      <c r="H178" s="7">
        <f t="shared" si="160"/>
        <v>1</v>
      </c>
      <c r="I178" s="4">
        <v>1</v>
      </c>
      <c r="J178" s="8" t="s">
        <v>231</v>
      </c>
      <c r="K178" s="7">
        <f>SUMIF(exportMMB!D:D,'Voorbeeld Costreport BudgetMMB'!A178,exportMMB!G:G)</f>
        <v>0</v>
      </c>
      <c r="L178" s="14">
        <f>INDEX(budgetMMB!L:L,MATCH(A:A,budgetMMB!A:A,0))</f>
        <v>0</v>
      </c>
      <c r="M178" s="22">
        <f>INDEX(budgetMMB!M:M,MATCH($A:$A,budgetMMB!$A:$A,0))</f>
        <v>0</v>
      </c>
      <c r="N178" s="14">
        <f>INDEX(budgetMMB!N:N,MATCH($A:$A,budgetMMB!$A:$A,0))</f>
        <v>0</v>
      </c>
      <c r="O178" s="35">
        <f>INDEX(budgetMMB!O:O,MATCH($A:$A,budgetMMB!$A:$A,0))</f>
        <v>0</v>
      </c>
      <c r="P178" s="35">
        <f>INDEX(budgetMMB!P:P,MATCH($A:$A,budgetMMB!$A:$A,0))</f>
        <v>0</v>
      </c>
      <c r="Q178" s="35">
        <f>INDEX(budgetMMB!Q:Q,MATCH($A:$A,budgetMMB!$A:$A,0))</f>
        <v>0</v>
      </c>
      <c r="R178" s="35">
        <f>INDEX(budgetMMB!R:R,MATCH($A:$A,budgetMMB!$A:$A,0))</f>
        <v>0</v>
      </c>
      <c r="S178" s="14">
        <f t="shared" si="150"/>
        <v>0</v>
      </c>
      <c r="T178" s="36"/>
      <c r="U178" s="332">
        <f t="shared" si="151"/>
        <v>0</v>
      </c>
      <c r="V178" s="58"/>
      <c r="W178" s="14"/>
      <c r="X178" s="58"/>
      <c r="Y178" s="58"/>
      <c r="Z178" s="58"/>
      <c r="AA178" s="58"/>
      <c r="AB178" s="310"/>
      <c r="AC178" s="319">
        <f t="shared" si="152"/>
        <v>0</v>
      </c>
      <c r="AD178" s="278"/>
      <c r="AE178" s="278"/>
      <c r="AF178" s="278"/>
      <c r="AG178" s="294">
        <f t="shared" si="153"/>
        <v>0</v>
      </c>
      <c r="AH178" s="304">
        <f t="shared" si="154"/>
        <v>0</v>
      </c>
    </row>
    <row r="179" spans="1:35">
      <c r="A179" s="1"/>
      <c r="B179" s="46" t="s">
        <v>152</v>
      </c>
      <c r="C179" s="239"/>
      <c r="D179" s="6"/>
      <c r="E179" s="4"/>
      <c r="F179" s="98"/>
      <c r="G179" s="8"/>
      <c r="H179" s="7"/>
      <c r="I179" s="4"/>
      <c r="J179" s="8"/>
      <c r="K179" s="7"/>
      <c r="L179" s="16">
        <f>SUM(L147:L178)</f>
        <v>0</v>
      </c>
      <c r="M179" s="21">
        <f>SUM(M147:M178)</f>
        <v>0</v>
      </c>
      <c r="N179" s="16">
        <f t="shared" ref="N179:U179" si="161">SUM(N147:N178)</f>
        <v>0</v>
      </c>
      <c r="O179" s="34">
        <f t="shared" si="161"/>
        <v>0</v>
      </c>
      <c r="P179" s="34">
        <f t="shared" si="161"/>
        <v>0</v>
      </c>
      <c r="Q179" s="34">
        <f t="shared" si="161"/>
        <v>0</v>
      </c>
      <c r="R179" s="34">
        <f t="shared" si="161"/>
        <v>0</v>
      </c>
      <c r="S179" s="16">
        <f t="shared" si="161"/>
        <v>0</v>
      </c>
      <c r="T179" s="34">
        <f t="shared" si="161"/>
        <v>0</v>
      </c>
      <c r="U179" s="284">
        <f t="shared" si="161"/>
        <v>0</v>
      </c>
      <c r="V179" s="58">
        <f t="shared" ref="V179:AA179" si="162">SUM(V147:V178)</f>
        <v>0</v>
      </c>
      <c r="W179" s="14">
        <f t="shared" si="162"/>
        <v>0</v>
      </c>
      <c r="X179" s="58">
        <f t="shared" si="162"/>
        <v>0</v>
      </c>
      <c r="Y179" s="58">
        <f t="shared" si="162"/>
        <v>0</v>
      </c>
      <c r="Z179" s="58">
        <f t="shared" si="162"/>
        <v>0</v>
      </c>
      <c r="AA179" s="58">
        <f t="shared" si="162"/>
        <v>0</v>
      </c>
      <c r="AB179" s="59">
        <f t="shared" ref="AB179" si="163">SUM(AB147:AB178)</f>
        <v>0</v>
      </c>
      <c r="AC179" s="320">
        <f t="shared" ref="AC179:AF179" si="164">SUM(AC147:AC178)</f>
        <v>0</v>
      </c>
      <c r="AD179" s="279">
        <f t="shared" si="164"/>
        <v>0</v>
      </c>
      <c r="AE179" s="279">
        <f t="shared" si="164"/>
        <v>0</v>
      </c>
      <c r="AF179" s="279">
        <f t="shared" si="164"/>
        <v>0</v>
      </c>
      <c r="AG179" s="295">
        <f t="shared" ref="AG179:AH179" si="165">SUM(AG147:AG178)</f>
        <v>0</v>
      </c>
      <c r="AH179" s="305">
        <f t="shared" si="165"/>
        <v>0</v>
      </c>
      <c r="AI179" s="328"/>
    </row>
    <row r="180" spans="1:35">
      <c r="A180" s="39"/>
      <c r="B180" s="44"/>
      <c r="C180" s="236"/>
      <c r="D180" s="6"/>
      <c r="E180" s="4"/>
      <c r="F180" s="98"/>
      <c r="G180" s="8"/>
      <c r="H180" s="7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  <c r="U180" s="284"/>
      <c r="V180" s="58"/>
      <c r="W180" s="14"/>
      <c r="X180" s="58"/>
      <c r="Y180" s="58"/>
      <c r="Z180" s="58"/>
      <c r="AA180" s="58"/>
      <c r="AB180" s="75"/>
      <c r="AC180" s="319"/>
      <c r="AD180" s="278"/>
      <c r="AE180" s="278"/>
      <c r="AF180" s="278"/>
      <c r="AG180" s="294"/>
      <c r="AH180" s="304"/>
    </row>
    <row r="181" spans="1:35">
      <c r="A181" s="104">
        <v>1500</v>
      </c>
      <c r="B181" s="31" t="s">
        <v>170</v>
      </c>
      <c r="C181" s="237"/>
      <c r="D181" s="6"/>
      <c r="E181" s="4"/>
      <c r="F181" s="98"/>
      <c r="G181" s="8"/>
      <c r="H181" s="7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  <c r="U181" s="284"/>
      <c r="V181" s="58"/>
      <c r="W181" s="14"/>
      <c r="X181" s="58"/>
      <c r="Y181" s="58"/>
      <c r="Z181" s="58"/>
      <c r="AA181" s="58"/>
      <c r="AB181" s="75"/>
      <c r="AC181" s="319"/>
      <c r="AD181" s="278"/>
      <c r="AE181" s="278"/>
      <c r="AF181" s="278"/>
      <c r="AG181" s="294"/>
      <c r="AH181" s="304"/>
    </row>
    <row r="182" spans="1:35">
      <c r="A182" s="39">
        <v>1501</v>
      </c>
      <c r="B182" s="44" t="s">
        <v>315</v>
      </c>
      <c r="C182" s="236" t="s">
        <v>244</v>
      </c>
      <c r="D182" s="6"/>
      <c r="E182" s="4"/>
      <c r="F182" s="98">
        <v>1</v>
      </c>
      <c r="G182" s="8"/>
      <c r="H182" s="7">
        <f t="shared" ref="H182:H188" si="166">SUM(E182:G182)</f>
        <v>1</v>
      </c>
      <c r="I182" s="4">
        <v>1</v>
      </c>
      <c r="J182" s="8" t="s">
        <v>231</v>
      </c>
      <c r="K182" s="7">
        <f>SUMIF(exportMMB!D:D,'Voorbeeld Costreport BudgetMMB'!A182,exportMMB!G:G)</f>
        <v>0</v>
      </c>
      <c r="L182" s="14">
        <f>INDEX(budgetMMB!L:L,MATCH(A:A,budgetMMB!A:A,0))</f>
        <v>0</v>
      </c>
      <c r="M182" s="22">
        <f>INDEX(budgetMMB!M:M,MATCH($A:$A,budgetMMB!$A:$A,0))</f>
        <v>0</v>
      </c>
      <c r="N182" s="14">
        <f>INDEX(budgetMMB!N:N,MATCH($A:$A,budgetMMB!$A:$A,0))</f>
        <v>0</v>
      </c>
      <c r="O182" s="35">
        <f>INDEX(budgetMMB!O:O,MATCH($A:$A,budgetMMB!$A:$A,0))</f>
        <v>0</v>
      </c>
      <c r="P182" s="35">
        <f>INDEX(budgetMMB!P:P,MATCH($A:$A,budgetMMB!$A:$A,0))</f>
        <v>0</v>
      </c>
      <c r="Q182" s="35">
        <f>INDEX(budgetMMB!Q:Q,MATCH($A:$A,budgetMMB!$A:$A,0))</f>
        <v>0</v>
      </c>
      <c r="R182" s="35">
        <f>INDEX(budgetMMB!R:R,MATCH($A:$A,budgetMMB!$A:$A,0))</f>
        <v>0</v>
      </c>
      <c r="S182" s="14">
        <f t="shared" ref="S182:S188" si="167">L182-SUM(N182:R182)</f>
        <v>0</v>
      </c>
      <c r="T182" s="35">
        <f>INDEX(budgetMMB!T:T,MATCH($A:$A,budgetMMB!$A:$A,0))</f>
        <v>0</v>
      </c>
      <c r="U182" s="332">
        <f t="shared" ref="U182:U188" si="168">W:W+X:X+Y:Y+Z:Z+AA:AA</f>
        <v>0</v>
      </c>
      <c r="V182" s="58"/>
      <c r="W182" s="14"/>
      <c r="X182" s="58"/>
      <c r="Y182" s="58"/>
      <c r="Z182" s="58"/>
      <c r="AA182" s="58"/>
      <c r="AB182" s="75"/>
      <c r="AC182" s="319">
        <f t="shared" ref="AC182:AC188" si="169">AD:AD+AE:AE</f>
        <v>0</v>
      </c>
      <c r="AD182" s="278"/>
      <c r="AE182" s="278"/>
      <c r="AF182" s="278"/>
      <c r="AG182" s="294">
        <f t="shared" ref="AG182:AG188" si="170">AC:AC+U:U</f>
        <v>0</v>
      </c>
      <c r="AH182" s="304">
        <f t="shared" ref="AH182:AH188" si="171">L:L-AG:AG</f>
        <v>0</v>
      </c>
    </row>
    <row r="183" spans="1:35">
      <c r="A183" s="103">
        <v>1502</v>
      </c>
      <c r="B183" s="44" t="s">
        <v>316</v>
      </c>
      <c r="C183" s="236" t="s">
        <v>244</v>
      </c>
      <c r="D183" s="6"/>
      <c r="E183" s="4"/>
      <c r="F183" s="98">
        <v>1</v>
      </c>
      <c r="G183" s="8"/>
      <c r="H183" s="7">
        <f t="shared" si="166"/>
        <v>1</v>
      </c>
      <c r="I183" s="4">
        <v>1</v>
      </c>
      <c r="J183" s="8" t="s">
        <v>231</v>
      </c>
      <c r="K183" s="7">
        <f>SUMIF(exportMMB!D:D,'Voorbeeld Costreport BudgetMMB'!A183,exportMMB!G:G)</f>
        <v>0</v>
      </c>
      <c r="L183" s="14">
        <f>INDEX(budgetMMB!L:L,MATCH(A:A,budgetMMB!A:A,0))</f>
        <v>0</v>
      </c>
      <c r="M183" s="22">
        <f>INDEX(budgetMMB!M:M,MATCH($A:$A,budgetMMB!$A:$A,0))</f>
        <v>0</v>
      </c>
      <c r="N183" s="14">
        <f>INDEX(budgetMMB!N:N,MATCH($A:$A,budgetMMB!$A:$A,0))</f>
        <v>0</v>
      </c>
      <c r="O183" s="35">
        <f>INDEX(budgetMMB!O:O,MATCH($A:$A,budgetMMB!$A:$A,0))</f>
        <v>0</v>
      </c>
      <c r="P183" s="35">
        <f>INDEX(budgetMMB!P:P,MATCH($A:$A,budgetMMB!$A:$A,0))</f>
        <v>0</v>
      </c>
      <c r="Q183" s="35">
        <f>INDEX(budgetMMB!Q:Q,MATCH($A:$A,budgetMMB!$A:$A,0))</f>
        <v>0</v>
      </c>
      <c r="R183" s="35">
        <f>INDEX(budgetMMB!R:R,MATCH($A:$A,budgetMMB!$A:$A,0))</f>
        <v>0</v>
      </c>
      <c r="S183" s="14">
        <f t="shared" si="167"/>
        <v>0</v>
      </c>
      <c r="T183" s="35">
        <f>INDEX(budgetMMB!T:T,MATCH($A:$A,budgetMMB!$A:$A,0))</f>
        <v>0</v>
      </c>
      <c r="U183" s="332">
        <f t="shared" si="168"/>
        <v>0</v>
      </c>
      <c r="V183" s="58"/>
      <c r="W183" s="14"/>
      <c r="X183" s="58"/>
      <c r="Y183" s="58"/>
      <c r="Z183" s="58"/>
      <c r="AA183" s="58"/>
      <c r="AB183" s="75"/>
      <c r="AC183" s="319">
        <f t="shared" si="169"/>
        <v>0</v>
      </c>
      <c r="AD183" s="278"/>
      <c r="AE183" s="278"/>
      <c r="AF183" s="278"/>
      <c r="AG183" s="294">
        <f t="shared" si="170"/>
        <v>0</v>
      </c>
      <c r="AH183" s="304">
        <f t="shared" si="171"/>
        <v>0</v>
      </c>
    </row>
    <row r="184" spans="1:35">
      <c r="A184" s="103">
        <v>1503</v>
      </c>
      <c r="B184" s="44" t="s">
        <v>317</v>
      </c>
      <c r="C184" s="236" t="s">
        <v>244</v>
      </c>
      <c r="D184" s="6"/>
      <c r="E184" s="4"/>
      <c r="F184" s="98">
        <v>1</v>
      </c>
      <c r="G184" s="8"/>
      <c r="H184" s="7">
        <f t="shared" si="166"/>
        <v>1</v>
      </c>
      <c r="I184" s="4">
        <v>1</v>
      </c>
      <c r="J184" s="8" t="s">
        <v>231</v>
      </c>
      <c r="K184" s="7">
        <f>SUMIF(exportMMB!D:D,'Voorbeeld Costreport BudgetMMB'!A184,exportMMB!G:G)</f>
        <v>0</v>
      </c>
      <c r="L184" s="14">
        <f>INDEX(budgetMMB!L:L,MATCH(A:A,budgetMMB!A:A,0))</f>
        <v>0</v>
      </c>
      <c r="M184" s="22">
        <f>INDEX(budgetMMB!M:M,MATCH($A:$A,budgetMMB!$A:$A,0))</f>
        <v>0</v>
      </c>
      <c r="N184" s="14">
        <f>INDEX(budgetMMB!N:N,MATCH($A:$A,budgetMMB!$A:$A,0))</f>
        <v>0</v>
      </c>
      <c r="O184" s="35">
        <f>INDEX(budgetMMB!O:O,MATCH($A:$A,budgetMMB!$A:$A,0))</f>
        <v>0</v>
      </c>
      <c r="P184" s="35">
        <f>INDEX(budgetMMB!P:P,MATCH($A:$A,budgetMMB!$A:$A,0))</f>
        <v>0</v>
      </c>
      <c r="Q184" s="35">
        <f>INDEX(budgetMMB!Q:Q,MATCH($A:$A,budgetMMB!$A:$A,0))</f>
        <v>0</v>
      </c>
      <c r="R184" s="35">
        <f>INDEX(budgetMMB!R:R,MATCH($A:$A,budgetMMB!$A:$A,0))</f>
        <v>0</v>
      </c>
      <c r="S184" s="14">
        <f t="shared" si="167"/>
        <v>0</v>
      </c>
      <c r="T184" s="35">
        <f>INDEX(budgetMMB!T:T,MATCH($A:$A,budgetMMB!$A:$A,0))</f>
        <v>0</v>
      </c>
      <c r="U184" s="332">
        <f t="shared" si="168"/>
        <v>0</v>
      </c>
      <c r="V184" s="58"/>
      <c r="W184" s="14"/>
      <c r="X184" s="58"/>
      <c r="Y184" s="58"/>
      <c r="Z184" s="58"/>
      <c r="AA184" s="58"/>
      <c r="AB184" s="75"/>
      <c r="AC184" s="319">
        <f t="shared" si="169"/>
        <v>0</v>
      </c>
      <c r="AD184" s="278"/>
      <c r="AE184" s="278"/>
      <c r="AF184" s="278"/>
      <c r="AG184" s="294">
        <f t="shared" si="170"/>
        <v>0</v>
      </c>
      <c r="AH184" s="304">
        <f t="shared" si="171"/>
        <v>0</v>
      </c>
    </row>
    <row r="185" spans="1:35">
      <c r="A185" s="103">
        <v>1505</v>
      </c>
      <c r="B185" s="44" t="s">
        <v>318</v>
      </c>
      <c r="C185" s="236" t="s">
        <v>244</v>
      </c>
      <c r="D185" s="6"/>
      <c r="E185" s="4"/>
      <c r="F185" s="98">
        <v>1</v>
      </c>
      <c r="G185" s="8"/>
      <c r="H185" s="7">
        <f t="shared" si="166"/>
        <v>1</v>
      </c>
      <c r="I185" s="4">
        <v>1</v>
      </c>
      <c r="J185" s="8" t="s">
        <v>231</v>
      </c>
      <c r="K185" s="7">
        <f>SUMIF(exportMMB!D:D,'Voorbeeld Costreport BudgetMMB'!A185,exportMMB!G:G)</f>
        <v>0</v>
      </c>
      <c r="L185" s="14">
        <f>INDEX(budgetMMB!L:L,MATCH(A:A,budgetMMB!A:A,0))</f>
        <v>0</v>
      </c>
      <c r="M185" s="22">
        <f>INDEX(budgetMMB!M:M,MATCH($A:$A,budgetMMB!$A:$A,0))</f>
        <v>0</v>
      </c>
      <c r="N185" s="14">
        <f>INDEX(budgetMMB!N:N,MATCH($A:$A,budgetMMB!$A:$A,0))</f>
        <v>0</v>
      </c>
      <c r="O185" s="35">
        <f>INDEX(budgetMMB!O:O,MATCH($A:$A,budgetMMB!$A:$A,0))</f>
        <v>0</v>
      </c>
      <c r="P185" s="35">
        <f>INDEX(budgetMMB!P:P,MATCH($A:$A,budgetMMB!$A:$A,0))</f>
        <v>0</v>
      </c>
      <c r="Q185" s="35">
        <f>INDEX(budgetMMB!Q:Q,MATCH($A:$A,budgetMMB!$A:$A,0))</f>
        <v>0</v>
      </c>
      <c r="R185" s="35">
        <f>INDEX(budgetMMB!R:R,MATCH($A:$A,budgetMMB!$A:$A,0))</f>
        <v>0</v>
      </c>
      <c r="S185" s="14">
        <f t="shared" si="167"/>
        <v>0</v>
      </c>
      <c r="T185" s="35">
        <f>INDEX(budgetMMB!T:T,MATCH($A:$A,budgetMMB!$A:$A,0))</f>
        <v>0</v>
      </c>
      <c r="U185" s="332">
        <f t="shared" si="168"/>
        <v>0</v>
      </c>
      <c r="V185" s="58"/>
      <c r="W185" s="14"/>
      <c r="X185" s="58"/>
      <c r="Y185" s="58"/>
      <c r="Z185" s="58"/>
      <c r="AA185" s="58"/>
      <c r="AB185" s="75"/>
      <c r="AC185" s="319">
        <f t="shared" si="169"/>
        <v>0</v>
      </c>
      <c r="AD185" s="278"/>
      <c r="AE185" s="278"/>
      <c r="AF185" s="278"/>
      <c r="AG185" s="294">
        <f t="shared" si="170"/>
        <v>0</v>
      </c>
      <c r="AH185" s="304">
        <f t="shared" si="171"/>
        <v>0</v>
      </c>
    </row>
    <row r="186" spans="1:35">
      <c r="A186" s="103">
        <v>1540</v>
      </c>
      <c r="B186" s="44" t="s">
        <v>319</v>
      </c>
      <c r="C186" s="236" t="s">
        <v>244</v>
      </c>
      <c r="D186" s="6"/>
      <c r="E186" s="4"/>
      <c r="F186" s="98">
        <v>1</v>
      </c>
      <c r="G186" s="8"/>
      <c r="H186" s="7">
        <f t="shared" si="166"/>
        <v>1</v>
      </c>
      <c r="I186" s="4">
        <v>1</v>
      </c>
      <c r="J186" s="8" t="s">
        <v>231</v>
      </c>
      <c r="K186" s="7">
        <f>SUMIF(exportMMB!D:D,'Voorbeeld Costreport BudgetMMB'!A186,exportMMB!G:G)</f>
        <v>0</v>
      </c>
      <c r="L186" s="14">
        <f>INDEX(budgetMMB!L:L,MATCH(A:A,budgetMMB!A:A,0))</f>
        <v>0</v>
      </c>
      <c r="M186" s="22">
        <f>INDEX(budgetMMB!M:M,MATCH($A:$A,budgetMMB!$A:$A,0))</f>
        <v>0</v>
      </c>
      <c r="N186" s="14">
        <f>INDEX(budgetMMB!N:N,MATCH($A:$A,budgetMMB!$A:$A,0))</f>
        <v>0</v>
      </c>
      <c r="O186" s="35">
        <f>INDEX(budgetMMB!O:O,MATCH($A:$A,budgetMMB!$A:$A,0))</f>
        <v>0</v>
      </c>
      <c r="P186" s="35">
        <f>INDEX(budgetMMB!P:P,MATCH($A:$A,budgetMMB!$A:$A,0))</f>
        <v>0</v>
      </c>
      <c r="Q186" s="35">
        <f>INDEX(budgetMMB!Q:Q,MATCH($A:$A,budgetMMB!$A:$A,0))</f>
        <v>0</v>
      </c>
      <c r="R186" s="35">
        <f>INDEX(budgetMMB!R:R,MATCH($A:$A,budgetMMB!$A:$A,0))</f>
        <v>0</v>
      </c>
      <c r="S186" s="14">
        <f t="shared" si="167"/>
        <v>0</v>
      </c>
      <c r="T186" s="35">
        <f>INDEX(budgetMMB!T:T,MATCH($A:$A,budgetMMB!$A:$A,0))</f>
        <v>0</v>
      </c>
      <c r="U186" s="332">
        <f t="shared" si="168"/>
        <v>0</v>
      </c>
      <c r="V186" s="58"/>
      <c r="W186" s="14"/>
      <c r="X186" s="58"/>
      <c r="Y186" s="58"/>
      <c r="Z186" s="58"/>
      <c r="AA186" s="58"/>
      <c r="AB186" s="75"/>
      <c r="AC186" s="319">
        <f t="shared" si="169"/>
        <v>0</v>
      </c>
      <c r="AD186" s="278"/>
      <c r="AE186" s="278"/>
      <c r="AF186" s="278"/>
      <c r="AG186" s="294">
        <f t="shared" si="170"/>
        <v>0</v>
      </c>
      <c r="AH186" s="304">
        <f t="shared" si="171"/>
        <v>0</v>
      </c>
    </row>
    <row r="187" spans="1:35">
      <c r="A187" s="39">
        <v>1541</v>
      </c>
      <c r="B187" s="44" t="s">
        <v>320</v>
      </c>
      <c r="C187" s="236" t="s">
        <v>244</v>
      </c>
      <c r="D187" s="6"/>
      <c r="E187" s="4"/>
      <c r="F187" s="98">
        <v>1</v>
      </c>
      <c r="G187" s="8"/>
      <c r="H187" s="7">
        <f t="shared" si="166"/>
        <v>1</v>
      </c>
      <c r="I187" s="4">
        <v>1</v>
      </c>
      <c r="J187" s="8" t="s">
        <v>231</v>
      </c>
      <c r="K187" s="7">
        <f>SUMIF(exportMMB!D:D,'Voorbeeld Costreport BudgetMMB'!A187,exportMMB!G:G)</f>
        <v>0</v>
      </c>
      <c r="L187" s="14">
        <f>INDEX(budgetMMB!L:L,MATCH(A:A,budgetMMB!A:A,0))</f>
        <v>0</v>
      </c>
      <c r="M187" s="22">
        <f>INDEX(budgetMMB!M:M,MATCH($A:$A,budgetMMB!$A:$A,0))</f>
        <v>0</v>
      </c>
      <c r="N187" s="14">
        <f>INDEX(budgetMMB!N:N,MATCH($A:$A,budgetMMB!$A:$A,0))</f>
        <v>0</v>
      </c>
      <c r="O187" s="35">
        <f>INDEX(budgetMMB!O:O,MATCH($A:$A,budgetMMB!$A:$A,0))</f>
        <v>0</v>
      </c>
      <c r="P187" s="35">
        <f>INDEX(budgetMMB!P:P,MATCH($A:$A,budgetMMB!$A:$A,0))</f>
        <v>0</v>
      </c>
      <c r="Q187" s="35">
        <f>INDEX(budgetMMB!Q:Q,MATCH($A:$A,budgetMMB!$A:$A,0))</f>
        <v>0</v>
      </c>
      <c r="R187" s="35">
        <f>INDEX(budgetMMB!R:R,MATCH($A:$A,budgetMMB!$A:$A,0))</f>
        <v>0</v>
      </c>
      <c r="S187" s="14">
        <f t="shared" si="167"/>
        <v>0</v>
      </c>
      <c r="T187" s="35">
        <f>INDEX(budgetMMB!T:T,MATCH($A:$A,budgetMMB!$A:$A,0))</f>
        <v>0</v>
      </c>
      <c r="U187" s="332">
        <f t="shared" si="168"/>
        <v>0</v>
      </c>
      <c r="V187" s="58"/>
      <c r="W187" s="14"/>
      <c r="X187" s="58"/>
      <c r="Y187" s="58"/>
      <c r="Z187" s="58"/>
      <c r="AA187" s="58"/>
      <c r="AB187" s="75"/>
      <c r="AC187" s="319">
        <f t="shared" si="169"/>
        <v>0</v>
      </c>
      <c r="AD187" s="278"/>
      <c r="AE187" s="278"/>
      <c r="AF187" s="278"/>
      <c r="AG187" s="294">
        <f t="shared" si="170"/>
        <v>0</v>
      </c>
      <c r="AH187" s="304">
        <f t="shared" si="171"/>
        <v>0</v>
      </c>
    </row>
    <row r="188" spans="1:35">
      <c r="A188" s="39">
        <v>1542</v>
      </c>
      <c r="B188" s="44" t="s">
        <v>321</v>
      </c>
      <c r="C188" s="236" t="s">
        <v>244</v>
      </c>
      <c r="D188" s="6"/>
      <c r="E188" s="4"/>
      <c r="F188" s="98">
        <v>1</v>
      </c>
      <c r="G188" s="8"/>
      <c r="H188" s="7">
        <f t="shared" si="166"/>
        <v>1</v>
      </c>
      <c r="I188" s="4">
        <v>1</v>
      </c>
      <c r="J188" s="8" t="s">
        <v>231</v>
      </c>
      <c r="K188" s="7">
        <f>SUMIF(exportMMB!D:D,'Voorbeeld Costreport BudgetMMB'!A188,exportMMB!G:G)</f>
        <v>0</v>
      </c>
      <c r="L188" s="14">
        <f>INDEX(budgetMMB!L:L,MATCH(A:A,budgetMMB!A:A,0))</f>
        <v>0</v>
      </c>
      <c r="M188" s="22">
        <f>INDEX(budgetMMB!M:M,MATCH($A:$A,budgetMMB!$A:$A,0))</f>
        <v>0</v>
      </c>
      <c r="N188" s="14">
        <f>INDEX(budgetMMB!N:N,MATCH($A:$A,budgetMMB!$A:$A,0))</f>
        <v>0</v>
      </c>
      <c r="O188" s="35">
        <f>INDEX(budgetMMB!O:O,MATCH($A:$A,budgetMMB!$A:$A,0))</f>
        <v>0</v>
      </c>
      <c r="P188" s="35">
        <f>INDEX(budgetMMB!P:P,MATCH($A:$A,budgetMMB!$A:$A,0))</f>
        <v>0</v>
      </c>
      <c r="Q188" s="35">
        <f>INDEX(budgetMMB!Q:Q,MATCH($A:$A,budgetMMB!$A:$A,0))</f>
        <v>0</v>
      </c>
      <c r="R188" s="35">
        <f>INDEX(budgetMMB!R:R,MATCH($A:$A,budgetMMB!$A:$A,0))</f>
        <v>0</v>
      </c>
      <c r="S188" s="14">
        <f t="shared" si="167"/>
        <v>0</v>
      </c>
      <c r="T188" s="35">
        <f>INDEX(budgetMMB!T:T,MATCH($A:$A,budgetMMB!$A:$A,0))</f>
        <v>0</v>
      </c>
      <c r="U188" s="332">
        <f t="shared" si="168"/>
        <v>0</v>
      </c>
      <c r="V188" s="58"/>
      <c r="W188" s="14"/>
      <c r="X188" s="58"/>
      <c r="Y188" s="58"/>
      <c r="Z188" s="58"/>
      <c r="AA188" s="58"/>
      <c r="AB188" s="75"/>
      <c r="AC188" s="319">
        <f t="shared" si="169"/>
        <v>0</v>
      </c>
      <c r="AD188" s="278"/>
      <c r="AE188" s="278"/>
      <c r="AF188" s="278"/>
      <c r="AG188" s="294">
        <f t="shared" si="170"/>
        <v>0</v>
      </c>
      <c r="AH188" s="304">
        <f t="shared" si="171"/>
        <v>0</v>
      </c>
    </row>
    <row r="189" spans="1:35">
      <c r="A189" s="39"/>
      <c r="B189" s="46" t="s">
        <v>152</v>
      </c>
      <c r="C189" s="236"/>
      <c r="D189" s="6"/>
      <c r="E189" s="4"/>
      <c r="F189" s="98"/>
      <c r="G189" s="8"/>
      <c r="H189" s="7"/>
      <c r="I189" s="4"/>
      <c r="J189" s="4"/>
      <c r="K189" s="7"/>
      <c r="L189" s="16">
        <f>SUM(L182:L188)</f>
        <v>0</v>
      </c>
      <c r="M189" s="21">
        <f>SUM(M182:M188)</f>
        <v>0</v>
      </c>
      <c r="N189" s="16">
        <f t="shared" ref="N189:U189" si="172">SUM(N182:N188)</f>
        <v>0</v>
      </c>
      <c r="O189" s="34">
        <f t="shared" si="172"/>
        <v>0</v>
      </c>
      <c r="P189" s="34">
        <f t="shared" si="172"/>
        <v>0</v>
      </c>
      <c r="Q189" s="34">
        <f t="shared" si="172"/>
        <v>0</v>
      </c>
      <c r="R189" s="34">
        <f t="shared" si="172"/>
        <v>0</v>
      </c>
      <c r="S189" s="16">
        <f t="shared" si="172"/>
        <v>0</v>
      </c>
      <c r="T189" s="34">
        <f t="shared" si="172"/>
        <v>0</v>
      </c>
      <c r="U189" s="284">
        <f t="shared" si="172"/>
        <v>0</v>
      </c>
      <c r="V189" s="58">
        <f t="shared" ref="V189:AA189" si="173">SUM(V182:V188)</f>
        <v>0</v>
      </c>
      <c r="W189" s="14">
        <f t="shared" si="173"/>
        <v>0</v>
      </c>
      <c r="X189" s="58">
        <f t="shared" si="173"/>
        <v>0</v>
      </c>
      <c r="Y189" s="58">
        <f t="shared" si="173"/>
        <v>0</v>
      </c>
      <c r="Z189" s="58">
        <f t="shared" si="173"/>
        <v>0</v>
      </c>
      <c r="AA189" s="58">
        <f t="shared" si="173"/>
        <v>0</v>
      </c>
      <c r="AB189" s="59">
        <f t="shared" ref="AB189" si="174">SUM(AB182:AB188)</f>
        <v>0</v>
      </c>
      <c r="AC189" s="320">
        <f t="shared" ref="AC189:AF189" si="175">SUM(AC182:AC188)</f>
        <v>0</v>
      </c>
      <c r="AD189" s="279">
        <f t="shared" si="175"/>
        <v>0</v>
      </c>
      <c r="AE189" s="279">
        <f t="shared" si="175"/>
        <v>0</v>
      </c>
      <c r="AF189" s="279">
        <f t="shared" si="175"/>
        <v>0</v>
      </c>
      <c r="AG189" s="295">
        <f t="shared" ref="AG189:AH189" si="176">SUM(AG182:AG188)</f>
        <v>0</v>
      </c>
      <c r="AH189" s="305">
        <f t="shared" si="176"/>
        <v>0</v>
      </c>
      <c r="AI189" s="328"/>
    </row>
    <row r="190" spans="1:35">
      <c r="A190" s="39"/>
      <c r="B190" s="44"/>
      <c r="C190" s="236"/>
      <c r="D190" s="6"/>
      <c r="E190" s="4"/>
      <c r="F190" s="98"/>
      <c r="G190" s="8"/>
      <c r="H190" s="7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  <c r="U190" s="284"/>
      <c r="V190" s="58"/>
      <c r="W190" s="14"/>
      <c r="X190" s="58"/>
      <c r="Y190" s="58"/>
      <c r="Z190" s="58"/>
      <c r="AA190" s="58"/>
      <c r="AB190" s="75"/>
      <c r="AC190" s="319"/>
      <c r="AD190" s="278"/>
      <c r="AE190" s="278"/>
      <c r="AF190" s="278"/>
      <c r="AG190" s="294"/>
      <c r="AH190" s="304"/>
    </row>
    <row r="191" spans="1:35">
      <c r="A191" s="104">
        <v>2000</v>
      </c>
      <c r="B191" s="31" t="s">
        <v>172</v>
      </c>
      <c r="C191" s="237"/>
      <c r="D191" s="6"/>
      <c r="E191" s="4"/>
      <c r="F191" s="98"/>
      <c r="G191" s="8"/>
      <c r="H191" s="7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  <c r="U191" s="284"/>
      <c r="V191" s="58"/>
      <c r="W191" s="14"/>
      <c r="X191" s="58"/>
      <c r="Y191" s="58"/>
      <c r="Z191" s="58"/>
      <c r="AA191" s="58"/>
      <c r="AB191" s="75"/>
      <c r="AC191" s="319"/>
      <c r="AD191" s="278"/>
      <c r="AE191" s="278"/>
      <c r="AF191" s="278"/>
      <c r="AG191" s="294"/>
      <c r="AH191" s="304"/>
    </row>
    <row r="192" spans="1:35">
      <c r="A192" s="39">
        <v>2001</v>
      </c>
      <c r="B192" s="44" t="s">
        <v>322</v>
      </c>
      <c r="C192" s="236" t="s">
        <v>267</v>
      </c>
      <c r="D192" s="6"/>
      <c r="E192" s="4"/>
      <c r="F192" s="98">
        <v>1</v>
      </c>
      <c r="G192" s="8"/>
      <c r="H192" s="7">
        <f t="shared" ref="H192:H196" si="177">SUM(E192:G192)</f>
        <v>1</v>
      </c>
      <c r="I192" s="4">
        <v>1</v>
      </c>
      <c r="J192" s="8" t="s">
        <v>231</v>
      </c>
      <c r="K192" s="7">
        <f>SUMIF(exportMMB!D:D,'Voorbeeld Costreport BudgetMMB'!A192,exportMMB!G:G)</f>
        <v>0</v>
      </c>
      <c r="L192" s="14">
        <f>INDEX(budgetMMB!L:L,MATCH(A:A,budgetMMB!A:A,0))</f>
        <v>0</v>
      </c>
      <c r="M192" s="22">
        <f>INDEX(budgetMMB!M:M,MATCH($A:$A,budgetMMB!$A:$A,0))</f>
        <v>0</v>
      </c>
      <c r="N192" s="14">
        <f>INDEX(budgetMMB!N:N,MATCH($A:$A,budgetMMB!$A:$A,0))</f>
        <v>0</v>
      </c>
      <c r="O192" s="35">
        <f>INDEX(budgetMMB!O:O,MATCH($A:$A,budgetMMB!$A:$A,0))</f>
        <v>0</v>
      </c>
      <c r="P192" s="35">
        <f>INDEX(budgetMMB!P:P,MATCH($A:$A,budgetMMB!$A:$A,0))</f>
        <v>0</v>
      </c>
      <c r="Q192" s="35">
        <f>INDEX(budgetMMB!Q:Q,MATCH($A:$A,budgetMMB!$A:$A,0))</f>
        <v>0</v>
      </c>
      <c r="R192" s="35">
        <f>INDEX(budgetMMB!R:R,MATCH($A:$A,budgetMMB!$A:$A,0))</f>
        <v>0</v>
      </c>
      <c r="S192" s="14">
        <f t="shared" ref="S192:S217" si="178">L192-SUM(N192:R192)</f>
        <v>0</v>
      </c>
      <c r="T192" s="35">
        <f>INDEX(budgetMMB!T:T,MATCH($A:$A,budgetMMB!$A:$A,0))</f>
        <v>0</v>
      </c>
      <c r="U192" s="332">
        <f t="shared" ref="U192:U218" si="179">W:W+X:X+Y:Y+Z:Z+AA:AA</f>
        <v>0</v>
      </c>
      <c r="V192" s="58"/>
      <c r="W192" s="14"/>
      <c r="X192" s="58"/>
      <c r="Y192" s="58"/>
      <c r="Z192" s="58"/>
      <c r="AA192" s="58"/>
      <c r="AB192" s="75"/>
      <c r="AC192" s="319">
        <f t="shared" ref="AC192:AC218" si="180">AD:AD+AE:AE</f>
        <v>0</v>
      </c>
      <c r="AD192" s="278"/>
      <c r="AE192" s="278"/>
      <c r="AF192" s="278"/>
      <c r="AG192" s="294">
        <f t="shared" ref="AG192:AG218" si="181">AC:AC+U:U</f>
        <v>0</v>
      </c>
      <c r="AH192" s="304">
        <f t="shared" ref="AH192:AH218" si="182">L:L-AG:AG</f>
        <v>0</v>
      </c>
    </row>
    <row r="193" spans="1:34">
      <c r="A193" s="39">
        <v>2002</v>
      </c>
      <c r="B193" s="44" t="s">
        <v>324</v>
      </c>
      <c r="C193" s="236" t="s">
        <v>267</v>
      </c>
      <c r="D193" s="6"/>
      <c r="E193" s="4"/>
      <c r="F193" s="98">
        <v>1</v>
      </c>
      <c r="G193" s="8"/>
      <c r="H193" s="7">
        <f t="shared" si="177"/>
        <v>1</v>
      </c>
      <c r="I193" s="4">
        <v>1</v>
      </c>
      <c r="J193" s="8" t="s">
        <v>231</v>
      </c>
      <c r="K193" s="7">
        <f>SUMIF(exportMMB!D:D,'Voorbeeld Costreport BudgetMMB'!A193,exportMMB!G:G)</f>
        <v>0</v>
      </c>
      <c r="L193" s="14">
        <f>INDEX(budgetMMB!L:L,MATCH(A:A,budgetMMB!A:A,0))</f>
        <v>0</v>
      </c>
      <c r="M193" s="22">
        <f>INDEX(budgetMMB!M:M,MATCH($A:$A,budgetMMB!$A:$A,0))</f>
        <v>0</v>
      </c>
      <c r="N193" s="14">
        <f>INDEX(budgetMMB!N:N,MATCH($A:$A,budgetMMB!$A:$A,0))</f>
        <v>0</v>
      </c>
      <c r="O193" s="35">
        <f>INDEX(budgetMMB!O:O,MATCH($A:$A,budgetMMB!$A:$A,0))</f>
        <v>0</v>
      </c>
      <c r="P193" s="35">
        <f>INDEX(budgetMMB!P:P,MATCH($A:$A,budgetMMB!$A:$A,0))</f>
        <v>0</v>
      </c>
      <c r="Q193" s="35">
        <f>INDEX(budgetMMB!Q:Q,MATCH($A:$A,budgetMMB!$A:$A,0))</f>
        <v>0</v>
      </c>
      <c r="R193" s="35">
        <f>INDEX(budgetMMB!R:R,MATCH($A:$A,budgetMMB!$A:$A,0))</f>
        <v>0</v>
      </c>
      <c r="S193" s="14">
        <f t="shared" si="178"/>
        <v>0</v>
      </c>
      <c r="T193" s="35">
        <f>INDEX(budgetMMB!T:T,MATCH($A:$A,budgetMMB!$A:$A,0))</f>
        <v>0</v>
      </c>
      <c r="U193" s="332">
        <f t="shared" si="179"/>
        <v>0</v>
      </c>
      <c r="V193" s="58"/>
      <c r="W193" s="14"/>
      <c r="X193" s="58"/>
      <c r="Y193" s="58"/>
      <c r="Z193" s="58"/>
      <c r="AA193" s="58"/>
      <c r="AB193" s="75"/>
      <c r="AC193" s="319">
        <f t="shared" si="180"/>
        <v>0</v>
      </c>
      <c r="AD193" s="278"/>
      <c r="AE193" s="278"/>
      <c r="AF193" s="278"/>
      <c r="AG193" s="294">
        <f t="shared" si="181"/>
        <v>0</v>
      </c>
      <c r="AH193" s="304">
        <f t="shared" si="182"/>
        <v>0</v>
      </c>
    </row>
    <row r="194" spans="1:34">
      <c r="A194" s="39">
        <v>2004</v>
      </c>
      <c r="B194" s="44" t="s">
        <v>325</v>
      </c>
      <c r="C194" s="236" t="s">
        <v>267</v>
      </c>
      <c r="D194" s="6"/>
      <c r="E194" s="4"/>
      <c r="F194" s="98">
        <v>1</v>
      </c>
      <c r="G194" s="8"/>
      <c r="H194" s="7">
        <f t="shared" si="177"/>
        <v>1</v>
      </c>
      <c r="I194" s="4">
        <v>1</v>
      </c>
      <c r="J194" s="8" t="s">
        <v>231</v>
      </c>
      <c r="K194" s="7">
        <f>SUMIF(exportMMB!D:D,'Voorbeeld Costreport BudgetMMB'!A194,exportMMB!G:G)</f>
        <v>0</v>
      </c>
      <c r="L194" s="14">
        <f>INDEX(budgetMMB!L:L,MATCH(A:A,budgetMMB!A:A,0))</f>
        <v>0</v>
      </c>
      <c r="M194" s="22">
        <f>INDEX(budgetMMB!M:M,MATCH($A:$A,budgetMMB!$A:$A,0))</f>
        <v>0</v>
      </c>
      <c r="N194" s="14">
        <f>INDEX(budgetMMB!N:N,MATCH($A:$A,budgetMMB!$A:$A,0))</f>
        <v>0</v>
      </c>
      <c r="O194" s="35">
        <f>INDEX(budgetMMB!O:O,MATCH($A:$A,budgetMMB!$A:$A,0))</f>
        <v>0</v>
      </c>
      <c r="P194" s="35">
        <f>INDEX(budgetMMB!P:P,MATCH($A:$A,budgetMMB!$A:$A,0))</f>
        <v>0</v>
      </c>
      <c r="Q194" s="35">
        <f>INDEX(budgetMMB!Q:Q,MATCH($A:$A,budgetMMB!$A:$A,0))</f>
        <v>0</v>
      </c>
      <c r="R194" s="35">
        <f>INDEX(budgetMMB!R:R,MATCH($A:$A,budgetMMB!$A:$A,0))</f>
        <v>0</v>
      </c>
      <c r="S194" s="14">
        <f t="shared" si="178"/>
        <v>0</v>
      </c>
      <c r="T194" s="35">
        <f>INDEX(budgetMMB!T:T,MATCH($A:$A,budgetMMB!$A:$A,0))</f>
        <v>0</v>
      </c>
      <c r="U194" s="332">
        <f t="shared" si="179"/>
        <v>0</v>
      </c>
      <c r="V194" s="58"/>
      <c r="W194" s="14"/>
      <c r="X194" s="58"/>
      <c r="Y194" s="58"/>
      <c r="Z194" s="58"/>
      <c r="AA194" s="58"/>
      <c r="AB194" s="75"/>
      <c r="AC194" s="319">
        <f t="shared" si="180"/>
        <v>0</v>
      </c>
      <c r="AD194" s="278"/>
      <c r="AE194" s="278"/>
      <c r="AF194" s="278"/>
      <c r="AG194" s="294">
        <f t="shared" si="181"/>
        <v>0</v>
      </c>
      <c r="AH194" s="304">
        <f t="shared" si="182"/>
        <v>0</v>
      </c>
    </row>
    <row r="195" spans="1:34">
      <c r="A195" s="103">
        <v>2005</v>
      </c>
      <c r="B195" s="44" t="s">
        <v>326</v>
      </c>
      <c r="C195" s="236" t="s">
        <v>267</v>
      </c>
      <c r="D195" s="6"/>
      <c r="E195" s="4"/>
      <c r="F195" s="98">
        <v>1</v>
      </c>
      <c r="G195" s="8"/>
      <c r="H195" s="7">
        <f t="shared" si="177"/>
        <v>1</v>
      </c>
      <c r="I195" s="4">
        <v>1</v>
      </c>
      <c r="J195" s="8" t="s">
        <v>231</v>
      </c>
      <c r="K195" s="7">
        <f>SUMIF(exportMMB!D:D,'Voorbeeld Costreport BudgetMMB'!A195,exportMMB!G:G)</f>
        <v>0</v>
      </c>
      <c r="L195" s="14">
        <f>INDEX(budgetMMB!L:L,MATCH(A:A,budgetMMB!A:A,0))</f>
        <v>0</v>
      </c>
      <c r="M195" s="22">
        <f>INDEX(budgetMMB!M:M,MATCH($A:$A,budgetMMB!$A:$A,0))</f>
        <v>0</v>
      </c>
      <c r="N195" s="14">
        <f>INDEX(budgetMMB!N:N,MATCH($A:$A,budgetMMB!$A:$A,0))</f>
        <v>0</v>
      </c>
      <c r="O195" s="35">
        <f>INDEX(budgetMMB!O:O,MATCH($A:$A,budgetMMB!$A:$A,0))</f>
        <v>0</v>
      </c>
      <c r="P195" s="35">
        <f>INDEX(budgetMMB!P:P,MATCH($A:$A,budgetMMB!$A:$A,0))</f>
        <v>0</v>
      </c>
      <c r="Q195" s="35">
        <f>INDEX(budgetMMB!Q:Q,MATCH($A:$A,budgetMMB!$A:$A,0))</f>
        <v>0</v>
      </c>
      <c r="R195" s="35">
        <f>INDEX(budgetMMB!R:R,MATCH($A:$A,budgetMMB!$A:$A,0))</f>
        <v>0</v>
      </c>
      <c r="S195" s="14">
        <f t="shared" si="178"/>
        <v>0</v>
      </c>
      <c r="T195" s="35">
        <f>INDEX(budgetMMB!T:T,MATCH($A:$A,budgetMMB!$A:$A,0))</f>
        <v>0</v>
      </c>
      <c r="U195" s="332">
        <f t="shared" si="179"/>
        <v>0</v>
      </c>
      <c r="V195" s="58"/>
      <c r="W195" s="14"/>
      <c r="X195" s="58"/>
      <c r="Y195" s="58"/>
      <c r="Z195" s="58"/>
      <c r="AA195" s="58"/>
      <c r="AB195" s="75"/>
      <c r="AC195" s="319">
        <f t="shared" si="180"/>
        <v>0</v>
      </c>
      <c r="AD195" s="278"/>
      <c r="AE195" s="278"/>
      <c r="AF195" s="278"/>
      <c r="AG195" s="294">
        <f t="shared" si="181"/>
        <v>0</v>
      </c>
      <c r="AH195" s="304">
        <f t="shared" si="182"/>
        <v>0</v>
      </c>
    </row>
    <row r="196" spans="1:34">
      <c r="A196" s="103">
        <v>2006</v>
      </c>
      <c r="B196" s="44" t="s">
        <v>327</v>
      </c>
      <c r="C196" s="236" t="s">
        <v>267</v>
      </c>
      <c r="D196" s="6"/>
      <c r="E196" s="4"/>
      <c r="F196" s="98">
        <v>1</v>
      </c>
      <c r="G196" s="8"/>
      <c r="H196" s="7">
        <f t="shared" si="177"/>
        <v>1</v>
      </c>
      <c r="I196" s="4">
        <v>1</v>
      </c>
      <c r="J196" s="8" t="s">
        <v>231</v>
      </c>
      <c r="K196" s="7">
        <f>SUMIF(exportMMB!D:D,'Voorbeeld Costreport BudgetMMB'!A196,exportMMB!G:G)</f>
        <v>0</v>
      </c>
      <c r="L196" s="14">
        <f>INDEX(budgetMMB!L:L,MATCH(A:A,budgetMMB!A:A,0))</f>
        <v>0</v>
      </c>
      <c r="M196" s="22">
        <f>INDEX(budgetMMB!M:M,MATCH($A:$A,budgetMMB!$A:$A,0))</f>
        <v>0</v>
      </c>
      <c r="N196" s="14">
        <f>INDEX(budgetMMB!N:N,MATCH($A:$A,budgetMMB!$A:$A,0))</f>
        <v>0</v>
      </c>
      <c r="O196" s="35">
        <f>INDEX(budgetMMB!O:O,MATCH($A:$A,budgetMMB!$A:$A,0))</f>
        <v>0</v>
      </c>
      <c r="P196" s="35">
        <f>INDEX(budgetMMB!P:P,MATCH($A:$A,budgetMMB!$A:$A,0))</f>
        <v>0</v>
      </c>
      <c r="Q196" s="35">
        <f>INDEX(budgetMMB!Q:Q,MATCH($A:$A,budgetMMB!$A:$A,0))</f>
        <v>0</v>
      </c>
      <c r="R196" s="35">
        <f>INDEX(budgetMMB!R:R,MATCH($A:$A,budgetMMB!$A:$A,0))</f>
        <v>0</v>
      </c>
      <c r="S196" s="14">
        <f t="shared" si="178"/>
        <v>0</v>
      </c>
      <c r="T196" s="35">
        <f>INDEX(budgetMMB!T:T,MATCH($A:$A,budgetMMB!$A:$A,0))</f>
        <v>0</v>
      </c>
      <c r="U196" s="332">
        <f t="shared" si="179"/>
        <v>0</v>
      </c>
      <c r="V196" s="58"/>
      <c r="W196" s="14"/>
      <c r="X196" s="58"/>
      <c r="Y196" s="58"/>
      <c r="Z196" s="58"/>
      <c r="AA196" s="58"/>
      <c r="AB196" s="75"/>
      <c r="AC196" s="319">
        <f t="shared" si="180"/>
        <v>0</v>
      </c>
      <c r="AD196" s="278"/>
      <c r="AE196" s="278"/>
      <c r="AF196" s="278"/>
      <c r="AG196" s="294">
        <f t="shared" si="181"/>
        <v>0</v>
      </c>
      <c r="AH196" s="304">
        <f t="shared" si="182"/>
        <v>0</v>
      </c>
    </row>
    <row r="197" spans="1:34">
      <c r="A197" s="39">
        <v>2008</v>
      </c>
      <c r="B197" s="44" t="s">
        <v>328</v>
      </c>
      <c r="C197" s="236" t="s">
        <v>267</v>
      </c>
      <c r="D197" s="6"/>
      <c r="E197" s="4"/>
      <c r="F197" s="98">
        <v>1</v>
      </c>
      <c r="G197" s="8"/>
      <c r="H197" s="7">
        <f t="shared" ref="H197:H201" si="183">SUM(E197:G197)</f>
        <v>1</v>
      </c>
      <c r="I197" s="4">
        <v>1</v>
      </c>
      <c r="J197" s="8" t="s">
        <v>231</v>
      </c>
      <c r="K197" s="7">
        <f>SUMIF(exportMMB!D:D,'Voorbeeld Costreport BudgetMMB'!A197,exportMMB!G:G)</f>
        <v>0</v>
      </c>
      <c r="L197" s="14">
        <f>INDEX(budgetMMB!L:L,MATCH(A:A,budgetMMB!A:A,0))</f>
        <v>0</v>
      </c>
      <c r="M197" s="22">
        <f>INDEX(budgetMMB!M:M,MATCH($A:$A,budgetMMB!$A:$A,0))</f>
        <v>0</v>
      </c>
      <c r="N197" s="14">
        <f>INDEX(budgetMMB!N:N,MATCH($A:$A,budgetMMB!$A:$A,0))</f>
        <v>0</v>
      </c>
      <c r="O197" s="35">
        <f>INDEX(budgetMMB!O:O,MATCH($A:$A,budgetMMB!$A:$A,0))</f>
        <v>0</v>
      </c>
      <c r="P197" s="35">
        <f>INDEX(budgetMMB!P:P,MATCH($A:$A,budgetMMB!$A:$A,0))</f>
        <v>0</v>
      </c>
      <c r="Q197" s="35">
        <f>INDEX(budgetMMB!Q:Q,MATCH($A:$A,budgetMMB!$A:$A,0))</f>
        <v>0</v>
      </c>
      <c r="R197" s="35">
        <f>INDEX(budgetMMB!R:R,MATCH($A:$A,budgetMMB!$A:$A,0))</f>
        <v>0</v>
      </c>
      <c r="S197" s="14">
        <f t="shared" si="178"/>
        <v>0</v>
      </c>
      <c r="T197" s="35">
        <f>INDEX(budgetMMB!T:T,MATCH($A:$A,budgetMMB!$A:$A,0))</f>
        <v>0</v>
      </c>
      <c r="U197" s="332">
        <f t="shared" si="179"/>
        <v>0</v>
      </c>
      <c r="V197" s="58"/>
      <c r="W197" s="14"/>
      <c r="X197" s="58"/>
      <c r="Y197" s="58"/>
      <c r="Z197" s="58"/>
      <c r="AA197" s="58"/>
      <c r="AB197" s="75"/>
      <c r="AC197" s="319">
        <f t="shared" si="180"/>
        <v>0</v>
      </c>
      <c r="AD197" s="278"/>
      <c r="AE197" s="278"/>
      <c r="AF197" s="278"/>
      <c r="AG197" s="294">
        <f t="shared" si="181"/>
        <v>0</v>
      </c>
      <c r="AH197" s="304">
        <f t="shared" si="182"/>
        <v>0</v>
      </c>
    </row>
    <row r="198" spans="1:34">
      <c r="A198" s="39">
        <v>2009</v>
      </c>
      <c r="B198" s="44" t="s">
        <v>329</v>
      </c>
      <c r="C198" s="236" t="s">
        <v>267</v>
      </c>
      <c r="D198" s="6"/>
      <c r="E198" s="112"/>
      <c r="F198" s="98">
        <v>1</v>
      </c>
      <c r="G198" s="8"/>
      <c r="H198" s="7">
        <f t="shared" si="183"/>
        <v>1</v>
      </c>
      <c r="I198" s="4">
        <v>1</v>
      </c>
      <c r="J198" s="8" t="s">
        <v>231</v>
      </c>
      <c r="K198" s="7">
        <f>SUMIF(exportMMB!D:D,'Voorbeeld Costreport BudgetMMB'!A198,exportMMB!G:G)</f>
        <v>0</v>
      </c>
      <c r="L198" s="14">
        <f>INDEX(budgetMMB!L:L,MATCH(A:A,budgetMMB!A:A,0))</f>
        <v>0</v>
      </c>
      <c r="M198" s="22">
        <f>INDEX(budgetMMB!M:M,MATCH($A:$A,budgetMMB!$A:$A,0))</f>
        <v>0</v>
      </c>
      <c r="N198" s="14">
        <f>INDEX(budgetMMB!N:N,MATCH($A:$A,budgetMMB!$A:$A,0))</f>
        <v>0</v>
      </c>
      <c r="O198" s="35">
        <f>INDEX(budgetMMB!O:O,MATCH($A:$A,budgetMMB!$A:$A,0))</f>
        <v>0</v>
      </c>
      <c r="P198" s="35">
        <f>INDEX(budgetMMB!P:P,MATCH($A:$A,budgetMMB!$A:$A,0))</f>
        <v>0</v>
      </c>
      <c r="Q198" s="35">
        <f>INDEX(budgetMMB!Q:Q,MATCH($A:$A,budgetMMB!$A:$A,0))</f>
        <v>0</v>
      </c>
      <c r="R198" s="35">
        <f>INDEX(budgetMMB!R:R,MATCH($A:$A,budgetMMB!$A:$A,0))</f>
        <v>0</v>
      </c>
      <c r="S198" s="14">
        <f t="shared" si="178"/>
        <v>0</v>
      </c>
      <c r="T198" s="35">
        <f>INDEX(budgetMMB!T:T,MATCH($A:$A,budgetMMB!$A:$A,0))</f>
        <v>0</v>
      </c>
      <c r="U198" s="332">
        <f t="shared" si="179"/>
        <v>0</v>
      </c>
      <c r="V198" s="58"/>
      <c r="W198" s="14"/>
      <c r="X198" s="58"/>
      <c r="Y198" s="58"/>
      <c r="Z198" s="58"/>
      <c r="AA198" s="58"/>
      <c r="AB198" s="75"/>
      <c r="AC198" s="319">
        <f t="shared" si="180"/>
        <v>0</v>
      </c>
      <c r="AD198" s="278"/>
      <c r="AE198" s="278"/>
      <c r="AF198" s="278"/>
      <c r="AG198" s="294">
        <f t="shared" si="181"/>
        <v>0</v>
      </c>
      <c r="AH198" s="304">
        <f t="shared" si="182"/>
        <v>0</v>
      </c>
    </row>
    <row r="199" spans="1:34">
      <c r="A199" s="39">
        <v>2010</v>
      </c>
      <c r="B199" s="44" t="s">
        <v>330</v>
      </c>
      <c r="C199" s="236" t="s">
        <v>267</v>
      </c>
      <c r="D199" s="6"/>
      <c r="E199" s="4"/>
      <c r="F199" s="98">
        <v>1</v>
      </c>
      <c r="G199" s="8"/>
      <c r="H199" s="7">
        <f t="shared" si="183"/>
        <v>1</v>
      </c>
      <c r="I199" s="4">
        <v>1</v>
      </c>
      <c r="J199" s="8" t="s">
        <v>231</v>
      </c>
      <c r="K199" s="7">
        <f>SUMIF(exportMMB!D:D,'Voorbeeld Costreport BudgetMMB'!A199,exportMMB!G:G)</f>
        <v>0</v>
      </c>
      <c r="L199" s="14">
        <f>INDEX(budgetMMB!L:L,MATCH(A:A,budgetMMB!A:A,0))</f>
        <v>0</v>
      </c>
      <c r="M199" s="22">
        <f>INDEX(budgetMMB!M:M,MATCH($A:$A,budgetMMB!$A:$A,0))</f>
        <v>0</v>
      </c>
      <c r="N199" s="14">
        <f>INDEX(budgetMMB!N:N,MATCH($A:$A,budgetMMB!$A:$A,0))</f>
        <v>0</v>
      </c>
      <c r="O199" s="35">
        <f>INDEX(budgetMMB!O:O,MATCH($A:$A,budgetMMB!$A:$A,0))</f>
        <v>0</v>
      </c>
      <c r="P199" s="35">
        <f>INDEX(budgetMMB!P:P,MATCH($A:$A,budgetMMB!$A:$A,0))</f>
        <v>0</v>
      </c>
      <c r="Q199" s="35">
        <f>INDEX(budgetMMB!Q:Q,MATCH($A:$A,budgetMMB!$A:$A,0))</f>
        <v>0</v>
      </c>
      <c r="R199" s="35">
        <f>INDEX(budgetMMB!R:R,MATCH($A:$A,budgetMMB!$A:$A,0))</f>
        <v>0</v>
      </c>
      <c r="S199" s="14">
        <f t="shared" si="178"/>
        <v>0</v>
      </c>
      <c r="T199" s="35">
        <f>INDEX(budgetMMB!T:T,MATCH($A:$A,budgetMMB!$A:$A,0))</f>
        <v>0</v>
      </c>
      <c r="U199" s="332">
        <f t="shared" si="179"/>
        <v>0</v>
      </c>
      <c r="V199" s="58"/>
      <c r="W199" s="14"/>
      <c r="X199" s="58"/>
      <c r="Y199" s="58"/>
      <c r="Z199" s="58"/>
      <c r="AA199" s="58"/>
      <c r="AB199" s="75"/>
      <c r="AC199" s="319">
        <f t="shared" si="180"/>
        <v>0</v>
      </c>
      <c r="AD199" s="278"/>
      <c r="AE199" s="278"/>
      <c r="AF199" s="278"/>
      <c r="AG199" s="294">
        <f t="shared" si="181"/>
        <v>0</v>
      </c>
      <c r="AH199" s="304">
        <f t="shared" si="182"/>
        <v>0</v>
      </c>
    </row>
    <row r="200" spans="1:34">
      <c r="A200" s="39">
        <v>2011</v>
      </c>
      <c r="B200" s="44" t="s">
        <v>331</v>
      </c>
      <c r="C200" s="236" t="s">
        <v>267</v>
      </c>
      <c r="D200" s="6"/>
      <c r="E200" s="4"/>
      <c r="F200" s="98">
        <v>1</v>
      </c>
      <c r="G200" s="8"/>
      <c r="H200" s="7">
        <f t="shared" si="183"/>
        <v>1</v>
      </c>
      <c r="I200" s="4">
        <v>1</v>
      </c>
      <c r="J200" s="8" t="s">
        <v>231</v>
      </c>
      <c r="K200" s="7">
        <f>SUMIF(exportMMB!D:D,'Voorbeeld Costreport BudgetMMB'!A200,exportMMB!G:G)</f>
        <v>0</v>
      </c>
      <c r="L200" s="14">
        <f>INDEX(budgetMMB!L:L,MATCH(A:A,budgetMMB!A:A,0))</f>
        <v>0</v>
      </c>
      <c r="M200" s="22">
        <f>INDEX(budgetMMB!M:M,MATCH($A:$A,budgetMMB!$A:$A,0))</f>
        <v>0</v>
      </c>
      <c r="N200" s="14">
        <f>INDEX(budgetMMB!N:N,MATCH($A:$A,budgetMMB!$A:$A,0))</f>
        <v>0</v>
      </c>
      <c r="O200" s="35">
        <f>INDEX(budgetMMB!O:O,MATCH($A:$A,budgetMMB!$A:$A,0))</f>
        <v>0</v>
      </c>
      <c r="P200" s="35">
        <f>INDEX(budgetMMB!P:P,MATCH($A:$A,budgetMMB!$A:$A,0))</f>
        <v>0</v>
      </c>
      <c r="Q200" s="35">
        <f>INDEX(budgetMMB!Q:Q,MATCH($A:$A,budgetMMB!$A:$A,0))</f>
        <v>0</v>
      </c>
      <c r="R200" s="35">
        <f>INDEX(budgetMMB!R:R,MATCH($A:$A,budgetMMB!$A:$A,0))</f>
        <v>0</v>
      </c>
      <c r="S200" s="14">
        <f t="shared" si="178"/>
        <v>0</v>
      </c>
      <c r="T200" s="35">
        <f>INDEX(budgetMMB!T:T,MATCH($A:$A,budgetMMB!$A:$A,0))</f>
        <v>0</v>
      </c>
      <c r="U200" s="332">
        <f t="shared" si="179"/>
        <v>0</v>
      </c>
      <c r="V200" s="58"/>
      <c r="W200" s="14"/>
      <c r="X200" s="58"/>
      <c r="Y200" s="58"/>
      <c r="Z200" s="58"/>
      <c r="AA200" s="58"/>
      <c r="AB200" s="75"/>
      <c r="AC200" s="319">
        <f t="shared" si="180"/>
        <v>0</v>
      </c>
      <c r="AD200" s="278"/>
      <c r="AE200" s="278"/>
      <c r="AF200" s="278"/>
      <c r="AG200" s="294">
        <f t="shared" si="181"/>
        <v>0</v>
      </c>
      <c r="AH200" s="304">
        <f t="shared" si="182"/>
        <v>0</v>
      </c>
    </row>
    <row r="201" spans="1:34">
      <c r="A201" s="39">
        <v>2012</v>
      </c>
      <c r="B201" s="44" t="s">
        <v>332</v>
      </c>
      <c r="C201" s="236" t="s">
        <v>267</v>
      </c>
      <c r="D201" s="6"/>
      <c r="E201" s="4"/>
      <c r="F201" s="98">
        <v>1</v>
      </c>
      <c r="G201" s="8"/>
      <c r="H201" s="7">
        <f t="shared" si="183"/>
        <v>1</v>
      </c>
      <c r="I201" s="4">
        <v>1</v>
      </c>
      <c r="J201" s="8" t="s">
        <v>231</v>
      </c>
      <c r="K201" s="7">
        <f>SUMIF(exportMMB!D:D,'Voorbeeld Costreport BudgetMMB'!A201,exportMMB!G:G)</f>
        <v>0</v>
      </c>
      <c r="L201" s="14">
        <f>INDEX(budgetMMB!L:L,MATCH(A:A,budgetMMB!A:A,0))</f>
        <v>0</v>
      </c>
      <c r="M201" s="22">
        <f>INDEX(budgetMMB!M:M,MATCH($A:$A,budgetMMB!$A:$A,0))</f>
        <v>0</v>
      </c>
      <c r="N201" s="14">
        <f>INDEX(budgetMMB!N:N,MATCH($A:$A,budgetMMB!$A:$A,0))</f>
        <v>0</v>
      </c>
      <c r="O201" s="35">
        <f>INDEX(budgetMMB!O:O,MATCH($A:$A,budgetMMB!$A:$A,0))</f>
        <v>0</v>
      </c>
      <c r="P201" s="35">
        <f>INDEX(budgetMMB!P:P,MATCH($A:$A,budgetMMB!$A:$A,0))</f>
        <v>0</v>
      </c>
      <c r="Q201" s="35">
        <f>INDEX(budgetMMB!Q:Q,MATCH($A:$A,budgetMMB!$A:$A,0))</f>
        <v>0</v>
      </c>
      <c r="R201" s="35">
        <f>INDEX(budgetMMB!R:R,MATCH($A:$A,budgetMMB!$A:$A,0))</f>
        <v>0</v>
      </c>
      <c r="S201" s="14">
        <f t="shared" si="178"/>
        <v>0</v>
      </c>
      <c r="T201" s="35">
        <f>INDEX(budgetMMB!T:T,MATCH($A:$A,budgetMMB!$A:$A,0))</f>
        <v>0</v>
      </c>
      <c r="U201" s="332">
        <f t="shared" si="179"/>
        <v>0</v>
      </c>
      <c r="V201" s="58"/>
      <c r="W201" s="14"/>
      <c r="X201" s="58"/>
      <c r="Y201" s="58"/>
      <c r="Z201" s="58"/>
      <c r="AA201" s="58"/>
      <c r="AB201" s="75"/>
      <c r="AC201" s="319">
        <f t="shared" si="180"/>
        <v>0</v>
      </c>
      <c r="AD201" s="278"/>
      <c r="AE201" s="278"/>
      <c r="AF201" s="278"/>
      <c r="AG201" s="294">
        <f t="shared" si="181"/>
        <v>0</v>
      </c>
      <c r="AH201" s="304">
        <f t="shared" si="182"/>
        <v>0</v>
      </c>
    </row>
    <row r="202" spans="1:34">
      <c r="A202" s="39">
        <v>2013</v>
      </c>
      <c r="B202" s="44" t="s">
        <v>333</v>
      </c>
      <c r="C202" s="236" t="s">
        <v>267</v>
      </c>
      <c r="D202" s="6"/>
      <c r="E202" s="4"/>
      <c r="F202" s="98">
        <v>1</v>
      </c>
      <c r="G202" s="8"/>
      <c r="H202" s="7">
        <f t="shared" ref="H202" si="184">SUM(E202:G202)</f>
        <v>1</v>
      </c>
      <c r="I202" s="4">
        <v>1</v>
      </c>
      <c r="J202" s="8" t="s">
        <v>231</v>
      </c>
      <c r="K202" s="7">
        <f>SUMIF(exportMMB!D:D,'Voorbeeld Costreport BudgetMMB'!A202,exportMMB!G:G)</f>
        <v>0</v>
      </c>
      <c r="L202" s="14">
        <f>INDEX(budgetMMB!L:L,MATCH(A:A,budgetMMB!A:A,0))</f>
        <v>0</v>
      </c>
      <c r="M202" s="22">
        <f>INDEX(budgetMMB!M:M,MATCH($A:$A,budgetMMB!$A:$A,0))</f>
        <v>0</v>
      </c>
      <c r="N202" s="14">
        <f>INDEX(budgetMMB!N:N,MATCH($A:$A,budgetMMB!$A:$A,0))</f>
        <v>0</v>
      </c>
      <c r="O202" s="35">
        <f>INDEX(budgetMMB!O:O,MATCH($A:$A,budgetMMB!$A:$A,0))</f>
        <v>0</v>
      </c>
      <c r="P202" s="35">
        <f>INDEX(budgetMMB!P:P,MATCH($A:$A,budgetMMB!$A:$A,0))</f>
        <v>0</v>
      </c>
      <c r="Q202" s="35">
        <f>INDEX(budgetMMB!Q:Q,MATCH($A:$A,budgetMMB!$A:$A,0))</f>
        <v>0</v>
      </c>
      <c r="R202" s="35">
        <f>INDEX(budgetMMB!R:R,MATCH($A:$A,budgetMMB!$A:$A,0))</f>
        <v>0</v>
      </c>
      <c r="S202" s="14">
        <f t="shared" si="178"/>
        <v>0</v>
      </c>
      <c r="T202" s="35">
        <f>INDEX(budgetMMB!T:T,MATCH($A:$A,budgetMMB!$A:$A,0))</f>
        <v>0</v>
      </c>
      <c r="U202" s="332">
        <f t="shared" si="179"/>
        <v>0</v>
      </c>
      <c r="V202" s="58"/>
      <c r="W202" s="14"/>
      <c r="X202" s="58"/>
      <c r="Y202" s="58"/>
      <c r="Z202" s="58"/>
      <c r="AA202" s="58"/>
      <c r="AB202" s="75"/>
      <c r="AC202" s="319">
        <f t="shared" si="180"/>
        <v>0</v>
      </c>
      <c r="AD202" s="278"/>
      <c r="AE202" s="278"/>
      <c r="AF202" s="278"/>
      <c r="AG202" s="294">
        <f t="shared" si="181"/>
        <v>0</v>
      </c>
      <c r="AH202" s="304">
        <f t="shared" si="182"/>
        <v>0</v>
      </c>
    </row>
    <row r="203" spans="1:34">
      <c r="A203" s="39">
        <v>2014</v>
      </c>
      <c r="B203" s="44" t="s">
        <v>334</v>
      </c>
      <c r="C203" s="236" t="s">
        <v>267</v>
      </c>
      <c r="D203" s="6"/>
      <c r="E203" s="4"/>
      <c r="F203" s="98">
        <v>1</v>
      </c>
      <c r="G203" s="8"/>
      <c r="H203" s="7">
        <f t="shared" ref="H203:H210" si="185">SUM(E203:G203)</f>
        <v>1</v>
      </c>
      <c r="I203" s="4">
        <v>1</v>
      </c>
      <c r="J203" s="8" t="s">
        <v>231</v>
      </c>
      <c r="K203" s="7">
        <f>SUMIF(exportMMB!D:D,'Voorbeeld Costreport BudgetMMB'!A203,exportMMB!G:G)</f>
        <v>0</v>
      </c>
      <c r="L203" s="14">
        <f>INDEX(budgetMMB!L:L,MATCH(A:A,budgetMMB!A:A,0))</f>
        <v>0</v>
      </c>
      <c r="M203" s="22">
        <f>INDEX(budgetMMB!M:M,MATCH($A:$A,budgetMMB!$A:$A,0))</f>
        <v>0</v>
      </c>
      <c r="N203" s="14">
        <f>INDEX(budgetMMB!N:N,MATCH($A:$A,budgetMMB!$A:$A,0))</f>
        <v>0</v>
      </c>
      <c r="O203" s="35">
        <f>INDEX(budgetMMB!O:O,MATCH($A:$A,budgetMMB!$A:$A,0))</f>
        <v>0</v>
      </c>
      <c r="P203" s="35">
        <f>INDEX(budgetMMB!P:P,MATCH($A:$A,budgetMMB!$A:$A,0))</f>
        <v>0</v>
      </c>
      <c r="Q203" s="35">
        <f>INDEX(budgetMMB!Q:Q,MATCH($A:$A,budgetMMB!$A:$A,0))</f>
        <v>0</v>
      </c>
      <c r="R203" s="35">
        <f>INDEX(budgetMMB!R:R,MATCH($A:$A,budgetMMB!$A:$A,0))</f>
        <v>0</v>
      </c>
      <c r="S203" s="14">
        <f t="shared" si="178"/>
        <v>0</v>
      </c>
      <c r="T203" s="35">
        <f>INDEX(budgetMMB!T:T,MATCH($A:$A,budgetMMB!$A:$A,0))</f>
        <v>0</v>
      </c>
      <c r="U203" s="332">
        <f t="shared" si="179"/>
        <v>0</v>
      </c>
      <c r="V203" s="58"/>
      <c r="W203" s="14"/>
      <c r="X203" s="58"/>
      <c r="Y203" s="58"/>
      <c r="Z203" s="58"/>
      <c r="AA203" s="58"/>
      <c r="AB203" s="75"/>
      <c r="AC203" s="319">
        <f t="shared" si="180"/>
        <v>0</v>
      </c>
      <c r="AD203" s="278"/>
      <c r="AE203" s="278"/>
      <c r="AF203" s="278"/>
      <c r="AG203" s="294">
        <f t="shared" si="181"/>
        <v>0</v>
      </c>
      <c r="AH203" s="304">
        <f t="shared" si="182"/>
        <v>0</v>
      </c>
    </row>
    <row r="204" spans="1:34">
      <c r="A204" s="103">
        <v>2015</v>
      </c>
      <c r="B204" s="44" t="s">
        <v>335</v>
      </c>
      <c r="C204" s="236" t="s">
        <v>267</v>
      </c>
      <c r="D204" s="6"/>
      <c r="E204" s="4"/>
      <c r="F204" s="98">
        <v>1</v>
      </c>
      <c r="G204" s="8"/>
      <c r="H204" s="7">
        <f t="shared" si="185"/>
        <v>1</v>
      </c>
      <c r="I204" s="4">
        <v>1</v>
      </c>
      <c r="J204" s="8" t="s">
        <v>231</v>
      </c>
      <c r="K204" s="7">
        <f>SUMIF(exportMMB!D:D,'Voorbeeld Costreport BudgetMMB'!A204,exportMMB!G:G)</f>
        <v>0</v>
      </c>
      <c r="L204" s="14">
        <f>INDEX(budgetMMB!L:L,MATCH(A:A,budgetMMB!A:A,0))</f>
        <v>0</v>
      </c>
      <c r="M204" s="22">
        <f>INDEX(budgetMMB!M:M,MATCH($A:$A,budgetMMB!$A:$A,0))</f>
        <v>0</v>
      </c>
      <c r="N204" s="14">
        <f>INDEX(budgetMMB!N:N,MATCH($A:$A,budgetMMB!$A:$A,0))</f>
        <v>0</v>
      </c>
      <c r="O204" s="35">
        <f>INDEX(budgetMMB!O:O,MATCH($A:$A,budgetMMB!$A:$A,0))</f>
        <v>0</v>
      </c>
      <c r="P204" s="35">
        <f>INDEX(budgetMMB!P:P,MATCH($A:$A,budgetMMB!$A:$A,0))</f>
        <v>0</v>
      </c>
      <c r="Q204" s="35">
        <f>INDEX(budgetMMB!Q:Q,MATCH($A:$A,budgetMMB!$A:$A,0))</f>
        <v>0</v>
      </c>
      <c r="R204" s="35">
        <f>INDEX(budgetMMB!R:R,MATCH($A:$A,budgetMMB!$A:$A,0))</f>
        <v>0</v>
      </c>
      <c r="S204" s="14">
        <f t="shared" si="178"/>
        <v>0</v>
      </c>
      <c r="T204" s="35">
        <f>INDEX(budgetMMB!T:T,MATCH($A:$A,budgetMMB!$A:$A,0))</f>
        <v>0</v>
      </c>
      <c r="U204" s="332">
        <f t="shared" si="179"/>
        <v>0</v>
      </c>
      <c r="V204" s="58"/>
      <c r="W204" s="14"/>
      <c r="X204" s="58"/>
      <c r="Y204" s="58"/>
      <c r="Z204" s="58"/>
      <c r="AA204" s="58"/>
      <c r="AB204" s="75"/>
      <c r="AC204" s="319">
        <f t="shared" si="180"/>
        <v>0</v>
      </c>
      <c r="AD204" s="278"/>
      <c r="AE204" s="278"/>
      <c r="AF204" s="278"/>
      <c r="AG204" s="294">
        <f t="shared" si="181"/>
        <v>0</v>
      </c>
      <c r="AH204" s="304">
        <f t="shared" si="182"/>
        <v>0</v>
      </c>
    </row>
    <row r="205" spans="1:34">
      <c r="A205" s="103">
        <v>2016</v>
      </c>
      <c r="B205" s="44" t="s">
        <v>336</v>
      </c>
      <c r="C205" s="236" t="s">
        <v>267</v>
      </c>
      <c r="D205" s="6"/>
      <c r="E205" s="4"/>
      <c r="F205" s="98">
        <v>1</v>
      </c>
      <c r="G205" s="8"/>
      <c r="H205" s="7">
        <f t="shared" ref="H205:H206" si="186">SUM(E205:G205)</f>
        <v>1</v>
      </c>
      <c r="I205" s="4">
        <v>1</v>
      </c>
      <c r="J205" s="8" t="s">
        <v>231</v>
      </c>
      <c r="K205" s="7">
        <f>SUMIF(exportMMB!D:D,'Voorbeeld Costreport BudgetMMB'!A205,exportMMB!G:G)</f>
        <v>0</v>
      </c>
      <c r="L205" s="14">
        <f>INDEX(budgetMMB!L:L,MATCH(A:A,budgetMMB!A:A,0))</f>
        <v>0</v>
      </c>
      <c r="M205" s="22">
        <f>INDEX(budgetMMB!M:M,MATCH($A:$A,budgetMMB!$A:$A,0))</f>
        <v>0</v>
      </c>
      <c r="N205" s="14">
        <f>INDEX(budgetMMB!N:N,MATCH($A:$A,budgetMMB!$A:$A,0))</f>
        <v>0</v>
      </c>
      <c r="O205" s="35">
        <f>INDEX(budgetMMB!O:O,MATCH($A:$A,budgetMMB!$A:$A,0))</f>
        <v>0</v>
      </c>
      <c r="P205" s="35">
        <f>INDEX(budgetMMB!P:P,MATCH($A:$A,budgetMMB!$A:$A,0))</f>
        <v>0</v>
      </c>
      <c r="Q205" s="35">
        <f>INDEX(budgetMMB!Q:Q,MATCH($A:$A,budgetMMB!$A:$A,0))</f>
        <v>0</v>
      </c>
      <c r="R205" s="35">
        <f>INDEX(budgetMMB!R:R,MATCH($A:$A,budgetMMB!$A:$A,0))</f>
        <v>0</v>
      </c>
      <c r="S205" s="14">
        <f t="shared" si="178"/>
        <v>0</v>
      </c>
      <c r="T205" s="35">
        <f>INDEX(budgetMMB!T:T,MATCH($A:$A,budgetMMB!$A:$A,0))</f>
        <v>0</v>
      </c>
      <c r="U205" s="332">
        <f t="shared" si="179"/>
        <v>0</v>
      </c>
      <c r="V205" s="58"/>
      <c r="W205" s="14"/>
      <c r="X205" s="58"/>
      <c r="Y205" s="58"/>
      <c r="Z205" s="58"/>
      <c r="AA205" s="58"/>
      <c r="AB205" s="75"/>
      <c r="AC205" s="319">
        <f t="shared" si="180"/>
        <v>0</v>
      </c>
      <c r="AD205" s="278"/>
      <c r="AE205" s="278"/>
      <c r="AF205" s="278"/>
      <c r="AG205" s="294">
        <f t="shared" si="181"/>
        <v>0</v>
      </c>
      <c r="AH205" s="304">
        <f t="shared" si="182"/>
        <v>0</v>
      </c>
    </row>
    <row r="206" spans="1:34">
      <c r="A206" s="103">
        <v>2017</v>
      </c>
      <c r="B206" s="44" t="s">
        <v>337</v>
      </c>
      <c r="C206" s="236" t="s">
        <v>267</v>
      </c>
      <c r="D206" s="6"/>
      <c r="E206" s="4"/>
      <c r="F206" s="98">
        <v>1</v>
      </c>
      <c r="G206" s="8"/>
      <c r="H206" s="7">
        <f t="shared" si="186"/>
        <v>1</v>
      </c>
      <c r="I206" s="4">
        <v>1</v>
      </c>
      <c r="J206" s="8" t="s">
        <v>231</v>
      </c>
      <c r="K206" s="7">
        <f>SUMIF(exportMMB!D:D,'Voorbeeld Costreport BudgetMMB'!A206,exportMMB!G:G)</f>
        <v>0</v>
      </c>
      <c r="L206" s="14">
        <f>INDEX(budgetMMB!L:L,MATCH(A:A,budgetMMB!A:A,0))</f>
        <v>0</v>
      </c>
      <c r="M206" s="22">
        <f>INDEX(budgetMMB!M:M,MATCH($A:$A,budgetMMB!$A:$A,0))</f>
        <v>0</v>
      </c>
      <c r="N206" s="14">
        <f>INDEX(budgetMMB!N:N,MATCH($A:$A,budgetMMB!$A:$A,0))</f>
        <v>0</v>
      </c>
      <c r="O206" s="35">
        <f>INDEX(budgetMMB!O:O,MATCH($A:$A,budgetMMB!$A:$A,0))</f>
        <v>0</v>
      </c>
      <c r="P206" s="35">
        <f>INDEX(budgetMMB!P:P,MATCH($A:$A,budgetMMB!$A:$A,0))</f>
        <v>0</v>
      </c>
      <c r="Q206" s="35">
        <f>INDEX(budgetMMB!Q:Q,MATCH($A:$A,budgetMMB!$A:$A,0))</f>
        <v>0</v>
      </c>
      <c r="R206" s="35">
        <f>INDEX(budgetMMB!R:R,MATCH($A:$A,budgetMMB!$A:$A,0))</f>
        <v>0</v>
      </c>
      <c r="S206" s="14">
        <f t="shared" si="178"/>
        <v>0</v>
      </c>
      <c r="T206" s="35">
        <f>INDEX(budgetMMB!T:T,MATCH($A:$A,budgetMMB!$A:$A,0))</f>
        <v>0</v>
      </c>
      <c r="U206" s="332">
        <f t="shared" si="179"/>
        <v>0</v>
      </c>
      <c r="V206" s="58"/>
      <c r="W206" s="14"/>
      <c r="X206" s="58"/>
      <c r="Y206" s="58"/>
      <c r="Z206" s="58"/>
      <c r="AA206" s="58"/>
      <c r="AB206" s="75"/>
      <c r="AC206" s="319">
        <f t="shared" si="180"/>
        <v>0</v>
      </c>
      <c r="AD206" s="278"/>
      <c r="AE206" s="278"/>
      <c r="AF206" s="278"/>
      <c r="AG206" s="294">
        <f t="shared" si="181"/>
        <v>0</v>
      </c>
      <c r="AH206" s="304">
        <f t="shared" si="182"/>
        <v>0</v>
      </c>
    </row>
    <row r="207" spans="1:34">
      <c r="A207" s="39">
        <v>2020</v>
      </c>
      <c r="B207" s="44" t="s">
        <v>338</v>
      </c>
      <c r="C207" s="236" t="s">
        <v>339</v>
      </c>
      <c r="D207" s="6"/>
      <c r="E207" s="4"/>
      <c r="F207" s="98">
        <v>1</v>
      </c>
      <c r="G207" s="8"/>
      <c r="H207" s="7">
        <f t="shared" si="185"/>
        <v>1</v>
      </c>
      <c r="I207" s="4">
        <v>1</v>
      </c>
      <c r="J207" s="8" t="s">
        <v>231</v>
      </c>
      <c r="K207" s="7">
        <f>SUMIF(exportMMB!D:D,'Voorbeeld Costreport BudgetMMB'!A207,exportMMB!G:G)</f>
        <v>0</v>
      </c>
      <c r="L207" s="14">
        <f>INDEX(budgetMMB!L:L,MATCH(A:A,budgetMMB!A:A,0))</f>
        <v>0</v>
      </c>
      <c r="M207" s="22">
        <f>INDEX(budgetMMB!M:M,MATCH($A:$A,budgetMMB!$A:$A,0))</f>
        <v>0</v>
      </c>
      <c r="N207" s="14">
        <f>INDEX(budgetMMB!N:N,MATCH($A:$A,budgetMMB!$A:$A,0))</f>
        <v>0</v>
      </c>
      <c r="O207" s="35">
        <f>INDEX(budgetMMB!O:O,MATCH($A:$A,budgetMMB!$A:$A,0))</f>
        <v>0</v>
      </c>
      <c r="P207" s="35">
        <f>INDEX(budgetMMB!P:P,MATCH($A:$A,budgetMMB!$A:$A,0))</f>
        <v>0</v>
      </c>
      <c r="Q207" s="35">
        <f>INDEX(budgetMMB!Q:Q,MATCH($A:$A,budgetMMB!$A:$A,0))</f>
        <v>0</v>
      </c>
      <c r="R207" s="35">
        <f>INDEX(budgetMMB!R:R,MATCH($A:$A,budgetMMB!$A:$A,0))</f>
        <v>0</v>
      </c>
      <c r="S207" s="14">
        <f t="shared" si="178"/>
        <v>0</v>
      </c>
      <c r="T207" s="35">
        <f>INDEX(budgetMMB!T:T,MATCH($A:$A,budgetMMB!$A:$A,0))</f>
        <v>0</v>
      </c>
      <c r="U207" s="332">
        <f t="shared" si="179"/>
        <v>0</v>
      </c>
      <c r="V207" s="58"/>
      <c r="W207" s="14"/>
      <c r="X207" s="58"/>
      <c r="Y207" s="58"/>
      <c r="Z207" s="58"/>
      <c r="AA207" s="58"/>
      <c r="AB207" s="75"/>
      <c r="AC207" s="319">
        <f t="shared" si="180"/>
        <v>0</v>
      </c>
      <c r="AD207" s="278"/>
      <c r="AE207" s="278"/>
      <c r="AF207" s="278"/>
      <c r="AG207" s="294">
        <f t="shared" si="181"/>
        <v>0</v>
      </c>
      <c r="AH207" s="304">
        <f t="shared" si="182"/>
        <v>0</v>
      </c>
    </row>
    <row r="208" spans="1:34">
      <c r="A208" s="39">
        <v>2021</v>
      </c>
      <c r="B208" s="44" t="s">
        <v>340</v>
      </c>
      <c r="C208" s="236" t="s">
        <v>339</v>
      </c>
      <c r="D208" s="6"/>
      <c r="E208" s="4"/>
      <c r="F208" s="98">
        <v>1</v>
      </c>
      <c r="G208" s="8"/>
      <c r="H208" s="7">
        <f t="shared" si="185"/>
        <v>1</v>
      </c>
      <c r="I208" s="4">
        <v>1</v>
      </c>
      <c r="J208" s="8" t="s">
        <v>231</v>
      </c>
      <c r="K208" s="7">
        <f>SUMIF(exportMMB!D:D,'Voorbeeld Costreport BudgetMMB'!A208,exportMMB!G:G)</f>
        <v>0</v>
      </c>
      <c r="L208" s="14">
        <f>INDEX(budgetMMB!L:L,MATCH(A:A,budgetMMB!A:A,0))</f>
        <v>0</v>
      </c>
      <c r="M208" s="22">
        <f>INDEX(budgetMMB!M:M,MATCH($A:$A,budgetMMB!$A:$A,0))</f>
        <v>0</v>
      </c>
      <c r="N208" s="14">
        <f>INDEX(budgetMMB!N:N,MATCH($A:$A,budgetMMB!$A:$A,0))</f>
        <v>0</v>
      </c>
      <c r="O208" s="35">
        <f>INDEX(budgetMMB!O:O,MATCH($A:$A,budgetMMB!$A:$A,0))</f>
        <v>0</v>
      </c>
      <c r="P208" s="35">
        <f>INDEX(budgetMMB!P:P,MATCH($A:$A,budgetMMB!$A:$A,0))</f>
        <v>0</v>
      </c>
      <c r="Q208" s="35">
        <f>INDEX(budgetMMB!Q:Q,MATCH($A:$A,budgetMMB!$A:$A,0))</f>
        <v>0</v>
      </c>
      <c r="R208" s="35">
        <f>INDEX(budgetMMB!R:R,MATCH($A:$A,budgetMMB!$A:$A,0))</f>
        <v>0</v>
      </c>
      <c r="S208" s="14">
        <f t="shared" si="178"/>
        <v>0</v>
      </c>
      <c r="T208" s="35">
        <f>INDEX(budgetMMB!T:T,MATCH($A:$A,budgetMMB!$A:$A,0))</f>
        <v>0</v>
      </c>
      <c r="U208" s="332">
        <f t="shared" si="179"/>
        <v>0</v>
      </c>
      <c r="V208" s="58"/>
      <c r="W208" s="14"/>
      <c r="X208" s="58"/>
      <c r="Y208" s="58"/>
      <c r="Z208" s="58"/>
      <c r="AA208" s="58"/>
      <c r="AB208" s="75"/>
      <c r="AC208" s="319">
        <f t="shared" si="180"/>
        <v>0</v>
      </c>
      <c r="AD208" s="278"/>
      <c r="AE208" s="278"/>
      <c r="AF208" s="278"/>
      <c r="AG208" s="294">
        <f t="shared" si="181"/>
        <v>0</v>
      </c>
      <c r="AH208" s="304">
        <f t="shared" si="182"/>
        <v>0</v>
      </c>
    </row>
    <row r="209" spans="1:35">
      <c r="A209" s="39">
        <v>2023</v>
      </c>
      <c r="B209" s="44" t="s">
        <v>341</v>
      </c>
      <c r="C209" s="236" t="s">
        <v>339</v>
      </c>
      <c r="D209" s="6"/>
      <c r="E209" s="4"/>
      <c r="F209" s="98">
        <v>1</v>
      </c>
      <c r="G209" s="8"/>
      <c r="H209" s="7">
        <f t="shared" si="185"/>
        <v>1</v>
      </c>
      <c r="I209" s="4">
        <v>1</v>
      </c>
      <c r="J209" s="8" t="s">
        <v>231</v>
      </c>
      <c r="K209" s="7">
        <f>SUMIF(exportMMB!D:D,'Voorbeeld Costreport BudgetMMB'!A209,exportMMB!G:G)</f>
        <v>0</v>
      </c>
      <c r="L209" s="14">
        <f>INDEX(budgetMMB!L:L,MATCH(A:A,budgetMMB!A:A,0))</f>
        <v>0</v>
      </c>
      <c r="M209" s="22">
        <f>INDEX(budgetMMB!M:M,MATCH($A:$A,budgetMMB!$A:$A,0))</f>
        <v>0</v>
      </c>
      <c r="N209" s="14">
        <f>INDEX(budgetMMB!N:N,MATCH($A:$A,budgetMMB!$A:$A,0))</f>
        <v>0</v>
      </c>
      <c r="O209" s="35">
        <f>INDEX(budgetMMB!O:O,MATCH($A:$A,budgetMMB!$A:$A,0))</f>
        <v>0</v>
      </c>
      <c r="P209" s="35">
        <f>INDEX(budgetMMB!P:P,MATCH($A:$A,budgetMMB!$A:$A,0))</f>
        <v>0</v>
      </c>
      <c r="Q209" s="35">
        <f>INDEX(budgetMMB!Q:Q,MATCH($A:$A,budgetMMB!$A:$A,0))</f>
        <v>0</v>
      </c>
      <c r="R209" s="35">
        <f>INDEX(budgetMMB!R:R,MATCH($A:$A,budgetMMB!$A:$A,0))</f>
        <v>0</v>
      </c>
      <c r="S209" s="14">
        <f t="shared" si="178"/>
        <v>0</v>
      </c>
      <c r="T209" s="35">
        <f>INDEX(budgetMMB!T:T,MATCH($A:$A,budgetMMB!$A:$A,0))</f>
        <v>0</v>
      </c>
      <c r="U209" s="332">
        <f t="shared" si="179"/>
        <v>0</v>
      </c>
      <c r="V209" s="58"/>
      <c r="W209" s="14"/>
      <c r="X209" s="58"/>
      <c r="Y209" s="58"/>
      <c r="Z209" s="58"/>
      <c r="AA209" s="58"/>
      <c r="AB209" s="75"/>
      <c r="AC209" s="319">
        <f t="shared" si="180"/>
        <v>0</v>
      </c>
      <c r="AD209" s="278"/>
      <c r="AE209" s="278"/>
      <c r="AF209" s="278"/>
      <c r="AG209" s="294">
        <f t="shared" si="181"/>
        <v>0</v>
      </c>
      <c r="AH209" s="304">
        <f t="shared" si="182"/>
        <v>0</v>
      </c>
    </row>
    <row r="210" spans="1:35">
      <c r="A210" s="39">
        <v>2024</v>
      </c>
      <c r="B210" s="44" t="s">
        <v>342</v>
      </c>
      <c r="C210" s="236" t="s">
        <v>339</v>
      </c>
      <c r="D210" s="6"/>
      <c r="E210" s="4"/>
      <c r="F210" s="98">
        <v>1</v>
      </c>
      <c r="G210" s="8"/>
      <c r="H210" s="7">
        <f t="shared" si="185"/>
        <v>1</v>
      </c>
      <c r="I210" s="4">
        <v>1</v>
      </c>
      <c r="J210" s="8" t="s">
        <v>231</v>
      </c>
      <c r="K210" s="7">
        <f>SUMIF(exportMMB!D:D,'Voorbeeld Costreport BudgetMMB'!A210,exportMMB!G:G)</f>
        <v>0</v>
      </c>
      <c r="L210" s="14">
        <f>INDEX(budgetMMB!L:L,MATCH(A:A,budgetMMB!A:A,0))</f>
        <v>0</v>
      </c>
      <c r="M210" s="22">
        <f>INDEX(budgetMMB!M:M,MATCH($A:$A,budgetMMB!$A:$A,0))</f>
        <v>0</v>
      </c>
      <c r="N210" s="14">
        <f>INDEX(budgetMMB!N:N,MATCH($A:$A,budgetMMB!$A:$A,0))</f>
        <v>0</v>
      </c>
      <c r="O210" s="35">
        <f>INDEX(budgetMMB!O:O,MATCH($A:$A,budgetMMB!$A:$A,0))</f>
        <v>0</v>
      </c>
      <c r="P210" s="35">
        <f>INDEX(budgetMMB!P:P,MATCH($A:$A,budgetMMB!$A:$A,0))</f>
        <v>0</v>
      </c>
      <c r="Q210" s="35">
        <f>INDEX(budgetMMB!Q:Q,MATCH($A:$A,budgetMMB!$A:$A,0))</f>
        <v>0</v>
      </c>
      <c r="R210" s="35">
        <f>INDEX(budgetMMB!R:R,MATCH($A:$A,budgetMMB!$A:$A,0))</f>
        <v>0</v>
      </c>
      <c r="S210" s="14">
        <f t="shared" si="178"/>
        <v>0</v>
      </c>
      <c r="T210" s="35">
        <f>INDEX(budgetMMB!T:T,MATCH($A:$A,budgetMMB!$A:$A,0))</f>
        <v>0</v>
      </c>
      <c r="U210" s="332">
        <f t="shared" si="179"/>
        <v>0</v>
      </c>
      <c r="V210" s="58"/>
      <c r="W210" s="14"/>
      <c r="X210" s="58"/>
      <c r="Y210" s="58"/>
      <c r="Z210" s="58"/>
      <c r="AA210" s="58"/>
      <c r="AB210" s="75"/>
      <c r="AC210" s="319">
        <f t="shared" si="180"/>
        <v>0</v>
      </c>
      <c r="AD210" s="278"/>
      <c r="AE210" s="278"/>
      <c r="AF210" s="278"/>
      <c r="AG210" s="294">
        <f t="shared" si="181"/>
        <v>0</v>
      </c>
      <c r="AH210" s="304">
        <f t="shared" si="182"/>
        <v>0</v>
      </c>
    </row>
    <row r="211" spans="1:35">
      <c r="A211" s="39">
        <v>2025</v>
      </c>
      <c r="B211" s="44" t="s">
        <v>343</v>
      </c>
      <c r="C211" s="236" t="s">
        <v>339</v>
      </c>
      <c r="D211" s="6"/>
      <c r="E211" s="4"/>
      <c r="F211" s="98">
        <v>1</v>
      </c>
      <c r="G211" s="8"/>
      <c r="H211" s="7">
        <f t="shared" ref="H211:H218" si="187">SUM(E211:G211)</f>
        <v>1</v>
      </c>
      <c r="I211" s="4">
        <v>1</v>
      </c>
      <c r="J211" s="8" t="s">
        <v>231</v>
      </c>
      <c r="K211" s="7">
        <f>SUMIF(exportMMB!D:D,'Voorbeeld Costreport BudgetMMB'!A211,exportMMB!G:G)</f>
        <v>0</v>
      </c>
      <c r="L211" s="14">
        <f>INDEX(budgetMMB!L:L,MATCH(A:A,budgetMMB!A:A,0))</f>
        <v>0</v>
      </c>
      <c r="M211" s="22">
        <f>INDEX(budgetMMB!M:M,MATCH($A:$A,budgetMMB!$A:$A,0))</f>
        <v>0</v>
      </c>
      <c r="N211" s="14">
        <f>INDEX(budgetMMB!N:N,MATCH($A:$A,budgetMMB!$A:$A,0))</f>
        <v>0</v>
      </c>
      <c r="O211" s="35">
        <f>INDEX(budgetMMB!O:O,MATCH($A:$A,budgetMMB!$A:$A,0))</f>
        <v>0</v>
      </c>
      <c r="P211" s="35">
        <f>INDEX(budgetMMB!P:P,MATCH($A:$A,budgetMMB!$A:$A,0))</f>
        <v>0</v>
      </c>
      <c r="Q211" s="35">
        <f>INDEX(budgetMMB!Q:Q,MATCH($A:$A,budgetMMB!$A:$A,0))</f>
        <v>0</v>
      </c>
      <c r="R211" s="35">
        <f>INDEX(budgetMMB!R:R,MATCH($A:$A,budgetMMB!$A:$A,0))</f>
        <v>0</v>
      </c>
      <c r="S211" s="14">
        <f t="shared" si="178"/>
        <v>0</v>
      </c>
      <c r="T211" s="35">
        <f>INDEX(budgetMMB!T:T,MATCH($A:$A,budgetMMB!$A:$A,0))</f>
        <v>0</v>
      </c>
      <c r="U211" s="332">
        <f t="shared" si="179"/>
        <v>0</v>
      </c>
      <c r="V211" s="58"/>
      <c r="W211" s="14"/>
      <c r="X211" s="58"/>
      <c r="Y211" s="58"/>
      <c r="Z211" s="58"/>
      <c r="AA211" s="58"/>
      <c r="AB211" s="75"/>
      <c r="AC211" s="319">
        <f t="shared" si="180"/>
        <v>0</v>
      </c>
      <c r="AD211" s="278"/>
      <c r="AE211" s="278"/>
      <c r="AF211" s="278"/>
      <c r="AG211" s="294">
        <f t="shared" si="181"/>
        <v>0</v>
      </c>
      <c r="AH211" s="304">
        <f t="shared" si="182"/>
        <v>0</v>
      </c>
    </row>
    <row r="212" spans="1:35">
      <c r="A212" s="39">
        <v>2026</v>
      </c>
      <c r="B212" s="44" t="s">
        <v>344</v>
      </c>
      <c r="C212" s="236" t="s">
        <v>339</v>
      </c>
      <c r="D212" s="6"/>
      <c r="E212" s="4"/>
      <c r="F212" s="98">
        <v>1</v>
      </c>
      <c r="G212" s="8"/>
      <c r="H212" s="7">
        <f t="shared" si="187"/>
        <v>1</v>
      </c>
      <c r="I212" s="4">
        <v>1</v>
      </c>
      <c r="J212" s="8" t="s">
        <v>231</v>
      </c>
      <c r="K212" s="7">
        <f>SUMIF(exportMMB!D:D,'Voorbeeld Costreport BudgetMMB'!A212,exportMMB!G:G)</f>
        <v>0</v>
      </c>
      <c r="L212" s="14">
        <f>INDEX(budgetMMB!L:L,MATCH(A:A,budgetMMB!A:A,0))</f>
        <v>0</v>
      </c>
      <c r="M212" s="22">
        <f>INDEX(budgetMMB!M:M,MATCH($A:$A,budgetMMB!$A:$A,0))</f>
        <v>0</v>
      </c>
      <c r="N212" s="14">
        <f>INDEX(budgetMMB!N:N,MATCH($A:$A,budgetMMB!$A:$A,0))</f>
        <v>0</v>
      </c>
      <c r="O212" s="35">
        <f>INDEX(budgetMMB!O:O,MATCH($A:$A,budgetMMB!$A:$A,0))</f>
        <v>0</v>
      </c>
      <c r="P212" s="35">
        <f>INDEX(budgetMMB!P:P,MATCH($A:$A,budgetMMB!$A:$A,0))</f>
        <v>0</v>
      </c>
      <c r="Q212" s="35">
        <f>INDEX(budgetMMB!Q:Q,MATCH($A:$A,budgetMMB!$A:$A,0))</f>
        <v>0</v>
      </c>
      <c r="R212" s="35">
        <f>INDEX(budgetMMB!R:R,MATCH($A:$A,budgetMMB!$A:$A,0))</f>
        <v>0</v>
      </c>
      <c r="S212" s="14">
        <f t="shared" si="178"/>
        <v>0</v>
      </c>
      <c r="T212" s="35">
        <f>INDEX(budgetMMB!T:T,MATCH($A:$A,budgetMMB!$A:$A,0))</f>
        <v>0</v>
      </c>
      <c r="U212" s="332">
        <f t="shared" si="179"/>
        <v>0</v>
      </c>
      <c r="V212" s="58"/>
      <c r="W212" s="14"/>
      <c r="X212" s="58"/>
      <c r="Y212" s="58"/>
      <c r="Z212" s="58"/>
      <c r="AA212" s="58"/>
      <c r="AB212" s="75"/>
      <c r="AC212" s="319">
        <f t="shared" si="180"/>
        <v>0</v>
      </c>
      <c r="AD212" s="278"/>
      <c r="AE212" s="278"/>
      <c r="AF212" s="278"/>
      <c r="AG212" s="294">
        <f t="shared" si="181"/>
        <v>0</v>
      </c>
      <c r="AH212" s="304">
        <f t="shared" si="182"/>
        <v>0</v>
      </c>
    </row>
    <row r="213" spans="1:35">
      <c r="A213" s="103">
        <v>2027</v>
      </c>
      <c r="B213" s="44" t="s">
        <v>345</v>
      </c>
      <c r="C213" s="236" t="s">
        <v>339</v>
      </c>
      <c r="D213" s="6"/>
      <c r="E213" s="4"/>
      <c r="F213" s="98">
        <v>1</v>
      </c>
      <c r="G213" s="8"/>
      <c r="H213" s="7">
        <f t="shared" si="187"/>
        <v>1</v>
      </c>
      <c r="I213" s="4">
        <v>1</v>
      </c>
      <c r="J213" s="8" t="s">
        <v>231</v>
      </c>
      <c r="K213" s="7">
        <f>SUMIF(exportMMB!D:D,'Voorbeeld Costreport BudgetMMB'!A213,exportMMB!G:G)</f>
        <v>0</v>
      </c>
      <c r="L213" s="14">
        <f>INDEX(budgetMMB!L:L,MATCH(A:A,budgetMMB!A:A,0))</f>
        <v>0</v>
      </c>
      <c r="M213" s="22">
        <f>INDEX(budgetMMB!M:M,MATCH($A:$A,budgetMMB!$A:$A,0))</f>
        <v>0</v>
      </c>
      <c r="N213" s="14">
        <f>INDEX(budgetMMB!N:N,MATCH($A:$A,budgetMMB!$A:$A,0))</f>
        <v>0</v>
      </c>
      <c r="O213" s="35">
        <f>INDEX(budgetMMB!O:O,MATCH($A:$A,budgetMMB!$A:$A,0))</f>
        <v>0</v>
      </c>
      <c r="P213" s="35">
        <f>INDEX(budgetMMB!P:P,MATCH($A:$A,budgetMMB!$A:$A,0))</f>
        <v>0</v>
      </c>
      <c r="Q213" s="35">
        <f>INDEX(budgetMMB!Q:Q,MATCH($A:$A,budgetMMB!$A:$A,0))</f>
        <v>0</v>
      </c>
      <c r="R213" s="35">
        <f>INDEX(budgetMMB!R:R,MATCH($A:$A,budgetMMB!$A:$A,0))</f>
        <v>0</v>
      </c>
      <c r="S213" s="14">
        <f t="shared" si="178"/>
        <v>0</v>
      </c>
      <c r="T213" s="35">
        <f>INDEX(budgetMMB!T:T,MATCH($A:$A,budgetMMB!$A:$A,0))</f>
        <v>0</v>
      </c>
      <c r="U213" s="332">
        <f t="shared" si="179"/>
        <v>0</v>
      </c>
      <c r="V213" s="58"/>
      <c r="W213" s="14"/>
      <c r="X213" s="58"/>
      <c r="Y213" s="58"/>
      <c r="Z213" s="58"/>
      <c r="AA213" s="58"/>
      <c r="AB213" s="75"/>
      <c r="AC213" s="319">
        <f t="shared" si="180"/>
        <v>0</v>
      </c>
      <c r="AD213" s="278"/>
      <c r="AE213" s="278"/>
      <c r="AF213" s="278"/>
      <c r="AG213" s="294">
        <f t="shared" si="181"/>
        <v>0</v>
      </c>
      <c r="AH213" s="304">
        <f t="shared" si="182"/>
        <v>0</v>
      </c>
    </row>
    <row r="214" spans="1:35">
      <c r="A214" s="39">
        <v>2035</v>
      </c>
      <c r="B214" s="44" t="s">
        <v>346</v>
      </c>
      <c r="C214" s="236" t="s">
        <v>267</v>
      </c>
      <c r="D214" s="6"/>
      <c r="E214" s="4"/>
      <c r="F214" s="98">
        <v>1</v>
      </c>
      <c r="G214" s="8"/>
      <c r="H214" s="7">
        <f t="shared" si="187"/>
        <v>1</v>
      </c>
      <c r="I214" s="4">
        <v>1</v>
      </c>
      <c r="J214" s="8" t="s">
        <v>231</v>
      </c>
      <c r="K214" s="7">
        <f>SUMIF(exportMMB!D:D,'Voorbeeld Costreport BudgetMMB'!A214,exportMMB!G:G)</f>
        <v>0</v>
      </c>
      <c r="L214" s="14">
        <f>INDEX(budgetMMB!L:L,MATCH(A:A,budgetMMB!A:A,0))</f>
        <v>0</v>
      </c>
      <c r="M214" s="22">
        <f>INDEX(budgetMMB!M:M,MATCH($A:$A,budgetMMB!$A:$A,0))</f>
        <v>0</v>
      </c>
      <c r="N214" s="14">
        <f>INDEX(budgetMMB!N:N,MATCH($A:$A,budgetMMB!$A:$A,0))</f>
        <v>0</v>
      </c>
      <c r="O214" s="35">
        <f>INDEX(budgetMMB!O:O,MATCH($A:$A,budgetMMB!$A:$A,0))</f>
        <v>0</v>
      </c>
      <c r="P214" s="35">
        <f>INDEX(budgetMMB!P:P,MATCH($A:$A,budgetMMB!$A:$A,0))</f>
        <v>0</v>
      </c>
      <c r="Q214" s="35">
        <f>INDEX(budgetMMB!Q:Q,MATCH($A:$A,budgetMMB!$A:$A,0))</f>
        <v>0</v>
      </c>
      <c r="R214" s="35">
        <f>INDEX(budgetMMB!R:R,MATCH($A:$A,budgetMMB!$A:$A,0))</f>
        <v>0</v>
      </c>
      <c r="S214" s="14">
        <f t="shared" si="178"/>
        <v>0</v>
      </c>
      <c r="T214" s="35">
        <f>INDEX(budgetMMB!T:T,MATCH($A:$A,budgetMMB!$A:$A,0))</f>
        <v>0</v>
      </c>
      <c r="U214" s="332">
        <f t="shared" si="179"/>
        <v>0</v>
      </c>
      <c r="V214" s="58"/>
      <c r="W214" s="14"/>
      <c r="X214" s="58"/>
      <c r="Y214" s="58"/>
      <c r="Z214" s="58"/>
      <c r="AA214" s="58"/>
      <c r="AB214" s="75"/>
      <c r="AC214" s="319">
        <f t="shared" si="180"/>
        <v>0</v>
      </c>
      <c r="AD214" s="278"/>
      <c r="AE214" s="278"/>
      <c r="AF214" s="278"/>
      <c r="AG214" s="294">
        <f t="shared" si="181"/>
        <v>0</v>
      </c>
      <c r="AH214" s="304">
        <f t="shared" si="182"/>
        <v>0</v>
      </c>
    </row>
    <row r="215" spans="1:35">
      <c r="A215" s="39">
        <v>2036</v>
      </c>
      <c r="B215" s="44" t="s">
        <v>347</v>
      </c>
      <c r="C215" s="236" t="s">
        <v>267</v>
      </c>
      <c r="D215" s="6"/>
      <c r="E215" s="4"/>
      <c r="F215" s="98">
        <v>1</v>
      </c>
      <c r="G215" s="8"/>
      <c r="H215" s="7">
        <f t="shared" si="187"/>
        <v>1</v>
      </c>
      <c r="I215" s="4">
        <v>1</v>
      </c>
      <c r="J215" s="8" t="s">
        <v>231</v>
      </c>
      <c r="K215" s="7">
        <f>SUMIF(exportMMB!D:D,'Voorbeeld Costreport BudgetMMB'!A215,exportMMB!G:G)</f>
        <v>0</v>
      </c>
      <c r="L215" s="14">
        <f>INDEX(budgetMMB!L:L,MATCH(A:A,budgetMMB!A:A,0))</f>
        <v>0</v>
      </c>
      <c r="M215" s="22">
        <f>INDEX(budgetMMB!M:M,MATCH($A:$A,budgetMMB!$A:$A,0))</f>
        <v>0</v>
      </c>
      <c r="N215" s="14">
        <f>INDEX(budgetMMB!N:N,MATCH($A:$A,budgetMMB!$A:$A,0))</f>
        <v>0</v>
      </c>
      <c r="O215" s="35">
        <f>INDEX(budgetMMB!O:O,MATCH($A:$A,budgetMMB!$A:$A,0))</f>
        <v>0</v>
      </c>
      <c r="P215" s="35">
        <f>INDEX(budgetMMB!P:P,MATCH($A:$A,budgetMMB!$A:$A,0))</f>
        <v>0</v>
      </c>
      <c r="Q215" s="35">
        <f>INDEX(budgetMMB!Q:Q,MATCH($A:$A,budgetMMB!$A:$A,0))</f>
        <v>0</v>
      </c>
      <c r="R215" s="35">
        <f>INDEX(budgetMMB!R:R,MATCH($A:$A,budgetMMB!$A:$A,0))</f>
        <v>0</v>
      </c>
      <c r="S215" s="14">
        <f t="shared" si="178"/>
        <v>0</v>
      </c>
      <c r="T215" s="35">
        <f>INDEX(budgetMMB!T:T,MATCH($A:$A,budgetMMB!$A:$A,0))</f>
        <v>0</v>
      </c>
      <c r="U215" s="332">
        <f t="shared" si="179"/>
        <v>0</v>
      </c>
      <c r="V215" s="58"/>
      <c r="W215" s="14"/>
      <c r="X215" s="58"/>
      <c r="Y215" s="58"/>
      <c r="Z215" s="58"/>
      <c r="AA215" s="58"/>
      <c r="AB215" s="75"/>
      <c r="AC215" s="319">
        <f t="shared" si="180"/>
        <v>0</v>
      </c>
      <c r="AD215" s="278"/>
      <c r="AE215" s="278"/>
      <c r="AF215" s="278"/>
      <c r="AG215" s="294">
        <f t="shared" si="181"/>
        <v>0</v>
      </c>
      <c r="AH215" s="304">
        <f t="shared" si="182"/>
        <v>0</v>
      </c>
    </row>
    <row r="216" spans="1:35">
      <c r="A216" s="103">
        <v>2037</v>
      </c>
      <c r="B216" s="44" t="s">
        <v>348</v>
      </c>
      <c r="C216" s="236" t="s">
        <v>267</v>
      </c>
      <c r="D216" s="6"/>
      <c r="E216" s="4"/>
      <c r="F216" s="98">
        <v>1</v>
      </c>
      <c r="G216" s="8"/>
      <c r="H216" s="7">
        <f t="shared" si="187"/>
        <v>1</v>
      </c>
      <c r="I216" s="4">
        <v>1</v>
      </c>
      <c r="J216" s="8" t="s">
        <v>231</v>
      </c>
      <c r="K216" s="7">
        <f>SUMIF(exportMMB!D:D,'Voorbeeld Costreport BudgetMMB'!A216,exportMMB!G:G)</f>
        <v>0</v>
      </c>
      <c r="L216" s="14">
        <f>INDEX(budgetMMB!L:L,MATCH(A:A,budgetMMB!A:A,0))</f>
        <v>0</v>
      </c>
      <c r="M216" s="22">
        <f>INDEX(budgetMMB!M:M,MATCH($A:$A,budgetMMB!$A:$A,0))</f>
        <v>0</v>
      </c>
      <c r="N216" s="14">
        <f>INDEX(budgetMMB!N:N,MATCH($A:$A,budgetMMB!$A:$A,0))</f>
        <v>0</v>
      </c>
      <c r="O216" s="35">
        <f>INDEX(budgetMMB!O:O,MATCH($A:$A,budgetMMB!$A:$A,0))</f>
        <v>0</v>
      </c>
      <c r="P216" s="35">
        <f>INDEX(budgetMMB!P:P,MATCH($A:$A,budgetMMB!$A:$A,0))</f>
        <v>0</v>
      </c>
      <c r="Q216" s="35">
        <f>INDEX(budgetMMB!Q:Q,MATCH($A:$A,budgetMMB!$A:$A,0))</f>
        <v>0</v>
      </c>
      <c r="R216" s="35">
        <f>INDEX(budgetMMB!R:R,MATCH($A:$A,budgetMMB!$A:$A,0))</f>
        <v>0</v>
      </c>
      <c r="S216" s="14">
        <f t="shared" si="178"/>
        <v>0</v>
      </c>
      <c r="T216" s="36"/>
      <c r="U216" s="332">
        <f t="shared" si="179"/>
        <v>0</v>
      </c>
      <c r="V216" s="58"/>
      <c r="W216" s="14"/>
      <c r="X216" s="58"/>
      <c r="Y216" s="58"/>
      <c r="Z216" s="58"/>
      <c r="AA216" s="58"/>
      <c r="AB216" s="310"/>
      <c r="AC216" s="319">
        <f t="shared" si="180"/>
        <v>0</v>
      </c>
      <c r="AD216" s="278"/>
      <c r="AE216" s="278"/>
      <c r="AF216" s="278"/>
      <c r="AG216" s="294">
        <f t="shared" si="181"/>
        <v>0</v>
      </c>
      <c r="AH216" s="304">
        <f t="shared" si="182"/>
        <v>0</v>
      </c>
    </row>
    <row r="217" spans="1:35">
      <c r="A217" s="39">
        <v>2038</v>
      </c>
      <c r="B217" s="44" t="s">
        <v>349</v>
      </c>
      <c r="C217" s="236" t="s">
        <v>267</v>
      </c>
      <c r="D217" s="6"/>
      <c r="E217" s="4"/>
      <c r="F217" s="98">
        <v>1</v>
      </c>
      <c r="G217" s="8"/>
      <c r="H217" s="7">
        <f t="shared" si="187"/>
        <v>1</v>
      </c>
      <c r="I217" s="4">
        <v>1</v>
      </c>
      <c r="J217" s="8" t="s">
        <v>231</v>
      </c>
      <c r="K217" s="7">
        <f>SUMIF(exportMMB!D:D,'Voorbeeld Costreport BudgetMMB'!A217,exportMMB!G:G)</f>
        <v>0</v>
      </c>
      <c r="L217" s="14">
        <f>INDEX(budgetMMB!L:L,MATCH(A:A,budgetMMB!A:A,0))</f>
        <v>0</v>
      </c>
      <c r="M217" s="22">
        <f>INDEX(budgetMMB!M:M,MATCH($A:$A,budgetMMB!$A:$A,0))</f>
        <v>0</v>
      </c>
      <c r="N217" s="14">
        <f>INDEX(budgetMMB!N:N,MATCH($A:$A,budgetMMB!$A:$A,0))</f>
        <v>0</v>
      </c>
      <c r="O217" s="35">
        <f>INDEX(budgetMMB!O:O,MATCH($A:$A,budgetMMB!$A:$A,0))</f>
        <v>0</v>
      </c>
      <c r="P217" s="35">
        <f>INDEX(budgetMMB!P:P,MATCH($A:$A,budgetMMB!$A:$A,0))</f>
        <v>0</v>
      </c>
      <c r="Q217" s="35">
        <f>INDEX(budgetMMB!Q:Q,MATCH($A:$A,budgetMMB!$A:$A,0))</f>
        <v>0</v>
      </c>
      <c r="R217" s="35">
        <f>INDEX(budgetMMB!R:R,MATCH($A:$A,budgetMMB!$A:$A,0))</f>
        <v>0</v>
      </c>
      <c r="S217" s="14">
        <f t="shared" si="178"/>
        <v>0</v>
      </c>
      <c r="T217" s="36"/>
      <c r="U217" s="332">
        <f t="shared" si="179"/>
        <v>0</v>
      </c>
      <c r="V217" s="58"/>
      <c r="W217" s="14"/>
      <c r="X217" s="58"/>
      <c r="Y217" s="58"/>
      <c r="Z217" s="58"/>
      <c r="AA217" s="58"/>
      <c r="AB217" s="310"/>
      <c r="AC217" s="319">
        <f t="shared" si="180"/>
        <v>0</v>
      </c>
      <c r="AD217" s="278"/>
      <c r="AE217" s="278"/>
      <c r="AF217" s="278"/>
      <c r="AG217" s="294">
        <f t="shared" si="181"/>
        <v>0</v>
      </c>
      <c r="AH217" s="304">
        <f t="shared" si="182"/>
        <v>0</v>
      </c>
    </row>
    <row r="218" spans="1:35">
      <c r="A218" s="103">
        <v>2040</v>
      </c>
      <c r="B218" s="44" t="s">
        <v>350</v>
      </c>
      <c r="C218" s="236" t="s">
        <v>267</v>
      </c>
      <c r="D218" s="6"/>
      <c r="E218" s="4"/>
      <c r="F218" s="98">
        <v>1</v>
      </c>
      <c r="G218" s="8"/>
      <c r="H218" s="7">
        <f t="shared" si="187"/>
        <v>1</v>
      </c>
      <c r="I218" s="4">
        <v>1</v>
      </c>
      <c r="J218" s="8" t="s">
        <v>231</v>
      </c>
      <c r="K218" s="7">
        <f>SUMIF(exportMMB!D:D,'Voorbeeld Costreport BudgetMMB'!A218,exportMMB!G:G)</f>
        <v>0</v>
      </c>
      <c r="L218" s="14">
        <f>INDEX(budgetMMB!L:L,MATCH(A:A,budgetMMB!A:A,0))</f>
        <v>0</v>
      </c>
      <c r="M218" s="22">
        <f>INDEX(budgetMMB!M:M,MATCH($A:$A,budgetMMB!$A:$A,0))</f>
        <v>0</v>
      </c>
      <c r="N218" s="14">
        <f>INDEX(budgetMMB!N:N,MATCH($A:$A,budgetMMB!$A:$A,0))</f>
        <v>0</v>
      </c>
      <c r="O218" s="35">
        <f>INDEX(budgetMMB!O:O,MATCH($A:$A,budgetMMB!$A:$A,0))</f>
        <v>0</v>
      </c>
      <c r="P218" s="35">
        <f>INDEX(budgetMMB!P:P,MATCH($A:$A,budgetMMB!$A:$A,0))</f>
        <v>0</v>
      </c>
      <c r="Q218" s="35">
        <f>INDEX(budgetMMB!Q:Q,MATCH($A:$A,budgetMMB!$A:$A,0))</f>
        <v>0</v>
      </c>
      <c r="R218" s="35">
        <f>INDEX(budgetMMB!R:R,MATCH($A:$A,budgetMMB!$A:$A,0))</f>
        <v>0</v>
      </c>
      <c r="S218" s="14">
        <f t="shared" ref="S218" si="188">L218-SUM(N218:R218)</f>
        <v>0</v>
      </c>
      <c r="T218" s="35">
        <f>INDEX(budgetMMB!T:T,MATCH($A:$A,budgetMMB!$A:$A,0))</f>
        <v>0</v>
      </c>
      <c r="U218" s="332">
        <f t="shared" si="179"/>
        <v>0</v>
      </c>
      <c r="V218" s="58"/>
      <c r="W218" s="14"/>
      <c r="X218" s="58"/>
      <c r="Y218" s="58"/>
      <c r="Z218" s="58"/>
      <c r="AA218" s="58"/>
      <c r="AB218" s="58"/>
      <c r="AC218" s="319">
        <f t="shared" si="180"/>
        <v>0</v>
      </c>
      <c r="AD218" s="278"/>
      <c r="AE218" s="278"/>
      <c r="AF218" s="278"/>
      <c r="AG218" s="294">
        <f t="shared" si="181"/>
        <v>0</v>
      </c>
      <c r="AH218" s="304">
        <f t="shared" si="182"/>
        <v>0</v>
      </c>
    </row>
    <row r="219" spans="1:35">
      <c r="A219" s="1"/>
      <c r="B219" s="46" t="s">
        <v>152</v>
      </c>
      <c r="C219" s="239"/>
      <c r="D219" s="6"/>
      <c r="E219" s="4"/>
      <c r="F219" s="98"/>
      <c r="G219" s="8"/>
      <c r="H219" s="7"/>
      <c r="I219" s="4"/>
      <c r="J219" s="8"/>
      <c r="K219" s="7"/>
      <c r="L219" s="16">
        <f t="shared" ref="L219:V219" si="189">SUM(L192:L218)</f>
        <v>0</v>
      </c>
      <c r="M219" s="21">
        <f t="shared" si="189"/>
        <v>0</v>
      </c>
      <c r="N219" s="16">
        <f t="shared" si="189"/>
        <v>0</v>
      </c>
      <c r="O219" s="34">
        <f t="shared" si="189"/>
        <v>0</v>
      </c>
      <c r="P219" s="34">
        <f t="shared" si="189"/>
        <v>0</v>
      </c>
      <c r="Q219" s="34">
        <f t="shared" si="189"/>
        <v>0</v>
      </c>
      <c r="R219" s="34">
        <f t="shared" si="189"/>
        <v>0</v>
      </c>
      <c r="S219" s="16">
        <f t="shared" si="189"/>
        <v>0</v>
      </c>
      <c r="T219" s="34">
        <f t="shared" si="189"/>
        <v>0</v>
      </c>
      <c r="U219" s="284">
        <f t="shared" si="189"/>
        <v>0</v>
      </c>
      <c r="V219" s="58">
        <f t="shared" si="189"/>
        <v>0</v>
      </c>
      <c r="W219" s="14">
        <f>SUM(W192:W217)</f>
        <v>0</v>
      </c>
      <c r="X219" s="58">
        <f t="shared" ref="X219:AH219" si="190">SUM(X192:X218)</f>
        <v>0</v>
      </c>
      <c r="Y219" s="58">
        <f t="shared" si="190"/>
        <v>0</v>
      </c>
      <c r="Z219" s="58">
        <f t="shared" si="190"/>
        <v>0</v>
      </c>
      <c r="AA219" s="58">
        <f t="shared" si="190"/>
        <v>0</v>
      </c>
      <c r="AB219" s="59">
        <f t="shared" si="190"/>
        <v>0</v>
      </c>
      <c r="AC219" s="320">
        <f t="shared" si="190"/>
        <v>0</v>
      </c>
      <c r="AD219" s="279">
        <f t="shared" si="190"/>
        <v>0</v>
      </c>
      <c r="AE219" s="279">
        <f t="shared" si="190"/>
        <v>0</v>
      </c>
      <c r="AF219" s="279">
        <f t="shared" si="190"/>
        <v>0</v>
      </c>
      <c r="AG219" s="295">
        <f t="shared" si="190"/>
        <v>0</v>
      </c>
      <c r="AH219" s="305">
        <f t="shared" si="190"/>
        <v>0</v>
      </c>
      <c r="AI219" s="328"/>
    </row>
    <row r="220" spans="1:35">
      <c r="A220" s="39"/>
      <c r="B220" s="44"/>
      <c r="C220" s="236"/>
      <c r="D220" s="6"/>
      <c r="E220" s="4"/>
      <c r="F220" s="98"/>
      <c r="G220" s="8"/>
      <c r="H220" s="7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  <c r="U220" s="284"/>
      <c r="V220" s="58"/>
      <c r="W220" s="14"/>
      <c r="X220" s="58"/>
      <c r="Y220" s="58"/>
      <c r="Z220" s="58"/>
      <c r="AA220" s="58"/>
      <c r="AB220" s="75"/>
      <c r="AC220" s="322"/>
      <c r="AD220" s="281"/>
      <c r="AE220" s="281"/>
      <c r="AF220" s="281"/>
      <c r="AG220" s="297"/>
      <c r="AH220" s="307"/>
      <c r="AI220" s="329"/>
    </row>
    <row r="221" spans="1:35">
      <c r="A221" s="104">
        <v>2200</v>
      </c>
      <c r="B221" s="31" t="s">
        <v>173</v>
      </c>
      <c r="C221" s="237"/>
      <c r="D221" s="6"/>
      <c r="E221" s="4"/>
      <c r="F221" s="98"/>
      <c r="G221" s="8"/>
      <c r="H221" s="7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  <c r="U221" s="284"/>
      <c r="V221" s="58"/>
      <c r="W221" s="14"/>
      <c r="X221" s="58"/>
      <c r="Y221" s="58"/>
      <c r="Z221" s="58"/>
      <c r="AA221" s="58"/>
      <c r="AB221" s="75"/>
      <c r="AC221" s="319"/>
      <c r="AD221" s="278"/>
      <c r="AE221" s="278"/>
      <c r="AF221" s="278"/>
      <c r="AG221" s="294"/>
      <c r="AH221" s="304"/>
    </row>
    <row r="222" spans="1:35">
      <c r="A222" s="39">
        <v>2201</v>
      </c>
      <c r="B222" s="44" t="s">
        <v>351</v>
      </c>
      <c r="C222" s="236" t="s">
        <v>242</v>
      </c>
      <c r="D222" s="6"/>
      <c r="E222" s="4"/>
      <c r="F222" s="98">
        <v>1</v>
      </c>
      <c r="G222" s="8"/>
      <c r="H222" s="7">
        <f t="shared" ref="H222:H224" si="191">SUM(E222:G222)</f>
        <v>1</v>
      </c>
      <c r="I222" s="4">
        <v>1</v>
      </c>
      <c r="J222" s="8" t="s">
        <v>231</v>
      </c>
      <c r="K222" s="7">
        <f>SUMIF(exportMMB!D:D,'Voorbeeld Costreport BudgetMMB'!A222,exportMMB!G:G)</f>
        <v>0</v>
      </c>
      <c r="L222" s="14">
        <f>INDEX(budgetMMB!L:L,MATCH(A:A,budgetMMB!A:A,0))</f>
        <v>0</v>
      </c>
      <c r="M222" s="22">
        <f>INDEX(budgetMMB!M:M,MATCH($A:$A,budgetMMB!$A:$A,0))</f>
        <v>0</v>
      </c>
      <c r="N222" s="14">
        <f>INDEX(budgetMMB!N:N,MATCH($A:$A,budgetMMB!$A:$A,0))</f>
        <v>0</v>
      </c>
      <c r="O222" s="35">
        <f>INDEX(budgetMMB!O:O,MATCH($A:$A,budgetMMB!$A:$A,0))</f>
        <v>0</v>
      </c>
      <c r="P222" s="35">
        <f>INDEX(budgetMMB!P:P,MATCH($A:$A,budgetMMB!$A:$A,0))</f>
        <v>0</v>
      </c>
      <c r="Q222" s="35">
        <f>INDEX(budgetMMB!Q:Q,MATCH($A:$A,budgetMMB!$A:$A,0))</f>
        <v>0</v>
      </c>
      <c r="R222" s="35">
        <f>INDEX(budgetMMB!R:R,MATCH($A:$A,budgetMMB!$A:$A,0))</f>
        <v>0</v>
      </c>
      <c r="S222" s="14">
        <f t="shared" ref="S222:S231" si="192">L222-SUM(N222:R222)</f>
        <v>0</v>
      </c>
      <c r="T222" s="35">
        <f>INDEX(budgetMMB!T:T,MATCH($A:$A,budgetMMB!$A:$A,0))</f>
        <v>0</v>
      </c>
      <c r="U222" s="332">
        <f t="shared" ref="U222:U231" si="193">W:W+X:X+Y:Y+Z:Z+AA:AA</f>
        <v>0</v>
      </c>
      <c r="V222" s="58"/>
      <c r="W222" s="14"/>
      <c r="X222" s="58"/>
      <c r="Y222" s="58"/>
      <c r="Z222" s="58"/>
      <c r="AA222" s="58"/>
      <c r="AB222" s="75"/>
      <c r="AC222" s="319">
        <f t="shared" ref="AC222:AC231" si="194">AD:AD+AE:AE</f>
        <v>0</v>
      </c>
      <c r="AD222" s="278"/>
      <c r="AE222" s="278"/>
      <c r="AF222" s="278"/>
      <c r="AG222" s="294">
        <f t="shared" ref="AG222:AG231" si="195">AC:AC+U:U</f>
        <v>0</v>
      </c>
      <c r="AH222" s="304">
        <f t="shared" ref="AH222:AH231" si="196">L:L-AG:AG</f>
        <v>0</v>
      </c>
    </row>
    <row r="223" spans="1:35">
      <c r="A223" s="39">
        <v>2202</v>
      </c>
      <c r="B223" s="44" t="s">
        <v>352</v>
      </c>
      <c r="C223" s="236" t="s">
        <v>242</v>
      </c>
      <c r="D223" s="6"/>
      <c r="E223" s="4"/>
      <c r="F223" s="98">
        <v>1</v>
      </c>
      <c r="G223" s="8"/>
      <c r="H223" s="7">
        <f t="shared" si="191"/>
        <v>1</v>
      </c>
      <c r="I223" s="4">
        <v>1</v>
      </c>
      <c r="J223" s="8" t="s">
        <v>231</v>
      </c>
      <c r="K223" s="7">
        <f>SUMIF(exportMMB!D:D,'Voorbeeld Costreport BudgetMMB'!A223,exportMMB!G:G)</f>
        <v>0</v>
      </c>
      <c r="L223" s="14">
        <f>INDEX(budgetMMB!L:L,MATCH(A:A,budgetMMB!A:A,0))</f>
        <v>0</v>
      </c>
      <c r="M223" s="22">
        <f>INDEX(budgetMMB!M:M,MATCH($A:$A,budgetMMB!$A:$A,0))</f>
        <v>0</v>
      </c>
      <c r="N223" s="14">
        <f>INDEX(budgetMMB!N:N,MATCH($A:$A,budgetMMB!$A:$A,0))</f>
        <v>0</v>
      </c>
      <c r="O223" s="35">
        <f>INDEX(budgetMMB!O:O,MATCH($A:$A,budgetMMB!$A:$A,0))</f>
        <v>0</v>
      </c>
      <c r="P223" s="35">
        <f>INDEX(budgetMMB!P:P,MATCH($A:$A,budgetMMB!$A:$A,0))</f>
        <v>0</v>
      </c>
      <c r="Q223" s="35">
        <f>INDEX(budgetMMB!Q:Q,MATCH($A:$A,budgetMMB!$A:$A,0))</f>
        <v>0</v>
      </c>
      <c r="R223" s="35">
        <f>INDEX(budgetMMB!R:R,MATCH($A:$A,budgetMMB!$A:$A,0))</f>
        <v>0</v>
      </c>
      <c r="S223" s="14">
        <f t="shared" si="192"/>
        <v>0</v>
      </c>
      <c r="T223" s="35">
        <f>INDEX(budgetMMB!T:T,MATCH($A:$A,budgetMMB!$A:$A,0))</f>
        <v>0</v>
      </c>
      <c r="U223" s="332">
        <f t="shared" si="193"/>
        <v>0</v>
      </c>
      <c r="V223" s="58"/>
      <c r="W223" s="14"/>
      <c r="X223" s="58"/>
      <c r="Y223" s="58"/>
      <c r="Z223" s="58"/>
      <c r="AA223" s="58"/>
      <c r="AB223" s="75"/>
      <c r="AC223" s="319">
        <f t="shared" si="194"/>
        <v>0</v>
      </c>
      <c r="AD223" s="278"/>
      <c r="AE223" s="278"/>
      <c r="AF223" s="278"/>
      <c r="AG223" s="294">
        <f t="shared" si="195"/>
        <v>0</v>
      </c>
      <c r="AH223" s="304">
        <f t="shared" si="196"/>
        <v>0</v>
      </c>
    </row>
    <row r="224" spans="1:35">
      <c r="A224" s="39">
        <v>2203</v>
      </c>
      <c r="B224" s="44" t="s">
        <v>353</v>
      </c>
      <c r="C224" s="236" t="s">
        <v>242</v>
      </c>
      <c r="D224" s="6"/>
      <c r="E224" s="4"/>
      <c r="F224" s="98">
        <v>1</v>
      </c>
      <c r="G224" s="8"/>
      <c r="H224" s="7">
        <f t="shared" si="191"/>
        <v>1</v>
      </c>
      <c r="I224" s="4">
        <v>1</v>
      </c>
      <c r="J224" s="8" t="s">
        <v>231</v>
      </c>
      <c r="K224" s="7">
        <f>SUMIF(exportMMB!D:D,'Voorbeeld Costreport BudgetMMB'!A224,exportMMB!G:G)</f>
        <v>0</v>
      </c>
      <c r="L224" s="14">
        <f>INDEX(budgetMMB!L:L,MATCH(A:A,budgetMMB!A:A,0))</f>
        <v>0</v>
      </c>
      <c r="M224" s="22">
        <f>INDEX(budgetMMB!M:M,MATCH($A:$A,budgetMMB!$A:$A,0))</f>
        <v>0</v>
      </c>
      <c r="N224" s="14">
        <f>INDEX(budgetMMB!N:N,MATCH($A:$A,budgetMMB!$A:$A,0))</f>
        <v>0</v>
      </c>
      <c r="O224" s="35">
        <f>INDEX(budgetMMB!O:O,MATCH($A:$A,budgetMMB!$A:$A,0))</f>
        <v>0</v>
      </c>
      <c r="P224" s="35">
        <f>INDEX(budgetMMB!P:P,MATCH($A:$A,budgetMMB!$A:$A,0))</f>
        <v>0</v>
      </c>
      <c r="Q224" s="35">
        <f>INDEX(budgetMMB!Q:Q,MATCH($A:$A,budgetMMB!$A:$A,0))</f>
        <v>0</v>
      </c>
      <c r="R224" s="35">
        <f>INDEX(budgetMMB!R:R,MATCH($A:$A,budgetMMB!$A:$A,0))</f>
        <v>0</v>
      </c>
      <c r="S224" s="14">
        <f t="shared" si="192"/>
        <v>0</v>
      </c>
      <c r="T224" s="35">
        <f>INDEX(budgetMMB!T:T,MATCH($A:$A,budgetMMB!$A:$A,0))</f>
        <v>0</v>
      </c>
      <c r="U224" s="332">
        <f t="shared" si="193"/>
        <v>0</v>
      </c>
      <c r="V224" s="58"/>
      <c r="W224" s="14"/>
      <c r="X224" s="58"/>
      <c r="Y224" s="58"/>
      <c r="Z224" s="58"/>
      <c r="AA224" s="58"/>
      <c r="AB224" s="75"/>
      <c r="AC224" s="319">
        <f t="shared" si="194"/>
        <v>0</v>
      </c>
      <c r="AD224" s="278"/>
      <c r="AE224" s="278"/>
      <c r="AF224" s="278"/>
      <c r="AG224" s="294">
        <f t="shared" si="195"/>
        <v>0</v>
      </c>
      <c r="AH224" s="304">
        <f t="shared" si="196"/>
        <v>0</v>
      </c>
    </row>
    <row r="225" spans="1:35">
      <c r="A225" s="103">
        <v>2204</v>
      </c>
      <c r="B225" s="44" t="s">
        <v>354</v>
      </c>
      <c r="C225" s="236" t="s">
        <v>242</v>
      </c>
      <c r="D225" s="6"/>
      <c r="E225" s="4"/>
      <c r="F225" s="98">
        <v>1</v>
      </c>
      <c r="G225" s="8"/>
      <c r="H225" s="7">
        <f t="shared" ref="H225" si="197">SUM(E225:G225)</f>
        <v>1</v>
      </c>
      <c r="I225" s="4">
        <v>1</v>
      </c>
      <c r="J225" s="8" t="s">
        <v>231</v>
      </c>
      <c r="K225" s="7">
        <f>SUMIF(exportMMB!D:D,'Voorbeeld Costreport BudgetMMB'!A225,exportMMB!G:G)</f>
        <v>0</v>
      </c>
      <c r="L225" s="14">
        <f>INDEX(budgetMMB!L:L,MATCH(A:A,budgetMMB!A:A,0))</f>
        <v>0</v>
      </c>
      <c r="M225" s="22">
        <f>INDEX(budgetMMB!M:M,MATCH($A:$A,budgetMMB!$A:$A,0))</f>
        <v>0</v>
      </c>
      <c r="N225" s="14">
        <f>INDEX(budgetMMB!N:N,MATCH($A:$A,budgetMMB!$A:$A,0))</f>
        <v>0</v>
      </c>
      <c r="O225" s="35">
        <f>INDEX(budgetMMB!O:O,MATCH($A:$A,budgetMMB!$A:$A,0))</f>
        <v>0</v>
      </c>
      <c r="P225" s="35">
        <f>INDEX(budgetMMB!P:P,MATCH($A:$A,budgetMMB!$A:$A,0))</f>
        <v>0</v>
      </c>
      <c r="Q225" s="35">
        <f>INDEX(budgetMMB!Q:Q,MATCH($A:$A,budgetMMB!$A:$A,0))</f>
        <v>0</v>
      </c>
      <c r="R225" s="35">
        <f>INDEX(budgetMMB!R:R,MATCH($A:$A,budgetMMB!$A:$A,0))</f>
        <v>0</v>
      </c>
      <c r="S225" s="14">
        <f t="shared" si="192"/>
        <v>0</v>
      </c>
      <c r="T225" s="35">
        <f>INDEX(budgetMMB!T:T,MATCH($A:$A,budgetMMB!$A:$A,0))</f>
        <v>0</v>
      </c>
      <c r="U225" s="332">
        <f t="shared" si="193"/>
        <v>0</v>
      </c>
      <c r="V225" s="58"/>
      <c r="W225" s="14"/>
      <c r="X225" s="58"/>
      <c r="Y225" s="58"/>
      <c r="Z225" s="58"/>
      <c r="AA225" s="58"/>
      <c r="AB225" s="75"/>
      <c r="AC225" s="319">
        <f t="shared" si="194"/>
        <v>0</v>
      </c>
      <c r="AD225" s="278"/>
      <c r="AE225" s="278"/>
      <c r="AF225" s="278"/>
      <c r="AG225" s="294">
        <f t="shared" si="195"/>
        <v>0</v>
      </c>
      <c r="AH225" s="304">
        <f t="shared" si="196"/>
        <v>0</v>
      </c>
    </row>
    <row r="226" spans="1:35">
      <c r="A226" s="39">
        <v>2205</v>
      </c>
      <c r="B226" s="44" t="s">
        <v>355</v>
      </c>
      <c r="C226" s="236" t="s">
        <v>242</v>
      </c>
      <c r="D226" s="6"/>
      <c r="E226" s="4"/>
      <c r="F226" s="98">
        <v>1</v>
      </c>
      <c r="G226" s="8"/>
      <c r="H226" s="7">
        <f t="shared" ref="H226:H231" si="198">SUM(E226:G226)</f>
        <v>1</v>
      </c>
      <c r="I226" s="4">
        <v>1</v>
      </c>
      <c r="J226" s="8" t="s">
        <v>231</v>
      </c>
      <c r="K226" s="7">
        <f>SUMIF(exportMMB!D:D,'Voorbeeld Costreport BudgetMMB'!A226,exportMMB!G:G)</f>
        <v>0</v>
      </c>
      <c r="L226" s="14">
        <f>INDEX(budgetMMB!L:L,MATCH(A:A,budgetMMB!A:A,0))</f>
        <v>0</v>
      </c>
      <c r="M226" s="22">
        <f>INDEX(budgetMMB!M:M,MATCH($A:$A,budgetMMB!$A:$A,0))</f>
        <v>0</v>
      </c>
      <c r="N226" s="14">
        <f>INDEX(budgetMMB!N:N,MATCH($A:$A,budgetMMB!$A:$A,0))</f>
        <v>0</v>
      </c>
      <c r="O226" s="35">
        <f>INDEX(budgetMMB!O:O,MATCH($A:$A,budgetMMB!$A:$A,0))</f>
        <v>0</v>
      </c>
      <c r="P226" s="35">
        <f>INDEX(budgetMMB!P:P,MATCH($A:$A,budgetMMB!$A:$A,0))</f>
        <v>0</v>
      </c>
      <c r="Q226" s="35">
        <f>INDEX(budgetMMB!Q:Q,MATCH($A:$A,budgetMMB!$A:$A,0))</f>
        <v>0</v>
      </c>
      <c r="R226" s="35">
        <f>INDEX(budgetMMB!R:R,MATCH($A:$A,budgetMMB!$A:$A,0))</f>
        <v>0</v>
      </c>
      <c r="S226" s="14">
        <f t="shared" si="192"/>
        <v>0</v>
      </c>
      <c r="T226" s="35">
        <f>INDEX(budgetMMB!T:T,MATCH($A:$A,budgetMMB!$A:$A,0))</f>
        <v>0</v>
      </c>
      <c r="U226" s="332">
        <f t="shared" si="193"/>
        <v>0</v>
      </c>
      <c r="V226" s="58"/>
      <c r="W226" s="14"/>
      <c r="X226" s="58"/>
      <c r="Y226" s="58"/>
      <c r="Z226" s="58"/>
      <c r="AA226" s="58"/>
      <c r="AB226" s="75"/>
      <c r="AC226" s="319">
        <f t="shared" si="194"/>
        <v>0</v>
      </c>
      <c r="AD226" s="278"/>
      <c r="AE226" s="278"/>
      <c r="AF226" s="278"/>
      <c r="AG226" s="294">
        <f t="shared" si="195"/>
        <v>0</v>
      </c>
      <c r="AH226" s="304">
        <f t="shared" si="196"/>
        <v>0</v>
      </c>
    </row>
    <row r="227" spans="1:35">
      <c r="A227" s="39">
        <v>2206</v>
      </c>
      <c r="B227" s="44" t="s">
        <v>356</v>
      </c>
      <c r="C227" s="236" t="s">
        <v>242</v>
      </c>
      <c r="D227" s="6"/>
      <c r="E227" s="4"/>
      <c r="F227" s="98">
        <v>1</v>
      </c>
      <c r="G227" s="8"/>
      <c r="H227" s="7">
        <f t="shared" si="198"/>
        <v>1</v>
      </c>
      <c r="I227" s="4">
        <v>1</v>
      </c>
      <c r="J227" s="8" t="s">
        <v>231</v>
      </c>
      <c r="K227" s="7">
        <f>SUMIF(exportMMB!D:D,'Voorbeeld Costreport BudgetMMB'!A227,exportMMB!G:G)</f>
        <v>0</v>
      </c>
      <c r="L227" s="14">
        <f>INDEX(budgetMMB!L:L,MATCH(A:A,budgetMMB!A:A,0))</f>
        <v>0</v>
      </c>
      <c r="M227" s="22">
        <f>INDEX(budgetMMB!M:M,MATCH($A:$A,budgetMMB!$A:$A,0))</f>
        <v>0</v>
      </c>
      <c r="N227" s="14">
        <f>INDEX(budgetMMB!N:N,MATCH($A:$A,budgetMMB!$A:$A,0))</f>
        <v>0</v>
      </c>
      <c r="O227" s="35">
        <f>INDEX(budgetMMB!O:O,MATCH($A:$A,budgetMMB!$A:$A,0))</f>
        <v>0</v>
      </c>
      <c r="P227" s="35">
        <f>INDEX(budgetMMB!P:P,MATCH($A:$A,budgetMMB!$A:$A,0))</f>
        <v>0</v>
      </c>
      <c r="Q227" s="35">
        <f>INDEX(budgetMMB!Q:Q,MATCH($A:$A,budgetMMB!$A:$A,0))</f>
        <v>0</v>
      </c>
      <c r="R227" s="35">
        <f>INDEX(budgetMMB!R:R,MATCH($A:$A,budgetMMB!$A:$A,0))</f>
        <v>0</v>
      </c>
      <c r="S227" s="14">
        <f t="shared" si="192"/>
        <v>0</v>
      </c>
      <c r="T227" s="35">
        <f>INDEX(budgetMMB!T:T,MATCH($A:$A,budgetMMB!$A:$A,0))</f>
        <v>0</v>
      </c>
      <c r="U227" s="332">
        <f t="shared" si="193"/>
        <v>0</v>
      </c>
      <c r="V227" s="58"/>
      <c r="W227" s="14"/>
      <c r="X227" s="58"/>
      <c r="Y227" s="58"/>
      <c r="Z227" s="58"/>
      <c r="AA227" s="58"/>
      <c r="AB227" s="75"/>
      <c r="AC227" s="319">
        <f t="shared" si="194"/>
        <v>0</v>
      </c>
      <c r="AD227" s="278"/>
      <c r="AE227" s="278"/>
      <c r="AF227" s="278"/>
      <c r="AG227" s="294">
        <f t="shared" si="195"/>
        <v>0</v>
      </c>
      <c r="AH227" s="304">
        <f t="shared" si="196"/>
        <v>0</v>
      </c>
    </row>
    <row r="228" spans="1:35">
      <c r="A228" s="39">
        <v>2212</v>
      </c>
      <c r="B228" s="44" t="s">
        <v>357</v>
      </c>
      <c r="C228" s="236" t="s">
        <v>242</v>
      </c>
      <c r="D228" s="6"/>
      <c r="E228" s="4"/>
      <c r="F228" s="98">
        <v>1</v>
      </c>
      <c r="G228" s="8"/>
      <c r="H228" s="7">
        <f t="shared" si="198"/>
        <v>1</v>
      </c>
      <c r="I228" s="4">
        <v>1</v>
      </c>
      <c r="J228" s="8" t="s">
        <v>231</v>
      </c>
      <c r="K228" s="7">
        <f>SUMIF(exportMMB!D:D,'Voorbeeld Costreport BudgetMMB'!A228,exportMMB!G:G)</f>
        <v>0</v>
      </c>
      <c r="L228" s="14">
        <f>INDEX(budgetMMB!L:L,MATCH(A:A,budgetMMB!A:A,0))</f>
        <v>0</v>
      </c>
      <c r="M228" s="22">
        <f>INDEX(budgetMMB!M:M,MATCH($A:$A,budgetMMB!$A:$A,0))</f>
        <v>0</v>
      </c>
      <c r="N228" s="14">
        <f>INDEX(budgetMMB!N:N,MATCH($A:$A,budgetMMB!$A:$A,0))</f>
        <v>0</v>
      </c>
      <c r="O228" s="35">
        <f>INDEX(budgetMMB!O:O,MATCH($A:$A,budgetMMB!$A:$A,0))</f>
        <v>0</v>
      </c>
      <c r="P228" s="35">
        <f>INDEX(budgetMMB!P:P,MATCH($A:$A,budgetMMB!$A:$A,0))</f>
        <v>0</v>
      </c>
      <c r="Q228" s="35">
        <f>INDEX(budgetMMB!Q:Q,MATCH($A:$A,budgetMMB!$A:$A,0))</f>
        <v>0</v>
      </c>
      <c r="R228" s="35">
        <f>INDEX(budgetMMB!R:R,MATCH($A:$A,budgetMMB!$A:$A,0))</f>
        <v>0</v>
      </c>
      <c r="S228" s="14">
        <f t="shared" si="192"/>
        <v>0</v>
      </c>
      <c r="T228" s="35">
        <f>INDEX(budgetMMB!T:T,MATCH($A:$A,budgetMMB!$A:$A,0))</f>
        <v>0</v>
      </c>
      <c r="U228" s="332">
        <f t="shared" si="193"/>
        <v>0</v>
      </c>
      <c r="V228" s="58"/>
      <c r="W228" s="14"/>
      <c r="X228" s="58"/>
      <c r="Y228" s="58"/>
      <c r="Z228" s="58"/>
      <c r="AA228" s="58"/>
      <c r="AB228" s="75"/>
      <c r="AC228" s="319">
        <f t="shared" si="194"/>
        <v>0</v>
      </c>
      <c r="AD228" s="278"/>
      <c r="AE228" s="278"/>
      <c r="AF228" s="278"/>
      <c r="AG228" s="294">
        <f t="shared" si="195"/>
        <v>0</v>
      </c>
      <c r="AH228" s="304">
        <f t="shared" si="196"/>
        <v>0</v>
      </c>
    </row>
    <row r="229" spans="1:35">
      <c r="A229" s="39">
        <v>2220</v>
      </c>
      <c r="B229" s="44" t="s">
        <v>358</v>
      </c>
      <c r="C229" s="236" t="s">
        <v>242</v>
      </c>
      <c r="D229" s="6"/>
      <c r="E229" s="4"/>
      <c r="F229" s="98">
        <v>1</v>
      </c>
      <c r="G229" s="8"/>
      <c r="H229" s="7">
        <f t="shared" si="198"/>
        <v>1</v>
      </c>
      <c r="I229" s="4">
        <v>1</v>
      </c>
      <c r="J229" s="8" t="s">
        <v>231</v>
      </c>
      <c r="K229" s="7">
        <f>SUMIF(exportMMB!D:D,'Voorbeeld Costreport BudgetMMB'!A229,exportMMB!G:G)</f>
        <v>0</v>
      </c>
      <c r="L229" s="14">
        <f>INDEX(budgetMMB!L:L,MATCH(A:A,budgetMMB!A:A,0))</f>
        <v>0</v>
      </c>
      <c r="M229" s="22">
        <f>INDEX(budgetMMB!M:M,MATCH($A:$A,budgetMMB!$A:$A,0))</f>
        <v>0</v>
      </c>
      <c r="N229" s="14">
        <f>INDEX(budgetMMB!N:N,MATCH($A:$A,budgetMMB!$A:$A,0))</f>
        <v>0</v>
      </c>
      <c r="O229" s="35">
        <f>INDEX(budgetMMB!O:O,MATCH($A:$A,budgetMMB!$A:$A,0))</f>
        <v>0</v>
      </c>
      <c r="P229" s="35">
        <f>INDEX(budgetMMB!P:P,MATCH($A:$A,budgetMMB!$A:$A,0))</f>
        <v>0</v>
      </c>
      <c r="Q229" s="35">
        <f>INDEX(budgetMMB!Q:Q,MATCH($A:$A,budgetMMB!$A:$A,0))</f>
        <v>0</v>
      </c>
      <c r="R229" s="35">
        <f>INDEX(budgetMMB!R:R,MATCH($A:$A,budgetMMB!$A:$A,0))</f>
        <v>0</v>
      </c>
      <c r="S229" s="14">
        <f t="shared" si="192"/>
        <v>0</v>
      </c>
      <c r="T229" s="35">
        <f>INDEX(budgetMMB!T:T,MATCH($A:$A,budgetMMB!$A:$A,0))</f>
        <v>0</v>
      </c>
      <c r="U229" s="332">
        <f t="shared" si="193"/>
        <v>0</v>
      </c>
      <c r="V229" s="58"/>
      <c r="W229" s="14"/>
      <c r="X229" s="58"/>
      <c r="Y229" s="58"/>
      <c r="Z229" s="58"/>
      <c r="AA229" s="58"/>
      <c r="AB229" s="75"/>
      <c r="AC229" s="319">
        <f t="shared" si="194"/>
        <v>0</v>
      </c>
      <c r="AD229" s="278"/>
      <c r="AE229" s="278"/>
      <c r="AF229" s="278"/>
      <c r="AG229" s="294">
        <f t="shared" si="195"/>
        <v>0</v>
      </c>
      <c r="AH229" s="304">
        <f t="shared" si="196"/>
        <v>0</v>
      </c>
    </row>
    <row r="230" spans="1:35">
      <c r="A230" s="39">
        <v>2222</v>
      </c>
      <c r="B230" s="44" t="s">
        <v>359</v>
      </c>
      <c r="C230" s="236" t="s">
        <v>242</v>
      </c>
      <c r="D230" s="6"/>
      <c r="E230" s="4"/>
      <c r="F230" s="98">
        <v>1</v>
      </c>
      <c r="G230" s="8"/>
      <c r="H230" s="7">
        <f t="shared" si="198"/>
        <v>1</v>
      </c>
      <c r="I230" s="4">
        <v>1</v>
      </c>
      <c r="J230" s="8" t="s">
        <v>231</v>
      </c>
      <c r="K230" s="7">
        <f>SUMIF(exportMMB!D:D,'Voorbeeld Costreport BudgetMMB'!A230,exportMMB!G:G)</f>
        <v>0</v>
      </c>
      <c r="L230" s="14">
        <f>INDEX(budgetMMB!L:L,MATCH(A:A,budgetMMB!A:A,0))</f>
        <v>0</v>
      </c>
      <c r="M230" s="22">
        <f>INDEX(budgetMMB!M:M,MATCH($A:$A,budgetMMB!$A:$A,0))</f>
        <v>0</v>
      </c>
      <c r="N230" s="14">
        <f>INDEX(budgetMMB!N:N,MATCH($A:$A,budgetMMB!$A:$A,0))</f>
        <v>0</v>
      </c>
      <c r="O230" s="35">
        <f>INDEX(budgetMMB!O:O,MATCH($A:$A,budgetMMB!$A:$A,0))</f>
        <v>0</v>
      </c>
      <c r="P230" s="35">
        <f>INDEX(budgetMMB!P:P,MATCH($A:$A,budgetMMB!$A:$A,0))</f>
        <v>0</v>
      </c>
      <c r="Q230" s="35">
        <f>INDEX(budgetMMB!Q:Q,MATCH($A:$A,budgetMMB!$A:$A,0))</f>
        <v>0</v>
      </c>
      <c r="R230" s="35">
        <f>INDEX(budgetMMB!R:R,MATCH($A:$A,budgetMMB!$A:$A,0))</f>
        <v>0</v>
      </c>
      <c r="S230" s="14">
        <f t="shared" si="192"/>
        <v>0</v>
      </c>
      <c r="T230" s="35">
        <f>INDEX(budgetMMB!T:T,MATCH($A:$A,budgetMMB!$A:$A,0))</f>
        <v>0</v>
      </c>
      <c r="U230" s="332">
        <f t="shared" si="193"/>
        <v>0</v>
      </c>
      <c r="V230" s="58"/>
      <c r="W230" s="14"/>
      <c r="X230" s="58"/>
      <c r="Y230" s="58"/>
      <c r="Z230" s="58"/>
      <c r="AA230" s="58"/>
      <c r="AB230" s="75"/>
      <c r="AC230" s="319">
        <f t="shared" si="194"/>
        <v>0</v>
      </c>
      <c r="AD230" s="278"/>
      <c r="AE230" s="278"/>
      <c r="AF230" s="278"/>
      <c r="AG230" s="294">
        <f t="shared" si="195"/>
        <v>0</v>
      </c>
      <c r="AH230" s="304">
        <f t="shared" si="196"/>
        <v>0</v>
      </c>
    </row>
    <row r="231" spans="1:35">
      <c r="A231" s="39">
        <v>2223</v>
      </c>
      <c r="B231" s="44" t="s">
        <v>360</v>
      </c>
      <c r="C231" s="236" t="s">
        <v>242</v>
      </c>
      <c r="D231" s="6"/>
      <c r="E231" s="4"/>
      <c r="F231" s="98">
        <v>1</v>
      </c>
      <c r="G231" s="8"/>
      <c r="H231" s="7">
        <f t="shared" si="198"/>
        <v>1</v>
      </c>
      <c r="I231" s="4">
        <v>1</v>
      </c>
      <c r="J231" s="8" t="s">
        <v>231</v>
      </c>
      <c r="K231" s="7">
        <f>SUMIF(exportMMB!D:D,'Voorbeeld Costreport BudgetMMB'!A231,exportMMB!G:G)</f>
        <v>0</v>
      </c>
      <c r="L231" s="14">
        <f>INDEX(budgetMMB!L:L,MATCH(A:A,budgetMMB!A:A,0))</f>
        <v>0</v>
      </c>
      <c r="M231" s="22">
        <f>INDEX(budgetMMB!M:M,MATCH($A:$A,budgetMMB!$A:$A,0))</f>
        <v>0</v>
      </c>
      <c r="N231" s="14">
        <f>INDEX(budgetMMB!N:N,MATCH($A:$A,budgetMMB!$A:$A,0))</f>
        <v>0</v>
      </c>
      <c r="O231" s="35">
        <f>INDEX(budgetMMB!O:O,MATCH($A:$A,budgetMMB!$A:$A,0))</f>
        <v>0</v>
      </c>
      <c r="P231" s="35">
        <f>INDEX(budgetMMB!P:P,MATCH($A:$A,budgetMMB!$A:$A,0))</f>
        <v>0</v>
      </c>
      <c r="Q231" s="35">
        <f>INDEX(budgetMMB!Q:Q,MATCH($A:$A,budgetMMB!$A:$A,0))</f>
        <v>0</v>
      </c>
      <c r="R231" s="35">
        <f>INDEX(budgetMMB!R:R,MATCH($A:$A,budgetMMB!$A:$A,0))</f>
        <v>0</v>
      </c>
      <c r="S231" s="14">
        <f t="shared" si="192"/>
        <v>0</v>
      </c>
      <c r="T231" s="35">
        <f>INDEX(budgetMMB!T:T,MATCH($A:$A,budgetMMB!$A:$A,0))</f>
        <v>0</v>
      </c>
      <c r="U231" s="332">
        <f t="shared" si="193"/>
        <v>0</v>
      </c>
      <c r="V231" s="58"/>
      <c r="W231" s="14"/>
      <c r="X231" s="58"/>
      <c r="Y231" s="58"/>
      <c r="Z231" s="58"/>
      <c r="AA231" s="58"/>
      <c r="AB231" s="75"/>
      <c r="AC231" s="319">
        <f t="shared" si="194"/>
        <v>0</v>
      </c>
      <c r="AD231" s="278"/>
      <c r="AE231" s="278"/>
      <c r="AF231" s="278"/>
      <c r="AG231" s="294">
        <f t="shared" si="195"/>
        <v>0</v>
      </c>
      <c r="AH231" s="304">
        <f t="shared" si="196"/>
        <v>0</v>
      </c>
    </row>
    <row r="232" spans="1:35">
      <c r="A232" s="1"/>
      <c r="B232" s="46" t="s">
        <v>152</v>
      </c>
      <c r="C232" s="239"/>
      <c r="D232" s="6"/>
      <c r="E232" s="4"/>
      <c r="F232" s="98"/>
      <c r="G232" s="8"/>
      <c r="H232" s="7"/>
      <c r="I232" s="4"/>
      <c r="J232" s="8"/>
      <c r="K232" s="7"/>
      <c r="L232" s="16">
        <f>SUM(L221:L231)</f>
        <v>0</v>
      </c>
      <c r="M232" s="21">
        <f>SUM(M222:M231)</f>
        <v>0</v>
      </c>
      <c r="N232" s="16">
        <f t="shared" ref="N232:U232" si="199">SUM(N222:N231)</f>
        <v>0</v>
      </c>
      <c r="O232" s="34">
        <f t="shared" si="199"/>
        <v>0</v>
      </c>
      <c r="P232" s="34">
        <f t="shared" si="199"/>
        <v>0</v>
      </c>
      <c r="Q232" s="34">
        <f t="shared" si="199"/>
        <v>0</v>
      </c>
      <c r="R232" s="34">
        <f t="shared" si="199"/>
        <v>0</v>
      </c>
      <c r="S232" s="16">
        <f t="shared" si="199"/>
        <v>0</v>
      </c>
      <c r="T232" s="34">
        <f t="shared" si="199"/>
        <v>0</v>
      </c>
      <c r="U232" s="284">
        <f t="shared" si="199"/>
        <v>0</v>
      </c>
      <c r="V232" s="58">
        <f t="shared" ref="V232:AA232" si="200">SUM(V222:V231)</f>
        <v>0</v>
      </c>
      <c r="W232" s="14">
        <f t="shared" si="200"/>
        <v>0</v>
      </c>
      <c r="X232" s="58">
        <f t="shared" si="200"/>
        <v>0</v>
      </c>
      <c r="Y232" s="58">
        <f t="shared" si="200"/>
        <v>0</v>
      </c>
      <c r="Z232" s="58">
        <f t="shared" si="200"/>
        <v>0</v>
      </c>
      <c r="AA232" s="58">
        <f t="shared" si="200"/>
        <v>0</v>
      </c>
      <c r="AB232" s="59">
        <f t="shared" ref="AB232" si="201">SUM(AB222:AB231)</f>
        <v>0</v>
      </c>
      <c r="AC232" s="320">
        <f t="shared" ref="AC232:AF232" si="202">SUM(AC222:AC231)</f>
        <v>0</v>
      </c>
      <c r="AD232" s="279">
        <f t="shared" si="202"/>
        <v>0</v>
      </c>
      <c r="AE232" s="279">
        <f t="shared" si="202"/>
        <v>0</v>
      </c>
      <c r="AF232" s="279">
        <f t="shared" si="202"/>
        <v>0</v>
      </c>
      <c r="AG232" s="295">
        <f t="shared" ref="AG232:AH232" si="203">SUM(AG222:AG231)</f>
        <v>0</v>
      </c>
      <c r="AH232" s="305">
        <f t="shared" si="203"/>
        <v>0</v>
      </c>
      <c r="AI232" s="328"/>
    </row>
    <row r="233" spans="1:35">
      <c r="A233" s="39"/>
      <c r="B233" s="44"/>
      <c r="C233" s="236"/>
      <c r="D233" s="6"/>
      <c r="E233" s="4"/>
      <c r="F233" s="98"/>
      <c r="G233" s="8"/>
      <c r="H233" s="7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  <c r="U233" s="284"/>
      <c r="V233" s="58"/>
      <c r="W233" s="14"/>
      <c r="X233" s="58"/>
      <c r="Y233" s="58"/>
      <c r="Z233" s="58"/>
      <c r="AA233" s="58"/>
      <c r="AB233" s="75"/>
      <c r="AC233" s="319"/>
      <c r="AD233" s="278"/>
      <c r="AE233" s="278"/>
      <c r="AF233" s="278"/>
      <c r="AG233" s="294"/>
      <c r="AH233" s="304"/>
    </row>
    <row r="234" spans="1:35">
      <c r="A234" s="104">
        <v>2300</v>
      </c>
      <c r="B234" s="31" t="s">
        <v>174</v>
      </c>
      <c r="C234" s="237"/>
      <c r="D234" s="6"/>
      <c r="E234" s="4"/>
      <c r="F234" s="98"/>
      <c r="G234" s="8"/>
      <c r="H234" s="7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  <c r="U234" s="284"/>
      <c r="V234" s="58"/>
      <c r="W234" s="14"/>
      <c r="X234" s="58"/>
      <c r="Y234" s="58"/>
      <c r="Z234" s="58"/>
      <c r="AA234" s="58"/>
      <c r="AB234" s="75"/>
      <c r="AC234" s="321"/>
      <c r="AD234" s="280"/>
      <c r="AE234" s="280"/>
      <c r="AF234" s="280"/>
      <c r="AG234" s="296"/>
      <c r="AH234" s="306"/>
      <c r="AI234" s="74"/>
    </row>
    <row r="235" spans="1:35">
      <c r="A235" s="103">
        <v>2301</v>
      </c>
      <c r="B235" s="44" t="s">
        <v>361</v>
      </c>
      <c r="C235" s="236" t="s">
        <v>248</v>
      </c>
      <c r="D235" s="6"/>
      <c r="E235" s="4"/>
      <c r="F235" s="98">
        <v>1</v>
      </c>
      <c r="G235" s="8"/>
      <c r="H235" s="7">
        <f t="shared" ref="H235:H239" si="204">SUM(E235:G235)</f>
        <v>1</v>
      </c>
      <c r="I235" s="4">
        <v>1</v>
      </c>
      <c r="J235" s="8" t="s">
        <v>231</v>
      </c>
      <c r="K235" s="7">
        <f>SUMIF(exportMMB!D:D,'Voorbeeld Costreport BudgetMMB'!A235,exportMMB!G:G)</f>
        <v>0</v>
      </c>
      <c r="L235" s="14">
        <f>INDEX(budgetMMB!L:L,MATCH(A:A,budgetMMB!A:A,0))</f>
        <v>0</v>
      </c>
      <c r="M235" s="22">
        <f>INDEX(budgetMMB!M:M,MATCH($A:$A,budgetMMB!$A:$A,0))</f>
        <v>0</v>
      </c>
      <c r="N235" s="14">
        <f>INDEX(budgetMMB!N:N,MATCH($A:$A,budgetMMB!$A:$A,0))</f>
        <v>0</v>
      </c>
      <c r="O235" s="35">
        <f>INDEX(budgetMMB!O:O,MATCH($A:$A,budgetMMB!$A:$A,0))</f>
        <v>0</v>
      </c>
      <c r="P235" s="35">
        <f>INDEX(budgetMMB!P:P,MATCH($A:$A,budgetMMB!$A:$A,0))</f>
        <v>0</v>
      </c>
      <c r="Q235" s="35">
        <f>INDEX(budgetMMB!Q:Q,MATCH($A:$A,budgetMMB!$A:$A,0))</f>
        <v>0</v>
      </c>
      <c r="R235" s="35">
        <f>INDEX(budgetMMB!R:R,MATCH($A:$A,budgetMMB!$A:$A,0))</f>
        <v>0</v>
      </c>
      <c r="S235" s="14">
        <f t="shared" ref="S235:S247" si="205">L235-SUM(N235:R235)</f>
        <v>0</v>
      </c>
      <c r="T235" s="35">
        <f>INDEX(budgetMMB!T:T,MATCH($A:$A,budgetMMB!$A:$A,0))</f>
        <v>0</v>
      </c>
      <c r="U235" s="332">
        <f t="shared" ref="U235:U247" si="206">W:W+X:X+Y:Y+Z:Z+AA:AA</f>
        <v>0</v>
      </c>
      <c r="V235" s="58"/>
      <c r="W235" s="14"/>
      <c r="X235" s="58"/>
      <c r="Y235" s="58"/>
      <c r="Z235" s="58"/>
      <c r="AA235" s="58"/>
      <c r="AB235" s="75"/>
      <c r="AC235" s="319">
        <f t="shared" ref="AC235:AC247" si="207">AD:AD+AE:AE</f>
        <v>0</v>
      </c>
      <c r="AD235" s="278"/>
      <c r="AE235" s="278"/>
      <c r="AF235" s="278"/>
      <c r="AG235" s="294">
        <f t="shared" ref="AG235:AG247" si="208">AC:AC+U:U</f>
        <v>0</v>
      </c>
      <c r="AH235" s="304">
        <f t="shared" ref="AH235:AH247" si="209">L:L-AG:AG</f>
        <v>0</v>
      </c>
    </row>
    <row r="236" spans="1:35">
      <c r="A236" s="103">
        <v>2302</v>
      </c>
      <c r="B236" s="44" t="s">
        <v>362</v>
      </c>
      <c r="C236" s="236" t="s">
        <v>248</v>
      </c>
      <c r="D236" s="6"/>
      <c r="E236" s="4"/>
      <c r="F236" s="98">
        <v>1</v>
      </c>
      <c r="G236" s="8"/>
      <c r="H236" s="7">
        <f t="shared" si="204"/>
        <v>1</v>
      </c>
      <c r="I236" s="4">
        <v>1</v>
      </c>
      <c r="J236" s="8" t="s">
        <v>231</v>
      </c>
      <c r="K236" s="7">
        <f>SUMIF(exportMMB!D:D,'Voorbeeld Costreport BudgetMMB'!A236,exportMMB!G:G)</f>
        <v>0</v>
      </c>
      <c r="L236" s="14">
        <f>INDEX(budgetMMB!L:L,MATCH(A:A,budgetMMB!A:A,0))</f>
        <v>0</v>
      </c>
      <c r="M236" s="22">
        <f>INDEX(budgetMMB!M:M,MATCH($A:$A,budgetMMB!$A:$A,0))</f>
        <v>0</v>
      </c>
      <c r="N236" s="14">
        <f>INDEX(budgetMMB!N:N,MATCH($A:$A,budgetMMB!$A:$A,0))</f>
        <v>0</v>
      </c>
      <c r="O236" s="35">
        <f>INDEX(budgetMMB!O:O,MATCH($A:$A,budgetMMB!$A:$A,0))</f>
        <v>0</v>
      </c>
      <c r="P236" s="35">
        <f>INDEX(budgetMMB!P:P,MATCH($A:$A,budgetMMB!$A:$A,0))</f>
        <v>0</v>
      </c>
      <c r="Q236" s="35">
        <f>INDEX(budgetMMB!Q:Q,MATCH($A:$A,budgetMMB!$A:$A,0))</f>
        <v>0</v>
      </c>
      <c r="R236" s="35">
        <f>INDEX(budgetMMB!R:R,MATCH($A:$A,budgetMMB!$A:$A,0))</f>
        <v>0</v>
      </c>
      <c r="S236" s="14">
        <f t="shared" si="205"/>
        <v>0</v>
      </c>
      <c r="T236" s="35">
        <f>INDEX(budgetMMB!T:T,MATCH($A:$A,budgetMMB!$A:$A,0))</f>
        <v>0</v>
      </c>
      <c r="U236" s="332">
        <f t="shared" si="206"/>
        <v>0</v>
      </c>
      <c r="V236" s="58"/>
      <c r="W236" s="14"/>
      <c r="X236" s="58"/>
      <c r="Y236" s="58"/>
      <c r="Z236" s="58"/>
      <c r="AA236" s="58"/>
      <c r="AB236" s="75"/>
      <c r="AC236" s="319">
        <f t="shared" si="207"/>
        <v>0</v>
      </c>
      <c r="AD236" s="278"/>
      <c r="AE236" s="278"/>
      <c r="AF236" s="278"/>
      <c r="AG236" s="294">
        <f t="shared" si="208"/>
        <v>0</v>
      </c>
      <c r="AH236" s="304">
        <f t="shared" si="209"/>
        <v>0</v>
      </c>
    </row>
    <row r="237" spans="1:35">
      <c r="A237" s="103">
        <v>2303</v>
      </c>
      <c r="B237" s="44" t="s">
        <v>363</v>
      </c>
      <c r="C237" s="236" t="s">
        <v>248</v>
      </c>
      <c r="D237" s="6"/>
      <c r="E237" s="4"/>
      <c r="F237" s="98">
        <v>1</v>
      </c>
      <c r="G237" s="8"/>
      <c r="H237" s="7">
        <f t="shared" si="204"/>
        <v>1</v>
      </c>
      <c r="I237" s="4">
        <v>1</v>
      </c>
      <c r="J237" s="8" t="s">
        <v>231</v>
      </c>
      <c r="K237" s="7">
        <f>SUMIF(exportMMB!D:D,'Voorbeeld Costreport BudgetMMB'!A237,exportMMB!G:G)</f>
        <v>0</v>
      </c>
      <c r="L237" s="14">
        <f>INDEX(budgetMMB!L:L,MATCH(A:A,budgetMMB!A:A,0))</f>
        <v>0</v>
      </c>
      <c r="M237" s="22">
        <f>INDEX(budgetMMB!M:M,MATCH($A:$A,budgetMMB!$A:$A,0))</f>
        <v>0</v>
      </c>
      <c r="N237" s="14">
        <f>INDEX(budgetMMB!N:N,MATCH($A:$A,budgetMMB!$A:$A,0))</f>
        <v>0</v>
      </c>
      <c r="O237" s="35">
        <f>INDEX(budgetMMB!O:O,MATCH($A:$A,budgetMMB!$A:$A,0))</f>
        <v>0</v>
      </c>
      <c r="P237" s="35">
        <f>INDEX(budgetMMB!P:P,MATCH($A:$A,budgetMMB!$A:$A,0))</f>
        <v>0</v>
      </c>
      <c r="Q237" s="35">
        <f>INDEX(budgetMMB!Q:Q,MATCH($A:$A,budgetMMB!$A:$A,0))</f>
        <v>0</v>
      </c>
      <c r="R237" s="35">
        <f>INDEX(budgetMMB!R:R,MATCH($A:$A,budgetMMB!$A:$A,0))</f>
        <v>0</v>
      </c>
      <c r="S237" s="14">
        <f t="shared" si="205"/>
        <v>0</v>
      </c>
      <c r="T237" s="35">
        <f>INDEX(budgetMMB!T:T,MATCH($A:$A,budgetMMB!$A:$A,0))</f>
        <v>0</v>
      </c>
      <c r="U237" s="332">
        <f t="shared" si="206"/>
        <v>0</v>
      </c>
      <c r="V237" s="58"/>
      <c r="W237" s="14"/>
      <c r="X237" s="58"/>
      <c r="Y237" s="58"/>
      <c r="Z237" s="58"/>
      <c r="AA237" s="58"/>
      <c r="AB237" s="75"/>
      <c r="AC237" s="319">
        <f t="shared" si="207"/>
        <v>0</v>
      </c>
      <c r="AD237" s="278"/>
      <c r="AE237" s="278"/>
      <c r="AF237" s="278"/>
      <c r="AG237" s="294">
        <f t="shared" si="208"/>
        <v>0</v>
      </c>
      <c r="AH237" s="304">
        <f t="shared" si="209"/>
        <v>0</v>
      </c>
    </row>
    <row r="238" spans="1:35">
      <c r="A238" s="39">
        <v>2305</v>
      </c>
      <c r="B238" s="44" t="s">
        <v>364</v>
      </c>
      <c r="C238" s="236" t="s">
        <v>248</v>
      </c>
      <c r="D238" s="6"/>
      <c r="E238" s="4"/>
      <c r="F238" s="98">
        <v>1</v>
      </c>
      <c r="G238" s="8"/>
      <c r="H238" s="7">
        <f t="shared" si="204"/>
        <v>1</v>
      </c>
      <c r="I238" s="4">
        <v>1</v>
      </c>
      <c r="J238" s="8" t="s">
        <v>231</v>
      </c>
      <c r="K238" s="7">
        <f>SUMIF(exportMMB!D:D,'Voorbeeld Costreport BudgetMMB'!A238,exportMMB!G:G)</f>
        <v>0</v>
      </c>
      <c r="L238" s="14">
        <f>INDEX(budgetMMB!L:L,MATCH(A:A,budgetMMB!A:A,0))</f>
        <v>0</v>
      </c>
      <c r="M238" s="22">
        <f>INDEX(budgetMMB!M:M,MATCH($A:$A,budgetMMB!$A:$A,0))</f>
        <v>0</v>
      </c>
      <c r="N238" s="14">
        <f>INDEX(budgetMMB!N:N,MATCH($A:$A,budgetMMB!$A:$A,0))</f>
        <v>0</v>
      </c>
      <c r="O238" s="35">
        <f>INDEX(budgetMMB!O:O,MATCH($A:$A,budgetMMB!$A:$A,0))</f>
        <v>0</v>
      </c>
      <c r="P238" s="35">
        <f>INDEX(budgetMMB!P:P,MATCH($A:$A,budgetMMB!$A:$A,0))</f>
        <v>0</v>
      </c>
      <c r="Q238" s="35">
        <f>INDEX(budgetMMB!Q:Q,MATCH($A:$A,budgetMMB!$A:$A,0))</f>
        <v>0</v>
      </c>
      <c r="R238" s="35">
        <f>INDEX(budgetMMB!R:R,MATCH($A:$A,budgetMMB!$A:$A,0))</f>
        <v>0</v>
      </c>
      <c r="S238" s="14">
        <f t="shared" si="205"/>
        <v>0</v>
      </c>
      <c r="T238" s="35">
        <f>INDEX(budgetMMB!T:T,MATCH($A:$A,budgetMMB!$A:$A,0))</f>
        <v>0</v>
      </c>
      <c r="U238" s="332">
        <f t="shared" si="206"/>
        <v>0</v>
      </c>
      <c r="V238" s="58"/>
      <c r="W238" s="14"/>
      <c r="X238" s="58"/>
      <c r="Y238" s="58"/>
      <c r="Z238" s="58"/>
      <c r="AA238" s="58"/>
      <c r="AB238" s="75"/>
      <c r="AC238" s="319">
        <f t="shared" si="207"/>
        <v>0</v>
      </c>
      <c r="AD238" s="278"/>
      <c r="AE238" s="278"/>
      <c r="AF238" s="278"/>
      <c r="AG238" s="294">
        <f t="shared" si="208"/>
        <v>0</v>
      </c>
      <c r="AH238" s="304">
        <f t="shared" si="209"/>
        <v>0</v>
      </c>
    </row>
    <row r="239" spans="1:35">
      <c r="A239" s="39">
        <v>2307</v>
      </c>
      <c r="B239" s="44" t="s">
        <v>365</v>
      </c>
      <c r="C239" s="236" t="s">
        <v>248</v>
      </c>
      <c r="D239" s="6"/>
      <c r="E239" s="4"/>
      <c r="F239" s="98">
        <v>1</v>
      </c>
      <c r="G239" s="8"/>
      <c r="H239" s="7">
        <f t="shared" si="204"/>
        <v>1</v>
      </c>
      <c r="I239" s="4">
        <v>1</v>
      </c>
      <c r="J239" s="8" t="s">
        <v>231</v>
      </c>
      <c r="K239" s="7">
        <f>SUMIF(exportMMB!D:D,'Voorbeeld Costreport BudgetMMB'!A239,exportMMB!G:G)</f>
        <v>0</v>
      </c>
      <c r="L239" s="14">
        <f>INDEX(budgetMMB!L:L,MATCH(A:A,budgetMMB!A:A,0))</f>
        <v>0</v>
      </c>
      <c r="M239" s="22">
        <f>INDEX(budgetMMB!M:M,MATCH($A:$A,budgetMMB!$A:$A,0))</f>
        <v>0</v>
      </c>
      <c r="N239" s="14">
        <f>INDEX(budgetMMB!N:N,MATCH($A:$A,budgetMMB!$A:$A,0))</f>
        <v>0</v>
      </c>
      <c r="O239" s="35">
        <f>INDEX(budgetMMB!O:O,MATCH($A:$A,budgetMMB!$A:$A,0))</f>
        <v>0</v>
      </c>
      <c r="P239" s="35">
        <f>INDEX(budgetMMB!P:P,MATCH($A:$A,budgetMMB!$A:$A,0))</f>
        <v>0</v>
      </c>
      <c r="Q239" s="35">
        <f>INDEX(budgetMMB!Q:Q,MATCH($A:$A,budgetMMB!$A:$A,0))</f>
        <v>0</v>
      </c>
      <c r="R239" s="35">
        <f>INDEX(budgetMMB!R:R,MATCH($A:$A,budgetMMB!$A:$A,0))</f>
        <v>0</v>
      </c>
      <c r="S239" s="14">
        <f t="shared" si="205"/>
        <v>0</v>
      </c>
      <c r="T239" s="35">
        <f>INDEX(budgetMMB!T:T,MATCH($A:$A,budgetMMB!$A:$A,0))</f>
        <v>0</v>
      </c>
      <c r="U239" s="332">
        <f t="shared" si="206"/>
        <v>0</v>
      </c>
      <c r="V239" s="58"/>
      <c r="W239" s="14"/>
      <c r="X239" s="58"/>
      <c r="Y239" s="58"/>
      <c r="Z239" s="58"/>
      <c r="AA239" s="58"/>
      <c r="AB239" s="75"/>
      <c r="AC239" s="319">
        <f t="shared" si="207"/>
        <v>0</v>
      </c>
      <c r="AD239" s="278"/>
      <c r="AE239" s="278"/>
      <c r="AF239" s="278"/>
      <c r="AG239" s="294">
        <f t="shared" si="208"/>
        <v>0</v>
      </c>
      <c r="AH239" s="304">
        <f t="shared" si="209"/>
        <v>0</v>
      </c>
    </row>
    <row r="240" spans="1:35">
      <c r="A240" s="39">
        <v>2308</v>
      </c>
      <c r="B240" s="44" t="s">
        <v>366</v>
      </c>
      <c r="C240" s="236" t="s">
        <v>248</v>
      </c>
      <c r="D240" s="6"/>
      <c r="E240" s="4"/>
      <c r="F240" s="98">
        <v>1</v>
      </c>
      <c r="G240" s="8"/>
      <c r="H240" s="7">
        <f t="shared" ref="H240:H244" si="210">SUM(E240:G240)</f>
        <v>1</v>
      </c>
      <c r="I240" s="4">
        <v>1</v>
      </c>
      <c r="J240" s="8" t="s">
        <v>231</v>
      </c>
      <c r="K240" s="7">
        <f>SUMIF(exportMMB!D:D,'Voorbeeld Costreport BudgetMMB'!A240,exportMMB!G:G)</f>
        <v>0</v>
      </c>
      <c r="L240" s="14">
        <f>INDEX(budgetMMB!L:L,MATCH(A:A,budgetMMB!A:A,0))</f>
        <v>0</v>
      </c>
      <c r="M240" s="22">
        <f>INDEX(budgetMMB!M:M,MATCH($A:$A,budgetMMB!$A:$A,0))</f>
        <v>0</v>
      </c>
      <c r="N240" s="14">
        <f>INDEX(budgetMMB!N:N,MATCH($A:$A,budgetMMB!$A:$A,0))</f>
        <v>0</v>
      </c>
      <c r="O240" s="35">
        <f>INDEX(budgetMMB!O:O,MATCH($A:$A,budgetMMB!$A:$A,0))</f>
        <v>0</v>
      </c>
      <c r="P240" s="35">
        <f>INDEX(budgetMMB!P:P,MATCH($A:$A,budgetMMB!$A:$A,0))</f>
        <v>0</v>
      </c>
      <c r="Q240" s="35">
        <f>INDEX(budgetMMB!Q:Q,MATCH($A:$A,budgetMMB!$A:$A,0))</f>
        <v>0</v>
      </c>
      <c r="R240" s="35">
        <f>INDEX(budgetMMB!R:R,MATCH($A:$A,budgetMMB!$A:$A,0))</f>
        <v>0</v>
      </c>
      <c r="S240" s="14">
        <f t="shared" si="205"/>
        <v>0</v>
      </c>
      <c r="T240" s="35">
        <f>INDEX(budgetMMB!T:T,MATCH($A:$A,budgetMMB!$A:$A,0))</f>
        <v>0</v>
      </c>
      <c r="U240" s="332">
        <f t="shared" si="206"/>
        <v>0</v>
      </c>
      <c r="V240" s="58"/>
      <c r="W240" s="14"/>
      <c r="X240" s="58"/>
      <c r="Y240" s="58"/>
      <c r="Z240" s="58"/>
      <c r="AA240" s="58"/>
      <c r="AB240" s="75"/>
      <c r="AC240" s="319">
        <f t="shared" si="207"/>
        <v>0</v>
      </c>
      <c r="AD240" s="278"/>
      <c r="AE240" s="278"/>
      <c r="AF240" s="278"/>
      <c r="AG240" s="294">
        <f t="shared" si="208"/>
        <v>0</v>
      </c>
      <c r="AH240" s="304">
        <f t="shared" si="209"/>
        <v>0</v>
      </c>
    </row>
    <row r="241" spans="1:35">
      <c r="A241" s="39">
        <v>2309</v>
      </c>
      <c r="B241" s="44" t="s">
        <v>367</v>
      </c>
      <c r="C241" s="236" t="s">
        <v>248</v>
      </c>
      <c r="D241" s="6"/>
      <c r="E241" s="4"/>
      <c r="F241" s="98">
        <v>1</v>
      </c>
      <c r="G241" s="8"/>
      <c r="H241" s="7">
        <f t="shared" si="210"/>
        <v>1</v>
      </c>
      <c r="I241" s="4">
        <v>1</v>
      </c>
      <c r="J241" s="8" t="s">
        <v>231</v>
      </c>
      <c r="K241" s="7">
        <f>SUMIF(exportMMB!D:D,'Voorbeeld Costreport BudgetMMB'!A241,exportMMB!G:G)</f>
        <v>0</v>
      </c>
      <c r="L241" s="14">
        <f>INDEX(budgetMMB!L:L,MATCH(A:A,budgetMMB!A:A,0))</f>
        <v>0</v>
      </c>
      <c r="M241" s="22">
        <f>INDEX(budgetMMB!M:M,MATCH($A:$A,budgetMMB!$A:$A,0))</f>
        <v>0</v>
      </c>
      <c r="N241" s="14">
        <f>INDEX(budgetMMB!N:N,MATCH($A:$A,budgetMMB!$A:$A,0))</f>
        <v>0</v>
      </c>
      <c r="O241" s="35">
        <f>INDEX(budgetMMB!O:O,MATCH($A:$A,budgetMMB!$A:$A,0))</f>
        <v>0</v>
      </c>
      <c r="P241" s="35">
        <f>INDEX(budgetMMB!P:P,MATCH($A:$A,budgetMMB!$A:$A,0))</f>
        <v>0</v>
      </c>
      <c r="Q241" s="35">
        <f>INDEX(budgetMMB!Q:Q,MATCH($A:$A,budgetMMB!$A:$A,0))</f>
        <v>0</v>
      </c>
      <c r="R241" s="35">
        <f>INDEX(budgetMMB!R:R,MATCH($A:$A,budgetMMB!$A:$A,0))</f>
        <v>0</v>
      </c>
      <c r="S241" s="14">
        <f t="shared" si="205"/>
        <v>0</v>
      </c>
      <c r="T241" s="35">
        <f>INDEX(budgetMMB!T:T,MATCH($A:$A,budgetMMB!$A:$A,0))</f>
        <v>0</v>
      </c>
      <c r="U241" s="332">
        <f t="shared" si="206"/>
        <v>0</v>
      </c>
      <c r="V241" s="58"/>
      <c r="W241" s="14"/>
      <c r="X241" s="58"/>
      <c r="Y241" s="58"/>
      <c r="Z241" s="58"/>
      <c r="AA241" s="58"/>
      <c r="AB241" s="75"/>
      <c r="AC241" s="319">
        <f t="shared" si="207"/>
        <v>0</v>
      </c>
      <c r="AD241" s="278"/>
      <c r="AE241" s="278"/>
      <c r="AF241" s="278"/>
      <c r="AG241" s="294">
        <f t="shared" si="208"/>
        <v>0</v>
      </c>
      <c r="AH241" s="304">
        <f t="shared" si="209"/>
        <v>0</v>
      </c>
    </row>
    <row r="242" spans="1:35">
      <c r="A242" s="39">
        <v>2310</v>
      </c>
      <c r="B242" s="44" t="s">
        <v>368</v>
      </c>
      <c r="C242" s="236" t="s">
        <v>248</v>
      </c>
      <c r="D242" s="6"/>
      <c r="E242" s="4"/>
      <c r="F242" s="98">
        <v>1</v>
      </c>
      <c r="G242" s="8"/>
      <c r="H242" s="7">
        <f t="shared" si="210"/>
        <v>1</v>
      </c>
      <c r="I242" s="4">
        <v>1</v>
      </c>
      <c r="J242" s="8" t="s">
        <v>231</v>
      </c>
      <c r="K242" s="7">
        <f>SUMIF(exportMMB!D:D,'Voorbeeld Costreport BudgetMMB'!A242,exportMMB!G:G)</f>
        <v>0</v>
      </c>
      <c r="L242" s="14">
        <f>INDEX(budgetMMB!L:L,MATCH(A:A,budgetMMB!A:A,0))</f>
        <v>0</v>
      </c>
      <c r="M242" s="22">
        <f>INDEX(budgetMMB!M:M,MATCH($A:$A,budgetMMB!$A:$A,0))</f>
        <v>0</v>
      </c>
      <c r="N242" s="14">
        <f>INDEX(budgetMMB!N:N,MATCH($A:$A,budgetMMB!$A:$A,0))</f>
        <v>0</v>
      </c>
      <c r="O242" s="35">
        <f>INDEX(budgetMMB!O:O,MATCH($A:$A,budgetMMB!$A:$A,0))</f>
        <v>0</v>
      </c>
      <c r="P242" s="35">
        <f>INDEX(budgetMMB!P:P,MATCH($A:$A,budgetMMB!$A:$A,0))</f>
        <v>0</v>
      </c>
      <c r="Q242" s="35">
        <f>INDEX(budgetMMB!Q:Q,MATCH($A:$A,budgetMMB!$A:$A,0))</f>
        <v>0</v>
      </c>
      <c r="R242" s="35">
        <f>INDEX(budgetMMB!R:R,MATCH($A:$A,budgetMMB!$A:$A,0))</f>
        <v>0</v>
      </c>
      <c r="S242" s="14">
        <f t="shared" si="205"/>
        <v>0</v>
      </c>
      <c r="T242" s="35">
        <f>INDEX(budgetMMB!T:T,MATCH($A:$A,budgetMMB!$A:$A,0))</f>
        <v>0</v>
      </c>
      <c r="U242" s="332">
        <f t="shared" si="206"/>
        <v>0</v>
      </c>
      <c r="V242" s="58"/>
      <c r="W242" s="14"/>
      <c r="X242" s="58"/>
      <c r="Y242" s="58"/>
      <c r="Z242" s="58"/>
      <c r="AA242" s="58"/>
      <c r="AB242" s="75"/>
      <c r="AC242" s="319">
        <f t="shared" si="207"/>
        <v>0</v>
      </c>
      <c r="AD242" s="278"/>
      <c r="AE242" s="278"/>
      <c r="AF242" s="278"/>
      <c r="AG242" s="294">
        <f t="shared" si="208"/>
        <v>0</v>
      </c>
      <c r="AH242" s="304">
        <f t="shared" si="209"/>
        <v>0</v>
      </c>
    </row>
    <row r="243" spans="1:35">
      <c r="A243" s="103">
        <v>2312</v>
      </c>
      <c r="B243" s="44" t="s">
        <v>369</v>
      </c>
      <c r="C243" s="236" t="s">
        <v>248</v>
      </c>
      <c r="D243" s="6"/>
      <c r="E243" s="4"/>
      <c r="F243" s="98">
        <v>1</v>
      </c>
      <c r="G243" s="8"/>
      <c r="H243" s="7">
        <f t="shared" si="210"/>
        <v>1</v>
      </c>
      <c r="I243" s="4">
        <v>1</v>
      </c>
      <c r="J243" s="8" t="s">
        <v>231</v>
      </c>
      <c r="K243" s="7">
        <f>SUMIF(exportMMB!D:D,'Voorbeeld Costreport BudgetMMB'!A243,exportMMB!G:G)</f>
        <v>0</v>
      </c>
      <c r="L243" s="14">
        <f>INDEX(budgetMMB!L:L,MATCH(A:A,budgetMMB!A:A,0))</f>
        <v>0</v>
      </c>
      <c r="M243" s="22">
        <f>INDEX(budgetMMB!M:M,MATCH($A:$A,budgetMMB!$A:$A,0))</f>
        <v>0</v>
      </c>
      <c r="N243" s="14">
        <f>INDEX(budgetMMB!N:N,MATCH($A:$A,budgetMMB!$A:$A,0))</f>
        <v>0</v>
      </c>
      <c r="O243" s="35">
        <f>INDEX(budgetMMB!O:O,MATCH($A:$A,budgetMMB!$A:$A,0))</f>
        <v>0</v>
      </c>
      <c r="P243" s="35">
        <f>INDEX(budgetMMB!P:P,MATCH($A:$A,budgetMMB!$A:$A,0))</f>
        <v>0</v>
      </c>
      <c r="Q243" s="35">
        <f>INDEX(budgetMMB!Q:Q,MATCH($A:$A,budgetMMB!$A:$A,0))</f>
        <v>0</v>
      </c>
      <c r="R243" s="35">
        <f>INDEX(budgetMMB!R:R,MATCH($A:$A,budgetMMB!$A:$A,0))</f>
        <v>0</v>
      </c>
      <c r="S243" s="14">
        <f t="shared" si="205"/>
        <v>0</v>
      </c>
      <c r="T243" s="35">
        <f>INDEX(budgetMMB!T:T,MATCH($A:$A,budgetMMB!$A:$A,0))</f>
        <v>0</v>
      </c>
      <c r="U243" s="332">
        <f t="shared" si="206"/>
        <v>0</v>
      </c>
      <c r="V243" s="58"/>
      <c r="W243" s="14"/>
      <c r="X243" s="58"/>
      <c r="Y243" s="58"/>
      <c r="Z243" s="58"/>
      <c r="AA243" s="58"/>
      <c r="AB243" s="75"/>
      <c r="AC243" s="319">
        <f t="shared" si="207"/>
        <v>0</v>
      </c>
      <c r="AD243" s="278"/>
      <c r="AE243" s="278"/>
      <c r="AF243" s="278"/>
      <c r="AG243" s="294">
        <f t="shared" si="208"/>
        <v>0</v>
      </c>
      <c r="AH243" s="304">
        <f t="shared" si="209"/>
        <v>0</v>
      </c>
    </row>
    <row r="244" spans="1:35">
      <c r="A244" s="39">
        <v>2313</v>
      </c>
      <c r="B244" s="44" t="s">
        <v>370</v>
      </c>
      <c r="C244" s="236" t="s">
        <v>248</v>
      </c>
      <c r="D244" s="6"/>
      <c r="E244" s="4"/>
      <c r="F244" s="98">
        <v>1</v>
      </c>
      <c r="G244" s="8"/>
      <c r="H244" s="7">
        <f t="shared" si="210"/>
        <v>1</v>
      </c>
      <c r="I244" s="4">
        <v>1</v>
      </c>
      <c r="J244" s="8" t="s">
        <v>231</v>
      </c>
      <c r="K244" s="7">
        <f>SUMIF(exportMMB!D:D,'Voorbeeld Costreport BudgetMMB'!A244,exportMMB!G:G)</f>
        <v>0</v>
      </c>
      <c r="L244" s="14">
        <f>INDEX(budgetMMB!L:L,MATCH(A:A,budgetMMB!A:A,0))</f>
        <v>0</v>
      </c>
      <c r="M244" s="22">
        <f>INDEX(budgetMMB!M:M,MATCH($A:$A,budgetMMB!$A:$A,0))</f>
        <v>0</v>
      </c>
      <c r="N244" s="14">
        <f>INDEX(budgetMMB!N:N,MATCH($A:$A,budgetMMB!$A:$A,0))</f>
        <v>0</v>
      </c>
      <c r="O244" s="35">
        <f>INDEX(budgetMMB!O:O,MATCH($A:$A,budgetMMB!$A:$A,0))</f>
        <v>0</v>
      </c>
      <c r="P244" s="35">
        <f>INDEX(budgetMMB!P:P,MATCH($A:$A,budgetMMB!$A:$A,0))</f>
        <v>0</v>
      </c>
      <c r="Q244" s="35">
        <f>INDEX(budgetMMB!Q:Q,MATCH($A:$A,budgetMMB!$A:$A,0))</f>
        <v>0</v>
      </c>
      <c r="R244" s="35">
        <f>INDEX(budgetMMB!R:R,MATCH($A:$A,budgetMMB!$A:$A,0))</f>
        <v>0</v>
      </c>
      <c r="S244" s="14">
        <f t="shared" si="205"/>
        <v>0</v>
      </c>
      <c r="T244" s="35">
        <f>INDEX(budgetMMB!T:T,MATCH($A:$A,budgetMMB!$A:$A,0))</f>
        <v>0</v>
      </c>
      <c r="U244" s="332">
        <f t="shared" si="206"/>
        <v>0</v>
      </c>
      <c r="V244" s="58"/>
      <c r="W244" s="14"/>
      <c r="X244" s="58"/>
      <c r="Y244" s="58"/>
      <c r="Z244" s="58"/>
      <c r="AA244" s="58"/>
      <c r="AB244" s="75"/>
      <c r="AC244" s="319">
        <f t="shared" si="207"/>
        <v>0</v>
      </c>
      <c r="AD244" s="278"/>
      <c r="AE244" s="278"/>
      <c r="AF244" s="278"/>
      <c r="AG244" s="294">
        <f t="shared" si="208"/>
        <v>0</v>
      </c>
      <c r="AH244" s="304">
        <f t="shared" si="209"/>
        <v>0</v>
      </c>
    </row>
    <row r="245" spans="1:35">
      <c r="A245" s="103">
        <v>2343</v>
      </c>
      <c r="B245" s="44" t="s">
        <v>371</v>
      </c>
      <c r="C245" s="236" t="s">
        <v>230</v>
      </c>
      <c r="D245" s="6"/>
      <c r="E245" s="4"/>
      <c r="F245" s="98">
        <v>1</v>
      </c>
      <c r="G245" s="8"/>
      <c r="H245" s="7">
        <f t="shared" ref="H245" si="211">SUM(E245:G245)</f>
        <v>1</v>
      </c>
      <c r="I245" s="4">
        <v>1</v>
      </c>
      <c r="J245" s="8" t="s">
        <v>231</v>
      </c>
      <c r="K245" s="7">
        <f>SUMIF(exportMMB!D:D,'Voorbeeld Costreport BudgetMMB'!A245,exportMMB!G:G)</f>
        <v>0</v>
      </c>
      <c r="L245" s="14">
        <f>INDEX(budgetMMB!L:L,MATCH(A:A,budgetMMB!A:A,0))</f>
        <v>0</v>
      </c>
      <c r="M245" s="22">
        <f>INDEX(budgetMMB!M:M,MATCH($A:$A,budgetMMB!$A:$A,0))</f>
        <v>0</v>
      </c>
      <c r="N245" s="14">
        <f>INDEX(budgetMMB!N:N,MATCH($A:$A,budgetMMB!$A:$A,0))</f>
        <v>0</v>
      </c>
      <c r="O245" s="35">
        <f>INDEX(budgetMMB!O:O,MATCH($A:$A,budgetMMB!$A:$A,0))</f>
        <v>0</v>
      </c>
      <c r="P245" s="35">
        <f>INDEX(budgetMMB!P:P,MATCH($A:$A,budgetMMB!$A:$A,0))</f>
        <v>0</v>
      </c>
      <c r="Q245" s="35">
        <f>INDEX(budgetMMB!Q:Q,MATCH($A:$A,budgetMMB!$A:$A,0))</f>
        <v>0</v>
      </c>
      <c r="R245" s="35">
        <f>INDEX(budgetMMB!R:R,MATCH($A:$A,budgetMMB!$A:$A,0))</f>
        <v>0</v>
      </c>
      <c r="S245" s="14">
        <f t="shared" si="205"/>
        <v>0</v>
      </c>
      <c r="T245" s="35">
        <f>INDEX(budgetMMB!T:T,MATCH($A:$A,budgetMMB!$A:$A,0))</f>
        <v>0</v>
      </c>
      <c r="U245" s="332">
        <f t="shared" si="206"/>
        <v>0</v>
      </c>
      <c r="V245" s="58"/>
      <c r="W245" s="14"/>
      <c r="X245" s="58"/>
      <c r="Y245" s="58"/>
      <c r="Z245" s="58"/>
      <c r="AA245" s="58"/>
      <c r="AB245" s="75"/>
      <c r="AC245" s="319">
        <f t="shared" si="207"/>
        <v>0</v>
      </c>
      <c r="AD245" s="278"/>
      <c r="AE245" s="278"/>
      <c r="AF245" s="278"/>
      <c r="AG245" s="294">
        <f t="shared" si="208"/>
        <v>0</v>
      </c>
      <c r="AH245" s="304">
        <f t="shared" si="209"/>
        <v>0</v>
      </c>
    </row>
    <row r="246" spans="1:35">
      <c r="A246" s="39">
        <v>2345</v>
      </c>
      <c r="B246" s="44" t="s">
        <v>372</v>
      </c>
      <c r="C246" s="236" t="s">
        <v>230</v>
      </c>
      <c r="D246" s="6"/>
      <c r="E246" s="4"/>
      <c r="F246" s="98">
        <v>1</v>
      </c>
      <c r="G246" s="8"/>
      <c r="H246" s="7">
        <f t="shared" ref="H246:H251" si="212">SUM(E246:G246)</f>
        <v>1</v>
      </c>
      <c r="I246" s="4">
        <v>1</v>
      </c>
      <c r="J246" s="8" t="s">
        <v>231</v>
      </c>
      <c r="K246" s="7">
        <f>SUMIF(exportMMB!D:D,'Voorbeeld Costreport BudgetMMB'!A246,exportMMB!G:G)</f>
        <v>0</v>
      </c>
      <c r="L246" s="14">
        <f>INDEX(budgetMMB!L:L,MATCH(A:A,budgetMMB!A:A,0))</f>
        <v>0</v>
      </c>
      <c r="M246" s="22">
        <f>INDEX(budgetMMB!M:M,MATCH($A:$A,budgetMMB!$A:$A,0))</f>
        <v>0</v>
      </c>
      <c r="N246" s="14">
        <f>INDEX(budgetMMB!N:N,MATCH($A:$A,budgetMMB!$A:$A,0))</f>
        <v>0</v>
      </c>
      <c r="O246" s="35">
        <f>INDEX(budgetMMB!O:O,MATCH($A:$A,budgetMMB!$A:$A,0))</f>
        <v>0</v>
      </c>
      <c r="P246" s="35">
        <f>INDEX(budgetMMB!P:P,MATCH($A:$A,budgetMMB!$A:$A,0))</f>
        <v>0</v>
      </c>
      <c r="Q246" s="35">
        <f>INDEX(budgetMMB!Q:Q,MATCH($A:$A,budgetMMB!$A:$A,0))</f>
        <v>0</v>
      </c>
      <c r="R246" s="35">
        <f>INDEX(budgetMMB!R:R,MATCH($A:$A,budgetMMB!$A:$A,0))</f>
        <v>0</v>
      </c>
      <c r="S246" s="14">
        <f t="shared" si="205"/>
        <v>0</v>
      </c>
      <c r="T246" s="36"/>
      <c r="U246" s="332">
        <f t="shared" si="206"/>
        <v>0</v>
      </c>
      <c r="V246" s="58"/>
      <c r="W246" s="14"/>
      <c r="X246" s="58"/>
      <c r="Y246" s="58"/>
      <c r="Z246" s="58"/>
      <c r="AA246" s="58"/>
      <c r="AB246" s="310"/>
      <c r="AC246" s="319">
        <f t="shared" si="207"/>
        <v>0</v>
      </c>
      <c r="AD246" s="278"/>
      <c r="AE246" s="278"/>
      <c r="AF246" s="278"/>
      <c r="AG246" s="294">
        <f t="shared" si="208"/>
        <v>0</v>
      </c>
      <c r="AH246" s="304">
        <f t="shared" si="209"/>
        <v>0</v>
      </c>
    </row>
    <row r="247" spans="1:35">
      <c r="A247" s="39">
        <v>2392</v>
      </c>
      <c r="B247" s="44" t="s">
        <v>373</v>
      </c>
      <c r="C247" s="236" t="s">
        <v>230</v>
      </c>
      <c r="D247" s="6"/>
      <c r="E247" s="4"/>
      <c r="F247" s="98">
        <v>1</v>
      </c>
      <c r="G247" s="8"/>
      <c r="H247" s="7">
        <f t="shared" si="212"/>
        <v>1</v>
      </c>
      <c r="I247" s="4">
        <v>1</v>
      </c>
      <c r="J247" s="8" t="s">
        <v>231</v>
      </c>
      <c r="K247" s="7">
        <f>SUMIF(exportMMB!D:D,'Voorbeeld Costreport BudgetMMB'!A247,exportMMB!G:G)</f>
        <v>0</v>
      </c>
      <c r="L247" s="14">
        <f>INDEX(budgetMMB!L:L,MATCH(A:A,budgetMMB!A:A,0))</f>
        <v>0</v>
      </c>
      <c r="M247" s="22">
        <f>INDEX(budgetMMB!M:M,MATCH($A:$A,budgetMMB!$A:$A,0))</f>
        <v>0</v>
      </c>
      <c r="N247" s="14">
        <f>INDEX(budgetMMB!N:N,MATCH($A:$A,budgetMMB!$A:$A,0))</f>
        <v>0</v>
      </c>
      <c r="O247" s="35">
        <f>INDEX(budgetMMB!O:O,MATCH($A:$A,budgetMMB!$A:$A,0))</f>
        <v>0</v>
      </c>
      <c r="P247" s="35">
        <f>INDEX(budgetMMB!P:P,MATCH($A:$A,budgetMMB!$A:$A,0))</f>
        <v>0</v>
      </c>
      <c r="Q247" s="35">
        <f>INDEX(budgetMMB!Q:Q,MATCH($A:$A,budgetMMB!$A:$A,0))</f>
        <v>0</v>
      </c>
      <c r="R247" s="35">
        <f>INDEX(budgetMMB!R:R,MATCH($A:$A,budgetMMB!$A:$A,0))</f>
        <v>0</v>
      </c>
      <c r="S247" s="14">
        <f t="shared" si="205"/>
        <v>0</v>
      </c>
      <c r="T247" s="35">
        <f>INDEX(budgetMMB!T:T,MATCH($A:$A,budgetMMB!$A:$A,0))</f>
        <v>0</v>
      </c>
      <c r="U247" s="332">
        <f t="shared" si="206"/>
        <v>0</v>
      </c>
      <c r="V247" s="58"/>
      <c r="W247" s="14"/>
      <c r="X247" s="58"/>
      <c r="Y247" s="58"/>
      <c r="Z247" s="58"/>
      <c r="AA247" s="58"/>
      <c r="AB247" s="75"/>
      <c r="AC247" s="319">
        <f t="shared" si="207"/>
        <v>0</v>
      </c>
      <c r="AD247" s="278"/>
      <c r="AE247" s="278"/>
      <c r="AF247" s="278"/>
      <c r="AG247" s="294">
        <f t="shared" si="208"/>
        <v>0</v>
      </c>
      <c r="AH247" s="304">
        <f t="shared" si="209"/>
        <v>0</v>
      </c>
    </row>
    <row r="248" spans="1:35">
      <c r="A248" s="1"/>
      <c r="B248" s="46" t="s">
        <v>152</v>
      </c>
      <c r="C248" s="239"/>
      <c r="D248" s="6"/>
      <c r="E248" s="4"/>
      <c r="F248" s="98"/>
      <c r="G248" s="8"/>
      <c r="H248" s="7"/>
      <c r="I248" s="4"/>
      <c r="J248" s="8"/>
      <c r="K248" s="7"/>
      <c r="L248" s="16">
        <f>SUM(L234:L247)</f>
        <v>0</v>
      </c>
      <c r="M248" s="21">
        <f>SUM(M235:M247)</f>
        <v>0</v>
      </c>
      <c r="N248" s="16">
        <f t="shared" ref="N248:U248" si="213">SUM(N235:N247)</f>
        <v>0</v>
      </c>
      <c r="O248" s="34">
        <f t="shared" si="213"/>
        <v>0</v>
      </c>
      <c r="P248" s="34">
        <f t="shared" si="213"/>
        <v>0</v>
      </c>
      <c r="Q248" s="34">
        <f t="shared" si="213"/>
        <v>0</v>
      </c>
      <c r="R248" s="34">
        <f t="shared" si="213"/>
        <v>0</v>
      </c>
      <c r="S248" s="16">
        <f t="shared" si="213"/>
        <v>0</v>
      </c>
      <c r="T248" s="34">
        <f t="shared" si="213"/>
        <v>0</v>
      </c>
      <c r="U248" s="284">
        <f t="shared" si="213"/>
        <v>0</v>
      </c>
      <c r="V248" s="58">
        <f t="shared" ref="V248:AA248" si="214">SUM(V235:V247)</f>
        <v>0</v>
      </c>
      <c r="W248" s="14">
        <f t="shared" si="214"/>
        <v>0</v>
      </c>
      <c r="X248" s="58">
        <f t="shared" si="214"/>
        <v>0</v>
      </c>
      <c r="Y248" s="58">
        <f t="shared" si="214"/>
        <v>0</v>
      </c>
      <c r="Z248" s="58">
        <f t="shared" si="214"/>
        <v>0</v>
      </c>
      <c r="AA248" s="58">
        <f t="shared" si="214"/>
        <v>0</v>
      </c>
      <c r="AB248" s="59">
        <f t="shared" ref="AB248" si="215">SUM(AB235:AB247)</f>
        <v>0</v>
      </c>
      <c r="AC248" s="279">
        <f t="shared" ref="AC248:AF248" si="216">SUM(AC235:AC247)</f>
        <v>0</v>
      </c>
      <c r="AD248" s="279">
        <f t="shared" si="216"/>
        <v>0</v>
      </c>
      <c r="AE248" s="279">
        <f t="shared" si="216"/>
        <v>0</v>
      </c>
      <c r="AF248" s="279">
        <f t="shared" si="216"/>
        <v>0</v>
      </c>
      <c r="AG248" s="295">
        <f t="shared" ref="AG248:AH248" si="217">SUM(AG235:AG247)</f>
        <v>0</v>
      </c>
      <c r="AH248" s="305">
        <f t="shared" si="217"/>
        <v>0</v>
      </c>
      <c r="AI248" s="328"/>
    </row>
    <row r="249" spans="1:35">
      <c r="A249" s="39"/>
      <c r="B249" s="46"/>
      <c r="C249" s="236"/>
      <c r="D249" s="6"/>
      <c r="E249" s="4"/>
      <c r="F249" s="98"/>
      <c r="G249" s="8"/>
      <c r="H249" s="7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  <c r="U249" s="284"/>
      <c r="V249" s="58"/>
      <c r="W249" s="14"/>
      <c r="X249" s="58"/>
      <c r="Y249" s="58"/>
      <c r="Z249" s="58"/>
      <c r="AA249" s="58"/>
      <c r="AB249" s="75"/>
      <c r="AC249" s="323"/>
      <c r="AD249" s="282"/>
      <c r="AE249" s="282"/>
      <c r="AF249" s="282"/>
      <c r="AG249" s="298"/>
      <c r="AH249" s="308"/>
      <c r="AI249" s="330"/>
    </row>
    <row r="250" spans="1:35">
      <c r="A250" s="104">
        <v>2400</v>
      </c>
      <c r="B250" s="31" t="s">
        <v>175</v>
      </c>
      <c r="C250" s="237"/>
      <c r="D250" s="6"/>
      <c r="E250" s="4"/>
      <c r="F250" s="98"/>
      <c r="G250" s="8"/>
      <c r="H250" s="7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  <c r="U250" s="284"/>
      <c r="V250" s="58"/>
      <c r="W250" s="14"/>
      <c r="X250" s="58"/>
      <c r="Y250" s="58"/>
      <c r="Z250" s="58"/>
      <c r="AA250" s="58"/>
      <c r="AB250" s="75"/>
      <c r="AC250" s="319"/>
      <c r="AD250" s="278"/>
      <c r="AE250" s="278"/>
      <c r="AF250" s="278"/>
      <c r="AG250" s="294"/>
      <c r="AH250" s="304"/>
    </row>
    <row r="251" spans="1:35">
      <c r="A251" s="39">
        <v>2401</v>
      </c>
      <c r="B251" s="44" t="s">
        <v>374</v>
      </c>
      <c r="C251" s="236" t="s">
        <v>339</v>
      </c>
      <c r="D251" s="6"/>
      <c r="E251" s="4"/>
      <c r="F251" s="98">
        <v>1</v>
      </c>
      <c r="G251" s="8"/>
      <c r="H251" s="7">
        <f t="shared" si="212"/>
        <v>1</v>
      </c>
      <c r="I251" s="4">
        <v>1</v>
      </c>
      <c r="J251" s="8" t="s">
        <v>231</v>
      </c>
      <c r="K251" s="7">
        <f>SUMIF(exportMMB!D:D,'Voorbeeld Costreport BudgetMMB'!A251,exportMMB!G:G)</f>
        <v>0</v>
      </c>
      <c r="L251" s="14">
        <f>INDEX(budgetMMB!L:L,MATCH(A:A,budgetMMB!A:A,0))</f>
        <v>0</v>
      </c>
      <c r="M251" s="22">
        <f>INDEX(budgetMMB!M:M,MATCH($A:$A,budgetMMB!$A:$A,0))</f>
        <v>0</v>
      </c>
      <c r="N251" s="14">
        <f>INDEX(budgetMMB!N:N,MATCH($A:$A,budgetMMB!$A:$A,0))</f>
        <v>0</v>
      </c>
      <c r="O251" s="35">
        <f>INDEX(budgetMMB!O:O,MATCH($A:$A,budgetMMB!$A:$A,0))</f>
        <v>0</v>
      </c>
      <c r="P251" s="35">
        <f>INDEX(budgetMMB!P:P,MATCH($A:$A,budgetMMB!$A:$A,0))</f>
        <v>0</v>
      </c>
      <c r="Q251" s="35">
        <f>INDEX(budgetMMB!Q:Q,MATCH($A:$A,budgetMMB!$A:$A,0))</f>
        <v>0</v>
      </c>
      <c r="R251" s="35">
        <f>INDEX(budgetMMB!R:R,MATCH($A:$A,budgetMMB!$A:$A,0))</f>
        <v>0</v>
      </c>
      <c r="S251" s="14">
        <f t="shared" ref="S251:S267" si="218">L251-SUM(N251:R251)</f>
        <v>0</v>
      </c>
      <c r="T251" s="35">
        <f>INDEX(budgetMMB!T:T,MATCH($A:$A,budgetMMB!$A:$A,0))</f>
        <v>0</v>
      </c>
      <c r="U251" s="332">
        <f t="shared" ref="U251:U267" si="219">W:W+X:X+Y:Y+Z:Z+AA:AA</f>
        <v>0</v>
      </c>
      <c r="V251" s="58"/>
      <c r="W251" s="14"/>
      <c r="X251" s="58"/>
      <c r="Y251" s="58"/>
      <c r="Z251" s="58"/>
      <c r="AA251" s="58"/>
      <c r="AB251" s="75"/>
      <c r="AC251" s="319">
        <f t="shared" ref="AC251:AC267" si="220">AD:AD+AE:AE</f>
        <v>0</v>
      </c>
      <c r="AD251" s="278"/>
      <c r="AE251" s="278"/>
      <c r="AF251" s="278"/>
      <c r="AG251" s="294">
        <f t="shared" ref="AG251:AG267" si="221">AC:AC+U:U</f>
        <v>0</v>
      </c>
      <c r="AH251" s="304">
        <f t="shared" ref="AH251:AH267" si="222">L:L-AG:AG</f>
        <v>0</v>
      </c>
    </row>
    <row r="252" spans="1:35">
      <c r="A252" s="103">
        <v>2402</v>
      </c>
      <c r="B252" s="44" t="s">
        <v>375</v>
      </c>
      <c r="C252" s="236" t="s">
        <v>339</v>
      </c>
      <c r="D252" s="6"/>
      <c r="E252" s="4"/>
      <c r="F252" s="98">
        <v>1</v>
      </c>
      <c r="G252" s="8"/>
      <c r="H252" s="7">
        <f t="shared" ref="H252:H259" si="223">SUM(E252:G252)</f>
        <v>1</v>
      </c>
      <c r="I252" s="4">
        <v>1</v>
      </c>
      <c r="J252" s="8" t="s">
        <v>231</v>
      </c>
      <c r="K252" s="7">
        <f>SUMIF(exportMMB!D:D,'Voorbeeld Costreport BudgetMMB'!A252,exportMMB!G:G)</f>
        <v>0</v>
      </c>
      <c r="L252" s="14">
        <f>INDEX(budgetMMB!L:L,MATCH(A:A,budgetMMB!A:A,0))</f>
        <v>0</v>
      </c>
      <c r="M252" s="22">
        <f>INDEX(budgetMMB!M:M,MATCH($A:$A,budgetMMB!$A:$A,0))</f>
        <v>0</v>
      </c>
      <c r="N252" s="14">
        <f>INDEX(budgetMMB!N:N,MATCH($A:$A,budgetMMB!$A:$A,0))</f>
        <v>0</v>
      </c>
      <c r="O252" s="35">
        <f>INDEX(budgetMMB!O:O,MATCH($A:$A,budgetMMB!$A:$A,0))</f>
        <v>0</v>
      </c>
      <c r="P252" s="35">
        <f>INDEX(budgetMMB!P:P,MATCH($A:$A,budgetMMB!$A:$A,0))</f>
        <v>0</v>
      </c>
      <c r="Q252" s="35">
        <f>INDEX(budgetMMB!Q:Q,MATCH($A:$A,budgetMMB!$A:$A,0))</f>
        <v>0</v>
      </c>
      <c r="R252" s="35">
        <f>INDEX(budgetMMB!R:R,MATCH($A:$A,budgetMMB!$A:$A,0))</f>
        <v>0</v>
      </c>
      <c r="S252" s="14">
        <f t="shared" si="218"/>
        <v>0</v>
      </c>
      <c r="T252" s="35">
        <f>INDEX(budgetMMB!T:T,MATCH($A:$A,budgetMMB!$A:$A,0))</f>
        <v>0</v>
      </c>
      <c r="U252" s="332">
        <f t="shared" si="219"/>
        <v>0</v>
      </c>
      <c r="V252" s="58"/>
      <c r="W252" s="14"/>
      <c r="X252" s="58"/>
      <c r="Y252" s="58"/>
      <c r="Z252" s="58"/>
      <c r="AA252" s="58"/>
      <c r="AB252" s="75"/>
      <c r="AC252" s="319">
        <f t="shared" si="220"/>
        <v>0</v>
      </c>
      <c r="AD252" s="278"/>
      <c r="AE252" s="278"/>
      <c r="AF252" s="278"/>
      <c r="AG252" s="294">
        <f t="shared" si="221"/>
        <v>0</v>
      </c>
      <c r="AH252" s="304">
        <f t="shared" si="222"/>
        <v>0</v>
      </c>
    </row>
    <row r="253" spans="1:35">
      <c r="A253" s="39">
        <v>2403</v>
      </c>
      <c r="B253" s="44" t="s">
        <v>376</v>
      </c>
      <c r="C253" s="236" t="s">
        <v>339</v>
      </c>
      <c r="D253" s="6"/>
      <c r="E253" s="4"/>
      <c r="F253" s="98">
        <v>1</v>
      </c>
      <c r="G253" s="8"/>
      <c r="H253" s="7">
        <f t="shared" si="223"/>
        <v>1</v>
      </c>
      <c r="I253" s="4">
        <v>1</v>
      </c>
      <c r="J253" s="8" t="s">
        <v>231</v>
      </c>
      <c r="K253" s="7">
        <f>SUMIF(exportMMB!D:D,'Voorbeeld Costreport BudgetMMB'!A253,exportMMB!G:G)</f>
        <v>0</v>
      </c>
      <c r="L253" s="14">
        <f>INDEX(budgetMMB!L:L,MATCH(A:A,budgetMMB!A:A,0))</f>
        <v>0</v>
      </c>
      <c r="M253" s="22">
        <f>INDEX(budgetMMB!M:M,MATCH($A:$A,budgetMMB!$A:$A,0))</f>
        <v>0</v>
      </c>
      <c r="N253" s="14">
        <f>INDEX(budgetMMB!N:N,MATCH($A:$A,budgetMMB!$A:$A,0))</f>
        <v>0</v>
      </c>
      <c r="O253" s="35">
        <f>INDEX(budgetMMB!O:O,MATCH($A:$A,budgetMMB!$A:$A,0))</f>
        <v>0</v>
      </c>
      <c r="P253" s="35">
        <f>INDEX(budgetMMB!P:P,MATCH($A:$A,budgetMMB!$A:$A,0))</f>
        <v>0</v>
      </c>
      <c r="Q253" s="35">
        <f>INDEX(budgetMMB!Q:Q,MATCH($A:$A,budgetMMB!$A:$A,0))</f>
        <v>0</v>
      </c>
      <c r="R253" s="35">
        <f>INDEX(budgetMMB!R:R,MATCH($A:$A,budgetMMB!$A:$A,0))</f>
        <v>0</v>
      </c>
      <c r="S253" s="14">
        <f t="shared" si="218"/>
        <v>0</v>
      </c>
      <c r="T253" s="35">
        <f>INDEX(budgetMMB!T:T,MATCH($A:$A,budgetMMB!$A:$A,0))</f>
        <v>0</v>
      </c>
      <c r="U253" s="332">
        <f t="shared" si="219"/>
        <v>0</v>
      </c>
      <c r="V253" s="58"/>
      <c r="W253" s="14"/>
      <c r="X253" s="58"/>
      <c r="Y253" s="58"/>
      <c r="Z253" s="58"/>
      <c r="AA253" s="58"/>
      <c r="AB253" s="75"/>
      <c r="AC253" s="319">
        <f t="shared" si="220"/>
        <v>0</v>
      </c>
      <c r="AD253" s="278"/>
      <c r="AE253" s="278"/>
      <c r="AF253" s="278"/>
      <c r="AG253" s="294">
        <f t="shared" si="221"/>
        <v>0</v>
      </c>
      <c r="AH253" s="304">
        <f t="shared" si="222"/>
        <v>0</v>
      </c>
    </row>
    <row r="254" spans="1:35">
      <c r="A254" s="39">
        <v>2406</v>
      </c>
      <c r="B254" s="44" t="s">
        <v>377</v>
      </c>
      <c r="C254" s="236" t="s">
        <v>339</v>
      </c>
      <c r="D254" s="6"/>
      <c r="E254" s="4"/>
      <c r="F254" s="98">
        <v>1</v>
      </c>
      <c r="G254" s="8"/>
      <c r="H254" s="7">
        <f t="shared" si="223"/>
        <v>1</v>
      </c>
      <c r="I254" s="4">
        <v>1</v>
      </c>
      <c r="J254" s="8" t="s">
        <v>231</v>
      </c>
      <c r="K254" s="7">
        <f>SUMIF(exportMMB!D:D,'Voorbeeld Costreport BudgetMMB'!A254,exportMMB!G:G)</f>
        <v>0</v>
      </c>
      <c r="L254" s="14">
        <f>INDEX(budgetMMB!L:L,MATCH(A:A,budgetMMB!A:A,0))</f>
        <v>0</v>
      </c>
      <c r="M254" s="22">
        <f>INDEX(budgetMMB!M:M,MATCH($A:$A,budgetMMB!$A:$A,0))</f>
        <v>0</v>
      </c>
      <c r="N254" s="14">
        <f>INDEX(budgetMMB!N:N,MATCH($A:$A,budgetMMB!$A:$A,0))</f>
        <v>0</v>
      </c>
      <c r="O254" s="35">
        <f>INDEX(budgetMMB!O:O,MATCH($A:$A,budgetMMB!$A:$A,0))</f>
        <v>0</v>
      </c>
      <c r="P254" s="35">
        <f>INDEX(budgetMMB!P:P,MATCH($A:$A,budgetMMB!$A:$A,0))</f>
        <v>0</v>
      </c>
      <c r="Q254" s="35">
        <f>INDEX(budgetMMB!Q:Q,MATCH($A:$A,budgetMMB!$A:$A,0))</f>
        <v>0</v>
      </c>
      <c r="R254" s="35">
        <f>INDEX(budgetMMB!R:R,MATCH($A:$A,budgetMMB!$A:$A,0))</f>
        <v>0</v>
      </c>
      <c r="S254" s="14">
        <f t="shared" si="218"/>
        <v>0</v>
      </c>
      <c r="T254" s="35">
        <f>INDEX(budgetMMB!T:T,MATCH($A:$A,budgetMMB!$A:$A,0))</f>
        <v>0</v>
      </c>
      <c r="U254" s="332">
        <f t="shared" si="219"/>
        <v>0</v>
      </c>
      <c r="V254" s="58"/>
      <c r="W254" s="14"/>
      <c r="X254" s="58"/>
      <c r="Y254" s="58"/>
      <c r="Z254" s="58"/>
      <c r="AA254" s="58"/>
      <c r="AB254" s="75"/>
      <c r="AC254" s="319">
        <f t="shared" si="220"/>
        <v>0</v>
      </c>
      <c r="AD254" s="278"/>
      <c r="AE254" s="278"/>
      <c r="AF254" s="278"/>
      <c r="AG254" s="294">
        <f t="shared" si="221"/>
        <v>0</v>
      </c>
      <c r="AH254" s="304">
        <f t="shared" si="222"/>
        <v>0</v>
      </c>
    </row>
    <row r="255" spans="1:35">
      <c r="A255" s="39">
        <v>2407</v>
      </c>
      <c r="B255" s="44" t="s">
        <v>378</v>
      </c>
      <c r="C255" s="236" t="s">
        <v>339</v>
      </c>
      <c r="D255" s="6"/>
      <c r="E255" s="4"/>
      <c r="F255" s="98">
        <v>1</v>
      </c>
      <c r="G255" s="8"/>
      <c r="H255" s="7">
        <f t="shared" si="223"/>
        <v>1</v>
      </c>
      <c r="I255" s="4">
        <v>1</v>
      </c>
      <c r="J255" s="8" t="s">
        <v>231</v>
      </c>
      <c r="K255" s="7">
        <f>SUMIF(exportMMB!D:D,'Voorbeeld Costreport BudgetMMB'!A255,exportMMB!G:G)</f>
        <v>0</v>
      </c>
      <c r="L255" s="14">
        <f>INDEX(budgetMMB!L:L,MATCH(A:A,budgetMMB!A:A,0))</f>
        <v>0</v>
      </c>
      <c r="M255" s="22">
        <f>INDEX(budgetMMB!M:M,MATCH($A:$A,budgetMMB!$A:$A,0))</f>
        <v>0</v>
      </c>
      <c r="N255" s="14">
        <f>INDEX(budgetMMB!N:N,MATCH($A:$A,budgetMMB!$A:$A,0))</f>
        <v>0</v>
      </c>
      <c r="O255" s="35">
        <f>INDEX(budgetMMB!O:O,MATCH($A:$A,budgetMMB!$A:$A,0))</f>
        <v>0</v>
      </c>
      <c r="P255" s="35">
        <f>INDEX(budgetMMB!P:P,MATCH($A:$A,budgetMMB!$A:$A,0))</f>
        <v>0</v>
      </c>
      <c r="Q255" s="35">
        <f>INDEX(budgetMMB!Q:Q,MATCH($A:$A,budgetMMB!$A:$A,0))</f>
        <v>0</v>
      </c>
      <c r="R255" s="35">
        <f>INDEX(budgetMMB!R:R,MATCH($A:$A,budgetMMB!$A:$A,0))</f>
        <v>0</v>
      </c>
      <c r="S255" s="14">
        <f t="shared" si="218"/>
        <v>0</v>
      </c>
      <c r="T255" s="35">
        <f>INDEX(budgetMMB!T:T,MATCH($A:$A,budgetMMB!$A:$A,0))</f>
        <v>0</v>
      </c>
      <c r="U255" s="332">
        <f t="shared" si="219"/>
        <v>0</v>
      </c>
      <c r="V255" s="58"/>
      <c r="W255" s="14"/>
      <c r="X255" s="58"/>
      <c r="Y255" s="58"/>
      <c r="Z255" s="58"/>
      <c r="AA255" s="58"/>
      <c r="AB255" s="75"/>
      <c r="AC255" s="319">
        <f t="shared" si="220"/>
        <v>0</v>
      </c>
      <c r="AD255" s="278"/>
      <c r="AE255" s="278"/>
      <c r="AF255" s="278"/>
      <c r="AG255" s="294">
        <f t="shared" si="221"/>
        <v>0</v>
      </c>
      <c r="AH255" s="304">
        <f t="shared" si="222"/>
        <v>0</v>
      </c>
    </row>
    <row r="256" spans="1:35">
      <c r="A256" s="39">
        <v>2408</v>
      </c>
      <c r="B256" s="44" t="s">
        <v>379</v>
      </c>
      <c r="C256" s="236" t="s">
        <v>339</v>
      </c>
      <c r="D256" s="6"/>
      <c r="E256" s="4"/>
      <c r="F256" s="98">
        <v>1</v>
      </c>
      <c r="G256" s="8"/>
      <c r="H256" s="7">
        <f t="shared" si="223"/>
        <v>1</v>
      </c>
      <c r="I256" s="4">
        <v>1</v>
      </c>
      <c r="J256" s="8" t="s">
        <v>231</v>
      </c>
      <c r="K256" s="7">
        <f>SUMIF(exportMMB!D:D,'Voorbeeld Costreport BudgetMMB'!A256,exportMMB!G:G)</f>
        <v>0</v>
      </c>
      <c r="L256" s="14">
        <f>INDEX(budgetMMB!L:L,MATCH(A:A,budgetMMB!A:A,0))</f>
        <v>0</v>
      </c>
      <c r="M256" s="22">
        <f>INDEX(budgetMMB!M:M,MATCH($A:$A,budgetMMB!$A:$A,0))</f>
        <v>0</v>
      </c>
      <c r="N256" s="14">
        <f>INDEX(budgetMMB!N:N,MATCH($A:$A,budgetMMB!$A:$A,0))</f>
        <v>0</v>
      </c>
      <c r="O256" s="35">
        <f>INDEX(budgetMMB!O:O,MATCH($A:$A,budgetMMB!$A:$A,0))</f>
        <v>0</v>
      </c>
      <c r="P256" s="35">
        <f>INDEX(budgetMMB!P:P,MATCH($A:$A,budgetMMB!$A:$A,0))</f>
        <v>0</v>
      </c>
      <c r="Q256" s="35">
        <f>INDEX(budgetMMB!Q:Q,MATCH($A:$A,budgetMMB!$A:$A,0))</f>
        <v>0</v>
      </c>
      <c r="R256" s="35">
        <f>INDEX(budgetMMB!R:R,MATCH($A:$A,budgetMMB!$A:$A,0))</f>
        <v>0</v>
      </c>
      <c r="S256" s="14">
        <f t="shared" si="218"/>
        <v>0</v>
      </c>
      <c r="T256" s="35">
        <f>INDEX(budgetMMB!T:T,MATCH($A:$A,budgetMMB!$A:$A,0))</f>
        <v>0</v>
      </c>
      <c r="U256" s="332">
        <f t="shared" si="219"/>
        <v>0</v>
      </c>
      <c r="V256" s="58"/>
      <c r="W256" s="14"/>
      <c r="X256" s="58"/>
      <c r="Y256" s="58"/>
      <c r="Z256" s="58"/>
      <c r="AA256" s="58"/>
      <c r="AB256" s="75"/>
      <c r="AC256" s="319">
        <f t="shared" si="220"/>
        <v>0</v>
      </c>
      <c r="AD256" s="278"/>
      <c r="AE256" s="278"/>
      <c r="AF256" s="278"/>
      <c r="AG256" s="294">
        <f t="shared" si="221"/>
        <v>0</v>
      </c>
      <c r="AH256" s="304">
        <f t="shared" si="222"/>
        <v>0</v>
      </c>
    </row>
    <row r="257" spans="1:35">
      <c r="A257" s="103">
        <v>2409</v>
      </c>
      <c r="B257" s="44" t="s">
        <v>380</v>
      </c>
      <c r="C257" s="236" t="s">
        <v>339</v>
      </c>
      <c r="D257" s="6"/>
      <c r="E257" s="4"/>
      <c r="F257" s="98">
        <v>1</v>
      </c>
      <c r="G257" s="8"/>
      <c r="H257" s="7">
        <f t="shared" si="223"/>
        <v>1</v>
      </c>
      <c r="I257" s="4">
        <v>1</v>
      </c>
      <c r="J257" s="8" t="s">
        <v>231</v>
      </c>
      <c r="K257" s="7">
        <f>SUMIF(exportMMB!D:D,'Voorbeeld Costreport BudgetMMB'!A257,exportMMB!G:G)</f>
        <v>0</v>
      </c>
      <c r="L257" s="14">
        <f>INDEX(budgetMMB!L:L,MATCH(A:A,budgetMMB!A:A,0))</f>
        <v>0</v>
      </c>
      <c r="M257" s="22">
        <f>INDEX(budgetMMB!M:M,MATCH($A:$A,budgetMMB!$A:$A,0))</f>
        <v>0</v>
      </c>
      <c r="N257" s="14">
        <f>INDEX(budgetMMB!N:N,MATCH($A:$A,budgetMMB!$A:$A,0))</f>
        <v>0</v>
      </c>
      <c r="O257" s="35">
        <f>INDEX(budgetMMB!O:O,MATCH($A:$A,budgetMMB!$A:$A,0))</f>
        <v>0</v>
      </c>
      <c r="P257" s="35">
        <f>INDEX(budgetMMB!P:P,MATCH($A:$A,budgetMMB!$A:$A,0))</f>
        <v>0</v>
      </c>
      <c r="Q257" s="35">
        <f>INDEX(budgetMMB!Q:Q,MATCH($A:$A,budgetMMB!$A:$A,0))</f>
        <v>0</v>
      </c>
      <c r="R257" s="35">
        <f>INDEX(budgetMMB!R:R,MATCH($A:$A,budgetMMB!$A:$A,0))</f>
        <v>0</v>
      </c>
      <c r="S257" s="14">
        <f t="shared" si="218"/>
        <v>0</v>
      </c>
      <c r="T257" s="35">
        <f>INDEX(budgetMMB!T:T,MATCH($A:$A,budgetMMB!$A:$A,0))</f>
        <v>0</v>
      </c>
      <c r="U257" s="332">
        <f t="shared" si="219"/>
        <v>0</v>
      </c>
      <c r="V257" s="58"/>
      <c r="W257" s="14"/>
      <c r="X257" s="58"/>
      <c r="Y257" s="58"/>
      <c r="Z257" s="58"/>
      <c r="AA257" s="58"/>
      <c r="AB257" s="75"/>
      <c r="AC257" s="319">
        <f t="shared" si="220"/>
        <v>0</v>
      </c>
      <c r="AD257" s="278"/>
      <c r="AE257" s="278"/>
      <c r="AF257" s="278"/>
      <c r="AG257" s="294">
        <f t="shared" si="221"/>
        <v>0</v>
      </c>
      <c r="AH257" s="304">
        <f t="shared" si="222"/>
        <v>0</v>
      </c>
    </row>
    <row r="258" spans="1:35">
      <c r="A258" s="39">
        <v>2440</v>
      </c>
      <c r="B258" s="44" t="s">
        <v>381</v>
      </c>
      <c r="C258" s="236" t="s">
        <v>339</v>
      </c>
      <c r="D258" s="6"/>
      <c r="E258" s="4"/>
      <c r="F258" s="98">
        <v>1</v>
      </c>
      <c r="G258" s="8"/>
      <c r="H258" s="7">
        <f t="shared" si="223"/>
        <v>1</v>
      </c>
      <c r="I258" s="4">
        <v>1</v>
      </c>
      <c r="J258" s="8" t="s">
        <v>231</v>
      </c>
      <c r="K258" s="7">
        <f>SUMIF(exportMMB!D:D,'Voorbeeld Costreport BudgetMMB'!A258,exportMMB!G:G)</f>
        <v>0</v>
      </c>
      <c r="L258" s="14">
        <f>INDEX(budgetMMB!L:L,MATCH(A:A,budgetMMB!A:A,0))</f>
        <v>0</v>
      </c>
      <c r="M258" s="22">
        <f>INDEX(budgetMMB!M:M,MATCH($A:$A,budgetMMB!$A:$A,0))</f>
        <v>0</v>
      </c>
      <c r="N258" s="14">
        <f>INDEX(budgetMMB!N:N,MATCH($A:$A,budgetMMB!$A:$A,0))</f>
        <v>0</v>
      </c>
      <c r="O258" s="35">
        <f>INDEX(budgetMMB!O:O,MATCH($A:$A,budgetMMB!$A:$A,0))</f>
        <v>0</v>
      </c>
      <c r="P258" s="35">
        <f>INDEX(budgetMMB!P:P,MATCH($A:$A,budgetMMB!$A:$A,0))</f>
        <v>0</v>
      </c>
      <c r="Q258" s="35">
        <f>INDEX(budgetMMB!Q:Q,MATCH($A:$A,budgetMMB!$A:$A,0))</f>
        <v>0</v>
      </c>
      <c r="R258" s="35">
        <f>INDEX(budgetMMB!R:R,MATCH($A:$A,budgetMMB!$A:$A,0))</f>
        <v>0</v>
      </c>
      <c r="S258" s="14">
        <f t="shared" si="218"/>
        <v>0</v>
      </c>
      <c r="T258" s="35">
        <f>INDEX(budgetMMB!T:T,MATCH($A:$A,budgetMMB!$A:$A,0))</f>
        <v>0</v>
      </c>
      <c r="U258" s="332">
        <f t="shared" si="219"/>
        <v>0</v>
      </c>
      <c r="V258" s="58"/>
      <c r="W258" s="14"/>
      <c r="X258" s="58"/>
      <c r="Y258" s="58"/>
      <c r="Z258" s="58"/>
      <c r="AA258" s="58"/>
      <c r="AB258" s="75"/>
      <c r="AC258" s="319">
        <f t="shared" si="220"/>
        <v>0</v>
      </c>
      <c r="AD258" s="278"/>
      <c r="AE258" s="278"/>
      <c r="AF258" s="278"/>
      <c r="AG258" s="294">
        <f t="shared" si="221"/>
        <v>0</v>
      </c>
      <c r="AH258" s="304">
        <f t="shared" si="222"/>
        <v>0</v>
      </c>
    </row>
    <row r="259" spans="1:35">
      <c r="A259" s="39">
        <v>2441</v>
      </c>
      <c r="B259" s="44" t="s">
        <v>320</v>
      </c>
      <c r="C259" s="236" t="s">
        <v>339</v>
      </c>
      <c r="D259" s="6"/>
      <c r="E259" s="4"/>
      <c r="F259" s="98">
        <v>1</v>
      </c>
      <c r="G259" s="8"/>
      <c r="H259" s="7">
        <f t="shared" si="223"/>
        <v>1</v>
      </c>
      <c r="I259" s="4">
        <v>1</v>
      </c>
      <c r="J259" s="8" t="s">
        <v>231</v>
      </c>
      <c r="K259" s="7">
        <f>SUMIF(exportMMB!D:D,'Voorbeeld Costreport BudgetMMB'!A259,exportMMB!G:G)</f>
        <v>0</v>
      </c>
      <c r="L259" s="14">
        <f>INDEX(budgetMMB!L:L,MATCH(A:A,budgetMMB!A:A,0))</f>
        <v>0</v>
      </c>
      <c r="M259" s="22">
        <f>INDEX(budgetMMB!M:M,MATCH($A:$A,budgetMMB!$A:$A,0))</f>
        <v>0</v>
      </c>
      <c r="N259" s="14">
        <f>INDEX(budgetMMB!N:N,MATCH($A:$A,budgetMMB!$A:$A,0))</f>
        <v>0</v>
      </c>
      <c r="O259" s="35">
        <f>INDEX(budgetMMB!O:O,MATCH($A:$A,budgetMMB!$A:$A,0))</f>
        <v>0</v>
      </c>
      <c r="P259" s="35">
        <f>INDEX(budgetMMB!P:P,MATCH($A:$A,budgetMMB!$A:$A,0))</f>
        <v>0</v>
      </c>
      <c r="Q259" s="35">
        <f>INDEX(budgetMMB!Q:Q,MATCH($A:$A,budgetMMB!$A:$A,0))</f>
        <v>0</v>
      </c>
      <c r="R259" s="35">
        <f>INDEX(budgetMMB!R:R,MATCH($A:$A,budgetMMB!$A:$A,0))</f>
        <v>0</v>
      </c>
      <c r="S259" s="14">
        <f t="shared" si="218"/>
        <v>0</v>
      </c>
      <c r="T259" s="35">
        <f>INDEX(budgetMMB!T:T,MATCH($A:$A,budgetMMB!$A:$A,0))</f>
        <v>0</v>
      </c>
      <c r="U259" s="332">
        <f t="shared" si="219"/>
        <v>0</v>
      </c>
      <c r="V259" s="58"/>
      <c r="W259" s="14"/>
      <c r="X259" s="58"/>
      <c r="Y259" s="58"/>
      <c r="Z259" s="58"/>
      <c r="AA259" s="58"/>
      <c r="AB259" s="75"/>
      <c r="AC259" s="319">
        <f t="shared" si="220"/>
        <v>0</v>
      </c>
      <c r="AD259" s="278"/>
      <c r="AE259" s="278"/>
      <c r="AF259" s="278"/>
      <c r="AG259" s="294">
        <f t="shared" si="221"/>
        <v>0</v>
      </c>
      <c r="AH259" s="304">
        <f t="shared" si="222"/>
        <v>0</v>
      </c>
    </row>
    <row r="260" spans="1:35">
      <c r="A260" s="39">
        <v>2442</v>
      </c>
      <c r="B260" s="44" t="s">
        <v>321</v>
      </c>
      <c r="C260" s="236" t="s">
        <v>339</v>
      </c>
      <c r="D260" s="6"/>
      <c r="E260" s="4"/>
      <c r="F260" s="98">
        <v>1</v>
      </c>
      <c r="G260" s="8"/>
      <c r="H260" s="7">
        <f t="shared" ref="H260:H264" si="224">SUM(E260:G260)</f>
        <v>1</v>
      </c>
      <c r="I260" s="4">
        <v>1</v>
      </c>
      <c r="J260" s="8" t="s">
        <v>231</v>
      </c>
      <c r="K260" s="7">
        <f>SUMIF(exportMMB!D:D,'Voorbeeld Costreport BudgetMMB'!A260,exportMMB!G:G)</f>
        <v>0</v>
      </c>
      <c r="L260" s="14">
        <f>INDEX(budgetMMB!L:L,MATCH(A:A,budgetMMB!A:A,0))</f>
        <v>0</v>
      </c>
      <c r="M260" s="22">
        <f>INDEX(budgetMMB!M:M,MATCH($A:$A,budgetMMB!$A:$A,0))</f>
        <v>0</v>
      </c>
      <c r="N260" s="14">
        <f>INDEX(budgetMMB!N:N,MATCH($A:$A,budgetMMB!$A:$A,0))</f>
        <v>0</v>
      </c>
      <c r="O260" s="35">
        <f>INDEX(budgetMMB!O:O,MATCH($A:$A,budgetMMB!$A:$A,0))</f>
        <v>0</v>
      </c>
      <c r="P260" s="35">
        <f>INDEX(budgetMMB!P:P,MATCH($A:$A,budgetMMB!$A:$A,0))</f>
        <v>0</v>
      </c>
      <c r="Q260" s="35">
        <f>INDEX(budgetMMB!Q:Q,MATCH($A:$A,budgetMMB!$A:$A,0))</f>
        <v>0</v>
      </c>
      <c r="R260" s="35">
        <f>INDEX(budgetMMB!R:R,MATCH($A:$A,budgetMMB!$A:$A,0))</f>
        <v>0</v>
      </c>
      <c r="S260" s="14">
        <f t="shared" si="218"/>
        <v>0</v>
      </c>
      <c r="T260" s="35">
        <f>INDEX(budgetMMB!T:T,MATCH($A:$A,budgetMMB!$A:$A,0))</f>
        <v>0</v>
      </c>
      <c r="U260" s="332">
        <f t="shared" si="219"/>
        <v>0</v>
      </c>
      <c r="V260" s="58"/>
      <c r="W260" s="14"/>
      <c r="X260" s="58"/>
      <c r="Y260" s="58"/>
      <c r="Z260" s="58"/>
      <c r="AA260" s="58"/>
      <c r="AB260" s="75"/>
      <c r="AC260" s="319">
        <f t="shared" si="220"/>
        <v>0</v>
      </c>
      <c r="AD260" s="278"/>
      <c r="AE260" s="278"/>
      <c r="AF260" s="278"/>
      <c r="AG260" s="294">
        <f t="shared" si="221"/>
        <v>0</v>
      </c>
      <c r="AH260" s="304">
        <f t="shared" si="222"/>
        <v>0</v>
      </c>
    </row>
    <row r="261" spans="1:35">
      <c r="A261" s="103">
        <v>2443</v>
      </c>
      <c r="B261" s="44" t="s">
        <v>382</v>
      </c>
      <c r="C261" s="236" t="s">
        <v>339</v>
      </c>
      <c r="D261" s="6"/>
      <c r="E261" s="4"/>
      <c r="F261" s="98">
        <v>1</v>
      </c>
      <c r="G261" s="8"/>
      <c r="H261" s="7">
        <f t="shared" si="224"/>
        <v>1</v>
      </c>
      <c r="I261" s="4">
        <v>1</v>
      </c>
      <c r="J261" s="8" t="s">
        <v>231</v>
      </c>
      <c r="K261" s="7">
        <f>SUMIF(exportMMB!D:D,'Voorbeeld Costreport BudgetMMB'!A261,exportMMB!G:G)</f>
        <v>0</v>
      </c>
      <c r="L261" s="14">
        <f>INDEX(budgetMMB!L:L,MATCH(A:A,budgetMMB!A:A,0))</f>
        <v>0</v>
      </c>
      <c r="M261" s="22">
        <f>INDEX(budgetMMB!M:M,MATCH($A:$A,budgetMMB!$A:$A,0))</f>
        <v>0</v>
      </c>
      <c r="N261" s="14">
        <f>INDEX(budgetMMB!N:N,MATCH($A:$A,budgetMMB!$A:$A,0))</f>
        <v>0</v>
      </c>
      <c r="O261" s="35">
        <f>INDEX(budgetMMB!O:O,MATCH($A:$A,budgetMMB!$A:$A,0))</f>
        <v>0</v>
      </c>
      <c r="P261" s="35">
        <f>INDEX(budgetMMB!P:P,MATCH($A:$A,budgetMMB!$A:$A,0))</f>
        <v>0</v>
      </c>
      <c r="Q261" s="35">
        <f>INDEX(budgetMMB!Q:Q,MATCH($A:$A,budgetMMB!$A:$A,0))</f>
        <v>0</v>
      </c>
      <c r="R261" s="35">
        <f>INDEX(budgetMMB!R:R,MATCH($A:$A,budgetMMB!$A:$A,0))</f>
        <v>0</v>
      </c>
      <c r="S261" s="14">
        <f t="shared" si="218"/>
        <v>0</v>
      </c>
      <c r="T261" s="35">
        <f>INDEX(budgetMMB!T:T,MATCH($A:$A,budgetMMB!$A:$A,0))</f>
        <v>0</v>
      </c>
      <c r="U261" s="332">
        <f t="shared" si="219"/>
        <v>0</v>
      </c>
      <c r="V261" s="58"/>
      <c r="W261" s="14"/>
      <c r="X261" s="58"/>
      <c r="Y261" s="58"/>
      <c r="Z261" s="58"/>
      <c r="AA261" s="58"/>
      <c r="AB261" s="75"/>
      <c r="AC261" s="319">
        <f t="shared" si="220"/>
        <v>0</v>
      </c>
      <c r="AD261" s="278"/>
      <c r="AE261" s="278"/>
      <c r="AF261" s="278"/>
      <c r="AG261" s="294">
        <f t="shared" si="221"/>
        <v>0</v>
      </c>
      <c r="AH261" s="304">
        <f t="shared" si="222"/>
        <v>0</v>
      </c>
    </row>
    <row r="262" spans="1:35">
      <c r="A262" s="103">
        <v>2445</v>
      </c>
      <c r="B262" s="44" t="s">
        <v>383</v>
      </c>
      <c r="C262" s="236" t="s">
        <v>339</v>
      </c>
      <c r="D262" s="6"/>
      <c r="E262" s="4"/>
      <c r="F262" s="98">
        <v>1</v>
      </c>
      <c r="G262" s="8"/>
      <c r="H262" s="7">
        <f t="shared" si="224"/>
        <v>1</v>
      </c>
      <c r="I262" s="4">
        <v>1</v>
      </c>
      <c r="J262" s="8" t="s">
        <v>231</v>
      </c>
      <c r="K262" s="7">
        <f>SUMIF(exportMMB!D:D,'Voorbeeld Costreport BudgetMMB'!A262,exportMMB!G:G)</f>
        <v>0</v>
      </c>
      <c r="L262" s="14">
        <f>INDEX(budgetMMB!L:L,MATCH(A:A,budgetMMB!A:A,0))</f>
        <v>0</v>
      </c>
      <c r="M262" s="22">
        <f>INDEX(budgetMMB!M:M,MATCH($A:$A,budgetMMB!$A:$A,0))</f>
        <v>0</v>
      </c>
      <c r="N262" s="14">
        <f>INDEX(budgetMMB!N:N,MATCH($A:$A,budgetMMB!$A:$A,0))</f>
        <v>0</v>
      </c>
      <c r="O262" s="35">
        <f>INDEX(budgetMMB!O:O,MATCH($A:$A,budgetMMB!$A:$A,0))</f>
        <v>0</v>
      </c>
      <c r="P262" s="35">
        <f>INDEX(budgetMMB!P:P,MATCH($A:$A,budgetMMB!$A:$A,0))</f>
        <v>0</v>
      </c>
      <c r="Q262" s="35">
        <f>INDEX(budgetMMB!Q:Q,MATCH($A:$A,budgetMMB!$A:$A,0))</f>
        <v>0</v>
      </c>
      <c r="R262" s="35">
        <f>INDEX(budgetMMB!R:R,MATCH($A:$A,budgetMMB!$A:$A,0))</f>
        <v>0</v>
      </c>
      <c r="S262" s="14">
        <f t="shared" si="218"/>
        <v>0</v>
      </c>
      <c r="T262" s="35">
        <f>INDEX(budgetMMB!T:T,MATCH($A:$A,budgetMMB!$A:$A,0))</f>
        <v>0</v>
      </c>
      <c r="U262" s="332">
        <f t="shared" si="219"/>
        <v>0</v>
      </c>
      <c r="V262" s="58"/>
      <c r="W262" s="14"/>
      <c r="X262" s="58"/>
      <c r="Y262" s="58"/>
      <c r="Z262" s="58"/>
      <c r="AA262" s="58"/>
      <c r="AB262" s="75"/>
      <c r="AC262" s="319">
        <f t="shared" si="220"/>
        <v>0</v>
      </c>
      <c r="AD262" s="278"/>
      <c r="AE262" s="278"/>
      <c r="AF262" s="278"/>
      <c r="AG262" s="294">
        <f t="shared" si="221"/>
        <v>0</v>
      </c>
      <c r="AH262" s="304">
        <f t="shared" si="222"/>
        <v>0</v>
      </c>
    </row>
    <row r="263" spans="1:35">
      <c r="A263" s="39">
        <v>2446</v>
      </c>
      <c r="B263" s="44" t="s">
        <v>384</v>
      </c>
      <c r="C263" s="236" t="s">
        <v>339</v>
      </c>
      <c r="D263" s="6"/>
      <c r="E263" s="4"/>
      <c r="F263" s="98">
        <v>1</v>
      </c>
      <c r="G263" s="8"/>
      <c r="H263" s="7">
        <f t="shared" si="224"/>
        <v>1</v>
      </c>
      <c r="I263" s="4">
        <v>1</v>
      </c>
      <c r="J263" s="8" t="s">
        <v>231</v>
      </c>
      <c r="K263" s="7">
        <f>SUMIF(exportMMB!D:D,'Voorbeeld Costreport BudgetMMB'!A263,exportMMB!G:G)</f>
        <v>0</v>
      </c>
      <c r="L263" s="14">
        <f>INDEX(budgetMMB!L:L,MATCH(A:A,budgetMMB!A:A,0))</f>
        <v>0</v>
      </c>
      <c r="M263" s="22">
        <f>INDEX(budgetMMB!M:M,MATCH($A:$A,budgetMMB!$A:$A,0))</f>
        <v>0</v>
      </c>
      <c r="N263" s="14">
        <f>INDEX(budgetMMB!N:N,MATCH($A:$A,budgetMMB!$A:$A,0))</f>
        <v>0</v>
      </c>
      <c r="O263" s="35">
        <f>INDEX(budgetMMB!O:O,MATCH($A:$A,budgetMMB!$A:$A,0))</f>
        <v>0</v>
      </c>
      <c r="P263" s="35">
        <f>INDEX(budgetMMB!P:P,MATCH($A:$A,budgetMMB!$A:$A,0))</f>
        <v>0</v>
      </c>
      <c r="Q263" s="35">
        <f>INDEX(budgetMMB!Q:Q,MATCH($A:$A,budgetMMB!$A:$A,0))</f>
        <v>0</v>
      </c>
      <c r="R263" s="35">
        <f>INDEX(budgetMMB!R:R,MATCH($A:$A,budgetMMB!$A:$A,0))</f>
        <v>0</v>
      </c>
      <c r="S263" s="14">
        <f t="shared" si="218"/>
        <v>0</v>
      </c>
      <c r="T263" s="35">
        <f>INDEX(budgetMMB!T:T,MATCH($A:$A,budgetMMB!$A:$A,0))</f>
        <v>0</v>
      </c>
      <c r="U263" s="332">
        <f t="shared" si="219"/>
        <v>0</v>
      </c>
      <c r="V263" s="58"/>
      <c r="W263" s="14"/>
      <c r="X263" s="58"/>
      <c r="Y263" s="58"/>
      <c r="Z263" s="58"/>
      <c r="AA263" s="58"/>
      <c r="AB263" s="75"/>
      <c r="AC263" s="319">
        <f t="shared" si="220"/>
        <v>0</v>
      </c>
      <c r="AD263" s="278"/>
      <c r="AE263" s="278"/>
      <c r="AF263" s="278"/>
      <c r="AG263" s="294">
        <f t="shared" si="221"/>
        <v>0</v>
      </c>
      <c r="AH263" s="304">
        <f t="shared" si="222"/>
        <v>0</v>
      </c>
    </row>
    <row r="264" spans="1:35">
      <c r="A264" s="39">
        <v>2447</v>
      </c>
      <c r="B264" s="44" t="s">
        <v>385</v>
      </c>
      <c r="C264" s="236" t="s">
        <v>339</v>
      </c>
      <c r="D264" s="6"/>
      <c r="E264" s="4"/>
      <c r="F264" s="98">
        <v>1</v>
      </c>
      <c r="G264" s="8"/>
      <c r="H264" s="7">
        <f t="shared" si="224"/>
        <v>1</v>
      </c>
      <c r="I264" s="4">
        <v>1</v>
      </c>
      <c r="J264" s="8" t="s">
        <v>231</v>
      </c>
      <c r="K264" s="7">
        <f>SUMIF(exportMMB!D:D,'Voorbeeld Costreport BudgetMMB'!A264,exportMMB!G:G)</f>
        <v>0</v>
      </c>
      <c r="L264" s="14">
        <f>INDEX(budgetMMB!L:L,MATCH(A:A,budgetMMB!A:A,0))</f>
        <v>0</v>
      </c>
      <c r="M264" s="22">
        <f>INDEX(budgetMMB!M:M,MATCH($A:$A,budgetMMB!$A:$A,0))</f>
        <v>0</v>
      </c>
      <c r="N264" s="14">
        <f>INDEX(budgetMMB!N:N,MATCH($A:$A,budgetMMB!$A:$A,0))</f>
        <v>0</v>
      </c>
      <c r="O264" s="35">
        <f>INDEX(budgetMMB!O:O,MATCH($A:$A,budgetMMB!$A:$A,0))</f>
        <v>0</v>
      </c>
      <c r="P264" s="35">
        <f>INDEX(budgetMMB!P:P,MATCH($A:$A,budgetMMB!$A:$A,0))</f>
        <v>0</v>
      </c>
      <c r="Q264" s="35">
        <f>INDEX(budgetMMB!Q:Q,MATCH($A:$A,budgetMMB!$A:$A,0))</f>
        <v>0</v>
      </c>
      <c r="R264" s="35">
        <f>INDEX(budgetMMB!R:R,MATCH($A:$A,budgetMMB!$A:$A,0))</f>
        <v>0</v>
      </c>
      <c r="S264" s="14">
        <f t="shared" si="218"/>
        <v>0</v>
      </c>
      <c r="T264" s="35">
        <f>INDEX(budgetMMB!T:T,MATCH($A:$A,budgetMMB!$A:$A,0))</f>
        <v>0</v>
      </c>
      <c r="U264" s="332">
        <f t="shared" si="219"/>
        <v>0</v>
      </c>
      <c r="V264" s="58"/>
      <c r="W264" s="14"/>
      <c r="X264" s="58"/>
      <c r="Y264" s="58"/>
      <c r="Z264" s="58"/>
      <c r="AA264" s="58"/>
      <c r="AB264" s="75"/>
      <c r="AC264" s="319">
        <f t="shared" si="220"/>
        <v>0</v>
      </c>
      <c r="AD264" s="278"/>
      <c r="AE264" s="278"/>
      <c r="AF264" s="278"/>
      <c r="AG264" s="294">
        <f t="shared" si="221"/>
        <v>0</v>
      </c>
      <c r="AH264" s="304">
        <f t="shared" si="222"/>
        <v>0</v>
      </c>
    </row>
    <row r="265" spans="1:35">
      <c r="A265" s="39">
        <v>2460</v>
      </c>
      <c r="B265" s="44" t="s">
        <v>386</v>
      </c>
      <c r="C265" s="236" t="s">
        <v>339</v>
      </c>
      <c r="D265" s="6"/>
      <c r="E265" s="4"/>
      <c r="F265" s="98">
        <v>1</v>
      </c>
      <c r="G265" s="8"/>
      <c r="H265" s="7">
        <f t="shared" ref="H265" si="225">SUM(E265:G265)</f>
        <v>1</v>
      </c>
      <c r="I265" s="4">
        <v>1</v>
      </c>
      <c r="J265" s="8" t="s">
        <v>231</v>
      </c>
      <c r="K265" s="7">
        <f>SUMIF(exportMMB!D:D,'Voorbeeld Costreport BudgetMMB'!A265,exportMMB!G:G)</f>
        <v>0</v>
      </c>
      <c r="L265" s="14">
        <f>INDEX(budgetMMB!L:L,MATCH(A:A,budgetMMB!A:A,0))</f>
        <v>0</v>
      </c>
      <c r="M265" s="22">
        <f>INDEX(budgetMMB!M:M,MATCH($A:$A,budgetMMB!$A:$A,0))</f>
        <v>0</v>
      </c>
      <c r="N265" s="14">
        <f>INDEX(budgetMMB!N:N,MATCH($A:$A,budgetMMB!$A:$A,0))</f>
        <v>0</v>
      </c>
      <c r="O265" s="35">
        <f>INDEX(budgetMMB!O:O,MATCH($A:$A,budgetMMB!$A:$A,0))</f>
        <v>0</v>
      </c>
      <c r="P265" s="35">
        <f>INDEX(budgetMMB!P:P,MATCH($A:$A,budgetMMB!$A:$A,0))</f>
        <v>0</v>
      </c>
      <c r="Q265" s="35">
        <f>INDEX(budgetMMB!Q:Q,MATCH($A:$A,budgetMMB!$A:$A,0))</f>
        <v>0</v>
      </c>
      <c r="R265" s="35">
        <f>INDEX(budgetMMB!R:R,MATCH($A:$A,budgetMMB!$A:$A,0))</f>
        <v>0</v>
      </c>
      <c r="S265" s="14">
        <f t="shared" si="218"/>
        <v>0</v>
      </c>
      <c r="T265" s="36"/>
      <c r="U265" s="332">
        <f t="shared" si="219"/>
        <v>0</v>
      </c>
      <c r="V265" s="58"/>
      <c r="W265" s="14"/>
      <c r="X265" s="58"/>
      <c r="Y265" s="58"/>
      <c r="Z265" s="58"/>
      <c r="AA265" s="58"/>
      <c r="AB265" s="310"/>
      <c r="AC265" s="319">
        <f t="shared" si="220"/>
        <v>0</v>
      </c>
      <c r="AD265" s="278"/>
      <c r="AE265" s="278"/>
      <c r="AF265" s="278"/>
      <c r="AG265" s="294">
        <f t="shared" si="221"/>
        <v>0</v>
      </c>
      <c r="AH265" s="304">
        <f t="shared" si="222"/>
        <v>0</v>
      </c>
    </row>
    <row r="266" spans="1:35">
      <c r="A266" s="39">
        <v>2483</v>
      </c>
      <c r="B266" s="44" t="s">
        <v>387</v>
      </c>
      <c r="C266" s="236" t="s">
        <v>339</v>
      </c>
      <c r="D266" s="6"/>
      <c r="E266" s="4"/>
      <c r="F266" s="98">
        <v>1</v>
      </c>
      <c r="G266" s="8"/>
      <c r="H266" s="7">
        <f t="shared" ref="H266:H271" si="226">SUM(E266:G266)</f>
        <v>1</v>
      </c>
      <c r="I266" s="4">
        <v>1</v>
      </c>
      <c r="J266" s="8" t="s">
        <v>231</v>
      </c>
      <c r="K266" s="7">
        <f>SUMIF(exportMMB!D:D,'Voorbeeld Costreport BudgetMMB'!A266,exportMMB!G:G)</f>
        <v>0</v>
      </c>
      <c r="L266" s="14">
        <f>INDEX(budgetMMB!L:L,MATCH(A:A,budgetMMB!A:A,0))</f>
        <v>0</v>
      </c>
      <c r="M266" s="22">
        <f>INDEX(budgetMMB!M:M,MATCH($A:$A,budgetMMB!$A:$A,0))</f>
        <v>0</v>
      </c>
      <c r="N266" s="14">
        <f>INDEX(budgetMMB!N:N,MATCH($A:$A,budgetMMB!$A:$A,0))</f>
        <v>0</v>
      </c>
      <c r="O266" s="35">
        <f>INDEX(budgetMMB!O:O,MATCH($A:$A,budgetMMB!$A:$A,0))</f>
        <v>0</v>
      </c>
      <c r="P266" s="35">
        <f>INDEX(budgetMMB!P:P,MATCH($A:$A,budgetMMB!$A:$A,0))</f>
        <v>0</v>
      </c>
      <c r="Q266" s="35">
        <f>INDEX(budgetMMB!Q:Q,MATCH($A:$A,budgetMMB!$A:$A,0))</f>
        <v>0</v>
      </c>
      <c r="R266" s="35">
        <f>INDEX(budgetMMB!R:R,MATCH($A:$A,budgetMMB!$A:$A,0))</f>
        <v>0</v>
      </c>
      <c r="S266" s="14">
        <f t="shared" si="218"/>
        <v>0</v>
      </c>
      <c r="T266" s="35">
        <f>INDEX(budgetMMB!T:T,MATCH($A:$A,budgetMMB!$A:$A,0))</f>
        <v>0</v>
      </c>
      <c r="U266" s="332">
        <f t="shared" si="219"/>
        <v>0</v>
      </c>
      <c r="V266" s="58"/>
      <c r="W266" s="14"/>
      <c r="X266" s="58"/>
      <c r="Y266" s="58"/>
      <c r="Z266" s="58"/>
      <c r="AA266" s="58"/>
      <c r="AB266" s="75"/>
      <c r="AC266" s="319">
        <f t="shared" si="220"/>
        <v>0</v>
      </c>
      <c r="AD266" s="278"/>
      <c r="AE266" s="278"/>
      <c r="AF266" s="278"/>
      <c r="AG266" s="294">
        <f t="shared" si="221"/>
        <v>0</v>
      </c>
      <c r="AH266" s="304">
        <f t="shared" si="222"/>
        <v>0</v>
      </c>
    </row>
    <row r="267" spans="1:35">
      <c r="A267" s="39">
        <v>2497</v>
      </c>
      <c r="B267" s="44" t="s">
        <v>388</v>
      </c>
      <c r="C267" s="236" t="s">
        <v>339</v>
      </c>
      <c r="D267" s="6"/>
      <c r="E267" s="4"/>
      <c r="F267" s="98">
        <v>1</v>
      </c>
      <c r="G267" s="8"/>
      <c r="H267" s="7">
        <f t="shared" si="226"/>
        <v>1</v>
      </c>
      <c r="I267" s="4">
        <v>1</v>
      </c>
      <c r="J267" s="8" t="s">
        <v>231</v>
      </c>
      <c r="K267" s="7">
        <f>SUMIF(exportMMB!D:D,'Voorbeeld Costreport BudgetMMB'!A267,exportMMB!G:G)</f>
        <v>0</v>
      </c>
      <c r="L267" s="14">
        <f>INDEX(budgetMMB!L:L,MATCH(A:A,budgetMMB!A:A,0))</f>
        <v>0</v>
      </c>
      <c r="M267" s="22">
        <f>INDEX(budgetMMB!M:M,MATCH($A:$A,budgetMMB!$A:$A,0))</f>
        <v>0</v>
      </c>
      <c r="N267" s="14">
        <f>INDEX(budgetMMB!N:N,MATCH($A:$A,budgetMMB!$A:$A,0))</f>
        <v>0</v>
      </c>
      <c r="O267" s="35">
        <f>INDEX(budgetMMB!O:O,MATCH($A:$A,budgetMMB!$A:$A,0))</f>
        <v>0</v>
      </c>
      <c r="P267" s="35">
        <f>INDEX(budgetMMB!P:P,MATCH($A:$A,budgetMMB!$A:$A,0))</f>
        <v>0</v>
      </c>
      <c r="Q267" s="35">
        <f>INDEX(budgetMMB!Q:Q,MATCH($A:$A,budgetMMB!$A:$A,0))</f>
        <v>0</v>
      </c>
      <c r="R267" s="35">
        <f>INDEX(budgetMMB!R:R,MATCH($A:$A,budgetMMB!$A:$A,0))</f>
        <v>0</v>
      </c>
      <c r="S267" s="14">
        <f t="shared" si="218"/>
        <v>0</v>
      </c>
      <c r="T267" s="36"/>
      <c r="U267" s="332">
        <f t="shared" si="219"/>
        <v>0</v>
      </c>
      <c r="V267" s="58"/>
      <c r="W267" s="14"/>
      <c r="X267" s="58"/>
      <c r="Y267" s="58"/>
      <c r="Z267" s="58"/>
      <c r="AA267" s="58"/>
      <c r="AB267" s="310"/>
      <c r="AC267" s="319">
        <f t="shared" si="220"/>
        <v>0</v>
      </c>
      <c r="AD267" s="278"/>
      <c r="AE267" s="278"/>
      <c r="AF267" s="278"/>
      <c r="AG267" s="294">
        <f t="shared" si="221"/>
        <v>0</v>
      </c>
      <c r="AH267" s="304">
        <f t="shared" si="222"/>
        <v>0</v>
      </c>
    </row>
    <row r="268" spans="1:35">
      <c r="A268" s="39"/>
      <c r="B268" s="46" t="s">
        <v>152</v>
      </c>
      <c r="C268" s="236"/>
      <c r="D268" s="6"/>
      <c r="E268" s="4"/>
      <c r="F268" s="98"/>
      <c r="G268" s="8"/>
      <c r="H268" s="7"/>
      <c r="I268" s="4"/>
      <c r="J268" s="8"/>
      <c r="K268" s="7"/>
      <c r="L268" s="16">
        <f>SUM(L250:L267)</f>
        <v>0</v>
      </c>
      <c r="M268" s="21">
        <f>SUM(M251:M267)</f>
        <v>0</v>
      </c>
      <c r="N268" s="16">
        <f t="shared" ref="N268:U268" si="227">SUM(N251:N267)</f>
        <v>0</v>
      </c>
      <c r="O268" s="34">
        <f t="shared" si="227"/>
        <v>0</v>
      </c>
      <c r="P268" s="34">
        <f t="shared" si="227"/>
        <v>0</v>
      </c>
      <c r="Q268" s="34">
        <f t="shared" si="227"/>
        <v>0</v>
      </c>
      <c r="R268" s="34">
        <f t="shared" si="227"/>
        <v>0</v>
      </c>
      <c r="S268" s="16">
        <f t="shared" si="227"/>
        <v>0</v>
      </c>
      <c r="T268" s="34">
        <f t="shared" si="227"/>
        <v>0</v>
      </c>
      <c r="U268" s="284">
        <f t="shared" si="227"/>
        <v>0</v>
      </c>
      <c r="V268" s="58">
        <f t="shared" ref="V268:AA268" si="228">SUM(V251:V267)</f>
        <v>0</v>
      </c>
      <c r="W268" s="14">
        <f t="shared" si="228"/>
        <v>0</v>
      </c>
      <c r="X268" s="58">
        <f t="shared" si="228"/>
        <v>0</v>
      </c>
      <c r="Y268" s="58">
        <f t="shared" si="228"/>
        <v>0</v>
      </c>
      <c r="Z268" s="58">
        <f t="shared" si="228"/>
        <v>0</v>
      </c>
      <c r="AA268" s="58">
        <f t="shared" si="228"/>
        <v>0</v>
      </c>
      <c r="AB268" s="59">
        <f t="shared" ref="AB268" si="229">SUM(AB251:AB267)</f>
        <v>0</v>
      </c>
      <c r="AC268" s="320">
        <f t="shared" ref="AC268:AF268" si="230">SUM(AC251:AC267)</f>
        <v>0</v>
      </c>
      <c r="AD268" s="279">
        <f t="shared" si="230"/>
        <v>0</v>
      </c>
      <c r="AE268" s="279">
        <f t="shared" si="230"/>
        <v>0</v>
      </c>
      <c r="AF268" s="279">
        <f t="shared" si="230"/>
        <v>0</v>
      </c>
      <c r="AG268" s="295">
        <f t="shared" ref="AG268:AH268" si="231">SUM(AG251:AG267)</f>
        <v>0</v>
      </c>
      <c r="AH268" s="305">
        <f t="shared" si="231"/>
        <v>0</v>
      </c>
      <c r="AI268" s="328"/>
    </row>
    <row r="269" spans="1:35">
      <c r="A269" s="39"/>
      <c r="B269" s="44"/>
      <c r="C269" s="236"/>
      <c r="D269" s="6"/>
      <c r="E269" s="4"/>
      <c r="F269" s="98"/>
      <c r="G269" s="8"/>
      <c r="H269" s="7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232">L269-SUM(N269:R269)</f>
        <v>0</v>
      </c>
      <c r="T269" s="33"/>
      <c r="U269" s="284"/>
      <c r="V269" s="58"/>
      <c r="W269" s="14"/>
      <c r="X269" s="58"/>
      <c r="Y269" s="58"/>
      <c r="Z269" s="58"/>
      <c r="AA269" s="58"/>
      <c r="AB269" s="75"/>
      <c r="AC269" s="319"/>
      <c r="AD269" s="278"/>
      <c r="AE269" s="278"/>
      <c r="AF269" s="278"/>
      <c r="AG269" s="294"/>
      <c r="AH269" s="304"/>
    </row>
    <row r="270" spans="1:35">
      <c r="A270" s="104">
        <v>2500</v>
      </c>
      <c r="B270" s="31" t="s">
        <v>176</v>
      </c>
      <c r="C270" s="237"/>
      <c r="D270" s="6"/>
      <c r="E270" s="4"/>
      <c r="F270" s="98"/>
      <c r="G270" s="8"/>
      <c r="H270" s="7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232"/>
        <v>0</v>
      </c>
      <c r="T270" s="33"/>
      <c r="U270" s="284"/>
      <c r="V270" s="58"/>
      <c r="W270" s="14"/>
      <c r="X270" s="58"/>
      <c r="Y270" s="58"/>
      <c r="Z270" s="58"/>
      <c r="AA270" s="58"/>
      <c r="AB270" s="75"/>
      <c r="AC270" s="319"/>
      <c r="AD270" s="278"/>
      <c r="AE270" s="278"/>
      <c r="AF270" s="278"/>
      <c r="AG270" s="294"/>
      <c r="AH270" s="304"/>
    </row>
    <row r="271" spans="1:35">
      <c r="A271" s="39">
        <v>2501</v>
      </c>
      <c r="B271" s="44" t="s">
        <v>389</v>
      </c>
      <c r="C271" s="236" t="s">
        <v>339</v>
      </c>
      <c r="D271" s="6"/>
      <c r="E271" s="4"/>
      <c r="F271" s="98">
        <v>1</v>
      </c>
      <c r="G271" s="8"/>
      <c r="H271" s="7">
        <f t="shared" si="226"/>
        <v>1</v>
      </c>
      <c r="I271" s="4">
        <v>1</v>
      </c>
      <c r="J271" s="8" t="s">
        <v>231</v>
      </c>
      <c r="K271" s="7">
        <f>SUMIF(exportMMB!D:D,'Voorbeeld Costreport BudgetMMB'!A271,exportMMB!G:G)</f>
        <v>0</v>
      </c>
      <c r="L271" s="14">
        <f>INDEX(budgetMMB!L:L,MATCH(A:A,budgetMMB!A:A,0))</f>
        <v>0</v>
      </c>
      <c r="M271" s="22">
        <f>INDEX(budgetMMB!M:M,MATCH($A:$A,budgetMMB!$A:$A,0))</f>
        <v>0</v>
      </c>
      <c r="N271" s="14">
        <f>INDEX(budgetMMB!N:N,MATCH($A:$A,budgetMMB!$A:$A,0))</f>
        <v>0</v>
      </c>
      <c r="O271" s="35">
        <f>INDEX(budgetMMB!O:O,MATCH($A:$A,budgetMMB!$A:$A,0))</f>
        <v>0</v>
      </c>
      <c r="P271" s="35">
        <f>INDEX(budgetMMB!P:P,MATCH($A:$A,budgetMMB!$A:$A,0))</f>
        <v>0</v>
      </c>
      <c r="Q271" s="35">
        <f>INDEX(budgetMMB!Q:Q,MATCH($A:$A,budgetMMB!$A:$A,0))</f>
        <v>0</v>
      </c>
      <c r="R271" s="35">
        <f>INDEX(budgetMMB!R:R,MATCH($A:$A,budgetMMB!$A:$A,0))</f>
        <v>0</v>
      </c>
      <c r="S271" s="14">
        <f t="shared" si="232"/>
        <v>0</v>
      </c>
      <c r="T271" s="35">
        <f>INDEX(budgetMMB!T:T,MATCH($A:$A,budgetMMB!$A:$A,0))</f>
        <v>0</v>
      </c>
      <c r="U271" s="332">
        <f t="shared" ref="U271:U294" si="233">W:W+X:X+Y:Y+Z:Z+AA:AA</f>
        <v>0</v>
      </c>
      <c r="V271" s="58"/>
      <c r="W271" s="14"/>
      <c r="X271" s="58"/>
      <c r="Y271" s="58"/>
      <c r="Z271" s="58"/>
      <c r="AA271" s="58"/>
      <c r="AB271" s="75"/>
      <c r="AC271" s="319">
        <f t="shared" ref="AC271:AC294" si="234">AD:AD+AE:AE</f>
        <v>0</v>
      </c>
      <c r="AD271" s="278"/>
      <c r="AE271" s="278"/>
      <c r="AF271" s="278"/>
      <c r="AG271" s="294">
        <f t="shared" ref="AG271:AG294" si="235">AC:AC+U:U</f>
        <v>0</v>
      </c>
      <c r="AH271" s="304">
        <f t="shared" ref="AH271:AH294" si="236">L:L-AG:AG</f>
        <v>0</v>
      </c>
    </row>
    <row r="272" spans="1:35">
      <c r="A272" s="39">
        <v>2503</v>
      </c>
      <c r="B272" s="44" t="s">
        <v>390</v>
      </c>
      <c r="C272" s="236" t="s">
        <v>339</v>
      </c>
      <c r="D272" s="6"/>
      <c r="E272" s="4"/>
      <c r="F272" s="98">
        <v>1</v>
      </c>
      <c r="G272" s="8"/>
      <c r="H272" s="7">
        <f t="shared" ref="H272:H279" si="237">SUM(E272:G272)</f>
        <v>1</v>
      </c>
      <c r="I272" s="4">
        <v>1</v>
      </c>
      <c r="J272" s="8" t="s">
        <v>231</v>
      </c>
      <c r="K272" s="7">
        <f>SUMIF(exportMMB!D:D,'Voorbeeld Costreport BudgetMMB'!A272,exportMMB!G:G)</f>
        <v>0</v>
      </c>
      <c r="L272" s="14">
        <f>INDEX(budgetMMB!L:L,MATCH(A:A,budgetMMB!A:A,0))</f>
        <v>0</v>
      </c>
      <c r="M272" s="22">
        <f>INDEX(budgetMMB!M:M,MATCH($A:$A,budgetMMB!$A:$A,0))</f>
        <v>0</v>
      </c>
      <c r="N272" s="14">
        <f>INDEX(budgetMMB!N:N,MATCH($A:$A,budgetMMB!$A:$A,0))</f>
        <v>0</v>
      </c>
      <c r="O272" s="35">
        <f>INDEX(budgetMMB!O:O,MATCH($A:$A,budgetMMB!$A:$A,0))</f>
        <v>0</v>
      </c>
      <c r="P272" s="35">
        <f>INDEX(budgetMMB!P:P,MATCH($A:$A,budgetMMB!$A:$A,0))</f>
        <v>0</v>
      </c>
      <c r="Q272" s="35">
        <f>INDEX(budgetMMB!Q:Q,MATCH($A:$A,budgetMMB!$A:$A,0))</f>
        <v>0</v>
      </c>
      <c r="R272" s="35">
        <f>INDEX(budgetMMB!R:R,MATCH($A:$A,budgetMMB!$A:$A,0))</f>
        <v>0</v>
      </c>
      <c r="S272" s="14">
        <f t="shared" si="232"/>
        <v>0</v>
      </c>
      <c r="T272" s="35">
        <f>INDEX(budgetMMB!T:T,MATCH($A:$A,budgetMMB!$A:$A,0))</f>
        <v>0</v>
      </c>
      <c r="U272" s="332">
        <f t="shared" si="233"/>
        <v>0</v>
      </c>
      <c r="V272" s="58"/>
      <c r="W272" s="14"/>
      <c r="X272" s="58"/>
      <c r="Y272" s="58"/>
      <c r="Z272" s="58"/>
      <c r="AA272" s="58"/>
      <c r="AB272" s="75"/>
      <c r="AC272" s="319">
        <f t="shared" si="234"/>
        <v>0</v>
      </c>
      <c r="AD272" s="278"/>
      <c r="AE272" s="278"/>
      <c r="AF272" s="278"/>
      <c r="AG272" s="294">
        <f t="shared" si="235"/>
        <v>0</v>
      </c>
      <c r="AH272" s="304">
        <f t="shared" si="236"/>
        <v>0</v>
      </c>
    </row>
    <row r="273" spans="1:34">
      <c r="A273" s="39">
        <v>2504</v>
      </c>
      <c r="B273" s="44" t="s">
        <v>391</v>
      </c>
      <c r="C273" s="236" t="s">
        <v>339</v>
      </c>
      <c r="D273" s="6"/>
      <c r="E273" s="4"/>
      <c r="F273" s="98">
        <v>1</v>
      </c>
      <c r="G273" s="8"/>
      <c r="H273" s="7">
        <f t="shared" si="237"/>
        <v>1</v>
      </c>
      <c r="I273" s="4">
        <v>1</v>
      </c>
      <c r="J273" s="8" t="s">
        <v>231</v>
      </c>
      <c r="K273" s="7">
        <f>SUMIF(exportMMB!D:D,'Voorbeeld Costreport BudgetMMB'!A273,exportMMB!G:G)</f>
        <v>0</v>
      </c>
      <c r="L273" s="14">
        <f>INDEX(budgetMMB!L:L,MATCH(A:A,budgetMMB!A:A,0))</f>
        <v>0</v>
      </c>
      <c r="M273" s="22">
        <f>INDEX(budgetMMB!M:M,MATCH($A:$A,budgetMMB!$A:$A,0))</f>
        <v>0</v>
      </c>
      <c r="N273" s="14">
        <f>INDEX(budgetMMB!N:N,MATCH($A:$A,budgetMMB!$A:$A,0))</f>
        <v>0</v>
      </c>
      <c r="O273" s="35">
        <f>INDEX(budgetMMB!O:O,MATCH($A:$A,budgetMMB!$A:$A,0))</f>
        <v>0</v>
      </c>
      <c r="P273" s="35">
        <f>INDEX(budgetMMB!P:P,MATCH($A:$A,budgetMMB!$A:$A,0))</f>
        <v>0</v>
      </c>
      <c r="Q273" s="35">
        <f>INDEX(budgetMMB!Q:Q,MATCH($A:$A,budgetMMB!$A:$A,0))</f>
        <v>0</v>
      </c>
      <c r="R273" s="35">
        <f>INDEX(budgetMMB!R:R,MATCH($A:$A,budgetMMB!$A:$A,0))</f>
        <v>0</v>
      </c>
      <c r="S273" s="14">
        <f t="shared" si="232"/>
        <v>0</v>
      </c>
      <c r="T273" s="35">
        <f>INDEX(budgetMMB!T:T,MATCH($A:$A,budgetMMB!$A:$A,0))</f>
        <v>0</v>
      </c>
      <c r="U273" s="332">
        <f t="shared" si="233"/>
        <v>0</v>
      </c>
      <c r="V273" s="58"/>
      <c r="W273" s="14"/>
      <c r="X273" s="58"/>
      <c r="Y273" s="58"/>
      <c r="Z273" s="58"/>
      <c r="AA273" s="58"/>
      <c r="AB273" s="75"/>
      <c r="AC273" s="319">
        <f t="shared" si="234"/>
        <v>0</v>
      </c>
      <c r="AD273" s="278"/>
      <c r="AE273" s="278"/>
      <c r="AF273" s="278"/>
      <c r="AG273" s="294">
        <f t="shared" si="235"/>
        <v>0</v>
      </c>
      <c r="AH273" s="304">
        <f t="shared" si="236"/>
        <v>0</v>
      </c>
    </row>
    <row r="274" spans="1:34">
      <c r="A274" s="39">
        <v>2505</v>
      </c>
      <c r="B274" s="44" t="s">
        <v>392</v>
      </c>
      <c r="C274" s="236" t="s">
        <v>339</v>
      </c>
      <c r="D274" s="6"/>
      <c r="E274" s="4"/>
      <c r="F274" s="98">
        <v>1</v>
      </c>
      <c r="G274" s="8"/>
      <c r="H274" s="7">
        <f t="shared" si="237"/>
        <v>1</v>
      </c>
      <c r="I274" s="4">
        <v>1</v>
      </c>
      <c r="J274" s="8" t="s">
        <v>231</v>
      </c>
      <c r="K274" s="7">
        <f>SUMIF(exportMMB!D:D,'Voorbeeld Costreport BudgetMMB'!A274,exportMMB!G:G)</f>
        <v>0</v>
      </c>
      <c r="L274" s="14">
        <f>INDEX(budgetMMB!L:L,MATCH(A:A,budgetMMB!A:A,0))</f>
        <v>0</v>
      </c>
      <c r="M274" s="22">
        <f>INDEX(budgetMMB!M:M,MATCH($A:$A,budgetMMB!$A:$A,0))</f>
        <v>0</v>
      </c>
      <c r="N274" s="14">
        <f>INDEX(budgetMMB!N:N,MATCH($A:$A,budgetMMB!$A:$A,0))</f>
        <v>0</v>
      </c>
      <c r="O274" s="35">
        <f>INDEX(budgetMMB!O:O,MATCH($A:$A,budgetMMB!$A:$A,0))</f>
        <v>0</v>
      </c>
      <c r="P274" s="35">
        <f>INDEX(budgetMMB!P:P,MATCH($A:$A,budgetMMB!$A:$A,0))</f>
        <v>0</v>
      </c>
      <c r="Q274" s="35">
        <f>INDEX(budgetMMB!Q:Q,MATCH($A:$A,budgetMMB!$A:$A,0))</f>
        <v>0</v>
      </c>
      <c r="R274" s="35">
        <f>INDEX(budgetMMB!R:R,MATCH($A:$A,budgetMMB!$A:$A,0))</f>
        <v>0</v>
      </c>
      <c r="S274" s="14">
        <f t="shared" si="232"/>
        <v>0</v>
      </c>
      <c r="T274" s="35">
        <f>INDEX(budgetMMB!T:T,MATCH($A:$A,budgetMMB!$A:$A,0))</f>
        <v>0</v>
      </c>
      <c r="U274" s="332">
        <f t="shared" si="233"/>
        <v>0</v>
      </c>
      <c r="V274" s="58"/>
      <c r="W274" s="14"/>
      <c r="X274" s="58"/>
      <c r="Y274" s="58"/>
      <c r="Z274" s="58"/>
      <c r="AA274" s="58"/>
      <c r="AB274" s="75"/>
      <c r="AC274" s="319">
        <f t="shared" si="234"/>
        <v>0</v>
      </c>
      <c r="AD274" s="278"/>
      <c r="AE274" s="278"/>
      <c r="AF274" s="278"/>
      <c r="AG274" s="294">
        <f t="shared" si="235"/>
        <v>0</v>
      </c>
      <c r="AH274" s="304">
        <f t="shared" si="236"/>
        <v>0</v>
      </c>
    </row>
    <row r="275" spans="1:34">
      <c r="A275" s="39">
        <v>2506</v>
      </c>
      <c r="B275" s="44" t="s">
        <v>393</v>
      </c>
      <c r="C275" s="236" t="s">
        <v>339</v>
      </c>
      <c r="D275" s="6"/>
      <c r="E275" s="4"/>
      <c r="F275" s="98">
        <v>1</v>
      </c>
      <c r="G275" s="8"/>
      <c r="H275" s="7">
        <f t="shared" si="237"/>
        <v>1</v>
      </c>
      <c r="I275" s="4">
        <v>1</v>
      </c>
      <c r="J275" s="8" t="s">
        <v>231</v>
      </c>
      <c r="K275" s="7">
        <f>SUMIF(exportMMB!D:D,'Voorbeeld Costreport BudgetMMB'!A275,exportMMB!G:G)</f>
        <v>0</v>
      </c>
      <c r="L275" s="14">
        <f>INDEX(budgetMMB!L:L,MATCH(A:A,budgetMMB!A:A,0))</f>
        <v>0</v>
      </c>
      <c r="M275" s="22">
        <f>INDEX(budgetMMB!M:M,MATCH($A:$A,budgetMMB!$A:$A,0))</f>
        <v>0</v>
      </c>
      <c r="N275" s="14">
        <f>INDEX(budgetMMB!N:N,MATCH($A:$A,budgetMMB!$A:$A,0))</f>
        <v>0</v>
      </c>
      <c r="O275" s="35">
        <f>INDEX(budgetMMB!O:O,MATCH($A:$A,budgetMMB!$A:$A,0))</f>
        <v>0</v>
      </c>
      <c r="P275" s="35">
        <f>INDEX(budgetMMB!P:P,MATCH($A:$A,budgetMMB!$A:$A,0))</f>
        <v>0</v>
      </c>
      <c r="Q275" s="35">
        <f>INDEX(budgetMMB!Q:Q,MATCH($A:$A,budgetMMB!$A:$A,0))</f>
        <v>0</v>
      </c>
      <c r="R275" s="35">
        <f>INDEX(budgetMMB!R:R,MATCH($A:$A,budgetMMB!$A:$A,0))</f>
        <v>0</v>
      </c>
      <c r="S275" s="14">
        <f t="shared" si="232"/>
        <v>0</v>
      </c>
      <c r="T275" s="35">
        <f>INDEX(budgetMMB!T:T,MATCH($A:$A,budgetMMB!$A:$A,0))</f>
        <v>0</v>
      </c>
      <c r="U275" s="332">
        <f t="shared" si="233"/>
        <v>0</v>
      </c>
      <c r="V275" s="58"/>
      <c r="W275" s="14"/>
      <c r="X275" s="58"/>
      <c r="Y275" s="58"/>
      <c r="Z275" s="58"/>
      <c r="AA275" s="58"/>
      <c r="AB275" s="75"/>
      <c r="AC275" s="319">
        <f t="shared" si="234"/>
        <v>0</v>
      </c>
      <c r="AD275" s="278"/>
      <c r="AE275" s="278"/>
      <c r="AF275" s="278"/>
      <c r="AG275" s="294">
        <f t="shared" si="235"/>
        <v>0</v>
      </c>
      <c r="AH275" s="304">
        <f t="shared" si="236"/>
        <v>0</v>
      </c>
    </row>
    <row r="276" spans="1:34">
      <c r="A276" s="103">
        <v>2507</v>
      </c>
      <c r="B276" s="44" t="s">
        <v>394</v>
      </c>
      <c r="C276" s="236" t="s">
        <v>339</v>
      </c>
      <c r="D276" s="6"/>
      <c r="E276" s="4"/>
      <c r="F276" s="98">
        <v>1</v>
      </c>
      <c r="G276" s="8"/>
      <c r="H276" s="7">
        <f t="shared" si="237"/>
        <v>1</v>
      </c>
      <c r="I276" s="4">
        <v>1</v>
      </c>
      <c r="J276" s="8" t="s">
        <v>231</v>
      </c>
      <c r="K276" s="7">
        <f>SUMIF(exportMMB!D:D,'Voorbeeld Costreport BudgetMMB'!A276,exportMMB!G:G)</f>
        <v>0</v>
      </c>
      <c r="L276" s="14">
        <f>INDEX(budgetMMB!L:L,MATCH(A:A,budgetMMB!A:A,0))</f>
        <v>0</v>
      </c>
      <c r="M276" s="22">
        <f>INDEX(budgetMMB!M:M,MATCH($A:$A,budgetMMB!$A:$A,0))</f>
        <v>0</v>
      </c>
      <c r="N276" s="14">
        <f>INDEX(budgetMMB!N:N,MATCH($A:$A,budgetMMB!$A:$A,0))</f>
        <v>0</v>
      </c>
      <c r="O276" s="35">
        <f>INDEX(budgetMMB!O:O,MATCH($A:$A,budgetMMB!$A:$A,0))</f>
        <v>0</v>
      </c>
      <c r="P276" s="35">
        <f>INDEX(budgetMMB!P:P,MATCH($A:$A,budgetMMB!$A:$A,0))</f>
        <v>0</v>
      </c>
      <c r="Q276" s="35">
        <f>INDEX(budgetMMB!Q:Q,MATCH($A:$A,budgetMMB!$A:$A,0))</f>
        <v>0</v>
      </c>
      <c r="R276" s="35">
        <f>INDEX(budgetMMB!R:R,MATCH($A:$A,budgetMMB!$A:$A,0))</f>
        <v>0</v>
      </c>
      <c r="S276" s="14">
        <f t="shared" si="232"/>
        <v>0</v>
      </c>
      <c r="T276" s="35">
        <f>INDEX(budgetMMB!T:T,MATCH($A:$A,budgetMMB!$A:$A,0))</f>
        <v>0</v>
      </c>
      <c r="U276" s="332">
        <f t="shared" si="233"/>
        <v>0</v>
      </c>
      <c r="V276" s="58"/>
      <c r="W276" s="14"/>
      <c r="X276" s="58"/>
      <c r="Y276" s="58"/>
      <c r="Z276" s="58"/>
      <c r="AA276" s="58"/>
      <c r="AB276" s="75"/>
      <c r="AC276" s="319">
        <f t="shared" si="234"/>
        <v>0</v>
      </c>
      <c r="AD276" s="278"/>
      <c r="AE276" s="278"/>
      <c r="AF276" s="278"/>
      <c r="AG276" s="294">
        <f t="shared" si="235"/>
        <v>0</v>
      </c>
      <c r="AH276" s="304">
        <f t="shared" si="236"/>
        <v>0</v>
      </c>
    </row>
    <row r="277" spans="1:34">
      <c r="A277" s="103">
        <v>2508</v>
      </c>
      <c r="B277" s="44" t="s">
        <v>395</v>
      </c>
      <c r="C277" s="236" t="s">
        <v>339</v>
      </c>
      <c r="D277" s="6"/>
      <c r="E277" s="4"/>
      <c r="F277" s="98">
        <v>1</v>
      </c>
      <c r="G277" s="8"/>
      <c r="H277" s="7">
        <f t="shared" si="237"/>
        <v>1</v>
      </c>
      <c r="I277" s="4">
        <v>1</v>
      </c>
      <c r="J277" s="8" t="s">
        <v>231</v>
      </c>
      <c r="K277" s="7">
        <f>SUMIF(exportMMB!D:D,'Voorbeeld Costreport BudgetMMB'!A277,exportMMB!G:G)</f>
        <v>0</v>
      </c>
      <c r="L277" s="14">
        <f>INDEX(budgetMMB!L:L,MATCH(A:A,budgetMMB!A:A,0))</f>
        <v>0</v>
      </c>
      <c r="M277" s="22">
        <f>INDEX(budgetMMB!M:M,MATCH($A:$A,budgetMMB!$A:$A,0))</f>
        <v>0</v>
      </c>
      <c r="N277" s="14">
        <f>INDEX(budgetMMB!N:N,MATCH($A:$A,budgetMMB!$A:$A,0))</f>
        <v>0</v>
      </c>
      <c r="O277" s="35">
        <f>INDEX(budgetMMB!O:O,MATCH($A:$A,budgetMMB!$A:$A,0))</f>
        <v>0</v>
      </c>
      <c r="P277" s="35">
        <f>INDEX(budgetMMB!P:P,MATCH($A:$A,budgetMMB!$A:$A,0))</f>
        <v>0</v>
      </c>
      <c r="Q277" s="35">
        <f>INDEX(budgetMMB!Q:Q,MATCH($A:$A,budgetMMB!$A:$A,0))</f>
        <v>0</v>
      </c>
      <c r="R277" s="35">
        <f>INDEX(budgetMMB!R:R,MATCH($A:$A,budgetMMB!$A:$A,0))</f>
        <v>0</v>
      </c>
      <c r="S277" s="14">
        <f t="shared" si="232"/>
        <v>0</v>
      </c>
      <c r="T277" s="35">
        <f>INDEX(budgetMMB!T:T,MATCH($A:$A,budgetMMB!$A:$A,0))</f>
        <v>0</v>
      </c>
      <c r="U277" s="332">
        <f t="shared" si="233"/>
        <v>0</v>
      </c>
      <c r="V277" s="58"/>
      <c r="W277" s="14"/>
      <c r="X277" s="58"/>
      <c r="Y277" s="58"/>
      <c r="Z277" s="58"/>
      <c r="AA277" s="58"/>
      <c r="AB277" s="75"/>
      <c r="AC277" s="319">
        <f t="shared" si="234"/>
        <v>0</v>
      </c>
      <c r="AD277" s="278"/>
      <c r="AE277" s="278"/>
      <c r="AF277" s="278"/>
      <c r="AG277" s="294">
        <f t="shared" si="235"/>
        <v>0</v>
      </c>
      <c r="AH277" s="304">
        <f t="shared" si="236"/>
        <v>0</v>
      </c>
    </row>
    <row r="278" spans="1:34">
      <c r="A278" s="103">
        <v>2509</v>
      </c>
      <c r="B278" s="44" t="s">
        <v>396</v>
      </c>
      <c r="C278" s="236" t="s">
        <v>339</v>
      </c>
      <c r="D278" s="6"/>
      <c r="E278" s="4"/>
      <c r="F278" s="98">
        <v>1</v>
      </c>
      <c r="G278" s="8"/>
      <c r="H278" s="7">
        <f t="shared" si="237"/>
        <v>1</v>
      </c>
      <c r="I278" s="4">
        <v>1</v>
      </c>
      <c r="J278" s="8" t="s">
        <v>231</v>
      </c>
      <c r="K278" s="7">
        <f>SUMIF(exportMMB!D:D,'Voorbeeld Costreport BudgetMMB'!A278,exportMMB!G:G)</f>
        <v>0</v>
      </c>
      <c r="L278" s="14">
        <f>INDEX(budgetMMB!L:L,MATCH(A:A,budgetMMB!A:A,0))</f>
        <v>0</v>
      </c>
      <c r="M278" s="22">
        <f>INDEX(budgetMMB!M:M,MATCH($A:$A,budgetMMB!$A:$A,0))</f>
        <v>0</v>
      </c>
      <c r="N278" s="14">
        <f>INDEX(budgetMMB!N:N,MATCH($A:$A,budgetMMB!$A:$A,0))</f>
        <v>0</v>
      </c>
      <c r="O278" s="35">
        <f>INDEX(budgetMMB!O:O,MATCH($A:$A,budgetMMB!$A:$A,0))</f>
        <v>0</v>
      </c>
      <c r="P278" s="35">
        <f>INDEX(budgetMMB!P:P,MATCH($A:$A,budgetMMB!$A:$A,0))</f>
        <v>0</v>
      </c>
      <c r="Q278" s="35">
        <f>INDEX(budgetMMB!Q:Q,MATCH($A:$A,budgetMMB!$A:$A,0))</f>
        <v>0</v>
      </c>
      <c r="R278" s="35">
        <f>INDEX(budgetMMB!R:R,MATCH($A:$A,budgetMMB!$A:$A,0))</f>
        <v>0</v>
      </c>
      <c r="S278" s="14">
        <f t="shared" si="232"/>
        <v>0</v>
      </c>
      <c r="T278" s="35">
        <f>INDEX(budgetMMB!T:T,MATCH($A:$A,budgetMMB!$A:$A,0))</f>
        <v>0</v>
      </c>
      <c r="U278" s="332">
        <f t="shared" si="233"/>
        <v>0</v>
      </c>
      <c r="V278" s="58"/>
      <c r="W278" s="14"/>
      <c r="X278" s="58"/>
      <c r="Y278" s="58"/>
      <c r="Z278" s="58"/>
      <c r="AA278" s="58"/>
      <c r="AB278" s="75"/>
      <c r="AC278" s="319">
        <f t="shared" si="234"/>
        <v>0</v>
      </c>
      <c r="AD278" s="278"/>
      <c r="AE278" s="278"/>
      <c r="AF278" s="278"/>
      <c r="AG278" s="294">
        <f t="shared" si="235"/>
        <v>0</v>
      </c>
      <c r="AH278" s="304">
        <f t="shared" si="236"/>
        <v>0</v>
      </c>
    </row>
    <row r="279" spans="1:34">
      <c r="A279" s="103">
        <v>2510</v>
      </c>
      <c r="B279" s="44" t="s">
        <v>397</v>
      </c>
      <c r="C279" s="236" t="s">
        <v>339</v>
      </c>
      <c r="D279" s="6"/>
      <c r="E279" s="4"/>
      <c r="F279" s="98">
        <v>1</v>
      </c>
      <c r="G279" s="8"/>
      <c r="H279" s="7">
        <f t="shared" si="237"/>
        <v>1</v>
      </c>
      <c r="I279" s="4">
        <v>1</v>
      </c>
      <c r="J279" s="8" t="s">
        <v>231</v>
      </c>
      <c r="K279" s="7">
        <f>SUMIF(exportMMB!D:D,'Voorbeeld Costreport BudgetMMB'!A279,exportMMB!G:G)</f>
        <v>0</v>
      </c>
      <c r="L279" s="14">
        <f>INDEX(budgetMMB!L:L,MATCH(A:A,budgetMMB!A:A,0))</f>
        <v>0</v>
      </c>
      <c r="M279" s="22">
        <f>INDEX(budgetMMB!M:M,MATCH($A:$A,budgetMMB!$A:$A,0))</f>
        <v>0</v>
      </c>
      <c r="N279" s="14">
        <f>INDEX(budgetMMB!N:N,MATCH($A:$A,budgetMMB!$A:$A,0))</f>
        <v>0</v>
      </c>
      <c r="O279" s="35">
        <f>INDEX(budgetMMB!O:O,MATCH($A:$A,budgetMMB!$A:$A,0))</f>
        <v>0</v>
      </c>
      <c r="P279" s="35">
        <f>INDEX(budgetMMB!P:P,MATCH($A:$A,budgetMMB!$A:$A,0))</f>
        <v>0</v>
      </c>
      <c r="Q279" s="35">
        <f>INDEX(budgetMMB!Q:Q,MATCH($A:$A,budgetMMB!$A:$A,0))</f>
        <v>0</v>
      </c>
      <c r="R279" s="35">
        <f>INDEX(budgetMMB!R:R,MATCH($A:$A,budgetMMB!$A:$A,0))</f>
        <v>0</v>
      </c>
      <c r="S279" s="14">
        <f t="shared" si="232"/>
        <v>0</v>
      </c>
      <c r="T279" s="35">
        <f>INDEX(budgetMMB!T:T,MATCH($A:$A,budgetMMB!$A:$A,0))</f>
        <v>0</v>
      </c>
      <c r="U279" s="332">
        <f t="shared" si="233"/>
        <v>0</v>
      </c>
      <c r="V279" s="58"/>
      <c r="W279" s="14"/>
      <c r="X279" s="58"/>
      <c r="Y279" s="58"/>
      <c r="Z279" s="58"/>
      <c r="AA279" s="58"/>
      <c r="AB279" s="75"/>
      <c r="AC279" s="319">
        <f t="shared" si="234"/>
        <v>0</v>
      </c>
      <c r="AD279" s="278"/>
      <c r="AE279" s="278"/>
      <c r="AF279" s="278"/>
      <c r="AG279" s="294">
        <f t="shared" si="235"/>
        <v>0</v>
      </c>
      <c r="AH279" s="304">
        <f t="shared" si="236"/>
        <v>0</v>
      </c>
    </row>
    <row r="280" spans="1:34">
      <c r="A280" s="103">
        <v>2511</v>
      </c>
      <c r="B280" s="44" t="s">
        <v>398</v>
      </c>
      <c r="C280" s="236" t="s">
        <v>339</v>
      </c>
      <c r="D280" s="6"/>
      <c r="E280" s="4"/>
      <c r="F280" s="98">
        <v>1</v>
      </c>
      <c r="G280" s="8"/>
      <c r="H280" s="7">
        <f t="shared" ref="H280:H284" si="238">SUM(E280:G280)</f>
        <v>1</v>
      </c>
      <c r="I280" s="4">
        <v>1</v>
      </c>
      <c r="J280" s="8" t="s">
        <v>231</v>
      </c>
      <c r="K280" s="7">
        <f>SUMIF(exportMMB!D:D,'Voorbeeld Costreport BudgetMMB'!A280,exportMMB!G:G)</f>
        <v>0</v>
      </c>
      <c r="L280" s="14">
        <f>INDEX(budgetMMB!L:L,MATCH(A:A,budgetMMB!A:A,0))</f>
        <v>0</v>
      </c>
      <c r="M280" s="22">
        <f>INDEX(budgetMMB!M:M,MATCH($A:$A,budgetMMB!$A:$A,0))</f>
        <v>0</v>
      </c>
      <c r="N280" s="14">
        <f>INDEX(budgetMMB!N:N,MATCH($A:$A,budgetMMB!$A:$A,0))</f>
        <v>0</v>
      </c>
      <c r="O280" s="35">
        <f>INDEX(budgetMMB!O:O,MATCH($A:$A,budgetMMB!$A:$A,0))</f>
        <v>0</v>
      </c>
      <c r="P280" s="35">
        <f>INDEX(budgetMMB!P:P,MATCH($A:$A,budgetMMB!$A:$A,0))</f>
        <v>0</v>
      </c>
      <c r="Q280" s="35">
        <f>INDEX(budgetMMB!Q:Q,MATCH($A:$A,budgetMMB!$A:$A,0))</f>
        <v>0</v>
      </c>
      <c r="R280" s="35">
        <f>INDEX(budgetMMB!R:R,MATCH($A:$A,budgetMMB!$A:$A,0))</f>
        <v>0</v>
      </c>
      <c r="S280" s="14">
        <f t="shared" si="232"/>
        <v>0</v>
      </c>
      <c r="T280" s="35">
        <f>INDEX(budgetMMB!T:T,MATCH($A:$A,budgetMMB!$A:$A,0))</f>
        <v>0</v>
      </c>
      <c r="U280" s="332">
        <f t="shared" si="233"/>
        <v>0</v>
      </c>
      <c r="V280" s="58"/>
      <c r="W280" s="14"/>
      <c r="X280" s="58"/>
      <c r="Y280" s="58"/>
      <c r="Z280" s="58"/>
      <c r="AA280" s="58"/>
      <c r="AB280" s="75"/>
      <c r="AC280" s="319">
        <f t="shared" si="234"/>
        <v>0</v>
      </c>
      <c r="AD280" s="278"/>
      <c r="AE280" s="278"/>
      <c r="AF280" s="278"/>
      <c r="AG280" s="294">
        <f t="shared" si="235"/>
        <v>0</v>
      </c>
      <c r="AH280" s="304">
        <f t="shared" si="236"/>
        <v>0</v>
      </c>
    </row>
    <row r="281" spans="1:34">
      <c r="A281" s="39">
        <v>2512</v>
      </c>
      <c r="B281" s="44" t="s">
        <v>399</v>
      </c>
      <c r="C281" s="236" t="s">
        <v>339</v>
      </c>
      <c r="D281" s="6"/>
      <c r="E281" s="4"/>
      <c r="F281" s="98">
        <v>1</v>
      </c>
      <c r="G281" s="8"/>
      <c r="H281" s="7">
        <f t="shared" si="238"/>
        <v>1</v>
      </c>
      <c r="I281" s="4">
        <v>1</v>
      </c>
      <c r="J281" s="8" t="s">
        <v>231</v>
      </c>
      <c r="K281" s="7">
        <f>SUMIF(exportMMB!D:D,'Voorbeeld Costreport BudgetMMB'!A281,exportMMB!G:G)</f>
        <v>0</v>
      </c>
      <c r="L281" s="14">
        <f>INDEX(budgetMMB!L:L,MATCH(A:A,budgetMMB!A:A,0))</f>
        <v>0</v>
      </c>
      <c r="M281" s="22">
        <f>INDEX(budgetMMB!M:M,MATCH($A:$A,budgetMMB!$A:$A,0))</f>
        <v>0</v>
      </c>
      <c r="N281" s="14">
        <f>INDEX(budgetMMB!N:N,MATCH($A:$A,budgetMMB!$A:$A,0))</f>
        <v>0</v>
      </c>
      <c r="O281" s="35">
        <f>INDEX(budgetMMB!O:O,MATCH($A:$A,budgetMMB!$A:$A,0))</f>
        <v>0</v>
      </c>
      <c r="P281" s="35">
        <f>INDEX(budgetMMB!P:P,MATCH($A:$A,budgetMMB!$A:$A,0))</f>
        <v>0</v>
      </c>
      <c r="Q281" s="35">
        <f>INDEX(budgetMMB!Q:Q,MATCH($A:$A,budgetMMB!$A:$A,0))</f>
        <v>0</v>
      </c>
      <c r="R281" s="35">
        <f>INDEX(budgetMMB!R:R,MATCH($A:$A,budgetMMB!$A:$A,0))</f>
        <v>0</v>
      </c>
      <c r="S281" s="14">
        <f t="shared" si="232"/>
        <v>0</v>
      </c>
      <c r="T281" s="35">
        <f>INDEX(budgetMMB!T:T,MATCH($A:$A,budgetMMB!$A:$A,0))</f>
        <v>0</v>
      </c>
      <c r="U281" s="332">
        <f t="shared" si="233"/>
        <v>0</v>
      </c>
      <c r="V281" s="58"/>
      <c r="W281" s="14"/>
      <c r="X281" s="58"/>
      <c r="Y281" s="58"/>
      <c r="Z281" s="58"/>
      <c r="AA281" s="58"/>
      <c r="AB281" s="75"/>
      <c r="AC281" s="319">
        <f t="shared" si="234"/>
        <v>0</v>
      </c>
      <c r="AD281" s="278"/>
      <c r="AE281" s="278"/>
      <c r="AF281" s="278"/>
      <c r="AG281" s="294">
        <f t="shared" si="235"/>
        <v>0</v>
      </c>
      <c r="AH281" s="304">
        <f t="shared" si="236"/>
        <v>0</v>
      </c>
    </row>
    <row r="282" spans="1:34">
      <c r="A282" s="103">
        <v>2514</v>
      </c>
      <c r="B282" s="44" t="s">
        <v>400</v>
      </c>
      <c r="C282" s="236" t="s">
        <v>339</v>
      </c>
      <c r="D282" s="6"/>
      <c r="E282" s="4"/>
      <c r="F282" s="98">
        <v>1</v>
      </c>
      <c r="G282" s="8"/>
      <c r="H282" s="7">
        <f t="shared" si="238"/>
        <v>1</v>
      </c>
      <c r="I282" s="4">
        <v>1</v>
      </c>
      <c r="J282" s="8" t="s">
        <v>231</v>
      </c>
      <c r="K282" s="7">
        <f>SUMIF(exportMMB!D:D,'Voorbeeld Costreport BudgetMMB'!A282,exportMMB!G:G)</f>
        <v>0</v>
      </c>
      <c r="L282" s="14">
        <f>INDEX(budgetMMB!L:L,MATCH(A:A,budgetMMB!A:A,0))</f>
        <v>0</v>
      </c>
      <c r="M282" s="22">
        <f>INDEX(budgetMMB!M:M,MATCH($A:$A,budgetMMB!$A:$A,0))</f>
        <v>0</v>
      </c>
      <c r="N282" s="14">
        <f>INDEX(budgetMMB!N:N,MATCH($A:$A,budgetMMB!$A:$A,0))</f>
        <v>0</v>
      </c>
      <c r="O282" s="35">
        <f>INDEX(budgetMMB!O:O,MATCH($A:$A,budgetMMB!$A:$A,0))</f>
        <v>0</v>
      </c>
      <c r="P282" s="35">
        <f>INDEX(budgetMMB!P:P,MATCH($A:$A,budgetMMB!$A:$A,0))</f>
        <v>0</v>
      </c>
      <c r="Q282" s="35">
        <f>INDEX(budgetMMB!Q:Q,MATCH($A:$A,budgetMMB!$A:$A,0))</f>
        <v>0</v>
      </c>
      <c r="R282" s="35">
        <f>INDEX(budgetMMB!R:R,MATCH($A:$A,budgetMMB!$A:$A,0))</f>
        <v>0</v>
      </c>
      <c r="S282" s="14">
        <f t="shared" si="232"/>
        <v>0</v>
      </c>
      <c r="T282" s="35">
        <f>INDEX(budgetMMB!T:T,MATCH($A:$A,budgetMMB!$A:$A,0))</f>
        <v>0</v>
      </c>
      <c r="U282" s="332">
        <f t="shared" si="233"/>
        <v>0</v>
      </c>
      <c r="V282" s="58"/>
      <c r="W282" s="14"/>
      <c r="X282" s="58"/>
      <c r="Y282" s="58"/>
      <c r="Z282" s="58"/>
      <c r="AA282" s="58"/>
      <c r="AB282" s="75"/>
      <c r="AC282" s="319">
        <f t="shared" si="234"/>
        <v>0</v>
      </c>
      <c r="AD282" s="278"/>
      <c r="AE282" s="278"/>
      <c r="AF282" s="278"/>
      <c r="AG282" s="294">
        <f t="shared" si="235"/>
        <v>0</v>
      </c>
      <c r="AH282" s="304">
        <f t="shared" si="236"/>
        <v>0</v>
      </c>
    </row>
    <row r="283" spans="1:34">
      <c r="A283" s="39">
        <v>2518</v>
      </c>
      <c r="B283" s="44" t="s">
        <v>401</v>
      </c>
      <c r="C283" s="236" t="s">
        <v>339</v>
      </c>
      <c r="D283" s="6"/>
      <c r="E283" s="4"/>
      <c r="F283" s="98">
        <v>1</v>
      </c>
      <c r="G283" s="8"/>
      <c r="H283" s="7">
        <f t="shared" si="238"/>
        <v>1</v>
      </c>
      <c r="I283" s="4">
        <v>1</v>
      </c>
      <c r="J283" s="8" t="s">
        <v>231</v>
      </c>
      <c r="K283" s="7">
        <f>SUMIF(exportMMB!D:D,'Voorbeeld Costreport BudgetMMB'!A283,exportMMB!G:G)</f>
        <v>0</v>
      </c>
      <c r="L283" s="14">
        <f>INDEX(budgetMMB!L:L,MATCH(A:A,budgetMMB!A:A,0))</f>
        <v>0</v>
      </c>
      <c r="M283" s="22">
        <f>INDEX(budgetMMB!M:M,MATCH($A:$A,budgetMMB!$A:$A,0))</f>
        <v>0</v>
      </c>
      <c r="N283" s="14">
        <f>INDEX(budgetMMB!N:N,MATCH($A:$A,budgetMMB!$A:$A,0))</f>
        <v>0</v>
      </c>
      <c r="O283" s="35">
        <f>INDEX(budgetMMB!O:O,MATCH($A:$A,budgetMMB!$A:$A,0))</f>
        <v>0</v>
      </c>
      <c r="P283" s="35">
        <f>INDEX(budgetMMB!P:P,MATCH($A:$A,budgetMMB!$A:$A,0))</f>
        <v>0</v>
      </c>
      <c r="Q283" s="35">
        <f>INDEX(budgetMMB!Q:Q,MATCH($A:$A,budgetMMB!$A:$A,0))</f>
        <v>0</v>
      </c>
      <c r="R283" s="35">
        <f>INDEX(budgetMMB!R:R,MATCH($A:$A,budgetMMB!$A:$A,0))</f>
        <v>0</v>
      </c>
      <c r="S283" s="14">
        <f t="shared" si="232"/>
        <v>0</v>
      </c>
      <c r="T283" s="35">
        <f>INDEX(budgetMMB!T:T,MATCH($A:$A,budgetMMB!$A:$A,0))</f>
        <v>0</v>
      </c>
      <c r="U283" s="332">
        <f t="shared" si="233"/>
        <v>0</v>
      </c>
      <c r="V283" s="58"/>
      <c r="W283" s="14"/>
      <c r="X283" s="58"/>
      <c r="Y283" s="58"/>
      <c r="Z283" s="58"/>
      <c r="AA283" s="58"/>
      <c r="AB283" s="75"/>
      <c r="AC283" s="319">
        <f t="shared" si="234"/>
        <v>0</v>
      </c>
      <c r="AD283" s="278"/>
      <c r="AE283" s="278"/>
      <c r="AF283" s="278"/>
      <c r="AG283" s="294">
        <f t="shared" si="235"/>
        <v>0</v>
      </c>
      <c r="AH283" s="304">
        <f t="shared" si="236"/>
        <v>0</v>
      </c>
    </row>
    <row r="284" spans="1:34">
      <c r="A284" s="39">
        <v>2519</v>
      </c>
      <c r="B284" s="44" t="s">
        <v>402</v>
      </c>
      <c r="C284" s="236" t="s">
        <v>339</v>
      </c>
      <c r="D284" s="6"/>
      <c r="E284" s="4"/>
      <c r="F284" s="98">
        <v>1</v>
      </c>
      <c r="G284" s="8"/>
      <c r="H284" s="7">
        <f t="shared" si="238"/>
        <v>1</v>
      </c>
      <c r="I284" s="4">
        <v>1</v>
      </c>
      <c r="J284" s="8" t="s">
        <v>231</v>
      </c>
      <c r="K284" s="7">
        <f>SUMIF(exportMMB!D:D,'Voorbeeld Costreport BudgetMMB'!A284,exportMMB!G:G)</f>
        <v>0</v>
      </c>
      <c r="L284" s="14">
        <f>INDEX(budgetMMB!L:L,MATCH(A:A,budgetMMB!A:A,0))</f>
        <v>0</v>
      </c>
      <c r="M284" s="22">
        <f>INDEX(budgetMMB!M:M,MATCH($A:$A,budgetMMB!$A:$A,0))</f>
        <v>0</v>
      </c>
      <c r="N284" s="14">
        <f>INDEX(budgetMMB!N:N,MATCH($A:$A,budgetMMB!$A:$A,0))</f>
        <v>0</v>
      </c>
      <c r="O284" s="35">
        <f>INDEX(budgetMMB!O:O,MATCH($A:$A,budgetMMB!$A:$A,0))</f>
        <v>0</v>
      </c>
      <c r="P284" s="35">
        <f>INDEX(budgetMMB!P:P,MATCH($A:$A,budgetMMB!$A:$A,0))</f>
        <v>0</v>
      </c>
      <c r="Q284" s="35">
        <f>INDEX(budgetMMB!Q:Q,MATCH($A:$A,budgetMMB!$A:$A,0))</f>
        <v>0</v>
      </c>
      <c r="R284" s="35">
        <f>INDEX(budgetMMB!R:R,MATCH($A:$A,budgetMMB!$A:$A,0))</f>
        <v>0</v>
      </c>
      <c r="S284" s="14">
        <f t="shared" si="232"/>
        <v>0</v>
      </c>
      <c r="T284" s="35">
        <f>INDEX(budgetMMB!T:T,MATCH($A:$A,budgetMMB!$A:$A,0))</f>
        <v>0</v>
      </c>
      <c r="U284" s="332">
        <f t="shared" si="233"/>
        <v>0</v>
      </c>
      <c r="V284" s="58"/>
      <c r="W284" s="14"/>
      <c r="X284" s="58"/>
      <c r="Y284" s="58"/>
      <c r="Z284" s="58"/>
      <c r="AA284" s="58"/>
      <c r="AB284" s="75"/>
      <c r="AC284" s="319">
        <f t="shared" si="234"/>
        <v>0</v>
      </c>
      <c r="AD284" s="278"/>
      <c r="AE284" s="278"/>
      <c r="AF284" s="278"/>
      <c r="AG284" s="294">
        <f t="shared" si="235"/>
        <v>0</v>
      </c>
      <c r="AH284" s="304">
        <f t="shared" si="236"/>
        <v>0</v>
      </c>
    </row>
    <row r="285" spans="1:34">
      <c r="A285" s="39">
        <v>2520</v>
      </c>
      <c r="B285" s="44" t="s">
        <v>403</v>
      </c>
      <c r="C285" s="236" t="s">
        <v>339</v>
      </c>
      <c r="D285" s="6"/>
      <c r="E285" s="4"/>
      <c r="F285" s="98">
        <v>1</v>
      </c>
      <c r="G285" s="8"/>
      <c r="H285" s="7">
        <f t="shared" ref="H285" si="239">SUM(E285:G285)</f>
        <v>1</v>
      </c>
      <c r="I285" s="4">
        <v>1</v>
      </c>
      <c r="J285" s="8" t="s">
        <v>231</v>
      </c>
      <c r="K285" s="7">
        <f>SUMIF(exportMMB!D:D,'Voorbeeld Costreport BudgetMMB'!A285,exportMMB!G:G)</f>
        <v>0</v>
      </c>
      <c r="L285" s="14">
        <f>INDEX(budgetMMB!L:L,MATCH(A:A,budgetMMB!A:A,0))</f>
        <v>0</v>
      </c>
      <c r="M285" s="22">
        <f>INDEX(budgetMMB!M:M,MATCH($A:$A,budgetMMB!$A:$A,0))</f>
        <v>0</v>
      </c>
      <c r="N285" s="14">
        <f>INDEX(budgetMMB!N:N,MATCH($A:$A,budgetMMB!$A:$A,0))</f>
        <v>0</v>
      </c>
      <c r="O285" s="35">
        <f>INDEX(budgetMMB!O:O,MATCH($A:$A,budgetMMB!$A:$A,0))</f>
        <v>0</v>
      </c>
      <c r="P285" s="35">
        <f>INDEX(budgetMMB!P:P,MATCH($A:$A,budgetMMB!$A:$A,0))</f>
        <v>0</v>
      </c>
      <c r="Q285" s="35">
        <f>INDEX(budgetMMB!Q:Q,MATCH($A:$A,budgetMMB!$A:$A,0))</f>
        <v>0</v>
      </c>
      <c r="R285" s="35">
        <f>INDEX(budgetMMB!R:R,MATCH($A:$A,budgetMMB!$A:$A,0))</f>
        <v>0</v>
      </c>
      <c r="S285" s="14">
        <f t="shared" si="232"/>
        <v>0</v>
      </c>
      <c r="T285" s="35">
        <f>INDEX(budgetMMB!T:T,MATCH($A:$A,budgetMMB!$A:$A,0))</f>
        <v>0</v>
      </c>
      <c r="U285" s="332">
        <f t="shared" si="233"/>
        <v>0</v>
      </c>
      <c r="V285" s="58"/>
      <c r="W285" s="14"/>
      <c r="X285" s="58"/>
      <c r="Y285" s="58"/>
      <c r="Z285" s="58"/>
      <c r="AA285" s="58"/>
      <c r="AB285" s="75"/>
      <c r="AC285" s="319">
        <f t="shared" si="234"/>
        <v>0</v>
      </c>
      <c r="AD285" s="278"/>
      <c r="AE285" s="278"/>
      <c r="AF285" s="278"/>
      <c r="AG285" s="294">
        <f t="shared" si="235"/>
        <v>0</v>
      </c>
      <c r="AH285" s="304">
        <f t="shared" si="236"/>
        <v>0</v>
      </c>
    </row>
    <row r="286" spans="1:34">
      <c r="A286" s="39">
        <v>2539</v>
      </c>
      <c r="B286" s="44" t="s">
        <v>404</v>
      </c>
      <c r="C286" s="236" t="s">
        <v>339</v>
      </c>
      <c r="D286" s="6"/>
      <c r="E286" s="4"/>
      <c r="F286" s="98">
        <v>1</v>
      </c>
      <c r="G286" s="8"/>
      <c r="H286" s="7">
        <f t="shared" ref="H286:H291" si="240">SUM(E286:G286)</f>
        <v>1</v>
      </c>
      <c r="I286" s="4">
        <v>1</v>
      </c>
      <c r="J286" s="8" t="s">
        <v>231</v>
      </c>
      <c r="K286" s="7">
        <f>SUMIF(exportMMB!D:D,'Voorbeeld Costreport BudgetMMB'!A286,exportMMB!G:G)</f>
        <v>0</v>
      </c>
      <c r="L286" s="14">
        <f>INDEX(budgetMMB!L:L,MATCH(A:A,budgetMMB!A:A,0))</f>
        <v>0</v>
      </c>
      <c r="M286" s="22">
        <f>INDEX(budgetMMB!M:M,MATCH($A:$A,budgetMMB!$A:$A,0))</f>
        <v>0</v>
      </c>
      <c r="N286" s="14">
        <f>INDEX(budgetMMB!N:N,MATCH($A:$A,budgetMMB!$A:$A,0))</f>
        <v>0</v>
      </c>
      <c r="O286" s="35">
        <f>INDEX(budgetMMB!O:O,MATCH($A:$A,budgetMMB!$A:$A,0))</f>
        <v>0</v>
      </c>
      <c r="P286" s="35">
        <f>INDEX(budgetMMB!P:P,MATCH($A:$A,budgetMMB!$A:$A,0))</f>
        <v>0</v>
      </c>
      <c r="Q286" s="35">
        <f>INDEX(budgetMMB!Q:Q,MATCH($A:$A,budgetMMB!$A:$A,0))</f>
        <v>0</v>
      </c>
      <c r="R286" s="35">
        <f>INDEX(budgetMMB!R:R,MATCH($A:$A,budgetMMB!$A:$A,0))</f>
        <v>0</v>
      </c>
      <c r="S286" s="14">
        <f t="shared" si="232"/>
        <v>0</v>
      </c>
      <c r="T286" s="35">
        <f>INDEX(budgetMMB!T:T,MATCH($A:$A,budgetMMB!$A:$A,0))</f>
        <v>0</v>
      </c>
      <c r="U286" s="332">
        <f t="shared" si="233"/>
        <v>0</v>
      </c>
      <c r="V286" s="58"/>
      <c r="W286" s="14"/>
      <c r="X286" s="58"/>
      <c r="Y286" s="58"/>
      <c r="Z286" s="58"/>
      <c r="AA286" s="58"/>
      <c r="AB286" s="75"/>
      <c r="AC286" s="319">
        <f t="shared" si="234"/>
        <v>0</v>
      </c>
      <c r="AD286" s="278"/>
      <c r="AE286" s="278"/>
      <c r="AF286" s="278"/>
      <c r="AG286" s="294">
        <f t="shared" si="235"/>
        <v>0</v>
      </c>
      <c r="AH286" s="304">
        <f t="shared" si="236"/>
        <v>0</v>
      </c>
    </row>
    <row r="287" spans="1:34">
      <c r="A287" s="39">
        <v>2540</v>
      </c>
      <c r="B287" s="44" t="s">
        <v>405</v>
      </c>
      <c r="C287" s="236" t="s">
        <v>339</v>
      </c>
      <c r="D287" s="6"/>
      <c r="E287" s="4"/>
      <c r="F287" s="98">
        <v>1</v>
      </c>
      <c r="G287" s="8"/>
      <c r="H287" s="7">
        <f t="shared" si="240"/>
        <v>1</v>
      </c>
      <c r="I287" s="4">
        <v>1</v>
      </c>
      <c r="J287" s="8" t="s">
        <v>231</v>
      </c>
      <c r="K287" s="7">
        <f>SUMIF(exportMMB!D:D,'Voorbeeld Costreport BudgetMMB'!A287,exportMMB!G:G)</f>
        <v>0</v>
      </c>
      <c r="L287" s="14">
        <f>INDEX(budgetMMB!L:L,MATCH(A:A,budgetMMB!A:A,0))</f>
        <v>0</v>
      </c>
      <c r="M287" s="22">
        <f>INDEX(budgetMMB!M:M,MATCH($A:$A,budgetMMB!$A:$A,0))</f>
        <v>0</v>
      </c>
      <c r="N287" s="14">
        <f>INDEX(budgetMMB!N:N,MATCH($A:$A,budgetMMB!$A:$A,0))</f>
        <v>0</v>
      </c>
      <c r="O287" s="35">
        <f>INDEX(budgetMMB!O:O,MATCH($A:$A,budgetMMB!$A:$A,0))</f>
        <v>0</v>
      </c>
      <c r="P287" s="35">
        <f>INDEX(budgetMMB!P:P,MATCH($A:$A,budgetMMB!$A:$A,0))</f>
        <v>0</v>
      </c>
      <c r="Q287" s="35">
        <f>INDEX(budgetMMB!Q:Q,MATCH($A:$A,budgetMMB!$A:$A,0))</f>
        <v>0</v>
      </c>
      <c r="R287" s="35">
        <f>INDEX(budgetMMB!R:R,MATCH($A:$A,budgetMMB!$A:$A,0))</f>
        <v>0</v>
      </c>
      <c r="S287" s="14">
        <f t="shared" si="232"/>
        <v>0</v>
      </c>
      <c r="T287" s="35">
        <f>INDEX(budgetMMB!T:T,MATCH($A:$A,budgetMMB!$A:$A,0))</f>
        <v>0</v>
      </c>
      <c r="U287" s="332">
        <f t="shared" si="233"/>
        <v>0</v>
      </c>
      <c r="V287" s="58"/>
      <c r="W287" s="14"/>
      <c r="X287" s="58"/>
      <c r="Y287" s="58"/>
      <c r="Z287" s="58"/>
      <c r="AA287" s="58"/>
      <c r="AB287" s="75"/>
      <c r="AC287" s="319">
        <f t="shared" si="234"/>
        <v>0</v>
      </c>
      <c r="AD287" s="278"/>
      <c r="AE287" s="278"/>
      <c r="AF287" s="278"/>
      <c r="AG287" s="294">
        <f t="shared" si="235"/>
        <v>0</v>
      </c>
      <c r="AH287" s="304">
        <f t="shared" si="236"/>
        <v>0</v>
      </c>
    </row>
    <row r="288" spans="1:34">
      <c r="A288" s="39">
        <v>2541</v>
      </c>
      <c r="B288" s="44" t="s">
        <v>406</v>
      </c>
      <c r="C288" s="236" t="s">
        <v>339</v>
      </c>
      <c r="D288" s="6"/>
      <c r="E288" s="4"/>
      <c r="F288" s="98">
        <v>1</v>
      </c>
      <c r="G288" s="8"/>
      <c r="H288" s="7">
        <f t="shared" si="240"/>
        <v>1</v>
      </c>
      <c r="I288" s="4">
        <v>1</v>
      </c>
      <c r="J288" s="8" t="s">
        <v>231</v>
      </c>
      <c r="K288" s="7">
        <f>SUMIF(exportMMB!D:D,'Voorbeeld Costreport BudgetMMB'!A288,exportMMB!G:G)</f>
        <v>0</v>
      </c>
      <c r="L288" s="14">
        <f>INDEX(budgetMMB!L:L,MATCH(A:A,budgetMMB!A:A,0))</f>
        <v>0</v>
      </c>
      <c r="M288" s="22">
        <f>INDEX(budgetMMB!M:M,MATCH($A:$A,budgetMMB!$A:$A,0))</f>
        <v>0</v>
      </c>
      <c r="N288" s="14">
        <f>INDEX(budgetMMB!N:N,MATCH($A:$A,budgetMMB!$A:$A,0))</f>
        <v>0</v>
      </c>
      <c r="O288" s="35">
        <f>INDEX(budgetMMB!O:O,MATCH($A:$A,budgetMMB!$A:$A,0))</f>
        <v>0</v>
      </c>
      <c r="P288" s="35">
        <f>INDEX(budgetMMB!P:P,MATCH($A:$A,budgetMMB!$A:$A,0))</f>
        <v>0</v>
      </c>
      <c r="Q288" s="35">
        <f>INDEX(budgetMMB!Q:Q,MATCH($A:$A,budgetMMB!$A:$A,0))</f>
        <v>0</v>
      </c>
      <c r="R288" s="35">
        <f>INDEX(budgetMMB!R:R,MATCH($A:$A,budgetMMB!$A:$A,0))</f>
        <v>0</v>
      </c>
      <c r="S288" s="14">
        <f t="shared" si="232"/>
        <v>0</v>
      </c>
      <c r="T288" s="35">
        <f>INDEX(budgetMMB!T:T,MATCH($A:$A,budgetMMB!$A:$A,0))</f>
        <v>0</v>
      </c>
      <c r="U288" s="332">
        <f t="shared" si="233"/>
        <v>0</v>
      </c>
      <c r="V288" s="58"/>
      <c r="W288" s="14"/>
      <c r="X288" s="58"/>
      <c r="Y288" s="58"/>
      <c r="Z288" s="58"/>
      <c r="AA288" s="58"/>
      <c r="AB288" s="75"/>
      <c r="AC288" s="319">
        <f t="shared" si="234"/>
        <v>0</v>
      </c>
      <c r="AD288" s="278"/>
      <c r="AE288" s="278"/>
      <c r="AF288" s="278"/>
      <c r="AG288" s="294">
        <f t="shared" si="235"/>
        <v>0</v>
      </c>
      <c r="AH288" s="304">
        <f t="shared" si="236"/>
        <v>0</v>
      </c>
    </row>
    <row r="289" spans="1:35">
      <c r="A289" s="39">
        <v>2542</v>
      </c>
      <c r="B289" s="44" t="s">
        <v>321</v>
      </c>
      <c r="C289" s="236" t="s">
        <v>339</v>
      </c>
      <c r="D289" s="6"/>
      <c r="E289" s="4"/>
      <c r="F289" s="98">
        <v>1</v>
      </c>
      <c r="G289" s="8"/>
      <c r="H289" s="7">
        <f t="shared" si="240"/>
        <v>1</v>
      </c>
      <c r="I289" s="4">
        <v>1</v>
      </c>
      <c r="J289" s="8" t="s">
        <v>231</v>
      </c>
      <c r="K289" s="7">
        <f>SUMIF(exportMMB!D:D,'Voorbeeld Costreport BudgetMMB'!A289,exportMMB!G:G)</f>
        <v>0</v>
      </c>
      <c r="L289" s="14">
        <f>INDEX(budgetMMB!L:L,MATCH(A:A,budgetMMB!A:A,0))</f>
        <v>0</v>
      </c>
      <c r="M289" s="22">
        <f>INDEX(budgetMMB!M:M,MATCH($A:$A,budgetMMB!$A:$A,0))</f>
        <v>0</v>
      </c>
      <c r="N289" s="14">
        <f>INDEX(budgetMMB!N:N,MATCH($A:$A,budgetMMB!$A:$A,0))</f>
        <v>0</v>
      </c>
      <c r="O289" s="35">
        <f>INDEX(budgetMMB!O:O,MATCH($A:$A,budgetMMB!$A:$A,0))</f>
        <v>0</v>
      </c>
      <c r="P289" s="35">
        <f>INDEX(budgetMMB!P:P,MATCH($A:$A,budgetMMB!$A:$A,0))</f>
        <v>0</v>
      </c>
      <c r="Q289" s="35">
        <f>INDEX(budgetMMB!Q:Q,MATCH($A:$A,budgetMMB!$A:$A,0))</f>
        <v>0</v>
      </c>
      <c r="R289" s="35">
        <f>INDEX(budgetMMB!R:R,MATCH($A:$A,budgetMMB!$A:$A,0))</f>
        <v>0</v>
      </c>
      <c r="S289" s="14">
        <f t="shared" si="232"/>
        <v>0</v>
      </c>
      <c r="T289" s="35">
        <f>INDEX(budgetMMB!T:T,MATCH($A:$A,budgetMMB!$A:$A,0))</f>
        <v>0</v>
      </c>
      <c r="U289" s="332">
        <f t="shared" si="233"/>
        <v>0</v>
      </c>
      <c r="V289" s="58"/>
      <c r="W289" s="14"/>
      <c r="X289" s="58"/>
      <c r="Y289" s="58"/>
      <c r="Z289" s="58"/>
      <c r="AA289" s="58"/>
      <c r="AB289" s="75"/>
      <c r="AC289" s="319">
        <f t="shared" si="234"/>
        <v>0</v>
      </c>
      <c r="AD289" s="278"/>
      <c r="AE289" s="278"/>
      <c r="AF289" s="278"/>
      <c r="AG289" s="294">
        <f t="shared" si="235"/>
        <v>0</v>
      </c>
      <c r="AH289" s="304">
        <f t="shared" si="236"/>
        <v>0</v>
      </c>
    </row>
    <row r="290" spans="1:35">
      <c r="A290" s="103">
        <v>2543</v>
      </c>
      <c r="B290" s="44" t="s">
        <v>407</v>
      </c>
      <c r="C290" s="236" t="s">
        <v>339</v>
      </c>
      <c r="D290" s="6"/>
      <c r="E290" s="4"/>
      <c r="F290" s="98">
        <v>1</v>
      </c>
      <c r="G290" s="8"/>
      <c r="H290" s="7">
        <f t="shared" si="240"/>
        <v>1</v>
      </c>
      <c r="I290" s="4">
        <v>1</v>
      </c>
      <c r="J290" s="8" t="s">
        <v>231</v>
      </c>
      <c r="K290" s="7">
        <f>SUMIF(exportMMB!D:D,'Voorbeeld Costreport BudgetMMB'!A290,exportMMB!G:G)</f>
        <v>0</v>
      </c>
      <c r="L290" s="14">
        <f>INDEX(budgetMMB!L:L,MATCH(A:A,budgetMMB!A:A,0))</f>
        <v>0</v>
      </c>
      <c r="M290" s="22">
        <f>INDEX(budgetMMB!M:M,MATCH($A:$A,budgetMMB!$A:$A,0))</f>
        <v>0</v>
      </c>
      <c r="N290" s="14">
        <f>INDEX(budgetMMB!N:N,MATCH($A:$A,budgetMMB!$A:$A,0))</f>
        <v>0</v>
      </c>
      <c r="O290" s="35">
        <f>INDEX(budgetMMB!O:O,MATCH($A:$A,budgetMMB!$A:$A,0))</f>
        <v>0</v>
      </c>
      <c r="P290" s="35">
        <f>INDEX(budgetMMB!P:P,MATCH($A:$A,budgetMMB!$A:$A,0))</f>
        <v>0</v>
      </c>
      <c r="Q290" s="35">
        <f>INDEX(budgetMMB!Q:Q,MATCH($A:$A,budgetMMB!$A:$A,0))</f>
        <v>0</v>
      </c>
      <c r="R290" s="35">
        <f>INDEX(budgetMMB!R:R,MATCH($A:$A,budgetMMB!$A:$A,0))</f>
        <v>0</v>
      </c>
      <c r="S290" s="14">
        <f t="shared" si="232"/>
        <v>0</v>
      </c>
      <c r="T290" s="35">
        <f>INDEX(budgetMMB!T:T,MATCH($A:$A,budgetMMB!$A:$A,0))</f>
        <v>0</v>
      </c>
      <c r="U290" s="332">
        <f t="shared" si="233"/>
        <v>0</v>
      </c>
      <c r="V290" s="58"/>
      <c r="W290" s="14"/>
      <c r="X290" s="58"/>
      <c r="Y290" s="58"/>
      <c r="Z290" s="58"/>
      <c r="AA290" s="58"/>
      <c r="AB290" s="75"/>
      <c r="AC290" s="319">
        <f t="shared" si="234"/>
        <v>0</v>
      </c>
      <c r="AD290" s="278"/>
      <c r="AE290" s="278"/>
      <c r="AF290" s="278"/>
      <c r="AG290" s="294">
        <f t="shared" si="235"/>
        <v>0</v>
      </c>
      <c r="AH290" s="304">
        <f t="shared" si="236"/>
        <v>0</v>
      </c>
    </row>
    <row r="291" spans="1:35">
      <c r="A291" s="39">
        <v>2544</v>
      </c>
      <c r="B291" s="44" t="s">
        <v>408</v>
      </c>
      <c r="C291" s="236" t="s">
        <v>339</v>
      </c>
      <c r="D291" s="6"/>
      <c r="E291" s="4"/>
      <c r="F291" s="98">
        <v>1</v>
      </c>
      <c r="G291" s="8"/>
      <c r="H291" s="7">
        <f t="shared" si="240"/>
        <v>1</v>
      </c>
      <c r="I291" s="4">
        <v>1</v>
      </c>
      <c r="J291" s="8" t="s">
        <v>231</v>
      </c>
      <c r="K291" s="7">
        <f>SUMIF(exportMMB!D:D,'Voorbeeld Costreport BudgetMMB'!A291,exportMMB!G:G)</f>
        <v>0</v>
      </c>
      <c r="L291" s="14">
        <f>INDEX(budgetMMB!L:L,MATCH(A:A,budgetMMB!A:A,0))</f>
        <v>0</v>
      </c>
      <c r="M291" s="22">
        <f>INDEX(budgetMMB!M:M,MATCH($A:$A,budgetMMB!$A:$A,0))</f>
        <v>0</v>
      </c>
      <c r="N291" s="14">
        <f>INDEX(budgetMMB!N:N,MATCH($A:$A,budgetMMB!$A:$A,0))</f>
        <v>0</v>
      </c>
      <c r="O291" s="35">
        <f>INDEX(budgetMMB!O:O,MATCH($A:$A,budgetMMB!$A:$A,0))</f>
        <v>0</v>
      </c>
      <c r="P291" s="35">
        <f>INDEX(budgetMMB!P:P,MATCH($A:$A,budgetMMB!$A:$A,0))</f>
        <v>0</v>
      </c>
      <c r="Q291" s="35">
        <f>INDEX(budgetMMB!Q:Q,MATCH($A:$A,budgetMMB!$A:$A,0))</f>
        <v>0</v>
      </c>
      <c r="R291" s="35">
        <f>INDEX(budgetMMB!R:R,MATCH($A:$A,budgetMMB!$A:$A,0))</f>
        <v>0</v>
      </c>
      <c r="S291" s="14">
        <f t="shared" si="232"/>
        <v>0</v>
      </c>
      <c r="T291" s="35">
        <f>INDEX(budgetMMB!T:T,MATCH($A:$A,budgetMMB!$A:$A,0))</f>
        <v>0</v>
      </c>
      <c r="U291" s="332">
        <f t="shared" si="233"/>
        <v>0</v>
      </c>
      <c r="V291" s="58"/>
      <c r="W291" s="14"/>
      <c r="X291" s="58"/>
      <c r="Y291" s="58"/>
      <c r="Z291" s="58"/>
      <c r="AA291" s="58"/>
      <c r="AB291" s="75"/>
      <c r="AC291" s="319">
        <f t="shared" si="234"/>
        <v>0</v>
      </c>
      <c r="AD291" s="278"/>
      <c r="AE291" s="278"/>
      <c r="AF291" s="278"/>
      <c r="AG291" s="294">
        <f t="shared" si="235"/>
        <v>0</v>
      </c>
      <c r="AH291" s="304">
        <f t="shared" si="236"/>
        <v>0</v>
      </c>
    </row>
    <row r="292" spans="1:35">
      <c r="A292" s="39">
        <v>2575</v>
      </c>
      <c r="B292" s="44" t="s">
        <v>409</v>
      </c>
      <c r="C292" s="236" t="s">
        <v>339</v>
      </c>
      <c r="D292" s="6"/>
      <c r="E292" s="4"/>
      <c r="F292" s="98">
        <v>1</v>
      </c>
      <c r="G292" s="8"/>
      <c r="H292" s="7">
        <f t="shared" ref="H292:H299" si="241">SUM(E292:G292)</f>
        <v>1</v>
      </c>
      <c r="I292" s="4">
        <v>1</v>
      </c>
      <c r="J292" s="8" t="s">
        <v>231</v>
      </c>
      <c r="K292" s="7">
        <f>SUMIF(exportMMB!D:D,'Voorbeeld Costreport BudgetMMB'!A292,exportMMB!G:G)</f>
        <v>0</v>
      </c>
      <c r="L292" s="14">
        <f>INDEX(budgetMMB!L:L,MATCH(A:A,budgetMMB!A:A,0))</f>
        <v>0</v>
      </c>
      <c r="M292" s="22">
        <f>INDEX(budgetMMB!M:M,MATCH($A:$A,budgetMMB!$A:$A,0))</f>
        <v>0</v>
      </c>
      <c r="N292" s="14">
        <f>INDEX(budgetMMB!N:N,MATCH($A:$A,budgetMMB!$A:$A,0))</f>
        <v>0</v>
      </c>
      <c r="O292" s="35">
        <f>INDEX(budgetMMB!O:O,MATCH($A:$A,budgetMMB!$A:$A,0))</f>
        <v>0</v>
      </c>
      <c r="P292" s="35">
        <f>INDEX(budgetMMB!P:P,MATCH($A:$A,budgetMMB!$A:$A,0))</f>
        <v>0</v>
      </c>
      <c r="Q292" s="35">
        <f>INDEX(budgetMMB!Q:Q,MATCH($A:$A,budgetMMB!$A:$A,0))</f>
        <v>0</v>
      </c>
      <c r="R292" s="35">
        <f>INDEX(budgetMMB!R:R,MATCH($A:$A,budgetMMB!$A:$A,0))</f>
        <v>0</v>
      </c>
      <c r="S292" s="14">
        <f t="shared" si="232"/>
        <v>0</v>
      </c>
      <c r="T292" s="35">
        <f>INDEX(budgetMMB!T:T,MATCH($A:$A,budgetMMB!$A:$A,0))</f>
        <v>0</v>
      </c>
      <c r="U292" s="332">
        <f t="shared" si="233"/>
        <v>0</v>
      </c>
      <c r="V292" s="58"/>
      <c r="W292" s="14"/>
      <c r="X292" s="58"/>
      <c r="Y292" s="58"/>
      <c r="Z292" s="58"/>
      <c r="AA292" s="58"/>
      <c r="AB292" s="75"/>
      <c r="AC292" s="319">
        <f t="shared" si="234"/>
        <v>0</v>
      </c>
      <c r="AD292" s="278"/>
      <c r="AE292" s="278"/>
      <c r="AF292" s="278"/>
      <c r="AG292" s="294">
        <f t="shared" si="235"/>
        <v>0</v>
      </c>
      <c r="AH292" s="304">
        <f t="shared" si="236"/>
        <v>0</v>
      </c>
    </row>
    <row r="293" spans="1:35">
      <c r="A293" s="39">
        <v>2583</v>
      </c>
      <c r="B293" s="44" t="s">
        <v>410</v>
      </c>
      <c r="C293" s="236" t="s">
        <v>339</v>
      </c>
      <c r="D293" s="6"/>
      <c r="E293" s="4"/>
      <c r="F293" s="98">
        <v>1</v>
      </c>
      <c r="G293" s="8"/>
      <c r="H293" s="7">
        <f t="shared" si="241"/>
        <v>1</v>
      </c>
      <c r="I293" s="4">
        <v>1</v>
      </c>
      <c r="J293" s="8" t="s">
        <v>231</v>
      </c>
      <c r="K293" s="7">
        <f>SUMIF(exportMMB!D:D,'Voorbeeld Costreport BudgetMMB'!A293,exportMMB!G:G)</f>
        <v>0</v>
      </c>
      <c r="L293" s="14">
        <f>INDEX(budgetMMB!L:L,MATCH(A:A,budgetMMB!A:A,0))</f>
        <v>0</v>
      </c>
      <c r="M293" s="22">
        <f>INDEX(budgetMMB!M:M,MATCH($A:$A,budgetMMB!$A:$A,0))</f>
        <v>0</v>
      </c>
      <c r="N293" s="14">
        <f>INDEX(budgetMMB!N:N,MATCH($A:$A,budgetMMB!$A:$A,0))</f>
        <v>0</v>
      </c>
      <c r="O293" s="35">
        <f>INDEX(budgetMMB!O:O,MATCH($A:$A,budgetMMB!$A:$A,0))</f>
        <v>0</v>
      </c>
      <c r="P293" s="35">
        <f>INDEX(budgetMMB!P:P,MATCH($A:$A,budgetMMB!$A:$A,0))</f>
        <v>0</v>
      </c>
      <c r="Q293" s="35">
        <f>INDEX(budgetMMB!Q:Q,MATCH($A:$A,budgetMMB!$A:$A,0))</f>
        <v>0</v>
      </c>
      <c r="R293" s="35">
        <f>INDEX(budgetMMB!R:R,MATCH($A:$A,budgetMMB!$A:$A,0))</f>
        <v>0</v>
      </c>
      <c r="S293" s="14">
        <f t="shared" si="232"/>
        <v>0</v>
      </c>
      <c r="T293" s="35">
        <f>INDEX(budgetMMB!T:T,MATCH($A:$A,budgetMMB!$A:$A,0))</f>
        <v>0</v>
      </c>
      <c r="U293" s="332">
        <f t="shared" si="233"/>
        <v>0</v>
      </c>
      <c r="V293" s="58"/>
      <c r="W293" s="14"/>
      <c r="X293" s="58"/>
      <c r="Y293" s="58"/>
      <c r="Z293" s="58"/>
      <c r="AA293" s="58"/>
      <c r="AB293" s="75"/>
      <c r="AC293" s="319">
        <f t="shared" si="234"/>
        <v>0</v>
      </c>
      <c r="AD293" s="278"/>
      <c r="AE293" s="278"/>
      <c r="AF293" s="278"/>
      <c r="AG293" s="294">
        <f t="shared" si="235"/>
        <v>0</v>
      </c>
      <c r="AH293" s="304">
        <f t="shared" si="236"/>
        <v>0</v>
      </c>
    </row>
    <row r="294" spans="1:35">
      <c r="A294" s="103">
        <v>2597</v>
      </c>
      <c r="B294" s="44" t="s">
        <v>388</v>
      </c>
      <c r="C294" s="236" t="s">
        <v>339</v>
      </c>
      <c r="D294" s="6"/>
      <c r="E294" s="4"/>
      <c r="F294" s="98">
        <v>1</v>
      </c>
      <c r="G294" s="8"/>
      <c r="H294" s="7">
        <f t="shared" si="241"/>
        <v>1</v>
      </c>
      <c r="I294" s="4">
        <v>1</v>
      </c>
      <c r="J294" s="8" t="s">
        <v>231</v>
      </c>
      <c r="K294" s="7">
        <f>SUMIF(exportMMB!D:D,'Voorbeeld Costreport BudgetMMB'!A294,exportMMB!G:G)</f>
        <v>0</v>
      </c>
      <c r="L294" s="14">
        <f>INDEX(budgetMMB!L:L,MATCH(A:A,budgetMMB!A:A,0))</f>
        <v>0</v>
      </c>
      <c r="M294" s="22">
        <f>INDEX(budgetMMB!M:M,MATCH($A:$A,budgetMMB!$A:$A,0))</f>
        <v>0</v>
      </c>
      <c r="N294" s="14">
        <f>INDEX(budgetMMB!N:N,MATCH($A:$A,budgetMMB!$A:$A,0))</f>
        <v>0</v>
      </c>
      <c r="O294" s="35">
        <f>INDEX(budgetMMB!O:O,MATCH($A:$A,budgetMMB!$A:$A,0))</f>
        <v>0</v>
      </c>
      <c r="P294" s="35">
        <f>INDEX(budgetMMB!P:P,MATCH($A:$A,budgetMMB!$A:$A,0))</f>
        <v>0</v>
      </c>
      <c r="Q294" s="35">
        <f>INDEX(budgetMMB!Q:Q,MATCH($A:$A,budgetMMB!$A:$A,0))</f>
        <v>0</v>
      </c>
      <c r="R294" s="35">
        <f>INDEX(budgetMMB!R:R,MATCH($A:$A,budgetMMB!$A:$A,0))</f>
        <v>0</v>
      </c>
      <c r="S294" s="14">
        <f t="shared" si="232"/>
        <v>0</v>
      </c>
      <c r="T294" s="36"/>
      <c r="U294" s="332">
        <f t="shared" si="233"/>
        <v>0</v>
      </c>
      <c r="V294" s="58"/>
      <c r="W294" s="14"/>
      <c r="X294" s="58"/>
      <c r="Y294" s="58"/>
      <c r="Z294" s="58"/>
      <c r="AA294" s="58"/>
      <c r="AB294" s="310"/>
      <c r="AC294" s="319">
        <f t="shared" si="234"/>
        <v>0</v>
      </c>
      <c r="AD294" s="278"/>
      <c r="AE294" s="278"/>
      <c r="AF294" s="278"/>
      <c r="AG294" s="294">
        <f t="shared" si="235"/>
        <v>0</v>
      </c>
      <c r="AH294" s="304">
        <f t="shared" si="236"/>
        <v>0</v>
      </c>
    </row>
    <row r="295" spans="1:35">
      <c r="A295" s="39"/>
      <c r="B295" s="46" t="s">
        <v>152</v>
      </c>
      <c r="C295" s="236"/>
      <c r="D295" s="6"/>
      <c r="E295" s="4"/>
      <c r="F295" s="98"/>
      <c r="G295" s="8"/>
      <c r="H295" s="7"/>
      <c r="I295" s="4"/>
      <c r="J295" s="8"/>
      <c r="K295" s="7"/>
      <c r="L295" s="16">
        <f>SUM(L270:L294)</f>
        <v>0</v>
      </c>
      <c r="M295" s="21">
        <f>SUM(M271:M294)</f>
        <v>0</v>
      </c>
      <c r="N295" s="16">
        <f t="shared" ref="N295:U295" si="242">SUM(N271:N294)</f>
        <v>0</v>
      </c>
      <c r="O295" s="34">
        <f t="shared" si="242"/>
        <v>0</v>
      </c>
      <c r="P295" s="34">
        <f t="shared" si="242"/>
        <v>0</v>
      </c>
      <c r="Q295" s="34">
        <f t="shared" si="242"/>
        <v>0</v>
      </c>
      <c r="R295" s="34">
        <f t="shared" si="242"/>
        <v>0</v>
      </c>
      <c r="S295" s="16">
        <f t="shared" si="242"/>
        <v>0</v>
      </c>
      <c r="T295" s="34">
        <f t="shared" si="242"/>
        <v>0</v>
      </c>
      <c r="U295" s="284">
        <f t="shared" si="242"/>
        <v>0</v>
      </c>
      <c r="V295" s="58">
        <f t="shared" ref="V295:AA295" si="243">SUM(V271:V294)</f>
        <v>0</v>
      </c>
      <c r="W295" s="14">
        <f t="shared" si="243"/>
        <v>0</v>
      </c>
      <c r="X295" s="58">
        <f t="shared" si="243"/>
        <v>0</v>
      </c>
      <c r="Y295" s="58">
        <f t="shared" si="243"/>
        <v>0</v>
      </c>
      <c r="Z295" s="58">
        <f t="shared" si="243"/>
        <v>0</v>
      </c>
      <c r="AA295" s="58">
        <f t="shared" si="243"/>
        <v>0</v>
      </c>
      <c r="AB295" s="59">
        <f t="shared" ref="AB295" si="244">SUM(AB271:AB294)</f>
        <v>0</v>
      </c>
      <c r="AC295" s="320">
        <f t="shared" ref="AC295:AF295" si="245">SUM(AC271:AC294)</f>
        <v>0</v>
      </c>
      <c r="AD295" s="279">
        <f t="shared" si="245"/>
        <v>0</v>
      </c>
      <c r="AE295" s="279">
        <f t="shared" si="245"/>
        <v>0</v>
      </c>
      <c r="AF295" s="279">
        <f t="shared" si="245"/>
        <v>0</v>
      </c>
      <c r="AG295" s="295">
        <f t="shared" ref="AG295:AH295" si="246">SUM(AG271:AG294)</f>
        <v>0</v>
      </c>
      <c r="AH295" s="305">
        <f t="shared" si="246"/>
        <v>0</v>
      </c>
      <c r="AI295" s="328"/>
    </row>
    <row r="296" spans="1:35">
      <c r="A296" s="39"/>
      <c r="B296" s="44"/>
      <c r="C296" s="236"/>
      <c r="D296" s="6"/>
      <c r="E296" s="4"/>
      <c r="F296" s="98"/>
      <c r="G296" s="8"/>
      <c r="H296" s="7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  <c r="U296" s="284"/>
      <c r="V296" s="58"/>
      <c r="W296" s="14"/>
      <c r="X296" s="58"/>
      <c r="Y296" s="58"/>
      <c r="Z296" s="58"/>
      <c r="AA296" s="58"/>
      <c r="AB296" s="75"/>
      <c r="AC296" s="319"/>
      <c r="AD296" s="278"/>
      <c r="AE296" s="278"/>
      <c r="AF296" s="278"/>
      <c r="AG296" s="294"/>
      <c r="AH296" s="304"/>
    </row>
    <row r="297" spans="1:35">
      <c r="A297" s="104">
        <v>2600</v>
      </c>
      <c r="B297" s="31" t="s">
        <v>177</v>
      </c>
      <c r="C297" s="237"/>
      <c r="D297" s="6"/>
      <c r="E297" s="4"/>
      <c r="F297" s="98"/>
      <c r="G297" s="8"/>
      <c r="H297" s="7"/>
      <c r="I297" s="4"/>
      <c r="J297" s="8"/>
      <c r="K297" s="7"/>
      <c r="L297" s="14"/>
      <c r="M297" s="25"/>
      <c r="N297" s="14" t="s">
        <v>146</v>
      </c>
      <c r="O297" s="33"/>
      <c r="P297" s="33"/>
      <c r="Q297" s="33"/>
      <c r="R297" s="33"/>
      <c r="S297" s="14"/>
      <c r="T297" s="33"/>
      <c r="U297" s="284" t="s">
        <v>146</v>
      </c>
      <c r="V297" s="58" t="s">
        <v>146</v>
      </c>
      <c r="W297" s="14" t="s">
        <v>146</v>
      </c>
      <c r="X297" s="58" t="s">
        <v>146</v>
      </c>
      <c r="Y297" s="58" t="s">
        <v>146</v>
      </c>
      <c r="Z297" s="58" t="s">
        <v>146</v>
      </c>
      <c r="AA297" s="58" t="s">
        <v>146</v>
      </c>
      <c r="AB297" s="75"/>
      <c r="AC297" s="319" t="s">
        <v>146</v>
      </c>
      <c r="AD297" s="278" t="s">
        <v>146</v>
      </c>
      <c r="AE297" s="278" t="s">
        <v>146</v>
      </c>
      <c r="AF297" s="278" t="s">
        <v>146</v>
      </c>
      <c r="AG297" s="294" t="s">
        <v>146</v>
      </c>
      <c r="AH297" s="304" t="s">
        <v>146</v>
      </c>
    </row>
    <row r="298" spans="1:35">
      <c r="A298" s="39">
        <v>2601</v>
      </c>
      <c r="B298" s="44" t="s">
        <v>411</v>
      </c>
      <c r="C298" s="236" t="s">
        <v>339</v>
      </c>
      <c r="D298" s="6"/>
      <c r="E298" s="4"/>
      <c r="F298" s="98">
        <v>1</v>
      </c>
      <c r="G298" s="8"/>
      <c r="H298" s="7">
        <f t="shared" si="241"/>
        <v>1</v>
      </c>
      <c r="I298" s="4">
        <v>1</v>
      </c>
      <c r="J298" s="8" t="s">
        <v>231</v>
      </c>
      <c r="K298" s="7">
        <f>SUMIF(exportMMB!D:D,'Voorbeeld Costreport BudgetMMB'!A298,exportMMB!G:G)</f>
        <v>0</v>
      </c>
      <c r="L298" s="14">
        <f>INDEX(budgetMMB!L:L,MATCH(A:A,budgetMMB!A:A,0))</f>
        <v>0</v>
      </c>
      <c r="M298" s="22">
        <f>INDEX(budgetMMB!M:M,MATCH($A:$A,budgetMMB!$A:$A,0))</f>
        <v>0</v>
      </c>
      <c r="N298" s="14">
        <f>INDEX(budgetMMB!N:N,MATCH($A:$A,budgetMMB!$A:$A,0))</f>
        <v>0</v>
      </c>
      <c r="O298" s="35">
        <f>INDEX(budgetMMB!O:O,MATCH($A:$A,budgetMMB!$A:$A,0))</f>
        <v>0</v>
      </c>
      <c r="P298" s="35">
        <f>INDEX(budgetMMB!P:P,MATCH($A:$A,budgetMMB!$A:$A,0))</f>
        <v>0</v>
      </c>
      <c r="Q298" s="35">
        <f>INDEX(budgetMMB!Q:Q,MATCH($A:$A,budgetMMB!$A:$A,0))</f>
        <v>0</v>
      </c>
      <c r="R298" s="35">
        <f>INDEX(budgetMMB!R:R,MATCH($A:$A,budgetMMB!$A:$A,0))</f>
        <v>0</v>
      </c>
      <c r="S298" s="14">
        <f t="shared" ref="S298:S307" si="247">L298-SUM(N298:R298)</f>
        <v>0</v>
      </c>
      <c r="T298" s="35">
        <f>INDEX(budgetMMB!T:T,MATCH($A:$A,budgetMMB!$A:$A,0))</f>
        <v>0</v>
      </c>
      <c r="U298" s="332">
        <f t="shared" ref="U298:U307" si="248">W:W+X:X+Y:Y+Z:Z+AA:AA</f>
        <v>0</v>
      </c>
      <c r="V298" s="58"/>
      <c r="W298" s="14"/>
      <c r="X298" s="58"/>
      <c r="Y298" s="58"/>
      <c r="Z298" s="58"/>
      <c r="AA298" s="58"/>
      <c r="AB298" s="75"/>
      <c r="AC298" s="319">
        <f t="shared" ref="AC298:AC307" si="249">AD:AD+AE:AE</f>
        <v>0</v>
      </c>
      <c r="AD298" s="278"/>
      <c r="AE298" s="278"/>
      <c r="AF298" s="278"/>
      <c r="AG298" s="294">
        <f t="shared" ref="AG298:AG307" si="250">AC:AC+U:U</f>
        <v>0</v>
      </c>
      <c r="AH298" s="304">
        <f t="shared" ref="AH298:AH307" si="251">L:L-AG:AG</f>
        <v>0</v>
      </c>
    </row>
    <row r="299" spans="1:35">
      <c r="A299" s="39">
        <v>2602</v>
      </c>
      <c r="B299" s="44" t="s">
        <v>412</v>
      </c>
      <c r="C299" s="236" t="s">
        <v>339</v>
      </c>
      <c r="D299" s="6"/>
      <c r="E299" s="4"/>
      <c r="F299" s="98">
        <v>1</v>
      </c>
      <c r="G299" s="8"/>
      <c r="H299" s="7">
        <f t="shared" si="241"/>
        <v>1</v>
      </c>
      <c r="I299" s="4">
        <v>1</v>
      </c>
      <c r="J299" s="8" t="s">
        <v>231</v>
      </c>
      <c r="K299" s="7">
        <f>SUMIF(exportMMB!D:D,'Voorbeeld Costreport BudgetMMB'!A299,exportMMB!G:G)</f>
        <v>0</v>
      </c>
      <c r="L299" s="14">
        <f>INDEX(budgetMMB!L:L,MATCH(A:A,budgetMMB!A:A,0))</f>
        <v>0</v>
      </c>
      <c r="M299" s="22">
        <f>INDEX(budgetMMB!M:M,MATCH($A:$A,budgetMMB!$A:$A,0))</f>
        <v>0</v>
      </c>
      <c r="N299" s="14">
        <f>INDEX(budgetMMB!N:N,MATCH($A:$A,budgetMMB!$A:$A,0))</f>
        <v>0</v>
      </c>
      <c r="O299" s="35">
        <f>INDEX(budgetMMB!O:O,MATCH($A:$A,budgetMMB!$A:$A,0))</f>
        <v>0</v>
      </c>
      <c r="P299" s="35">
        <f>INDEX(budgetMMB!P:P,MATCH($A:$A,budgetMMB!$A:$A,0))</f>
        <v>0</v>
      </c>
      <c r="Q299" s="35">
        <f>INDEX(budgetMMB!Q:Q,MATCH($A:$A,budgetMMB!$A:$A,0))</f>
        <v>0</v>
      </c>
      <c r="R299" s="35">
        <f>INDEX(budgetMMB!R:R,MATCH($A:$A,budgetMMB!$A:$A,0))</f>
        <v>0</v>
      </c>
      <c r="S299" s="14">
        <f t="shared" si="247"/>
        <v>0</v>
      </c>
      <c r="T299" s="35">
        <f>INDEX(budgetMMB!T:T,MATCH($A:$A,budgetMMB!$A:$A,0))</f>
        <v>0</v>
      </c>
      <c r="U299" s="332">
        <f t="shared" si="248"/>
        <v>0</v>
      </c>
      <c r="V299" s="58"/>
      <c r="W299" s="14"/>
      <c r="X299" s="58"/>
      <c r="Y299" s="58"/>
      <c r="Z299" s="58"/>
      <c r="AA299" s="58"/>
      <c r="AB299" s="75"/>
      <c r="AC299" s="319">
        <f t="shared" si="249"/>
        <v>0</v>
      </c>
      <c r="AD299" s="278"/>
      <c r="AE299" s="278"/>
      <c r="AF299" s="278"/>
      <c r="AG299" s="294">
        <f t="shared" si="250"/>
        <v>0</v>
      </c>
      <c r="AH299" s="304">
        <f t="shared" si="251"/>
        <v>0</v>
      </c>
    </row>
    <row r="300" spans="1:35">
      <c r="A300" s="103">
        <v>2609</v>
      </c>
      <c r="B300" s="44" t="s">
        <v>413</v>
      </c>
      <c r="C300" s="236" t="s">
        <v>339</v>
      </c>
      <c r="D300" s="6"/>
      <c r="E300" s="4"/>
      <c r="F300" s="98">
        <v>1</v>
      </c>
      <c r="G300" s="8"/>
      <c r="H300" s="7">
        <f t="shared" ref="H300:H304" si="252">SUM(E300:G300)</f>
        <v>1</v>
      </c>
      <c r="I300" s="4">
        <v>1</v>
      </c>
      <c r="J300" s="8" t="s">
        <v>231</v>
      </c>
      <c r="K300" s="7">
        <f>SUMIF(exportMMB!D:D,'Voorbeeld Costreport BudgetMMB'!A300,exportMMB!G:G)</f>
        <v>0</v>
      </c>
      <c r="L300" s="14">
        <f>INDEX(budgetMMB!L:L,MATCH(A:A,budgetMMB!A:A,0))</f>
        <v>0</v>
      </c>
      <c r="M300" s="22">
        <f>INDEX(budgetMMB!M:M,MATCH($A:$A,budgetMMB!$A:$A,0))</f>
        <v>0</v>
      </c>
      <c r="N300" s="14">
        <f>INDEX(budgetMMB!N:N,MATCH($A:$A,budgetMMB!$A:$A,0))</f>
        <v>0</v>
      </c>
      <c r="O300" s="35">
        <f>INDEX(budgetMMB!O:O,MATCH($A:$A,budgetMMB!$A:$A,0))</f>
        <v>0</v>
      </c>
      <c r="P300" s="35">
        <f>INDEX(budgetMMB!P:P,MATCH($A:$A,budgetMMB!$A:$A,0))</f>
        <v>0</v>
      </c>
      <c r="Q300" s="35">
        <f>INDEX(budgetMMB!Q:Q,MATCH($A:$A,budgetMMB!$A:$A,0))</f>
        <v>0</v>
      </c>
      <c r="R300" s="35">
        <f>INDEX(budgetMMB!R:R,MATCH($A:$A,budgetMMB!$A:$A,0))</f>
        <v>0</v>
      </c>
      <c r="S300" s="14">
        <f t="shared" si="247"/>
        <v>0</v>
      </c>
      <c r="T300" s="35">
        <f>INDEX(budgetMMB!T:T,MATCH($A:$A,budgetMMB!$A:$A,0))</f>
        <v>0</v>
      </c>
      <c r="U300" s="332">
        <f t="shared" si="248"/>
        <v>0</v>
      </c>
      <c r="V300" s="58"/>
      <c r="W300" s="14"/>
      <c r="X300" s="58"/>
      <c r="Y300" s="58"/>
      <c r="Z300" s="58"/>
      <c r="AA300" s="58"/>
      <c r="AB300" s="75"/>
      <c r="AC300" s="319">
        <f t="shared" si="249"/>
        <v>0</v>
      </c>
      <c r="AD300" s="278"/>
      <c r="AE300" s="278"/>
      <c r="AF300" s="278"/>
      <c r="AG300" s="294">
        <f t="shared" si="250"/>
        <v>0</v>
      </c>
      <c r="AH300" s="304">
        <f t="shared" si="251"/>
        <v>0</v>
      </c>
    </row>
    <row r="301" spans="1:35">
      <c r="A301" s="39">
        <v>2640</v>
      </c>
      <c r="B301" s="44" t="s">
        <v>414</v>
      </c>
      <c r="C301" s="236" t="s">
        <v>339</v>
      </c>
      <c r="D301" s="6"/>
      <c r="E301" s="4"/>
      <c r="F301" s="98">
        <v>1</v>
      </c>
      <c r="G301" s="8"/>
      <c r="H301" s="7">
        <f t="shared" si="252"/>
        <v>1</v>
      </c>
      <c r="I301" s="4">
        <v>1</v>
      </c>
      <c r="J301" s="8" t="s">
        <v>231</v>
      </c>
      <c r="K301" s="7">
        <f>SUMIF(exportMMB!D:D,'Voorbeeld Costreport BudgetMMB'!A301,exportMMB!G:G)</f>
        <v>0</v>
      </c>
      <c r="L301" s="14">
        <f>INDEX(budgetMMB!L:L,MATCH(A:A,budgetMMB!A:A,0))</f>
        <v>0</v>
      </c>
      <c r="M301" s="22">
        <f>INDEX(budgetMMB!M:M,MATCH($A:$A,budgetMMB!$A:$A,0))</f>
        <v>0</v>
      </c>
      <c r="N301" s="14">
        <f>INDEX(budgetMMB!N:N,MATCH($A:$A,budgetMMB!$A:$A,0))</f>
        <v>0</v>
      </c>
      <c r="O301" s="35">
        <f>INDEX(budgetMMB!O:O,MATCH($A:$A,budgetMMB!$A:$A,0))</f>
        <v>0</v>
      </c>
      <c r="P301" s="35">
        <f>INDEX(budgetMMB!P:P,MATCH($A:$A,budgetMMB!$A:$A,0))</f>
        <v>0</v>
      </c>
      <c r="Q301" s="35">
        <f>INDEX(budgetMMB!Q:Q,MATCH($A:$A,budgetMMB!$A:$A,0))</f>
        <v>0</v>
      </c>
      <c r="R301" s="35">
        <f>INDEX(budgetMMB!R:R,MATCH($A:$A,budgetMMB!$A:$A,0))</f>
        <v>0</v>
      </c>
      <c r="S301" s="14">
        <f t="shared" si="247"/>
        <v>0</v>
      </c>
      <c r="T301" s="35">
        <f>INDEX(budgetMMB!T:T,MATCH($A:$A,budgetMMB!$A:$A,0))</f>
        <v>0</v>
      </c>
      <c r="U301" s="332">
        <f t="shared" si="248"/>
        <v>0</v>
      </c>
      <c r="V301" s="58"/>
      <c r="W301" s="14"/>
      <c r="X301" s="58"/>
      <c r="Y301" s="58"/>
      <c r="Z301" s="58"/>
      <c r="AA301" s="58"/>
      <c r="AB301" s="75"/>
      <c r="AC301" s="319">
        <f t="shared" si="249"/>
        <v>0</v>
      </c>
      <c r="AD301" s="278"/>
      <c r="AE301" s="278"/>
      <c r="AF301" s="278"/>
      <c r="AG301" s="294">
        <f t="shared" si="250"/>
        <v>0</v>
      </c>
      <c r="AH301" s="304">
        <f t="shared" si="251"/>
        <v>0</v>
      </c>
    </row>
    <row r="302" spans="1:35">
      <c r="A302" s="103">
        <v>2644</v>
      </c>
      <c r="B302" s="44" t="s">
        <v>415</v>
      </c>
      <c r="C302" s="236" t="s">
        <v>339</v>
      </c>
      <c r="D302" s="6"/>
      <c r="E302" s="4"/>
      <c r="F302" s="98">
        <v>1</v>
      </c>
      <c r="G302" s="8"/>
      <c r="H302" s="7">
        <f t="shared" si="252"/>
        <v>1</v>
      </c>
      <c r="I302" s="4">
        <v>1</v>
      </c>
      <c r="J302" s="8" t="s">
        <v>231</v>
      </c>
      <c r="K302" s="7">
        <f>SUMIF(exportMMB!D:D,'Voorbeeld Costreport BudgetMMB'!A302,exportMMB!G:G)</f>
        <v>0</v>
      </c>
      <c r="L302" s="14">
        <f>INDEX(budgetMMB!L:L,MATCH(A:A,budgetMMB!A:A,0))</f>
        <v>0</v>
      </c>
      <c r="M302" s="22">
        <f>INDEX(budgetMMB!M:M,MATCH($A:$A,budgetMMB!$A:$A,0))</f>
        <v>0</v>
      </c>
      <c r="N302" s="14">
        <f>INDEX(budgetMMB!N:N,MATCH($A:$A,budgetMMB!$A:$A,0))</f>
        <v>0</v>
      </c>
      <c r="O302" s="35">
        <f>INDEX(budgetMMB!O:O,MATCH($A:$A,budgetMMB!$A:$A,0))</f>
        <v>0</v>
      </c>
      <c r="P302" s="35">
        <f>INDEX(budgetMMB!P:P,MATCH($A:$A,budgetMMB!$A:$A,0))</f>
        <v>0</v>
      </c>
      <c r="Q302" s="35">
        <f>INDEX(budgetMMB!Q:Q,MATCH($A:$A,budgetMMB!$A:$A,0))</f>
        <v>0</v>
      </c>
      <c r="R302" s="35">
        <f>INDEX(budgetMMB!R:R,MATCH($A:$A,budgetMMB!$A:$A,0))</f>
        <v>0</v>
      </c>
      <c r="S302" s="14">
        <f t="shared" si="247"/>
        <v>0</v>
      </c>
      <c r="T302" s="35">
        <f>INDEX(budgetMMB!T:T,MATCH($A:$A,budgetMMB!$A:$A,0))</f>
        <v>0</v>
      </c>
      <c r="U302" s="332">
        <f t="shared" si="248"/>
        <v>0</v>
      </c>
      <c r="V302" s="58"/>
      <c r="W302" s="14"/>
      <c r="X302" s="58"/>
      <c r="Y302" s="58"/>
      <c r="Z302" s="58"/>
      <c r="AA302" s="58"/>
      <c r="AB302" s="75"/>
      <c r="AC302" s="319">
        <f t="shared" si="249"/>
        <v>0</v>
      </c>
      <c r="AD302" s="278"/>
      <c r="AE302" s="278"/>
      <c r="AF302" s="278"/>
      <c r="AG302" s="294">
        <f t="shared" si="250"/>
        <v>0</v>
      </c>
      <c r="AH302" s="304">
        <f t="shared" si="251"/>
        <v>0</v>
      </c>
    </row>
    <row r="303" spans="1:35">
      <c r="A303" s="103">
        <v>2645</v>
      </c>
      <c r="B303" s="44" t="s">
        <v>416</v>
      </c>
      <c r="C303" s="236" t="s">
        <v>339</v>
      </c>
      <c r="D303" s="6"/>
      <c r="E303" s="4"/>
      <c r="F303" s="98">
        <v>1</v>
      </c>
      <c r="G303" s="8"/>
      <c r="H303" s="7">
        <f t="shared" si="252"/>
        <v>1</v>
      </c>
      <c r="I303" s="4">
        <v>1</v>
      </c>
      <c r="J303" s="8" t="s">
        <v>231</v>
      </c>
      <c r="K303" s="7">
        <f>SUMIF(exportMMB!D:D,'Voorbeeld Costreport BudgetMMB'!A303,exportMMB!G:G)</f>
        <v>0</v>
      </c>
      <c r="L303" s="14">
        <f>INDEX(budgetMMB!L:L,MATCH(A:A,budgetMMB!A:A,0))</f>
        <v>0</v>
      </c>
      <c r="M303" s="22">
        <f>INDEX(budgetMMB!M:M,MATCH($A:$A,budgetMMB!$A:$A,0))</f>
        <v>0</v>
      </c>
      <c r="N303" s="14">
        <f>INDEX(budgetMMB!N:N,MATCH($A:$A,budgetMMB!$A:$A,0))</f>
        <v>0</v>
      </c>
      <c r="O303" s="35">
        <f>INDEX(budgetMMB!O:O,MATCH($A:$A,budgetMMB!$A:$A,0))</f>
        <v>0</v>
      </c>
      <c r="P303" s="35">
        <f>INDEX(budgetMMB!P:P,MATCH($A:$A,budgetMMB!$A:$A,0))</f>
        <v>0</v>
      </c>
      <c r="Q303" s="35">
        <f>INDEX(budgetMMB!Q:Q,MATCH($A:$A,budgetMMB!$A:$A,0))</f>
        <v>0</v>
      </c>
      <c r="R303" s="35">
        <f>INDEX(budgetMMB!R:R,MATCH($A:$A,budgetMMB!$A:$A,0))</f>
        <v>0</v>
      </c>
      <c r="S303" s="14">
        <f t="shared" si="247"/>
        <v>0</v>
      </c>
      <c r="T303" s="35">
        <f>INDEX(budgetMMB!T:T,MATCH($A:$A,budgetMMB!$A:$A,0))</f>
        <v>0</v>
      </c>
      <c r="U303" s="332">
        <f t="shared" si="248"/>
        <v>0</v>
      </c>
      <c r="V303" s="58"/>
      <c r="W303" s="14"/>
      <c r="X303" s="58"/>
      <c r="Y303" s="58"/>
      <c r="Z303" s="58"/>
      <c r="AA303" s="58"/>
      <c r="AB303" s="75"/>
      <c r="AC303" s="319">
        <f t="shared" si="249"/>
        <v>0</v>
      </c>
      <c r="AD303" s="278"/>
      <c r="AE303" s="278"/>
      <c r="AF303" s="278"/>
      <c r="AG303" s="294">
        <f t="shared" si="250"/>
        <v>0</v>
      </c>
      <c r="AH303" s="304">
        <f t="shared" si="251"/>
        <v>0</v>
      </c>
    </row>
    <row r="304" spans="1:35">
      <c r="A304" s="39">
        <v>2650</v>
      </c>
      <c r="B304" s="44" t="s">
        <v>417</v>
      </c>
      <c r="C304" s="236" t="s">
        <v>339</v>
      </c>
      <c r="D304" s="6"/>
      <c r="E304" s="4"/>
      <c r="F304" s="98">
        <v>1</v>
      </c>
      <c r="G304" s="8"/>
      <c r="H304" s="7">
        <f t="shared" si="252"/>
        <v>1</v>
      </c>
      <c r="I304" s="4">
        <v>1</v>
      </c>
      <c r="J304" s="8" t="s">
        <v>231</v>
      </c>
      <c r="K304" s="7">
        <f>SUMIF(exportMMB!D:D,'Voorbeeld Costreport BudgetMMB'!A304,exportMMB!G:G)</f>
        <v>0</v>
      </c>
      <c r="L304" s="14">
        <f>INDEX(budgetMMB!L:L,MATCH(A:A,budgetMMB!A:A,0))</f>
        <v>0</v>
      </c>
      <c r="M304" s="22">
        <f>INDEX(budgetMMB!M:M,MATCH($A:$A,budgetMMB!$A:$A,0))</f>
        <v>0</v>
      </c>
      <c r="N304" s="14">
        <f>INDEX(budgetMMB!N:N,MATCH($A:$A,budgetMMB!$A:$A,0))</f>
        <v>0</v>
      </c>
      <c r="O304" s="35">
        <f>INDEX(budgetMMB!O:O,MATCH($A:$A,budgetMMB!$A:$A,0))</f>
        <v>0</v>
      </c>
      <c r="P304" s="35">
        <f>INDEX(budgetMMB!P:P,MATCH($A:$A,budgetMMB!$A:$A,0))</f>
        <v>0</v>
      </c>
      <c r="Q304" s="35">
        <f>INDEX(budgetMMB!Q:Q,MATCH($A:$A,budgetMMB!$A:$A,0))</f>
        <v>0</v>
      </c>
      <c r="R304" s="35">
        <f>INDEX(budgetMMB!R:R,MATCH($A:$A,budgetMMB!$A:$A,0))</f>
        <v>0</v>
      </c>
      <c r="S304" s="14">
        <f t="shared" si="247"/>
        <v>0</v>
      </c>
      <c r="T304" s="35">
        <f>INDEX(budgetMMB!T:T,MATCH($A:$A,budgetMMB!$A:$A,0))</f>
        <v>0</v>
      </c>
      <c r="U304" s="332">
        <f t="shared" si="248"/>
        <v>0</v>
      </c>
      <c r="V304" s="58"/>
      <c r="W304" s="14"/>
      <c r="X304" s="58"/>
      <c r="Y304" s="58"/>
      <c r="Z304" s="58"/>
      <c r="AA304" s="58"/>
      <c r="AB304" s="75"/>
      <c r="AC304" s="319">
        <f t="shared" si="249"/>
        <v>0</v>
      </c>
      <c r="AD304" s="278"/>
      <c r="AE304" s="278"/>
      <c r="AF304" s="278"/>
      <c r="AG304" s="294">
        <f t="shared" si="250"/>
        <v>0</v>
      </c>
      <c r="AH304" s="304">
        <f t="shared" si="251"/>
        <v>0</v>
      </c>
    </row>
    <row r="305" spans="1:35">
      <c r="A305" s="103">
        <v>2684</v>
      </c>
      <c r="B305" s="44" t="s">
        <v>418</v>
      </c>
      <c r="C305" s="236" t="s">
        <v>339</v>
      </c>
      <c r="D305" s="6"/>
      <c r="E305" s="4"/>
      <c r="F305" s="98">
        <v>1</v>
      </c>
      <c r="G305" s="8"/>
      <c r="H305" s="7">
        <f t="shared" ref="H305" si="253">SUM(E305:G305)</f>
        <v>1</v>
      </c>
      <c r="I305" s="4">
        <v>1</v>
      </c>
      <c r="J305" s="8" t="s">
        <v>231</v>
      </c>
      <c r="K305" s="7">
        <f>SUMIF(exportMMB!D:D,'Voorbeeld Costreport BudgetMMB'!A305,exportMMB!G:G)</f>
        <v>0</v>
      </c>
      <c r="L305" s="14">
        <f>INDEX(budgetMMB!L:L,MATCH(A:A,budgetMMB!A:A,0))</f>
        <v>0</v>
      </c>
      <c r="M305" s="22">
        <f>INDEX(budgetMMB!M:M,MATCH($A:$A,budgetMMB!$A:$A,0))</f>
        <v>0</v>
      </c>
      <c r="N305" s="14">
        <f>INDEX(budgetMMB!N:N,MATCH($A:$A,budgetMMB!$A:$A,0))</f>
        <v>0</v>
      </c>
      <c r="O305" s="35">
        <f>INDEX(budgetMMB!O:O,MATCH($A:$A,budgetMMB!$A:$A,0))</f>
        <v>0</v>
      </c>
      <c r="P305" s="35">
        <f>INDEX(budgetMMB!P:P,MATCH($A:$A,budgetMMB!$A:$A,0))</f>
        <v>0</v>
      </c>
      <c r="Q305" s="35">
        <f>INDEX(budgetMMB!Q:Q,MATCH($A:$A,budgetMMB!$A:$A,0))</f>
        <v>0</v>
      </c>
      <c r="R305" s="35">
        <f>INDEX(budgetMMB!R:R,MATCH($A:$A,budgetMMB!$A:$A,0))</f>
        <v>0</v>
      </c>
      <c r="S305" s="14">
        <f t="shared" si="247"/>
        <v>0</v>
      </c>
      <c r="T305" s="35">
        <f>INDEX(budgetMMB!T:T,MATCH($A:$A,budgetMMB!$A:$A,0))</f>
        <v>0</v>
      </c>
      <c r="U305" s="332">
        <f t="shared" si="248"/>
        <v>0</v>
      </c>
      <c r="V305" s="58"/>
      <c r="W305" s="14"/>
      <c r="X305" s="58"/>
      <c r="Y305" s="58"/>
      <c r="Z305" s="58"/>
      <c r="AA305" s="58"/>
      <c r="AB305" s="75"/>
      <c r="AC305" s="319">
        <f t="shared" si="249"/>
        <v>0</v>
      </c>
      <c r="AD305" s="278"/>
      <c r="AE305" s="278"/>
      <c r="AF305" s="278"/>
      <c r="AG305" s="294">
        <f t="shared" si="250"/>
        <v>0</v>
      </c>
      <c r="AH305" s="304">
        <f t="shared" si="251"/>
        <v>0</v>
      </c>
    </row>
    <row r="306" spans="1:35">
      <c r="A306" s="39">
        <v>2690</v>
      </c>
      <c r="B306" s="44" t="s">
        <v>419</v>
      </c>
      <c r="C306" s="236" t="s">
        <v>339</v>
      </c>
      <c r="D306" s="6"/>
      <c r="E306" s="4"/>
      <c r="F306" s="98">
        <v>1</v>
      </c>
      <c r="G306" s="8"/>
      <c r="H306" s="7">
        <f t="shared" ref="H306:H311" si="254">SUM(E306:G306)</f>
        <v>1</v>
      </c>
      <c r="I306" s="4">
        <v>1</v>
      </c>
      <c r="J306" s="8" t="s">
        <v>231</v>
      </c>
      <c r="K306" s="7">
        <f>SUMIF(exportMMB!D:D,'Voorbeeld Costreport BudgetMMB'!A306,exportMMB!G:G)</f>
        <v>0</v>
      </c>
      <c r="L306" s="14">
        <f>INDEX(budgetMMB!L:L,MATCH(A:A,budgetMMB!A:A,0))</f>
        <v>0</v>
      </c>
      <c r="M306" s="22">
        <f>INDEX(budgetMMB!M:M,MATCH($A:$A,budgetMMB!$A:$A,0))</f>
        <v>0</v>
      </c>
      <c r="N306" s="14">
        <f>INDEX(budgetMMB!N:N,MATCH($A:$A,budgetMMB!$A:$A,0))</f>
        <v>0</v>
      </c>
      <c r="O306" s="35">
        <f>INDEX(budgetMMB!O:O,MATCH($A:$A,budgetMMB!$A:$A,0))</f>
        <v>0</v>
      </c>
      <c r="P306" s="35">
        <f>INDEX(budgetMMB!P:P,MATCH($A:$A,budgetMMB!$A:$A,0))</f>
        <v>0</v>
      </c>
      <c r="Q306" s="35">
        <f>INDEX(budgetMMB!Q:Q,MATCH($A:$A,budgetMMB!$A:$A,0))</f>
        <v>0</v>
      </c>
      <c r="R306" s="35">
        <f>INDEX(budgetMMB!R:R,MATCH($A:$A,budgetMMB!$A:$A,0))</f>
        <v>0</v>
      </c>
      <c r="S306" s="14">
        <f t="shared" si="247"/>
        <v>0</v>
      </c>
      <c r="T306" s="35">
        <f>INDEX(budgetMMB!T:T,MATCH($A:$A,budgetMMB!$A:$A,0))</f>
        <v>0</v>
      </c>
      <c r="U306" s="332">
        <f t="shared" si="248"/>
        <v>0</v>
      </c>
      <c r="V306" s="58"/>
      <c r="W306" s="14"/>
      <c r="X306" s="58"/>
      <c r="Y306" s="58"/>
      <c r="Z306" s="58"/>
      <c r="AA306" s="58"/>
      <c r="AB306" s="75"/>
      <c r="AC306" s="319">
        <f t="shared" si="249"/>
        <v>0</v>
      </c>
      <c r="AD306" s="278"/>
      <c r="AE306" s="278"/>
      <c r="AF306" s="278"/>
      <c r="AG306" s="294">
        <f t="shared" si="250"/>
        <v>0</v>
      </c>
      <c r="AH306" s="304">
        <f t="shared" si="251"/>
        <v>0</v>
      </c>
    </row>
    <row r="307" spans="1:35">
      <c r="A307" s="103">
        <v>2695</v>
      </c>
      <c r="B307" s="44" t="s">
        <v>420</v>
      </c>
      <c r="C307" s="236" t="s">
        <v>339</v>
      </c>
      <c r="D307" s="6"/>
      <c r="E307" s="4"/>
      <c r="F307" s="98">
        <v>1</v>
      </c>
      <c r="G307" s="8"/>
      <c r="H307" s="7">
        <f t="shared" si="254"/>
        <v>1</v>
      </c>
      <c r="I307" s="4">
        <v>1</v>
      </c>
      <c r="J307" s="8" t="s">
        <v>231</v>
      </c>
      <c r="K307" s="7">
        <f>SUMIF(exportMMB!D:D,'Voorbeeld Costreport BudgetMMB'!A307,exportMMB!G:G)</f>
        <v>0</v>
      </c>
      <c r="L307" s="14">
        <f>INDEX(budgetMMB!L:L,MATCH(A:A,budgetMMB!A:A,0))</f>
        <v>0</v>
      </c>
      <c r="M307" s="22">
        <f>INDEX(budgetMMB!M:M,MATCH($A:$A,budgetMMB!$A:$A,0))</f>
        <v>0</v>
      </c>
      <c r="N307" s="14">
        <f>INDEX(budgetMMB!N:N,MATCH($A:$A,budgetMMB!$A:$A,0))</f>
        <v>0</v>
      </c>
      <c r="O307" s="35">
        <f>INDEX(budgetMMB!O:O,MATCH($A:$A,budgetMMB!$A:$A,0))</f>
        <v>0</v>
      </c>
      <c r="P307" s="35">
        <f>INDEX(budgetMMB!P:P,MATCH($A:$A,budgetMMB!$A:$A,0))</f>
        <v>0</v>
      </c>
      <c r="Q307" s="35">
        <f>INDEX(budgetMMB!Q:Q,MATCH($A:$A,budgetMMB!$A:$A,0))</f>
        <v>0</v>
      </c>
      <c r="R307" s="35">
        <f>INDEX(budgetMMB!R:R,MATCH($A:$A,budgetMMB!$A:$A,0))</f>
        <v>0</v>
      </c>
      <c r="S307" s="14">
        <f t="shared" si="247"/>
        <v>0</v>
      </c>
      <c r="T307" s="35">
        <f>INDEX(budgetMMB!T:T,MATCH($A:$A,budgetMMB!$A:$A,0))</f>
        <v>0</v>
      </c>
      <c r="U307" s="332">
        <f t="shared" si="248"/>
        <v>0</v>
      </c>
      <c r="V307" s="58"/>
      <c r="W307" s="14"/>
      <c r="X307" s="58"/>
      <c r="Y307" s="58"/>
      <c r="Z307" s="58"/>
      <c r="AA307" s="58"/>
      <c r="AB307" s="75"/>
      <c r="AC307" s="319">
        <f t="shared" si="249"/>
        <v>0</v>
      </c>
      <c r="AD307" s="278"/>
      <c r="AE307" s="278"/>
      <c r="AF307" s="278"/>
      <c r="AG307" s="294">
        <f t="shared" si="250"/>
        <v>0</v>
      </c>
      <c r="AH307" s="304">
        <f t="shared" si="251"/>
        <v>0</v>
      </c>
    </row>
    <row r="308" spans="1:35">
      <c r="A308" s="39"/>
      <c r="B308" s="46" t="s">
        <v>152</v>
      </c>
      <c r="C308" s="236"/>
      <c r="D308" s="6"/>
      <c r="E308" s="4"/>
      <c r="F308" s="98"/>
      <c r="G308" s="8"/>
      <c r="H308" s="7"/>
      <c r="I308" s="4"/>
      <c r="J308" s="8"/>
      <c r="K308" s="7"/>
      <c r="L308" s="16">
        <f>SUM(L297:L307)</f>
        <v>0</v>
      </c>
      <c r="M308" s="21">
        <f>SUM(M298:M307)</f>
        <v>0</v>
      </c>
      <c r="N308" s="16">
        <f t="shared" ref="N308:U308" si="255">SUM(N298:N307)</f>
        <v>0</v>
      </c>
      <c r="O308" s="34">
        <f t="shared" si="255"/>
        <v>0</v>
      </c>
      <c r="P308" s="34">
        <f t="shared" si="255"/>
        <v>0</v>
      </c>
      <c r="Q308" s="34">
        <f t="shared" si="255"/>
        <v>0</v>
      </c>
      <c r="R308" s="34">
        <f t="shared" si="255"/>
        <v>0</v>
      </c>
      <c r="S308" s="16">
        <f t="shared" si="255"/>
        <v>0</v>
      </c>
      <c r="T308" s="34">
        <f t="shared" si="255"/>
        <v>0</v>
      </c>
      <c r="U308" s="284">
        <f t="shared" si="255"/>
        <v>0</v>
      </c>
      <c r="V308" s="58">
        <f t="shared" ref="V308:AA308" si="256">SUM(V298:V307)</f>
        <v>0</v>
      </c>
      <c r="W308" s="14">
        <f t="shared" si="256"/>
        <v>0</v>
      </c>
      <c r="X308" s="58">
        <f t="shared" si="256"/>
        <v>0</v>
      </c>
      <c r="Y308" s="58">
        <f t="shared" si="256"/>
        <v>0</v>
      </c>
      <c r="Z308" s="58">
        <f t="shared" si="256"/>
        <v>0</v>
      </c>
      <c r="AA308" s="58">
        <f t="shared" si="256"/>
        <v>0</v>
      </c>
      <c r="AB308" s="59">
        <f t="shared" ref="AB308" si="257">SUM(AB298:AB307)</f>
        <v>0</v>
      </c>
      <c r="AC308" s="320">
        <f t="shared" ref="AC308:AF308" si="258">SUM(AC298:AC307)</f>
        <v>0</v>
      </c>
      <c r="AD308" s="279">
        <f t="shared" si="258"/>
        <v>0</v>
      </c>
      <c r="AE308" s="279">
        <f t="shared" si="258"/>
        <v>0</v>
      </c>
      <c r="AF308" s="279">
        <f t="shared" si="258"/>
        <v>0</v>
      </c>
      <c r="AG308" s="295">
        <f t="shared" ref="AG308:AH308" si="259">SUM(AG298:AG307)</f>
        <v>0</v>
      </c>
      <c r="AH308" s="305">
        <f t="shared" si="259"/>
        <v>0</v>
      </c>
      <c r="AI308" s="328"/>
    </row>
    <row r="309" spans="1:35">
      <c r="A309" s="39"/>
      <c r="B309" s="46"/>
      <c r="C309" s="236"/>
      <c r="D309" s="6"/>
      <c r="E309" s="4"/>
      <c r="F309" s="98"/>
      <c r="G309" s="8"/>
      <c r="H309" s="7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  <c r="U309" s="284"/>
      <c r="V309" s="58"/>
      <c r="W309" s="14"/>
      <c r="X309" s="58"/>
      <c r="Y309" s="58"/>
      <c r="Z309" s="58"/>
      <c r="AA309" s="58"/>
      <c r="AB309" s="75"/>
      <c r="AC309" s="323"/>
      <c r="AD309" s="282"/>
      <c r="AE309" s="282"/>
      <c r="AF309" s="282"/>
      <c r="AG309" s="298"/>
      <c r="AH309" s="308"/>
      <c r="AI309" s="330"/>
    </row>
    <row r="310" spans="1:35">
      <c r="A310" s="104">
        <v>2800</v>
      </c>
      <c r="B310" s="31" t="s">
        <v>178</v>
      </c>
      <c r="C310" s="237"/>
      <c r="D310" s="6"/>
      <c r="E310" s="4"/>
      <c r="F310" s="98"/>
      <c r="G310" s="8"/>
      <c r="H310" s="7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  <c r="U310" s="284"/>
      <c r="V310" s="58"/>
      <c r="W310" s="14"/>
      <c r="X310" s="58"/>
      <c r="Y310" s="58"/>
      <c r="Z310" s="58"/>
      <c r="AA310" s="58"/>
      <c r="AB310" s="75"/>
      <c r="AC310" s="319"/>
      <c r="AD310" s="278"/>
      <c r="AE310" s="278"/>
      <c r="AF310" s="278"/>
      <c r="AG310" s="294"/>
      <c r="AH310" s="304"/>
    </row>
    <row r="311" spans="1:35">
      <c r="A311" s="39">
        <v>2801</v>
      </c>
      <c r="B311" s="44" t="s">
        <v>421</v>
      </c>
      <c r="C311" s="236" t="s">
        <v>248</v>
      </c>
      <c r="D311" s="6"/>
      <c r="E311" s="4"/>
      <c r="F311" s="98">
        <v>1</v>
      </c>
      <c r="G311" s="8"/>
      <c r="H311" s="7">
        <f t="shared" si="254"/>
        <v>1</v>
      </c>
      <c r="I311" s="4">
        <v>1</v>
      </c>
      <c r="J311" s="8" t="s">
        <v>231</v>
      </c>
      <c r="K311" s="7">
        <f>SUMIF(exportMMB!D:D,'Voorbeeld Costreport BudgetMMB'!A311,exportMMB!G:G)</f>
        <v>0</v>
      </c>
      <c r="L311" s="14">
        <f>INDEX(budgetMMB!L:L,MATCH(A:A,budgetMMB!A:A,0))</f>
        <v>0</v>
      </c>
      <c r="M311" s="22">
        <f>INDEX(budgetMMB!M:M,MATCH($A:$A,budgetMMB!$A:$A,0))</f>
        <v>0</v>
      </c>
      <c r="N311" s="14">
        <f>INDEX(budgetMMB!N:N,MATCH($A:$A,budgetMMB!$A:$A,0))</f>
        <v>0</v>
      </c>
      <c r="O311" s="35">
        <f>INDEX(budgetMMB!O:O,MATCH($A:$A,budgetMMB!$A:$A,0))</f>
        <v>0</v>
      </c>
      <c r="P311" s="35">
        <f>INDEX(budgetMMB!P:P,MATCH($A:$A,budgetMMB!$A:$A,0))</f>
        <v>0</v>
      </c>
      <c r="Q311" s="35">
        <f>INDEX(budgetMMB!Q:Q,MATCH($A:$A,budgetMMB!$A:$A,0))</f>
        <v>0</v>
      </c>
      <c r="R311" s="35">
        <f>INDEX(budgetMMB!R:R,MATCH($A:$A,budgetMMB!$A:$A,0))</f>
        <v>0</v>
      </c>
      <c r="S311" s="14">
        <f t="shared" ref="S311:S325" si="260">L311-SUM(N311:R311)</f>
        <v>0</v>
      </c>
      <c r="T311" s="35">
        <f>INDEX(budgetMMB!T:T,MATCH($A:$A,budgetMMB!$A:$A,0))</f>
        <v>0</v>
      </c>
      <c r="U311" s="332">
        <f t="shared" ref="U311:U325" si="261">W:W+X:X+Y:Y+Z:Z+AA:AA</f>
        <v>0</v>
      </c>
      <c r="V311" s="58"/>
      <c r="W311" s="14"/>
      <c r="X311" s="58"/>
      <c r="Y311" s="58"/>
      <c r="Z311" s="58"/>
      <c r="AA311" s="58"/>
      <c r="AB311" s="75"/>
      <c r="AC311" s="319">
        <f t="shared" ref="AC311:AC325" si="262">AD:AD+AE:AE</f>
        <v>0</v>
      </c>
      <c r="AD311" s="278"/>
      <c r="AE311" s="278"/>
      <c r="AF311" s="278"/>
      <c r="AG311" s="294">
        <f t="shared" ref="AG311:AG325" si="263">AC:AC+U:U</f>
        <v>0</v>
      </c>
      <c r="AH311" s="304">
        <f t="shared" ref="AH311:AH325" si="264">L:L-AG:AG</f>
        <v>0</v>
      </c>
    </row>
    <row r="312" spans="1:35">
      <c r="A312" s="39">
        <v>2802</v>
      </c>
      <c r="B312" s="44" t="s">
        <v>422</v>
      </c>
      <c r="C312" s="236" t="s">
        <v>248</v>
      </c>
      <c r="D312" s="6"/>
      <c r="E312" s="4"/>
      <c r="F312" s="98">
        <v>1</v>
      </c>
      <c r="G312" s="8"/>
      <c r="H312" s="7">
        <f t="shared" ref="H312:H319" si="265">SUM(E312:G312)</f>
        <v>1</v>
      </c>
      <c r="I312" s="4">
        <v>1</v>
      </c>
      <c r="J312" s="8" t="s">
        <v>231</v>
      </c>
      <c r="K312" s="7">
        <f>SUMIF(exportMMB!D:D,'Voorbeeld Costreport BudgetMMB'!A312,exportMMB!G:G)</f>
        <v>0</v>
      </c>
      <c r="L312" s="14">
        <f>INDEX(budgetMMB!L:L,MATCH(A:A,budgetMMB!A:A,0))</f>
        <v>0</v>
      </c>
      <c r="M312" s="22">
        <f>INDEX(budgetMMB!M:M,MATCH($A:$A,budgetMMB!$A:$A,0))</f>
        <v>0</v>
      </c>
      <c r="N312" s="14">
        <f>INDEX(budgetMMB!N:N,MATCH($A:$A,budgetMMB!$A:$A,0))</f>
        <v>0</v>
      </c>
      <c r="O312" s="35">
        <f>INDEX(budgetMMB!O:O,MATCH($A:$A,budgetMMB!$A:$A,0))</f>
        <v>0</v>
      </c>
      <c r="P312" s="35">
        <f>INDEX(budgetMMB!P:P,MATCH($A:$A,budgetMMB!$A:$A,0))</f>
        <v>0</v>
      </c>
      <c r="Q312" s="35">
        <f>INDEX(budgetMMB!Q:Q,MATCH($A:$A,budgetMMB!$A:$A,0))</f>
        <v>0</v>
      </c>
      <c r="R312" s="35">
        <f>INDEX(budgetMMB!R:R,MATCH($A:$A,budgetMMB!$A:$A,0))</f>
        <v>0</v>
      </c>
      <c r="S312" s="14">
        <f t="shared" si="260"/>
        <v>0</v>
      </c>
      <c r="T312" s="35">
        <f>INDEX(budgetMMB!T:T,MATCH($A:$A,budgetMMB!$A:$A,0))</f>
        <v>0</v>
      </c>
      <c r="U312" s="332">
        <f t="shared" si="261"/>
        <v>0</v>
      </c>
      <c r="V312" s="58"/>
      <c r="W312" s="14"/>
      <c r="X312" s="58"/>
      <c r="Y312" s="58"/>
      <c r="Z312" s="58"/>
      <c r="AA312" s="58"/>
      <c r="AB312" s="75"/>
      <c r="AC312" s="319">
        <f t="shared" si="262"/>
        <v>0</v>
      </c>
      <c r="AD312" s="278"/>
      <c r="AE312" s="278"/>
      <c r="AF312" s="278"/>
      <c r="AG312" s="294">
        <f t="shared" si="263"/>
        <v>0</v>
      </c>
      <c r="AH312" s="304">
        <f t="shared" si="264"/>
        <v>0</v>
      </c>
    </row>
    <row r="313" spans="1:35">
      <c r="A313" s="103">
        <v>2803</v>
      </c>
      <c r="B313" s="44" t="s">
        <v>423</v>
      </c>
      <c r="C313" s="236" t="s">
        <v>244</v>
      </c>
      <c r="D313" s="6"/>
      <c r="E313" s="4"/>
      <c r="F313" s="98">
        <v>1</v>
      </c>
      <c r="G313" s="8"/>
      <c r="H313" s="7">
        <f t="shared" si="265"/>
        <v>1</v>
      </c>
      <c r="I313" s="4">
        <v>1</v>
      </c>
      <c r="J313" s="8" t="s">
        <v>231</v>
      </c>
      <c r="K313" s="7">
        <f>SUMIF(exportMMB!D:D,'Voorbeeld Costreport BudgetMMB'!A313,exportMMB!G:G)</f>
        <v>0</v>
      </c>
      <c r="L313" s="14">
        <f>INDEX(budgetMMB!L:L,MATCH(A:A,budgetMMB!A:A,0))</f>
        <v>0</v>
      </c>
      <c r="M313" s="22">
        <f>INDEX(budgetMMB!M:M,MATCH($A:$A,budgetMMB!$A:$A,0))</f>
        <v>0</v>
      </c>
      <c r="N313" s="14">
        <f>INDEX(budgetMMB!N:N,MATCH($A:$A,budgetMMB!$A:$A,0))</f>
        <v>0</v>
      </c>
      <c r="O313" s="35">
        <f>INDEX(budgetMMB!O:O,MATCH($A:$A,budgetMMB!$A:$A,0))</f>
        <v>0</v>
      </c>
      <c r="P313" s="35">
        <f>INDEX(budgetMMB!P:P,MATCH($A:$A,budgetMMB!$A:$A,0))</f>
        <v>0</v>
      </c>
      <c r="Q313" s="35">
        <f>INDEX(budgetMMB!Q:Q,MATCH($A:$A,budgetMMB!$A:$A,0))</f>
        <v>0</v>
      </c>
      <c r="R313" s="35">
        <f>INDEX(budgetMMB!R:R,MATCH($A:$A,budgetMMB!$A:$A,0))</f>
        <v>0</v>
      </c>
      <c r="S313" s="14">
        <f t="shared" si="260"/>
        <v>0</v>
      </c>
      <c r="T313" s="35">
        <f>INDEX(budgetMMB!T:T,MATCH($A:$A,budgetMMB!$A:$A,0))</f>
        <v>0</v>
      </c>
      <c r="U313" s="332">
        <f t="shared" si="261"/>
        <v>0</v>
      </c>
      <c r="V313" s="58"/>
      <c r="W313" s="14"/>
      <c r="X313" s="58"/>
      <c r="Y313" s="58"/>
      <c r="Z313" s="58"/>
      <c r="AA313" s="58"/>
      <c r="AB313" s="75"/>
      <c r="AC313" s="319">
        <f t="shared" si="262"/>
        <v>0</v>
      </c>
      <c r="AD313" s="278"/>
      <c r="AE313" s="278"/>
      <c r="AF313" s="278"/>
      <c r="AG313" s="294">
        <f t="shared" si="263"/>
        <v>0</v>
      </c>
      <c r="AH313" s="304">
        <f t="shared" si="264"/>
        <v>0</v>
      </c>
    </row>
    <row r="314" spans="1:35">
      <c r="A314" s="103">
        <v>2804</v>
      </c>
      <c r="B314" s="44" t="s">
        <v>424</v>
      </c>
      <c r="C314" s="236" t="s">
        <v>244</v>
      </c>
      <c r="D314" s="6"/>
      <c r="E314" s="4"/>
      <c r="F314" s="98">
        <v>1</v>
      </c>
      <c r="G314" s="8"/>
      <c r="H314" s="7">
        <f t="shared" si="265"/>
        <v>1</v>
      </c>
      <c r="I314" s="4">
        <v>1</v>
      </c>
      <c r="J314" s="8" t="s">
        <v>231</v>
      </c>
      <c r="K314" s="7">
        <f>SUMIF(exportMMB!D:D,'Voorbeeld Costreport BudgetMMB'!A314,exportMMB!G:G)</f>
        <v>0</v>
      </c>
      <c r="L314" s="14">
        <f>INDEX(budgetMMB!L:L,MATCH(A:A,budgetMMB!A:A,0))</f>
        <v>0</v>
      </c>
      <c r="M314" s="22">
        <f>INDEX(budgetMMB!M:M,MATCH($A:$A,budgetMMB!$A:$A,0))</f>
        <v>0</v>
      </c>
      <c r="N314" s="14">
        <f>INDEX(budgetMMB!N:N,MATCH($A:$A,budgetMMB!$A:$A,0))</f>
        <v>0</v>
      </c>
      <c r="O314" s="35">
        <f>INDEX(budgetMMB!O:O,MATCH($A:$A,budgetMMB!$A:$A,0))</f>
        <v>0</v>
      </c>
      <c r="P314" s="35">
        <f>INDEX(budgetMMB!P:P,MATCH($A:$A,budgetMMB!$A:$A,0))</f>
        <v>0</v>
      </c>
      <c r="Q314" s="35">
        <f>INDEX(budgetMMB!Q:Q,MATCH($A:$A,budgetMMB!$A:$A,0))</f>
        <v>0</v>
      </c>
      <c r="R314" s="35">
        <f>INDEX(budgetMMB!R:R,MATCH($A:$A,budgetMMB!$A:$A,0))</f>
        <v>0</v>
      </c>
      <c r="S314" s="14">
        <f t="shared" si="260"/>
        <v>0</v>
      </c>
      <c r="T314" s="35">
        <f>INDEX(budgetMMB!T:T,MATCH($A:$A,budgetMMB!$A:$A,0))</f>
        <v>0</v>
      </c>
      <c r="U314" s="332">
        <f t="shared" si="261"/>
        <v>0</v>
      </c>
      <c r="V314" s="58"/>
      <c r="W314" s="14"/>
      <c r="X314" s="58"/>
      <c r="Y314" s="58"/>
      <c r="Z314" s="58"/>
      <c r="AA314" s="58"/>
      <c r="AB314" s="75"/>
      <c r="AC314" s="319">
        <f t="shared" si="262"/>
        <v>0</v>
      </c>
      <c r="AD314" s="278"/>
      <c r="AE314" s="278"/>
      <c r="AF314" s="278"/>
      <c r="AG314" s="294">
        <f t="shared" si="263"/>
        <v>0</v>
      </c>
      <c r="AH314" s="304">
        <f t="shared" si="264"/>
        <v>0</v>
      </c>
    </row>
    <row r="315" spans="1:35">
      <c r="A315" s="39">
        <v>2820</v>
      </c>
      <c r="B315" s="44" t="s">
        <v>425</v>
      </c>
      <c r="C315" s="236" t="s">
        <v>244</v>
      </c>
      <c r="D315" s="6"/>
      <c r="E315" s="4"/>
      <c r="F315" s="98">
        <v>1</v>
      </c>
      <c r="G315" s="8"/>
      <c r="H315" s="7">
        <f t="shared" si="265"/>
        <v>1</v>
      </c>
      <c r="I315" s="4">
        <v>1</v>
      </c>
      <c r="J315" s="8" t="s">
        <v>231</v>
      </c>
      <c r="K315" s="7">
        <f>SUMIF(exportMMB!D:D,'Voorbeeld Costreport BudgetMMB'!A315,exportMMB!G:G)</f>
        <v>0</v>
      </c>
      <c r="L315" s="14">
        <f>INDEX(budgetMMB!L:L,MATCH(A:A,budgetMMB!A:A,0))</f>
        <v>0</v>
      </c>
      <c r="M315" s="22">
        <f>INDEX(budgetMMB!M:M,MATCH($A:$A,budgetMMB!$A:$A,0))</f>
        <v>0</v>
      </c>
      <c r="N315" s="14">
        <f>INDEX(budgetMMB!N:N,MATCH($A:$A,budgetMMB!$A:$A,0))</f>
        <v>0</v>
      </c>
      <c r="O315" s="35">
        <f>INDEX(budgetMMB!O:O,MATCH($A:$A,budgetMMB!$A:$A,0))</f>
        <v>0</v>
      </c>
      <c r="P315" s="35">
        <f>INDEX(budgetMMB!P:P,MATCH($A:$A,budgetMMB!$A:$A,0))</f>
        <v>0</v>
      </c>
      <c r="Q315" s="35">
        <f>INDEX(budgetMMB!Q:Q,MATCH($A:$A,budgetMMB!$A:$A,0))</f>
        <v>0</v>
      </c>
      <c r="R315" s="35">
        <f>INDEX(budgetMMB!R:R,MATCH($A:$A,budgetMMB!$A:$A,0))</f>
        <v>0</v>
      </c>
      <c r="S315" s="14">
        <f t="shared" si="260"/>
        <v>0</v>
      </c>
      <c r="T315" s="35">
        <f>INDEX(budgetMMB!T:T,MATCH($A:$A,budgetMMB!$A:$A,0))</f>
        <v>0</v>
      </c>
      <c r="U315" s="332">
        <f t="shared" si="261"/>
        <v>0</v>
      </c>
      <c r="V315" s="58"/>
      <c r="W315" s="14"/>
      <c r="X315" s="58"/>
      <c r="Y315" s="58"/>
      <c r="Z315" s="58"/>
      <c r="AA315" s="58"/>
      <c r="AB315" s="75"/>
      <c r="AC315" s="319">
        <f t="shared" si="262"/>
        <v>0</v>
      </c>
      <c r="AD315" s="278"/>
      <c r="AE315" s="278"/>
      <c r="AF315" s="278"/>
      <c r="AG315" s="294">
        <f t="shared" si="263"/>
        <v>0</v>
      </c>
      <c r="AH315" s="304">
        <f t="shared" si="264"/>
        <v>0</v>
      </c>
    </row>
    <row r="316" spans="1:35">
      <c r="A316" s="39">
        <v>2839</v>
      </c>
      <c r="B316" s="44" t="s">
        <v>404</v>
      </c>
      <c r="C316" s="236" t="s">
        <v>244</v>
      </c>
      <c r="D316" s="6"/>
      <c r="E316" s="4"/>
      <c r="F316" s="98">
        <v>1</v>
      </c>
      <c r="G316" s="8"/>
      <c r="H316" s="7">
        <f t="shared" si="265"/>
        <v>1</v>
      </c>
      <c r="I316" s="4">
        <v>1</v>
      </c>
      <c r="J316" s="8" t="s">
        <v>231</v>
      </c>
      <c r="K316" s="7">
        <f>SUMIF(exportMMB!D:D,'Voorbeeld Costreport BudgetMMB'!A316,exportMMB!G:G)</f>
        <v>0</v>
      </c>
      <c r="L316" s="14">
        <f>INDEX(budgetMMB!L:L,MATCH(A:A,budgetMMB!A:A,0))</f>
        <v>0</v>
      </c>
      <c r="M316" s="22">
        <f>INDEX(budgetMMB!M:M,MATCH($A:$A,budgetMMB!$A:$A,0))</f>
        <v>0</v>
      </c>
      <c r="N316" s="14">
        <f>INDEX(budgetMMB!N:N,MATCH($A:$A,budgetMMB!$A:$A,0))</f>
        <v>0</v>
      </c>
      <c r="O316" s="35">
        <f>INDEX(budgetMMB!O:O,MATCH($A:$A,budgetMMB!$A:$A,0))</f>
        <v>0</v>
      </c>
      <c r="P316" s="35">
        <f>INDEX(budgetMMB!P:P,MATCH($A:$A,budgetMMB!$A:$A,0))</f>
        <v>0</v>
      </c>
      <c r="Q316" s="35">
        <f>INDEX(budgetMMB!Q:Q,MATCH($A:$A,budgetMMB!$A:$A,0))</f>
        <v>0</v>
      </c>
      <c r="R316" s="35">
        <f>INDEX(budgetMMB!R:R,MATCH($A:$A,budgetMMB!$A:$A,0))</f>
        <v>0</v>
      </c>
      <c r="S316" s="14">
        <f t="shared" si="260"/>
        <v>0</v>
      </c>
      <c r="T316" s="35">
        <f>INDEX(budgetMMB!T:T,MATCH($A:$A,budgetMMB!$A:$A,0))</f>
        <v>0</v>
      </c>
      <c r="U316" s="332">
        <f t="shared" si="261"/>
        <v>0</v>
      </c>
      <c r="V316" s="58"/>
      <c r="W316" s="14"/>
      <c r="X316" s="58"/>
      <c r="Y316" s="58"/>
      <c r="Z316" s="58"/>
      <c r="AA316" s="58"/>
      <c r="AB316" s="75"/>
      <c r="AC316" s="319">
        <f t="shared" si="262"/>
        <v>0</v>
      </c>
      <c r="AD316" s="278"/>
      <c r="AE316" s="278"/>
      <c r="AF316" s="278"/>
      <c r="AG316" s="294">
        <f t="shared" si="263"/>
        <v>0</v>
      </c>
      <c r="AH316" s="304">
        <f t="shared" si="264"/>
        <v>0</v>
      </c>
    </row>
    <row r="317" spans="1:35">
      <c r="A317" s="39">
        <v>2840</v>
      </c>
      <c r="B317" s="44" t="s">
        <v>426</v>
      </c>
      <c r="C317" s="236" t="s">
        <v>244</v>
      </c>
      <c r="D317" s="6"/>
      <c r="E317" s="4"/>
      <c r="F317" s="98">
        <v>1</v>
      </c>
      <c r="G317" s="8"/>
      <c r="H317" s="7">
        <f t="shared" si="265"/>
        <v>1</v>
      </c>
      <c r="I317" s="4">
        <v>1</v>
      </c>
      <c r="J317" s="8" t="s">
        <v>231</v>
      </c>
      <c r="K317" s="7">
        <f>SUMIF(exportMMB!D:D,'Voorbeeld Costreport BudgetMMB'!A317,exportMMB!G:G)</f>
        <v>0</v>
      </c>
      <c r="L317" s="14">
        <f>INDEX(budgetMMB!L:L,MATCH(A:A,budgetMMB!A:A,0))</f>
        <v>0</v>
      </c>
      <c r="M317" s="22">
        <f>INDEX(budgetMMB!M:M,MATCH($A:$A,budgetMMB!$A:$A,0))</f>
        <v>0</v>
      </c>
      <c r="N317" s="14">
        <f>INDEX(budgetMMB!N:N,MATCH($A:$A,budgetMMB!$A:$A,0))</f>
        <v>0</v>
      </c>
      <c r="O317" s="35">
        <f>INDEX(budgetMMB!O:O,MATCH($A:$A,budgetMMB!$A:$A,0))</f>
        <v>0</v>
      </c>
      <c r="P317" s="35">
        <f>INDEX(budgetMMB!P:P,MATCH($A:$A,budgetMMB!$A:$A,0))</f>
        <v>0</v>
      </c>
      <c r="Q317" s="35">
        <f>INDEX(budgetMMB!Q:Q,MATCH($A:$A,budgetMMB!$A:$A,0))</f>
        <v>0</v>
      </c>
      <c r="R317" s="35">
        <f>INDEX(budgetMMB!R:R,MATCH($A:$A,budgetMMB!$A:$A,0))</f>
        <v>0</v>
      </c>
      <c r="S317" s="14">
        <f t="shared" si="260"/>
        <v>0</v>
      </c>
      <c r="T317" s="35">
        <f>INDEX(budgetMMB!T:T,MATCH($A:$A,budgetMMB!$A:$A,0))</f>
        <v>0</v>
      </c>
      <c r="U317" s="332">
        <f t="shared" si="261"/>
        <v>0</v>
      </c>
      <c r="V317" s="58"/>
      <c r="W317" s="14"/>
      <c r="X317" s="58"/>
      <c r="Y317" s="58"/>
      <c r="Z317" s="58"/>
      <c r="AA317" s="58"/>
      <c r="AB317" s="75"/>
      <c r="AC317" s="319">
        <f t="shared" si="262"/>
        <v>0</v>
      </c>
      <c r="AD317" s="278"/>
      <c r="AE317" s="278"/>
      <c r="AF317" s="278"/>
      <c r="AG317" s="294">
        <f t="shared" si="263"/>
        <v>0</v>
      </c>
      <c r="AH317" s="304">
        <f t="shared" si="264"/>
        <v>0</v>
      </c>
    </row>
    <row r="318" spans="1:35">
      <c r="A318" s="39">
        <v>2845</v>
      </c>
      <c r="B318" s="44" t="s">
        <v>427</v>
      </c>
      <c r="C318" s="236" t="s">
        <v>244</v>
      </c>
      <c r="D318" s="6"/>
      <c r="E318" s="4"/>
      <c r="F318" s="98">
        <v>1</v>
      </c>
      <c r="G318" s="8"/>
      <c r="H318" s="7">
        <f t="shared" si="265"/>
        <v>1</v>
      </c>
      <c r="I318" s="4">
        <v>1</v>
      </c>
      <c r="J318" s="8" t="s">
        <v>231</v>
      </c>
      <c r="K318" s="7">
        <f>SUMIF(exportMMB!D:D,'Voorbeeld Costreport BudgetMMB'!A318,exportMMB!G:G)</f>
        <v>0</v>
      </c>
      <c r="L318" s="14">
        <f>INDEX(budgetMMB!L:L,MATCH(A:A,budgetMMB!A:A,0))</f>
        <v>0</v>
      </c>
      <c r="M318" s="22">
        <f>INDEX(budgetMMB!M:M,MATCH($A:$A,budgetMMB!$A:$A,0))</f>
        <v>0</v>
      </c>
      <c r="N318" s="14">
        <f>INDEX(budgetMMB!N:N,MATCH($A:$A,budgetMMB!$A:$A,0))</f>
        <v>0</v>
      </c>
      <c r="O318" s="35">
        <f>INDEX(budgetMMB!O:O,MATCH($A:$A,budgetMMB!$A:$A,0))</f>
        <v>0</v>
      </c>
      <c r="P318" s="35">
        <f>INDEX(budgetMMB!P:P,MATCH($A:$A,budgetMMB!$A:$A,0))</f>
        <v>0</v>
      </c>
      <c r="Q318" s="35">
        <f>INDEX(budgetMMB!Q:Q,MATCH($A:$A,budgetMMB!$A:$A,0))</f>
        <v>0</v>
      </c>
      <c r="R318" s="35">
        <f>INDEX(budgetMMB!R:R,MATCH($A:$A,budgetMMB!$A:$A,0))</f>
        <v>0</v>
      </c>
      <c r="S318" s="14">
        <f t="shared" si="260"/>
        <v>0</v>
      </c>
      <c r="T318" s="35">
        <f>INDEX(budgetMMB!T:T,MATCH($A:$A,budgetMMB!$A:$A,0))</f>
        <v>0</v>
      </c>
      <c r="U318" s="332">
        <f t="shared" si="261"/>
        <v>0</v>
      </c>
      <c r="V318" s="58"/>
      <c r="W318" s="14"/>
      <c r="X318" s="58"/>
      <c r="Y318" s="58"/>
      <c r="Z318" s="58"/>
      <c r="AA318" s="58"/>
      <c r="AB318" s="75"/>
      <c r="AC318" s="319">
        <f t="shared" si="262"/>
        <v>0</v>
      </c>
      <c r="AD318" s="278"/>
      <c r="AE318" s="278"/>
      <c r="AF318" s="278"/>
      <c r="AG318" s="294">
        <f t="shared" si="263"/>
        <v>0</v>
      </c>
      <c r="AH318" s="304">
        <f t="shared" si="264"/>
        <v>0</v>
      </c>
    </row>
    <row r="319" spans="1:35">
      <c r="A319" s="103">
        <v>2846</v>
      </c>
      <c r="B319" s="44" t="s">
        <v>428</v>
      </c>
      <c r="C319" s="236" t="s">
        <v>244</v>
      </c>
      <c r="D319" s="6"/>
      <c r="E319" s="4"/>
      <c r="F319" s="98">
        <v>1</v>
      </c>
      <c r="G319" s="8"/>
      <c r="H319" s="7">
        <f t="shared" si="265"/>
        <v>1</v>
      </c>
      <c r="I319" s="4">
        <v>1</v>
      </c>
      <c r="J319" s="8" t="s">
        <v>231</v>
      </c>
      <c r="K319" s="7">
        <f>SUMIF(exportMMB!D:D,'Voorbeeld Costreport BudgetMMB'!A319,exportMMB!G:G)</f>
        <v>0</v>
      </c>
      <c r="L319" s="14">
        <f>INDEX(budgetMMB!L:L,MATCH(A:A,budgetMMB!A:A,0))</f>
        <v>0</v>
      </c>
      <c r="M319" s="22">
        <f>INDEX(budgetMMB!M:M,MATCH($A:$A,budgetMMB!$A:$A,0))</f>
        <v>0</v>
      </c>
      <c r="N319" s="14">
        <f>INDEX(budgetMMB!N:N,MATCH($A:$A,budgetMMB!$A:$A,0))</f>
        <v>0</v>
      </c>
      <c r="O319" s="35">
        <f>INDEX(budgetMMB!O:O,MATCH($A:$A,budgetMMB!$A:$A,0))</f>
        <v>0</v>
      </c>
      <c r="P319" s="35">
        <f>INDEX(budgetMMB!P:P,MATCH($A:$A,budgetMMB!$A:$A,0))</f>
        <v>0</v>
      </c>
      <c r="Q319" s="35">
        <f>INDEX(budgetMMB!Q:Q,MATCH($A:$A,budgetMMB!$A:$A,0))</f>
        <v>0</v>
      </c>
      <c r="R319" s="35">
        <f>INDEX(budgetMMB!R:R,MATCH($A:$A,budgetMMB!$A:$A,0))</f>
        <v>0</v>
      </c>
      <c r="S319" s="14">
        <f t="shared" si="260"/>
        <v>0</v>
      </c>
      <c r="T319" s="35">
        <f>INDEX(budgetMMB!T:T,MATCH($A:$A,budgetMMB!$A:$A,0))</f>
        <v>0</v>
      </c>
      <c r="U319" s="332">
        <f t="shared" si="261"/>
        <v>0</v>
      </c>
      <c r="V319" s="58"/>
      <c r="W319" s="14"/>
      <c r="X319" s="58"/>
      <c r="Y319" s="58"/>
      <c r="Z319" s="58"/>
      <c r="AA319" s="58"/>
      <c r="AB319" s="75"/>
      <c r="AC319" s="319">
        <f t="shared" si="262"/>
        <v>0</v>
      </c>
      <c r="AD319" s="278"/>
      <c r="AE319" s="278"/>
      <c r="AF319" s="278"/>
      <c r="AG319" s="294">
        <f t="shared" si="263"/>
        <v>0</v>
      </c>
      <c r="AH319" s="304">
        <f t="shared" si="264"/>
        <v>0</v>
      </c>
    </row>
    <row r="320" spans="1:35">
      <c r="A320" s="39">
        <v>2847</v>
      </c>
      <c r="B320" s="44" t="s">
        <v>429</v>
      </c>
      <c r="C320" s="236" t="s">
        <v>244</v>
      </c>
      <c r="D320" s="6"/>
      <c r="E320" s="4"/>
      <c r="F320" s="98">
        <v>1</v>
      </c>
      <c r="G320" s="8"/>
      <c r="H320" s="7">
        <f t="shared" ref="H320:H324" si="266">SUM(E320:G320)</f>
        <v>1</v>
      </c>
      <c r="I320" s="4">
        <v>1</v>
      </c>
      <c r="J320" s="8" t="s">
        <v>231</v>
      </c>
      <c r="K320" s="7">
        <f>SUMIF(exportMMB!D:D,'Voorbeeld Costreport BudgetMMB'!A320,exportMMB!G:G)</f>
        <v>0</v>
      </c>
      <c r="L320" s="14">
        <f>INDEX(budgetMMB!L:L,MATCH(A:A,budgetMMB!A:A,0))</f>
        <v>0</v>
      </c>
      <c r="M320" s="22">
        <f>INDEX(budgetMMB!M:M,MATCH($A:$A,budgetMMB!$A:$A,0))</f>
        <v>0</v>
      </c>
      <c r="N320" s="14">
        <f>INDEX(budgetMMB!N:N,MATCH($A:$A,budgetMMB!$A:$A,0))</f>
        <v>0</v>
      </c>
      <c r="O320" s="35">
        <f>INDEX(budgetMMB!O:O,MATCH($A:$A,budgetMMB!$A:$A,0))</f>
        <v>0</v>
      </c>
      <c r="P320" s="35">
        <f>INDEX(budgetMMB!P:P,MATCH($A:$A,budgetMMB!$A:$A,0))</f>
        <v>0</v>
      </c>
      <c r="Q320" s="35">
        <f>INDEX(budgetMMB!Q:Q,MATCH($A:$A,budgetMMB!$A:$A,0))</f>
        <v>0</v>
      </c>
      <c r="R320" s="35">
        <f>INDEX(budgetMMB!R:R,MATCH($A:$A,budgetMMB!$A:$A,0))</f>
        <v>0</v>
      </c>
      <c r="S320" s="14">
        <f t="shared" si="260"/>
        <v>0</v>
      </c>
      <c r="T320" s="35">
        <f>INDEX(budgetMMB!T:T,MATCH($A:$A,budgetMMB!$A:$A,0))</f>
        <v>0</v>
      </c>
      <c r="U320" s="332">
        <f t="shared" si="261"/>
        <v>0</v>
      </c>
      <c r="V320" s="58"/>
      <c r="W320" s="14"/>
      <c r="X320" s="58"/>
      <c r="Y320" s="58"/>
      <c r="Z320" s="58"/>
      <c r="AA320" s="58"/>
      <c r="AB320" s="75"/>
      <c r="AC320" s="319">
        <f t="shared" si="262"/>
        <v>0</v>
      </c>
      <c r="AD320" s="278"/>
      <c r="AE320" s="278"/>
      <c r="AF320" s="278"/>
      <c r="AG320" s="294">
        <f t="shared" si="263"/>
        <v>0</v>
      </c>
      <c r="AH320" s="304">
        <f t="shared" si="264"/>
        <v>0</v>
      </c>
    </row>
    <row r="321" spans="1:35">
      <c r="A321" s="39">
        <v>2865</v>
      </c>
      <c r="B321" s="44" t="s">
        <v>430</v>
      </c>
      <c r="C321" s="236" t="s">
        <v>244</v>
      </c>
      <c r="D321" s="6"/>
      <c r="E321" s="4"/>
      <c r="F321" s="98">
        <v>1</v>
      </c>
      <c r="G321" s="8"/>
      <c r="H321" s="7">
        <f t="shared" si="266"/>
        <v>1</v>
      </c>
      <c r="I321" s="4">
        <v>1</v>
      </c>
      <c r="J321" s="8" t="s">
        <v>231</v>
      </c>
      <c r="K321" s="7">
        <f>SUMIF(exportMMB!D:D,'Voorbeeld Costreport BudgetMMB'!A321,exportMMB!G:G)</f>
        <v>0</v>
      </c>
      <c r="L321" s="14">
        <f>INDEX(budgetMMB!L:L,MATCH(A:A,budgetMMB!A:A,0))</f>
        <v>0</v>
      </c>
      <c r="M321" s="22">
        <f>INDEX(budgetMMB!M:M,MATCH($A:$A,budgetMMB!$A:$A,0))</f>
        <v>0</v>
      </c>
      <c r="N321" s="14">
        <f>INDEX(budgetMMB!N:N,MATCH($A:$A,budgetMMB!$A:$A,0))</f>
        <v>0</v>
      </c>
      <c r="O321" s="35">
        <f>INDEX(budgetMMB!O:O,MATCH($A:$A,budgetMMB!$A:$A,0))</f>
        <v>0</v>
      </c>
      <c r="P321" s="35">
        <f>INDEX(budgetMMB!P:P,MATCH($A:$A,budgetMMB!$A:$A,0))</f>
        <v>0</v>
      </c>
      <c r="Q321" s="35">
        <f>INDEX(budgetMMB!Q:Q,MATCH($A:$A,budgetMMB!$A:$A,0))</f>
        <v>0</v>
      </c>
      <c r="R321" s="35">
        <f>INDEX(budgetMMB!R:R,MATCH($A:$A,budgetMMB!$A:$A,0))</f>
        <v>0</v>
      </c>
      <c r="S321" s="14">
        <f t="shared" si="260"/>
        <v>0</v>
      </c>
      <c r="T321" s="35">
        <f>INDEX(budgetMMB!T:T,MATCH($A:$A,budgetMMB!$A:$A,0))</f>
        <v>0</v>
      </c>
      <c r="U321" s="332">
        <f t="shared" si="261"/>
        <v>0</v>
      </c>
      <c r="V321" s="58"/>
      <c r="W321" s="14"/>
      <c r="X321" s="58"/>
      <c r="Y321" s="58"/>
      <c r="Z321" s="58"/>
      <c r="AA321" s="58"/>
      <c r="AB321" s="75"/>
      <c r="AC321" s="319">
        <f t="shared" si="262"/>
        <v>0</v>
      </c>
      <c r="AD321" s="278"/>
      <c r="AE321" s="278"/>
      <c r="AF321" s="278"/>
      <c r="AG321" s="294">
        <f t="shared" si="263"/>
        <v>0</v>
      </c>
      <c r="AH321" s="304">
        <f t="shared" si="264"/>
        <v>0</v>
      </c>
    </row>
    <row r="322" spans="1:35">
      <c r="A322" s="39">
        <v>2866</v>
      </c>
      <c r="B322" s="44" t="s">
        <v>431</v>
      </c>
      <c r="C322" s="236" t="s">
        <v>244</v>
      </c>
      <c r="D322" s="6"/>
      <c r="E322" s="4"/>
      <c r="F322" s="98">
        <v>1</v>
      </c>
      <c r="G322" s="8"/>
      <c r="H322" s="7">
        <f t="shared" si="266"/>
        <v>1</v>
      </c>
      <c r="I322" s="4">
        <v>1</v>
      </c>
      <c r="J322" s="8" t="s">
        <v>231</v>
      </c>
      <c r="K322" s="7">
        <f>SUMIF(exportMMB!D:D,'Voorbeeld Costreport BudgetMMB'!A322,exportMMB!G:G)</f>
        <v>0</v>
      </c>
      <c r="L322" s="14">
        <f>INDEX(budgetMMB!L:L,MATCH(A:A,budgetMMB!A:A,0))</f>
        <v>0</v>
      </c>
      <c r="M322" s="22">
        <f>INDEX(budgetMMB!M:M,MATCH($A:$A,budgetMMB!$A:$A,0))</f>
        <v>0</v>
      </c>
      <c r="N322" s="14">
        <f>INDEX(budgetMMB!N:N,MATCH($A:$A,budgetMMB!$A:$A,0))</f>
        <v>0</v>
      </c>
      <c r="O322" s="35">
        <f>INDEX(budgetMMB!O:O,MATCH($A:$A,budgetMMB!$A:$A,0))</f>
        <v>0</v>
      </c>
      <c r="P322" s="35">
        <f>INDEX(budgetMMB!P:P,MATCH($A:$A,budgetMMB!$A:$A,0))</f>
        <v>0</v>
      </c>
      <c r="Q322" s="35">
        <f>INDEX(budgetMMB!Q:Q,MATCH($A:$A,budgetMMB!$A:$A,0))</f>
        <v>0</v>
      </c>
      <c r="R322" s="35">
        <f>INDEX(budgetMMB!R:R,MATCH($A:$A,budgetMMB!$A:$A,0))</f>
        <v>0</v>
      </c>
      <c r="S322" s="14">
        <f t="shared" si="260"/>
        <v>0</v>
      </c>
      <c r="T322" s="35">
        <f>INDEX(budgetMMB!T:T,MATCH($A:$A,budgetMMB!$A:$A,0))</f>
        <v>0</v>
      </c>
      <c r="U322" s="332">
        <f t="shared" si="261"/>
        <v>0</v>
      </c>
      <c r="V322" s="58"/>
      <c r="W322" s="14"/>
      <c r="X322" s="58"/>
      <c r="Y322" s="58"/>
      <c r="Z322" s="58"/>
      <c r="AA322" s="58"/>
      <c r="AB322" s="75"/>
      <c r="AC322" s="319">
        <f t="shared" si="262"/>
        <v>0</v>
      </c>
      <c r="AD322" s="278"/>
      <c r="AE322" s="278"/>
      <c r="AF322" s="278"/>
      <c r="AG322" s="294">
        <f t="shared" si="263"/>
        <v>0</v>
      </c>
      <c r="AH322" s="304">
        <f t="shared" si="264"/>
        <v>0</v>
      </c>
    </row>
    <row r="323" spans="1:35">
      <c r="A323" s="39">
        <v>2877</v>
      </c>
      <c r="B323" s="44" t="s">
        <v>432</v>
      </c>
      <c r="C323" s="236" t="s">
        <v>244</v>
      </c>
      <c r="D323" s="6"/>
      <c r="E323" s="4"/>
      <c r="F323" s="98">
        <v>1</v>
      </c>
      <c r="G323" s="8"/>
      <c r="H323" s="7">
        <f t="shared" si="266"/>
        <v>1</v>
      </c>
      <c r="I323" s="4">
        <v>1</v>
      </c>
      <c r="J323" s="8" t="s">
        <v>231</v>
      </c>
      <c r="K323" s="7">
        <f>SUMIF(exportMMB!D:D,'Voorbeeld Costreport BudgetMMB'!A323,exportMMB!G:G)</f>
        <v>0</v>
      </c>
      <c r="L323" s="14">
        <f>INDEX(budgetMMB!L:L,MATCH(A:A,budgetMMB!A:A,0))</f>
        <v>0</v>
      </c>
      <c r="M323" s="22">
        <f>INDEX(budgetMMB!M:M,MATCH($A:$A,budgetMMB!$A:$A,0))</f>
        <v>0</v>
      </c>
      <c r="N323" s="14">
        <f>INDEX(budgetMMB!N:N,MATCH($A:$A,budgetMMB!$A:$A,0))</f>
        <v>0</v>
      </c>
      <c r="O323" s="35">
        <f>INDEX(budgetMMB!O:O,MATCH($A:$A,budgetMMB!$A:$A,0))</f>
        <v>0</v>
      </c>
      <c r="P323" s="35">
        <f>INDEX(budgetMMB!P:P,MATCH($A:$A,budgetMMB!$A:$A,0))</f>
        <v>0</v>
      </c>
      <c r="Q323" s="35">
        <f>INDEX(budgetMMB!Q:Q,MATCH($A:$A,budgetMMB!$A:$A,0))</f>
        <v>0</v>
      </c>
      <c r="R323" s="35">
        <f>INDEX(budgetMMB!R:R,MATCH($A:$A,budgetMMB!$A:$A,0))</f>
        <v>0</v>
      </c>
      <c r="S323" s="14">
        <f t="shared" si="260"/>
        <v>0</v>
      </c>
      <c r="T323" s="35">
        <f>INDEX(budgetMMB!T:T,MATCH($A:$A,budgetMMB!$A:$A,0))</f>
        <v>0</v>
      </c>
      <c r="U323" s="332">
        <f t="shared" si="261"/>
        <v>0</v>
      </c>
      <c r="V323" s="58"/>
      <c r="W323" s="14"/>
      <c r="X323" s="58"/>
      <c r="Y323" s="58"/>
      <c r="Z323" s="58"/>
      <c r="AA323" s="58"/>
      <c r="AB323" s="75"/>
      <c r="AC323" s="319">
        <f t="shared" si="262"/>
        <v>0</v>
      </c>
      <c r="AD323" s="278"/>
      <c r="AE323" s="278"/>
      <c r="AF323" s="278"/>
      <c r="AG323" s="294">
        <f t="shared" si="263"/>
        <v>0</v>
      </c>
      <c r="AH323" s="304">
        <f t="shared" si="264"/>
        <v>0</v>
      </c>
    </row>
    <row r="324" spans="1:35">
      <c r="A324" s="39">
        <v>2883</v>
      </c>
      <c r="B324" s="44" t="s">
        <v>433</v>
      </c>
      <c r="C324" s="236" t="s">
        <v>244</v>
      </c>
      <c r="D324" s="6"/>
      <c r="E324" s="4"/>
      <c r="F324" s="98">
        <v>1</v>
      </c>
      <c r="G324" s="8"/>
      <c r="H324" s="7">
        <f t="shared" si="266"/>
        <v>1</v>
      </c>
      <c r="I324" s="4">
        <v>1</v>
      </c>
      <c r="J324" s="8" t="s">
        <v>231</v>
      </c>
      <c r="K324" s="7">
        <f>SUMIF(exportMMB!D:D,'Voorbeeld Costreport BudgetMMB'!A324,exportMMB!G:G)</f>
        <v>0</v>
      </c>
      <c r="L324" s="14">
        <f>INDEX(budgetMMB!L:L,MATCH(A:A,budgetMMB!A:A,0))</f>
        <v>0</v>
      </c>
      <c r="M324" s="22">
        <f>INDEX(budgetMMB!M:M,MATCH($A:$A,budgetMMB!$A:$A,0))</f>
        <v>0</v>
      </c>
      <c r="N324" s="14">
        <f>INDEX(budgetMMB!N:N,MATCH($A:$A,budgetMMB!$A:$A,0))</f>
        <v>0</v>
      </c>
      <c r="O324" s="35">
        <f>INDEX(budgetMMB!O:O,MATCH($A:$A,budgetMMB!$A:$A,0))</f>
        <v>0</v>
      </c>
      <c r="P324" s="35">
        <f>INDEX(budgetMMB!P:P,MATCH($A:$A,budgetMMB!$A:$A,0))</f>
        <v>0</v>
      </c>
      <c r="Q324" s="35">
        <f>INDEX(budgetMMB!Q:Q,MATCH($A:$A,budgetMMB!$A:$A,0))</f>
        <v>0</v>
      </c>
      <c r="R324" s="35">
        <f>INDEX(budgetMMB!R:R,MATCH($A:$A,budgetMMB!$A:$A,0))</f>
        <v>0</v>
      </c>
      <c r="S324" s="14">
        <f t="shared" si="260"/>
        <v>0</v>
      </c>
      <c r="T324" s="35">
        <f>INDEX(budgetMMB!T:T,MATCH($A:$A,budgetMMB!$A:$A,0))</f>
        <v>0</v>
      </c>
      <c r="U324" s="332">
        <f t="shared" si="261"/>
        <v>0</v>
      </c>
      <c r="V324" s="58"/>
      <c r="W324" s="14"/>
      <c r="X324" s="58"/>
      <c r="Y324" s="58"/>
      <c r="Z324" s="58"/>
      <c r="AA324" s="58"/>
      <c r="AB324" s="75"/>
      <c r="AC324" s="319">
        <f t="shared" si="262"/>
        <v>0</v>
      </c>
      <c r="AD324" s="278"/>
      <c r="AE324" s="278"/>
      <c r="AF324" s="278"/>
      <c r="AG324" s="294">
        <f t="shared" si="263"/>
        <v>0</v>
      </c>
      <c r="AH324" s="304">
        <f t="shared" si="264"/>
        <v>0</v>
      </c>
    </row>
    <row r="325" spans="1:35">
      <c r="A325" s="39">
        <v>2895</v>
      </c>
      <c r="B325" s="44" t="s">
        <v>434</v>
      </c>
      <c r="C325" s="236" t="s">
        <v>244</v>
      </c>
      <c r="D325" s="6"/>
      <c r="E325" s="4"/>
      <c r="F325" s="98">
        <v>1</v>
      </c>
      <c r="G325" s="8"/>
      <c r="H325" s="7">
        <f t="shared" ref="H325" si="267">SUM(E325:G325)</f>
        <v>1</v>
      </c>
      <c r="I325" s="4">
        <v>1</v>
      </c>
      <c r="J325" s="8" t="s">
        <v>231</v>
      </c>
      <c r="K325" s="7">
        <f>SUMIF(exportMMB!D:D,'Voorbeeld Costreport BudgetMMB'!A325,exportMMB!G:G)</f>
        <v>0</v>
      </c>
      <c r="L325" s="14">
        <f>INDEX(budgetMMB!L:L,MATCH(A:A,budgetMMB!A:A,0))</f>
        <v>0</v>
      </c>
      <c r="M325" s="22">
        <f>INDEX(budgetMMB!M:M,MATCH($A:$A,budgetMMB!$A:$A,0))</f>
        <v>0</v>
      </c>
      <c r="N325" s="14">
        <f>INDEX(budgetMMB!N:N,MATCH($A:$A,budgetMMB!$A:$A,0))</f>
        <v>0</v>
      </c>
      <c r="O325" s="35">
        <f>INDEX(budgetMMB!O:O,MATCH($A:$A,budgetMMB!$A:$A,0))</f>
        <v>0</v>
      </c>
      <c r="P325" s="35">
        <f>INDEX(budgetMMB!P:P,MATCH($A:$A,budgetMMB!$A:$A,0))</f>
        <v>0</v>
      </c>
      <c r="Q325" s="35">
        <f>INDEX(budgetMMB!Q:Q,MATCH($A:$A,budgetMMB!$A:$A,0))</f>
        <v>0</v>
      </c>
      <c r="R325" s="35">
        <f>INDEX(budgetMMB!R:R,MATCH($A:$A,budgetMMB!$A:$A,0))</f>
        <v>0</v>
      </c>
      <c r="S325" s="14">
        <f t="shared" si="260"/>
        <v>0</v>
      </c>
      <c r="T325" s="35">
        <f>INDEX(budgetMMB!T:T,MATCH($A:$A,budgetMMB!$A:$A,0))</f>
        <v>0</v>
      </c>
      <c r="U325" s="332">
        <f t="shared" si="261"/>
        <v>0</v>
      </c>
      <c r="V325" s="58"/>
      <c r="W325" s="14"/>
      <c r="X325" s="58"/>
      <c r="Y325" s="58"/>
      <c r="Z325" s="58"/>
      <c r="AA325" s="58"/>
      <c r="AB325" s="75"/>
      <c r="AC325" s="319">
        <f t="shared" si="262"/>
        <v>0</v>
      </c>
      <c r="AD325" s="278"/>
      <c r="AE325" s="278"/>
      <c r="AF325" s="278"/>
      <c r="AG325" s="294">
        <f t="shared" si="263"/>
        <v>0</v>
      </c>
      <c r="AH325" s="304">
        <f t="shared" si="264"/>
        <v>0</v>
      </c>
    </row>
    <row r="326" spans="1:35">
      <c r="A326" s="39"/>
      <c r="B326" s="46" t="s">
        <v>152</v>
      </c>
      <c r="C326" s="236"/>
      <c r="D326" s="6"/>
      <c r="E326" s="4"/>
      <c r="F326" s="98"/>
      <c r="G326" s="8"/>
      <c r="H326" s="7"/>
      <c r="I326" s="4"/>
      <c r="J326" s="8"/>
      <c r="K326" s="7"/>
      <c r="L326" s="16">
        <f>SUM(L311:L325)</f>
        <v>0</v>
      </c>
      <c r="M326" s="21">
        <f>SUM(M311:M325)</f>
        <v>0</v>
      </c>
      <c r="N326" s="16">
        <f t="shared" ref="N326:U326" si="268">SUM(N311:N325)</f>
        <v>0</v>
      </c>
      <c r="O326" s="34">
        <f t="shared" si="268"/>
        <v>0</v>
      </c>
      <c r="P326" s="34">
        <f t="shared" si="268"/>
        <v>0</v>
      </c>
      <c r="Q326" s="34">
        <f t="shared" si="268"/>
        <v>0</v>
      </c>
      <c r="R326" s="34">
        <f t="shared" si="268"/>
        <v>0</v>
      </c>
      <c r="S326" s="16">
        <f t="shared" si="268"/>
        <v>0</v>
      </c>
      <c r="T326" s="34">
        <f t="shared" si="268"/>
        <v>0</v>
      </c>
      <c r="U326" s="284">
        <f t="shared" si="268"/>
        <v>0</v>
      </c>
      <c r="V326" s="58">
        <f t="shared" ref="V326:AA326" si="269">SUM(V311:V325)</f>
        <v>0</v>
      </c>
      <c r="W326" s="14">
        <f t="shared" si="269"/>
        <v>0</v>
      </c>
      <c r="X326" s="58">
        <f t="shared" si="269"/>
        <v>0</v>
      </c>
      <c r="Y326" s="58">
        <f t="shared" si="269"/>
        <v>0</v>
      </c>
      <c r="Z326" s="58">
        <f t="shared" si="269"/>
        <v>0</v>
      </c>
      <c r="AA326" s="58">
        <f t="shared" si="269"/>
        <v>0</v>
      </c>
      <c r="AB326" s="59">
        <f t="shared" ref="AB326" si="270">SUM(AB311:AB325)</f>
        <v>0</v>
      </c>
      <c r="AC326" s="320">
        <f t="shared" ref="AC326:AF326" si="271">SUM(AC311:AC325)</f>
        <v>0</v>
      </c>
      <c r="AD326" s="279">
        <f t="shared" si="271"/>
        <v>0</v>
      </c>
      <c r="AE326" s="279">
        <f t="shared" si="271"/>
        <v>0</v>
      </c>
      <c r="AF326" s="279">
        <f t="shared" si="271"/>
        <v>0</v>
      </c>
      <c r="AG326" s="295">
        <f t="shared" ref="AG326:AH326" si="272">SUM(AG311:AG325)</f>
        <v>0</v>
      </c>
      <c r="AH326" s="305">
        <f t="shared" si="272"/>
        <v>0</v>
      </c>
      <c r="AI326" s="328"/>
    </row>
    <row r="327" spans="1:35">
      <c r="A327" s="1"/>
      <c r="B327" s="44"/>
      <c r="C327" s="239"/>
      <c r="D327" s="6"/>
      <c r="E327" s="4"/>
      <c r="F327" s="98"/>
      <c r="G327" s="8"/>
      <c r="H327" s="7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  <c r="U327" s="284"/>
      <c r="V327" s="58"/>
      <c r="W327" s="14"/>
      <c r="X327" s="58"/>
      <c r="Y327" s="58"/>
      <c r="Z327" s="58"/>
      <c r="AA327" s="58"/>
      <c r="AB327" s="75"/>
      <c r="AC327" s="319"/>
      <c r="AD327" s="278"/>
      <c r="AE327" s="278"/>
      <c r="AF327" s="278"/>
      <c r="AG327" s="294"/>
      <c r="AH327" s="304"/>
    </row>
    <row r="328" spans="1:35">
      <c r="A328" s="104">
        <v>2900</v>
      </c>
      <c r="B328" s="31" t="s">
        <v>179</v>
      </c>
      <c r="C328" s="237"/>
      <c r="D328" s="6"/>
      <c r="E328" s="8"/>
      <c r="F328" s="98"/>
      <c r="G328" s="8"/>
      <c r="H328" s="7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  <c r="U328" s="284"/>
      <c r="V328" s="58"/>
      <c r="W328" s="14"/>
      <c r="X328" s="58"/>
      <c r="Y328" s="58"/>
      <c r="Z328" s="58"/>
      <c r="AA328" s="58"/>
      <c r="AB328" s="75"/>
      <c r="AC328" s="319"/>
      <c r="AD328" s="278"/>
      <c r="AE328" s="278"/>
      <c r="AF328" s="278"/>
      <c r="AG328" s="294"/>
      <c r="AH328" s="304"/>
    </row>
    <row r="329" spans="1:35">
      <c r="A329" s="39">
        <v>2901</v>
      </c>
      <c r="B329" s="44" t="s">
        <v>435</v>
      </c>
      <c r="C329" s="236" t="s">
        <v>244</v>
      </c>
      <c r="D329" s="6"/>
      <c r="E329" s="8"/>
      <c r="F329" s="98">
        <v>1</v>
      </c>
      <c r="G329" s="8"/>
      <c r="H329" s="7">
        <f t="shared" ref="H329:H331" si="273">SUM(E329:G329)</f>
        <v>1</v>
      </c>
      <c r="I329" s="4">
        <v>1</v>
      </c>
      <c r="J329" s="8" t="s">
        <v>231</v>
      </c>
      <c r="K329" s="7">
        <f>SUMIF(exportMMB!D:D,'Voorbeeld Costreport BudgetMMB'!A329,exportMMB!G:G)</f>
        <v>0</v>
      </c>
      <c r="L329" s="14">
        <f>INDEX(budgetMMB!L:L,MATCH(A:A,budgetMMB!A:A,0))</f>
        <v>0</v>
      </c>
      <c r="M329" s="22">
        <f>INDEX(budgetMMB!M:M,MATCH($A:$A,budgetMMB!$A:$A,0))</f>
        <v>0</v>
      </c>
      <c r="N329" s="14">
        <f>INDEX(budgetMMB!N:N,MATCH($A:$A,budgetMMB!$A:$A,0))</f>
        <v>0</v>
      </c>
      <c r="O329" s="35">
        <f>INDEX(budgetMMB!O:O,MATCH($A:$A,budgetMMB!$A:$A,0))</f>
        <v>0</v>
      </c>
      <c r="P329" s="35">
        <f>INDEX(budgetMMB!P:P,MATCH($A:$A,budgetMMB!$A:$A,0))</f>
        <v>0</v>
      </c>
      <c r="Q329" s="35">
        <f>INDEX(budgetMMB!Q:Q,MATCH($A:$A,budgetMMB!$A:$A,0))</f>
        <v>0</v>
      </c>
      <c r="R329" s="35">
        <f>INDEX(budgetMMB!R:R,MATCH($A:$A,budgetMMB!$A:$A,0))</f>
        <v>0</v>
      </c>
      <c r="S329" s="14">
        <f t="shared" ref="S329:S342" si="274">L329-SUM(N329:R329)</f>
        <v>0</v>
      </c>
      <c r="T329" s="35">
        <f>INDEX(budgetMMB!T:T,MATCH($A:$A,budgetMMB!$A:$A,0))</f>
        <v>0</v>
      </c>
      <c r="U329" s="332">
        <f t="shared" ref="U329:U342" si="275">W:W+X:X+Y:Y+Z:Z+AA:AA</f>
        <v>0</v>
      </c>
      <c r="V329" s="58"/>
      <c r="W329" s="14"/>
      <c r="X329" s="58"/>
      <c r="Y329" s="58"/>
      <c r="Z329" s="58"/>
      <c r="AA329" s="58"/>
      <c r="AB329" s="75"/>
      <c r="AC329" s="319">
        <f t="shared" ref="AC329:AC342" si="276">AD:AD+AE:AE</f>
        <v>0</v>
      </c>
      <c r="AD329" s="278"/>
      <c r="AE329" s="278"/>
      <c r="AF329" s="278"/>
      <c r="AG329" s="294">
        <f t="shared" ref="AG329:AG342" si="277">AC:AC+U:U</f>
        <v>0</v>
      </c>
      <c r="AH329" s="304">
        <f t="shared" ref="AH329:AH342" si="278">L:L-AG:AG</f>
        <v>0</v>
      </c>
    </row>
    <row r="330" spans="1:35">
      <c r="A330" s="103">
        <v>2903</v>
      </c>
      <c r="B330" s="44" t="s">
        <v>436</v>
      </c>
      <c r="C330" s="236" t="s">
        <v>244</v>
      </c>
      <c r="D330" s="6"/>
      <c r="E330" s="8"/>
      <c r="F330" s="98">
        <v>1</v>
      </c>
      <c r="G330" s="8"/>
      <c r="H330" s="7">
        <f t="shared" si="273"/>
        <v>1</v>
      </c>
      <c r="I330" s="4">
        <v>1</v>
      </c>
      <c r="J330" s="8" t="s">
        <v>231</v>
      </c>
      <c r="K330" s="7">
        <f>SUMIF(exportMMB!D:D,'Voorbeeld Costreport BudgetMMB'!A330,exportMMB!G:G)</f>
        <v>0</v>
      </c>
      <c r="L330" s="14">
        <f>INDEX(budgetMMB!L:L,MATCH(A:A,budgetMMB!A:A,0))</f>
        <v>0</v>
      </c>
      <c r="M330" s="22">
        <f>INDEX(budgetMMB!M:M,MATCH($A:$A,budgetMMB!$A:$A,0))</f>
        <v>0</v>
      </c>
      <c r="N330" s="14">
        <f>INDEX(budgetMMB!N:N,MATCH($A:$A,budgetMMB!$A:$A,0))</f>
        <v>0</v>
      </c>
      <c r="O330" s="35">
        <f>INDEX(budgetMMB!O:O,MATCH($A:$A,budgetMMB!$A:$A,0))</f>
        <v>0</v>
      </c>
      <c r="P330" s="35">
        <f>INDEX(budgetMMB!P:P,MATCH($A:$A,budgetMMB!$A:$A,0))</f>
        <v>0</v>
      </c>
      <c r="Q330" s="35">
        <f>INDEX(budgetMMB!Q:Q,MATCH($A:$A,budgetMMB!$A:$A,0))</f>
        <v>0</v>
      </c>
      <c r="R330" s="35">
        <f>INDEX(budgetMMB!R:R,MATCH($A:$A,budgetMMB!$A:$A,0))</f>
        <v>0</v>
      </c>
      <c r="S330" s="14">
        <f t="shared" si="274"/>
        <v>0</v>
      </c>
      <c r="T330" s="35">
        <f>INDEX(budgetMMB!T:T,MATCH($A:$A,budgetMMB!$A:$A,0))</f>
        <v>0</v>
      </c>
      <c r="U330" s="332">
        <f t="shared" si="275"/>
        <v>0</v>
      </c>
      <c r="V330" s="58"/>
      <c r="W330" s="14"/>
      <c r="X330" s="58"/>
      <c r="Y330" s="58"/>
      <c r="Z330" s="58"/>
      <c r="AA330" s="58"/>
      <c r="AB330" s="75"/>
      <c r="AC330" s="319">
        <f t="shared" si="276"/>
        <v>0</v>
      </c>
      <c r="AD330" s="278"/>
      <c r="AE330" s="278"/>
      <c r="AF330" s="278"/>
      <c r="AG330" s="294">
        <f t="shared" si="277"/>
        <v>0</v>
      </c>
      <c r="AH330" s="304">
        <f t="shared" si="278"/>
        <v>0</v>
      </c>
    </row>
    <row r="331" spans="1:35">
      <c r="A331" s="39">
        <v>2906</v>
      </c>
      <c r="B331" s="44" t="s">
        <v>437</v>
      </c>
      <c r="C331" s="236" t="s">
        <v>244</v>
      </c>
      <c r="D331" s="6"/>
      <c r="E331" s="4"/>
      <c r="F331" s="98">
        <v>1</v>
      </c>
      <c r="G331" s="8"/>
      <c r="H331" s="7">
        <f t="shared" si="273"/>
        <v>1</v>
      </c>
      <c r="I331" s="4">
        <v>1</v>
      </c>
      <c r="J331" s="8" t="s">
        <v>231</v>
      </c>
      <c r="K331" s="7">
        <f>SUMIF(exportMMB!D:D,'Voorbeeld Costreport BudgetMMB'!A331,exportMMB!G:G)</f>
        <v>0</v>
      </c>
      <c r="L331" s="14">
        <f>INDEX(budgetMMB!L:L,MATCH(A:A,budgetMMB!A:A,0))</f>
        <v>0</v>
      </c>
      <c r="M331" s="22">
        <f>INDEX(budgetMMB!M:M,MATCH($A:$A,budgetMMB!$A:$A,0))</f>
        <v>0</v>
      </c>
      <c r="N331" s="14">
        <f>INDEX(budgetMMB!N:N,MATCH($A:$A,budgetMMB!$A:$A,0))</f>
        <v>0</v>
      </c>
      <c r="O331" s="35">
        <f>INDEX(budgetMMB!O:O,MATCH($A:$A,budgetMMB!$A:$A,0))</f>
        <v>0</v>
      </c>
      <c r="P331" s="35">
        <f>INDEX(budgetMMB!P:P,MATCH($A:$A,budgetMMB!$A:$A,0))</f>
        <v>0</v>
      </c>
      <c r="Q331" s="35">
        <f>INDEX(budgetMMB!Q:Q,MATCH($A:$A,budgetMMB!$A:$A,0))</f>
        <v>0</v>
      </c>
      <c r="R331" s="35">
        <f>INDEX(budgetMMB!R:R,MATCH($A:$A,budgetMMB!$A:$A,0))</f>
        <v>0</v>
      </c>
      <c r="S331" s="14">
        <f t="shared" si="274"/>
        <v>0</v>
      </c>
      <c r="T331" s="35">
        <f>INDEX(budgetMMB!T:T,MATCH($A:$A,budgetMMB!$A:$A,0))</f>
        <v>0</v>
      </c>
      <c r="U331" s="332">
        <f t="shared" si="275"/>
        <v>0</v>
      </c>
      <c r="V331" s="58"/>
      <c r="W331" s="14"/>
      <c r="X331" s="58"/>
      <c r="Y331" s="58"/>
      <c r="Z331" s="58"/>
      <c r="AA331" s="58"/>
      <c r="AB331" s="75"/>
      <c r="AC331" s="319">
        <f t="shared" si="276"/>
        <v>0</v>
      </c>
      <c r="AD331" s="278"/>
      <c r="AE331" s="278"/>
      <c r="AF331" s="278"/>
      <c r="AG331" s="294">
        <f t="shared" si="277"/>
        <v>0</v>
      </c>
      <c r="AH331" s="304">
        <f t="shared" si="278"/>
        <v>0</v>
      </c>
    </row>
    <row r="332" spans="1:35">
      <c r="A332" s="39">
        <v>2907</v>
      </c>
      <c r="B332" s="44" t="s">
        <v>438</v>
      </c>
      <c r="C332" s="236" t="s">
        <v>244</v>
      </c>
      <c r="D332" s="6"/>
      <c r="E332" s="4"/>
      <c r="F332" s="98">
        <v>1</v>
      </c>
      <c r="G332" s="8"/>
      <c r="H332" s="7">
        <f t="shared" ref="H332:H339" si="279">SUM(E332:G332)</f>
        <v>1</v>
      </c>
      <c r="I332" s="4">
        <v>1</v>
      </c>
      <c r="J332" s="8" t="s">
        <v>231</v>
      </c>
      <c r="K332" s="7">
        <f>SUMIF(exportMMB!D:D,'Voorbeeld Costreport BudgetMMB'!A332,exportMMB!G:G)</f>
        <v>0</v>
      </c>
      <c r="L332" s="14">
        <f>INDEX(budgetMMB!L:L,MATCH(A:A,budgetMMB!A:A,0))</f>
        <v>0</v>
      </c>
      <c r="M332" s="22">
        <f>INDEX(budgetMMB!M:M,MATCH($A:$A,budgetMMB!$A:$A,0))</f>
        <v>0</v>
      </c>
      <c r="N332" s="14">
        <f>INDEX(budgetMMB!N:N,MATCH($A:$A,budgetMMB!$A:$A,0))</f>
        <v>0</v>
      </c>
      <c r="O332" s="35">
        <f>INDEX(budgetMMB!O:O,MATCH($A:$A,budgetMMB!$A:$A,0))</f>
        <v>0</v>
      </c>
      <c r="P332" s="35">
        <f>INDEX(budgetMMB!P:P,MATCH($A:$A,budgetMMB!$A:$A,0))</f>
        <v>0</v>
      </c>
      <c r="Q332" s="35">
        <f>INDEX(budgetMMB!Q:Q,MATCH($A:$A,budgetMMB!$A:$A,0))</f>
        <v>0</v>
      </c>
      <c r="R332" s="35">
        <f>INDEX(budgetMMB!R:R,MATCH($A:$A,budgetMMB!$A:$A,0))</f>
        <v>0</v>
      </c>
      <c r="S332" s="14">
        <f t="shared" si="274"/>
        <v>0</v>
      </c>
      <c r="T332" s="35">
        <f>INDEX(budgetMMB!T:T,MATCH($A:$A,budgetMMB!$A:$A,0))</f>
        <v>0</v>
      </c>
      <c r="U332" s="332">
        <f t="shared" si="275"/>
        <v>0</v>
      </c>
      <c r="V332" s="58"/>
      <c r="W332" s="14"/>
      <c r="X332" s="58"/>
      <c r="Y332" s="58"/>
      <c r="Z332" s="58"/>
      <c r="AA332" s="58"/>
      <c r="AB332" s="75"/>
      <c r="AC332" s="319">
        <f t="shared" si="276"/>
        <v>0</v>
      </c>
      <c r="AD332" s="278"/>
      <c r="AE332" s="278"/>
      <c r="AF332" s="278"/>
      <c r="AG332" s="294">
        <f t="shared" si="277"/>
        <v>0</v>
      </c>
      <c r="AH332" s="304">
        <f t="shared" si="278"/>
        <v>0</v>
      </c>
    </row>
    <row r="333" spans="1:35">
      <c r="A333" s="103">
        <v>2913</v>
      </c>
      <c r="B333" s="44" t="s">
        <v>370</v>
      </c>
      <c r="C333" s="236" t="s">
        <v>244</v>
      </c>
      <c r="D333" s="6"/>
      <c r="E333" s="8"/>
      <c r="F333" s="98">
        <v>1</v>
      </c>
      <c r="G333" s="8"/>
      <c r="H333" s="7">
        <f t="shared" si="279"/>
        <v>1</v>
      </c>
      <c r="I333" s="4">
        <v>1</v>
      </c>
      <c r="J333" s="8" t="s">
        <v>231</v>
      </c>
      <c r="K333" s="7">
        <f>SUMIF(exportMMB!D:D,'Voorbeeld Costreport BudgetMMB'!A333,exportMMB!G:G)</f>
        <v>0</v>
      </c>
      <c r="L333" s="14">
        <f>INDEX(budgetMMB!L:L,MATCH(A:A,budgetMMB!A:A,0))</f>
        <v>0</v>
      </c>
      <c r="M333" s="22">
        <f>INDEX(budgetMMB!M:M,MATCH($A:$A,budgetMMB!$A:$A,0))</f>
        <v>0</v>
      </c>
      <c r="N333" s="14">
        <f>INDEX(budgetMMB!N:N,MATCH($A:$A,budgetMMB!$A:$A,0))</f>
        <v>0</v>
      </c>
      <c r="O333" s="35">
        <f>INDEX(budgetMMB!O:O,MATCH($A:$A,budgetMMB!$A:$A,0))</f>
        <v>0</v>
      </c>
      <c r="P333" s="35">
        <f>INDEX(budgetMMB!P:P,MATCH($A:$A,budgetMMB!$A:$A,0))</f>
        <v>0</v>
      </c>
      <c r="Q333" s="35">
        <f>INDEX(budgetMMB!Q:Q,MATCH($A:$A,budgetMMB!$A:$A,0))</f>
        <v>0</v>
      </c>
      <c r="R333" s="35">
        <f>INDEX(budgetMMB!R:R,MATCH($A:$A,budgetMMB!$A:$A,0))</f>
        <v>0</v>
      </c>
      <c r="S333" s="14">
        <f t="shared" si="274"/>
        <v>0</v>
      </c>
      <c r="T333" s="35">
        <f>INDEX(budgetMMB!T:T,MATCH($A:$A,budgetMMB!$A:$A,0))</f>
        <v>0</v>
      </c>
      <c r="U333" s="332">
        <f t="shared" si="275"/>
        <v>0</v>
      </c>
      <c r="V333" s="58"/>
      <c r="W333" s="14"/>
      <c r="X333" s="58"/>
      <c r="Y333" s="58"/>
      <c r="Z333" s="58"/>
      <c r="AA333" s="58"/>
      <c r="AB333" s="75"/>
      <c r="AC333" s="319">
        <f t="shared" si="276"/>
        <v>0</v>
      </c>
      <c r="AD333" s="278"/>
      <c r="AE333" s="278"/>
      <c r="AF333" s="278"/>
      <c r="AG333" s="294">
        <f t="shared" si="277"/>
        <v>0</v>
      </c>
      <c r="AH333" s="304">
        <f t="shared" si="278"/>
        <v>0</v>
      </c>
    </row>
    <row r="334" spans="1:35">
      <c r="A334" s="39">
        <v>2939</v>
      </c>
      <c r="B334" s="44" t="s">
        <v>404</v>
      </c>
      <c r="C334" s="236" t="s">
        <v>244</v>
      </c>
      <c r="D334" s="6"/>
      <c r="E334" s="4"/>
      <c r="F334" s="98">
        <v>1</v>
      </c>
      <c r="G334" s="8"/>
      <c r="H334" s="7">
        <f t="shared" si="279"/>
        <v>1</v>
      </c>
      <c r="I334" s="4">
        <v>1</v>
      </c>
      <c r="J334" s="8" t="s">
        <v>231</v>
      </c>
      <c r="K334" s="7">
        <f>SUMIF(exportMMB!D:D,'Voorbeeld Costreport BudgetMMB'!A334,exportMMB!G:G)</f>
        <v>0</v>
      </c>
      <c r="L334" s="14">
        <f>INDEX(budgetMMB!L:L,MATCH(A:A,budgetMMB!A:A,0))</f>
        <v>0</v>
      </c>
      <c r="M334" s="22">
        <f>INDEX(budgetMMB!M:M,MATCH($A:$A,budgetMMB!$A:$A,0))</f>
        <v>0</v>
      </c>
      <c r="N334" s="14">
        <f>INDEX(budgetMMB!N:N,MATCH($A:$A,budgetMMB!$A:$A,0))</f>
        <v>0</v>
      </c>
      <c r="O334" s="35">
        <f>INDEX(budgetMMB!O:O,MATCH($A:$A,budgetMMB!$A:$A,0))</f>
        <v>0</v>
      </c>
      <c r="P334" s="35">
        <f>INDEX(budgetMMB!P:P,MATCH($A:$A,budgetMMB!$A:$A,0))</f>
        <v>0</v>
      </c>
      <c r="Q334" s="35">
        <f>INDEX(budgetMMB!Q:Q,MATCH($A:$A,budgetMMB!$A:$A,0))</f>
        <v>0</v>
      </c>
      <c r="R334" s="35">
        <f>INDEX(budgetMMB!R:R,MATCH($A:$A,budgetMMB!$A:$A,0))</f>
        <v>0</v>
      </c>
      <c r="S334" s="14">
        <f t="shared" si="274"/>
        <v>0</v>
      </c>
      <c r="T334" s="35">
        <f>INDEX(budgetMMB!T:T,MATCH($A:$A,budgetMMB!$A:$A,0))</f>
        <v>0</v>
      </c>
      <c r="U334" s="332">
        <f t="shared" si="275"/>
        <v>0</v>
      </c>
      <c r="V334" s="58"/>
      <c r="W334" s="14"/>
      <c r="X334" s="58"/>
      <c r="Y334" s="58"/>
      <c r="Z334" s="58"/>
      <c r="AA334" s="58"/>
      <c r="AB334" s="75"/>
      <c r="AC334" s="319">
        <f t="shared" si="276"/>
        <v>0</v>
      </c>
      <c r="AD334" s="278"/>
      <c r="AE334" s="278"/>
      <c r="AF334" s="278"/>
      <c r="AG334" s="294">
        <f t="shared" si="277"/>
        <v>0</v>
      </c>
      <c r="AH334" s="304">
        <f t="shared" si="278"/>
        <v>0</v>
      </c>
    </row>
    <row r="335" spans="1:35">
      <c r="A335" s="39">
        <v>2940</v>
      </c>
      <c r="B335" s="44" t="s">
        <v>439</v>
      </c>
      <c r="C335" s="236" t="s">
        <v>244</v>
      </c>
      <c r="D335" s="6"/>
      <c r="E335" s="4"/>
      <c r="F335" s="98">
        <v>1</v>
      </c>
      <c r="G335" s="8"/>
      <c r="H335" s="7">
        <f t="shared" si="279"/>
        <v>1</v>
      </c>
      <c r="I335" s="4">
        <v>1</v>
      </c>
      <c r="J335" s="8" t="s">
        <v>231</v>
      </c>
      <c r="K335" s="7">
        <f>SUMIF(exportMMB!D:D,'Voorbeeld Costreport BudgetMMB'!A335,exportMMB!G:G)</f>
        <v>0</v>
      </c>
      <c r="L335" s="14">
        <f>INDEX(budgetMMB!L:L,MATCH(A:A,budgetMMB!A:A,0))</f>
        <v>0</v>
      </c>
      <c r="M335" s="22">
        <f>INDEX(budgetMMB!M:M,MATCH($A:$A,budgetMMB!$A:$A,0))</f>
        <v>0</v>
      </c>
      <c r="N335" s="14">
        <f>INDEX(budgetMMB!N:N,MATCH($A:$A,budgetMMB!$A:$A,0))</f>
        <v>0</v>
      </c>
      <c r="O335" s="35">
        <f>INDEX(budgetMMB!O:O,MATCH($A:$A,budgetMMB!$A:$A,0))</f>
        <v>0</v>
      </c>
      <c r="P335" s="35">
        <f>INDEX(budgetMMB!P:P,MATCH($A:$A,budgetMMB!$A:$A,0))</f>
        <v>0</v>
      </c>
      <c r="Q335" s="35">
        <f>INDEX(budgetMMB!Q:Q,MATCH($A:$A,budgetMMB!$A:$A,0))</f>
        <v>0</v>
      </c>
      <c r="R335" s="35">
        <f>INDEX(budgetMMB!R:R,MATCH($A:$A,budgetMMB!$A:$A,0))</f>
        <v>0</v>
      </c>
      <c r="S335" s="14">
        <f t="shared" si="274"/>
        <v>0</v>
      </c>
      <c r="T335" s="35">
        <f>INDEX(budgetMMB!T:T,MATCH($A:$A,budgetMMB!$A:$A,0))</f>
        <v>0</v>
      </c>
      <c r="U335" s="332">
        <f t="shared" si="275"/>
        <v>0</v>
      </c>
      <c r="V335" s="58"/>
      <c r="W335" s="14"/>
      <c r="X335" s="58"/>
      <c r="Y335" s="58"/>
      <c r="Z335" s="58"/>
      <c r="AA335" s="58"/>
      <c r="AB335" s="75"/>
      <c r="AC335" s="319">
        <f t="shared" si="276"/>
        <v>0</v>
      </c>
      <c r="AD335" s="278"/>
      <c r="AE335" s="278"/>
      <c r="AF335" s="278"/>
      <c r="AG335" s="294">
        <f t="shared" si="277"/>
        <v>0</v>
      </c>
      <c r="AH335" s="304">
        <f t="shared" si="278"/>
        <v>0</v>
      </c>
    </row>
    <row r="336" spans="1:35">
      <c r="A336" s="39">
        <v>2941</v>
      </c>
      <c r="B336" s="44" t="s">
        <v>320</v>
      </c>
      <c r="C336" s="236" t="s">
        <v>244</v>
      </c>
      <c r="D336" s="6"/>
      <c r="E336" s="4"/>
      <c r="F336" s="98">
        <v>1</v>
      </c>
      <c r="G336" s="8"/>
      <c r="H336" s="7">
        <f t="shared" si="279"/>
        <v>1</v>
      </c>
      <c r="I336" s="4">
        <v>1</v>
      </c>
      <c r="J336" s="8" t="s">
        <v>231</v>
      </c>
      <c r="K336" s="7">
        <f>SUMIF(exportMMB!D:D,'Voorbeeld Costreport BudgetMMB'!A336,exportMMB!G:G)</f>
        <v>0</v>
      </c>
      <c r="L336" s="14">
        <f>INDEX(budgetMMB!L:L,MATCH(A:A,budgetMMB!A:A,0))</f>
        <v>0</v>
      </c>
      <c r="M336" s="22">
        <f>INDEX(budgetMMB!M:M,MATCH($A:$A,budgetMMB!$A:$A,0))</f>
        <v>0</v>
      </c>
      <c r="N336" s="14">
        <f>INDEX(budgetMMB!N:N,MATCH($A:$A,budgetMMB!$A:$A,0))</f>
        <v>0</v>
      </c>
      <c r="O336" s="35">
        <f>INDEX(budgetMMB!O:O,MATCH($A:$A,budgetMMB!$A:$A,0))</f>
        <v>0</v>
      </c>
      <c r="P336" s="35">
        <f>INDEX(budgetMMB!P:P,MATCH($A:$A,budgetMMB!$A:$A,0))</f>
        <v>0</v>
      </c>
      <c r="Q336" s="35">
        <f>INDEX(budgetMMB!Q:Q,MATCH($A:$A,budgetMMB!$A:$A,0))</f>
        <v>0</v>
      </c>
      <c r="R336" s="35">
        <f>INDEX(budgetMMB!R:R,MATCH($A:$A,budgetMMB!$A:$A,0))</f>
        <v>0</v>
      </c>
      <c r="S336" s="14">
        <f t="shared" si="274"/>
        <v>0</v>
      </c>
      <c r="T336" s="35">
        <f>INDEX(budgetMMB!T:T,MATCH($A:$A,budgetMMB!$A:$A,0))</f>
        <v>0</v>
      </c>
      <c r="U336" s="332">
        <f t="shared" si="275"/>
        <v>0</v>
      </c>
      <c r="V336" s="58"/>
      <c r="W336" s="14"/>
      <c r="X336" s="58"/>
      <c r="Y336" s="58"/>
      <c r="Z336" s="58"/>
      <c r="AA336" s="58"/>
      <c r="AB336" s="75"/>
      <c r="AC336" s="319">
        <f t="shared" si="276"/>
        <v>0</v>
      </c>
      <c r="AD336" s="278"/>
      <c r="AE336" s="278"/>
      <c r="AF336" s="278"/>
      <c r="AG336" s="294">
        <f t="shared" si="277"/>
        <v>0</v>
      </c>
      <c r="AH336" s="304">
        <f t="shared" si="278"/>
        <v>0</v>
      </c>
    </row>
    <row r="337" spans="1:35">
      <c r="A337" s="39">
        <v>2942</v>
      </c>
      <c r="B337" s="44" t="s">
        <v>321</v>
      </c>
      <c r="C337" s="236" t="s">
        <v>244</v>
      </c>
      <c r="D337" s="6"/>
      <c r="E337" s="4"/>
      <c r="F337" s="98">
        <v>1</v>
      </c>
      <c r="G337" s="8"/>
      <c r="H337" s="7">
        <f t="shared" si="279"/>
        <v>1</v>
      </c>
      <c r="I337" s="4">
        <v>1</v>
      </c>
      <c r="J337" s="8" t="s">
        <v>231</v>
      </c>
      <c r="K337" s="7">
        <f>SUMIF(exportMMB!D:D,'Voorbeeld Costreport BudgetMMB'!A337,exportMMB!G:G)</f>
        <v>0</v>
      </c>
      <c r="L337" s="14">
        <f>INDEX(budgetMMB!L:L,MATCH(A:A,budgetMMB!A:A,0))</f>
        <v>0</v>
      </c>
      <c r="M337" s="22">
        <f>INDEX(budgetMMB!M:M,MATCH($A:$A,budgetMMB!$A:$A,0))</f>
        <v>0</v>
      </c>
      <c r="N337" s="14">
        <f>INDEX(budgetMMB!N:N,MATCH($A:$A,budgetMMB!$A:$A,0))</f>
        <v>0</v>
      </c>
      <c r="O337" s="35">
        <f>INDEX(budgetMMB!O:O,MATCH($A:$A,budgetMMB!$A:$A,0))</f>
        <v>0</v>
      </c>
      <c r="P337" s="35">
        <f>INDEX(budgetMMB!P:P,MATCH($A:$A,budgetMMB!$A:$A,0))</f>
        <v>0</v>
      </c>
      <c r="Q337" s="35">
        <f>INDEX(budgetMMB!Q:Q,MATCH($A:$A,budgetMMB!$A:$A,0))</f>
        <v>0</v>
      </c>
      <c r="R337" s="35">
        <f>INDEX(budgetMMB!R:R,MATCH($A:$A,budgetMMB!$A:$A,0))</f>
        <v>0</v>
      </c>
      <c r="S337" s="14">
        <f t="shared" si="274"/>
        <v>0</v>
      </c>
      <c r="T337" s="35">
        <f>INDEX(budgetMMB!T:T,MATCH($A:$A,budgetMMB!$A:$A,0))</f>
        <v>0</v>
      </c>
      <c r="U337" s="332">
        <f t="shared" si="275"/>
        <v>0</v>
      </c>
      <c r="V337" s="58"/>
      <c r="W337" s="14"/>
      <c r="X337" s="58"/>
      <c r="Y337" s="58"/>
      <c r="Z337" s="58"/>
      <c r="AA337" s="58"/>
      <c r="AB337" s="75"/>
      <c r="AC337" s="319">
        <f t="shared" si="276"/>
        <v>0</v>
      </c>
      <c r="AD337" s="278"/>
      <c r="AE337" s="278"/>
      <c r="AF337" s="278"/>
      <c r="AG337" s="294">
        <f t="shared" si="277"/>
        <v>0</v>
      </c>
      <c r="AH337" s="304">
        <f t="shared" si="278"/>
        <v>0</v>
      </c>
    </row>
    <row r="338" spans="1:35">
      <c r="A338" s="39">
        <v>2943</v>
      </c>
      <c r="B338" s="44" t="s">
        <v>440</v>
      </c>
      <c r="C338" s="236" t="s">
        <v>244</v>
      </c>
      <c r="D338" s="6"/>
      <c r="E338" s="4"/>
      <c r="F338" s="98">
        <v>1</v>
      </c>
      <c r="G338" s="8"/>
      <c r="H338" s="7">
        <f t="shared" si="279"/>
        <v>1</v>
      </c>
      <c r="I338" s="4">
        <v>1</v>
      </c>
      <c r="J338" s="8" t="s">
        <v>231</v>
      </c>
      <c r="K338" s="7">
        <f>SUMIF(exportMMB!D:D,'Voorbeeld Costreport BudgetMMB'!A338,exportMMB!G:G)</f>
        <v>0</v>
      </c>
      <c r="L338" s="14">
        <f>INDEX(budgetMMB!L:L,MATCH(A:A,budgetMMB!A:A,0))</f>
        <v>0</v>
      </c>
      <c r="M338" s="22">
        <f>INDEX(budgetMMB!M:M,MATCH($A:$A,budgetMMB!$A:$A,0))</f>
        <v>0</v>
      </c>
      <c r="N338" s="14">
        <f>INDEX(budgetMMB!N:N,MATCH($A:$A,budgetMMB!$A:$A,0))</f>
        <v>0</v>
      </c>
      <c r="O338" s="35">
        <f>INDEX(budgetMMB!O:O,MATCH($A:$A,budgetMMB!$A:$A,0))</f>
        <v>0</v>
      </c>
      <c r="P338" s="35">
        <f>INDEX(budgetMMB!P:P,MATCH($A:$A,budgetMMB!$A:$A,0))</f>
        <v>0</v>
      </c>
      <c r="Q338" s="35">
        <f>INDEX(budgetMMB!Q:Q,MATCH($A:$A,budgetMMB!$A:$A,0))</f>
        <v>0</v>
      </c>
      <c r="R338" s="35">
        <f>INDEX(budgetMMB!R:R,MATCH($A:$A,budgetMMB!$A:$A,0))</f>
        <v>0</v>
      </c>
      <c r="S338" s="14">
        <f t="shared" si="274"/>
        <v>0</v>
      </c>
      <c r="T338" s="35">
        <f>INDEX(budgetMMB!T:T,MATCH($A:$A,budgetMMB!$A:$A,0))</f>
        <v>0</v>
      </c>
      <c r="U338" s="332">
        <f t="shared" si="275"/>
        <v>0</v>
      </c>
      <c r="V338" s="58"/>
      <c r="W338" s="14"/>
      <c r="X338" s="58"/>
      <c r="Y338" s="58"/>
      <c r="Z338" s="58"/>
      <c r="AA338" s="58"/>
      <c r="AB338" s="75"/>
      <c r="AC338" s="319">
        <f t="shared" si="276"/>
        <v>0</v>
      </c>
      <c r="AD338" s="278"/>
      <c r="AE338" s="278"/>
      <c r="AF338" s="278"/>
      <c r="AG338" s="294">
        <f t="shared" si="277"/>
        <v>0</v>
      </c>
      <c r="AH338" s="304">
        <f t="shared" si="278"/>
        <v>0</v>
      </c>
    </row>
    <row r="339" spans="1:35">
      <c r="A339" s="39">
        <v>2948</v>
      </c>
      <c r="B339" s="44" t="s">
        <v>441</v>
      </c>
      <c r="C339" s="236" t="s">
        <v>244</v>
      </c>
      <c r="D339" s="6"/>
      <c r="E339" s="4"/>
      <c r="F339" s="98">
        <v>1</v>
      </c>
      <c r="G339" s="8"/>
      <c r="H339" s="7">
        <f t="shared" si="279"/>
        <v>1</v>
      </c>
      <c r="I339" s="4">
        <v>1</v>
      </c>
      <c r="J339" s="8" t="s">
        <v>231</v>
      </c>
      <c r="K339" s="7">
        <f>SUMIF(exportMMB!D:D,'Voorbeeld Costreport BudgetMMB'!A339,exportMMB!G:G)</f>
        <v>0</v>
      </c>
      <c r="L339" s="14">
        <f>INDEX(budgetMMB!L:L,MATCH(A:A,budgetMMB!A:A,0))</f>
        <v>0</v>
      </c>
      <c r="M339" s="22">
        <f>INDEX(budgetMMB!M:M,MATCH($A:$A,budgetMMB!$A:$A,0))</f>
        <v>0</v>
      </c>
      <c r="N339" s="14">
        <f>INDEX(budgetMMB!N:N,MATCH($A:$A,budgetMMB!$A:$A,0))</f>
        <v>0</v>
      </c>
      <c r="O339" s="35">
        <f>INDEX(budgetMMB!O:O,MATCH($A:$A,budgetMMB!$A:$A,0))</f>
        <v>0</v>
      </c>
      <c r="P339" s="35">
        <f>INDEX(budgetMMB!P:P,MATCH($A:$A,budgetMMB!$A:$A,0))</f>
        <v>0</v>
      </c>
      <c r="Q339" s="35">
        <f>INDEX(budgetMMB!Q:Q,MATCH($A:$A,budgetMMB!$A:$A,0))</f>
        <v>0</v>
      </c>
      <c r="R339" s="35">
        <f>INDEX(budgetMMB!R:R,MATCH($A:$A,budgetMMB!$A:$A,0))</f>
        <v>0</v>
      </c>
      <c r="S339" s="14">
        <f t="shared" si="274"/>
        <v>0</v>
      </c>
      <c r="T339" s="35">
        <f>INDEX(budgetMMB!T:T,MATCH($A:$A,budgetMMB!$A:$A,0))</f>
        <v>0</v>
      </c>
      <c r="U339" s="332">
        <f t="shared" si="275"/>
        <v>0</v>
      </c>
      <c r="V339" s="58"/>
      <c r="W339" s="14"/>
      <c r="X339" s="58"/>
      <c r="Y339" s="58"/>
      <c r="Z339" s="58"/>
      <c r="AA339" s="58"/>
      <c r="AB339" s="75"/>
      <c r="AC339" s="319">
        <f t="shared" si="276"/>
        <v>0</v>
      </c>
      <c r="AD339" s="278"/>
      <c r="AE339" s="278"/>
      <c r="AF339" s="278"/>
      <c r="AG339" s="294">
        <f t="shared" si="277"/>
        <v>0</v>
      </c>
      <c r="AH339" s="304">
        <f t="shared" si="278"/>
        <v>0</v>
      </c>
    </row>
    <row r="340" spans="1:35">
      <c r="A340" s="39">
        <v>2949</v>
      </c>
      <c r="B340" s="44" t="s">
        <v>442</v>
      </c>
      <c r="C340" s="236" t="s">
        <v>244</v>
      </c>
      <c r="D340" s="6"/>
      <c r="E340" s="4"/>
      <c r="F340" s="98">
        <v>1</v>
      </c>
      <c r="G340" s="8"/>
      <c r="H340" s="7">
        <f t="shared" ref="H340:H342" si="280">SUM(E340:G340)</f>
        <v>1</v>
      </c>
      <c r="I340" s="4">
        <v>1</v>
      </c>
      <c r="J340" s="8" t="s">
        <v>231</v>
      </c>
      <c r="K340" s="7">
        <f>SUMIF(exportMMB!D:D,'Voorbeeld Costreport BudgetMMB'!A340,exportMMB!G:G)</f>
        <v>0</v>
      </c>
      <c r="L340" s="14">
        <f>INDEX(budgetMMB!L:L,MATCH(A:A,budgetMMB!A:A,0))</f>
        <v>0</v>
      </c>
      <c r="M340" s="22">
        <f>INDEX(budgetMMB!M:M,MATCH($A:$A,budgetMMB!$A:$A,0))</f>
        <v>0</v>
      </c>
      <c r="N340" s="14">
        <f>INDEX(budgetMMB!N:N,MATCH($A:$A,budgetMMB!$A:$A,0))</f>
        <v>0</v>
      </c>
      <c r="O340" s="35">
        <f>INDEX(budgetMMB!O:O,MATCH($A:$A,budgetMMB!$A:$A,0))</f>
        <v>0</v>
      </c>
      <c r="P340" s="35">
        <f>INDEX(budgetMMB!P:P,MATCH($A:$A,budgetMMB!$A:$A,0))</f>
        <v>0</v>
      </c>
      <c r="Q340" s="35">
        <f>INDEX(budgetMMB!Q:Q,MATCH($A:$A,budgetMMB!$A:$A,0))</f>
        <v>0</v>
      </c>
      <c r="R340" s="35">
        <f>INDEX(budgetMMB!R:R,MATCH($A:$A,budgetMMB!$A:$A,0))</f>
        <v>0</v>
      </c>
      <c r="S340" s="14">
        <f t="shared" si="274"/>
        <v>0</v>
      </c>
      <c r="T340" s="35">
        <f>INDEX(budgetMMB!T:T,MATCH($A:$A,budgetMMB!$A:$A,0))</f>
        <v>0</v>
      </c>
      <c r="U340" s="332">
        <f t="shared" si="275"/>
        <v>0</v>
      </c>
      <c r="V340" s="58"/>
      <c r="W340" s="14"/>
      <c r="X340" s="58"/>
      <c r="Y340" s="58"/>
      <c r="Z340" s="58"/>
      <c r="AA340" s="58"/>
      <c r="AB340" s="75"/>
      <c r="AC340" s="319">
        <f t="shared" si="276"/>
        <v>0</v>
      </c>
      <c r="AD340" s="278"/>
      <c r="AE340" s="278"/>
      <c r="AF340" s="278"/>
      <c r="AG340" s="294">
        <f t="shared" si="277"/>
        <v>0</v>
      </c>
      <c r="AH340" s="304">
        <f t="shared" si="278"/>
        <v>0</v>
      </c>
    </row>
    <row r="341" spans="1:35">
      <c r="A341" s="39">
        <v>2983</v>
      </c>
      <c r="B341" s="44" t="s">
        <v>443</v>
      </c>
      <c r="C341" s="236" t="s">
        <v>244</v>
      </c>
      <c r="D341" s="6"/>
      <c r="E341" s="4"/>
      <c r="F341" s="98">
        <v>1</v>
      </c>
      <c r="G341" s="8"/>
      <c r="H341" s="7">
        <f t="shared" si="280"/>
        <v>1</v>
      </c>
      <c r="I341" s="4">
        <v>1</v>
      </c>
      <c r="J341" s="8" t="s">
        <v>231</v>
      </c>
      <c r="K341" s="7">
        <f>SUMIF(exportMMB!D:D,'Voorbeeld Costreport BudgetMMB'!A341,exportMMB!G:G)</f>
        <v>0</v>
      </c>
      <c r="L341" s="14">
        <f>INDEX(budgetMMB!L:L,MATCH(A:A,budgetMMB!A:A,0))</f>
        <v>0</v>
      </c>
      <c r="M341" s="22">
        <f>INDEX(budgetMMB!M:M,MATCH($A:$A,budgetMMB!$A:$A,0))</f>
        <v>0</v>
      </c>
      <c r="N341" s="14">
        <f>INDEX(budgetMMB!N:N,MATCH($A:$A,budgetMMB!$A:$A,0))</f>
        <v>0</v>
      </c>
      <c r="O341" s="35">
        <f>INDEX(budgetMMB!O:O,MATCH($A:$A,budgetMMB!$A:$A,0))</f>
        <v>0</v>
      </c>
      <c r="P341" s="35">
        <f>INDEX(budgetMMB!P:P,MATCH($A:$A,budgetMMB!$A:$A,0))</f>
        <v>0</v>
      </c>
      <c r="Q341" s="35">
        <f>INDEX(budgetMMB!Q:Q,MATCH($A:$A,budgetMMB!$A:$A,0))</f>
        <v>0</v>
      </c>
      <c r="R341" s="35">
        <f>INDEX(budgetMMB!R:R,MATCH($A:$A,budgetMMB!$A:$A,0))</f>
        <v>0</v>
      </c>
      <c r="S341" s="14">
        <f t="shared" si="274"/>
        <v>0</v>
      </c>
      <c r="T341" s="35">
        <f>INDEX(budgetMMB!T:T,MATCH($A:$A,budgetMMB!$A:$A,0))</f>
        <v>0</v>
      </c>
      <c r="U341" s="332">
        <f t="shared" si="275"/>
        <v>0</v>
      </c>
      <c r="V341" s="58"/>
      <c r="W341" s="14"/>
      <c r="X341" s="58"/>
      <c r="Y341" s="58"/>
      <c r="Z341" s="58"/>
      <c r="AA341" s="58"/>
      <c r="AB341" s="75"/>
      <c r="AC341" s="319">
        <f t="shared" si="276"/>
        <v>0</v>
      </c>
      <c r="AD341" s="278"/>
      <c r="AE341" s="278"/>
      <c r="AF341" s="278"/>
      <c r="AG341" s="294">
        <f t="shared" si="277"/>
        <v>0</v>
      </c>
      <c r="AH341" s="304">
        <f t="shared" si="278"/>
        <v>0</v>
      </c>
    </row>
    <row r="342" spans="1:35">
      <c r="A342" s="39">
        <v>2997</v>
      </c>
      <c r="B342" s="44" t="s">
        <v>388</v>
      </c>
      <c r="C342" s="236" t="s">
        <v>244</v>
      </c>
      <c r="D342" s="6"/>
      <c r="E342" s="4"/>
      <c r="F342" s="98">
        <v>1</v>
      </c>
      <c r="G342" s="8"/>
      <c r="H342" s="7">
        <f t="shared" si="280"/>
        <v>1</v>
      </c>
      <c r="I342" s="4">
        <v>1</v>
      </c>
      <c r="J342" s="8" t="s">
        <v>231</v>
      </c>
      <c r="K342" s="7">
        <f>SUMIF(exportMMB!D:D,'Voorbeeld Costreport BudgetMMB'!A342,exportMMB!G:G)</f>
        <v>0</v>
      </c>
      <c r="L342" s="14">
        <f>INDEX(budgetMMB!L:L,MATCH(A:A,budgetMMB!A:A,0))</f>
        <v>0</v>
      </c>
      <c r="M342" s="22">
        <f>INDEX(budgetMMB!M:M,MATCH($A:$A,budgetMMB!$A:$A,0))</f>
        <v>0</v>
      </c>
      <c r="N342" s="14">
        <f>INDEX(budgetMMB!N:N,MATCH($A:$A,budgetMMB!$A:$A,0))</f>
        <v>0</v>
      </c>
      <c r="O342" s="35">
        <f>INDEX(budgetMMB!O:O,MATCH($A:$A,budgetMMB!$A:$A,0))</f>
        <v>0</v>
      </c>
      <c r="P342" s="35">
        <f>INDEX(budgetMMB!P:P,MATCH($A:$A,budgetMMB!$A:$A,0))</f>
        <v>0</v>
      </c>
      <c r="Q342" s="35">
        <f>INDEX(budgetMMB!Q:Q,MATCH($A:$A,budgetMMB!$A:$A,0))</f>
        <v>0</v>
      </c>
      <c r="R342" s="35">
        <f>INDEX(budgetMMB!R:R,MATCH($A:$A,budgetMMB!$A:$A,0))</f>
        <v>0</v>
      </c>
      <c r="S342" s="14">
        <f t="shared" si="274"/>
        <v>0</v>
      </c>
      <c r="T342" s="36"/>
      <c r="U342" s="332">
        <f t="shared" si="275"/>
        <v>0</v>
      </c>
      <c r="V342" s="58"/>
      <c r="W342" s="14"/>
      <c r="X342" s="58"/>
      <c r="Y342" s="58"/>
      <c r="Z342" s="58"/>
      <c r="AA342" s="58"/>
      <c r="AB342" s="310"/>
      <c r="AC342" s="319">
        <f t="shared" si="276"/>
        <v>0</v>
      </c>
      <c r="AD342" s="278"/>
      <c r="AE342" s="278"/>
      <c r="AF342" s="278"/>
      <c r="AG342" s="294">
        <f t="shared" si="277"/>
        <v>0</v>
      </c>
      <c r="AH342" s="304">
        <f t="shared" si="278"/>
        <v>0</v>
      </c>
    </row>
    <row r="343" spans="1:35">
      <c r="A343" s="39"/>
      <c r="B343" s="46" t="s">
        <v>152</v>
      </c>
      <c r="C343" s="236"/>
      <c r="D343" s="6"/>
      <c r="E343" s="4"/>
      <c r="F343" s="98"/>
      <c r="G343" s="8"/>
      <c r="H343" s="7"/>
      <c r="I343" s="4"/>
      <c r="J343" s="8"/>
      <c r="K343" s="7"/>
      <c r="L343" s="16">
        <f>SUM(L328:L342)</f>
        <v>0</v>
      </c>
      <c r="M343" s="21">
        <f>SUM(M329:M342)</f>
        <v>0</v>
      </c>
      <c r="N343" s="16">
        <f t="shared" ref="N343:U343" si="281">SUM(N329:N342)</f>
        <v>0</v>
      </c>
      <c r="O343" s="34">
        <f t="shared" si="281"/>
        <v>0</v>
      </c>
      <c r="P343" s="34">
        <f t="shared" si="281"/>
        <v>0</v>
      </c>
      <c r="Q343" s="34">
        <f t="shared" si="281"/>
        <v>0</v>
      </c>
      <c r="R343" s="34">
        <f t="shared" si="281"/>
        <v>0</v>
      </c>
      <c r="S343" s="16">
        <f t="shared" si="281"/>
        <v>0</v>
      </c>
      <c r="T343" s="34">
        <f t="shared" si="281"/>
        <v>0</v>
      </c>
      <c r="U343" s="284">
        <f t="shared" si="281"/>
        <v>0</v>
      </c>
      <c r="V343" s="58">
        <f t="shared" ref="V343:AA343" si="282">SUM(V329:V342)</f>
        <v>0</v>
      </c>
      <c r="W343" s="14">
        <f t="shared" si="282"/>
        <v>0</v>
      </c>
      <c r="X343" s="58">
        <f t="shared" si="282"/>
        <v>0</v>
      </c>
      <c r="Y343" s="58">
        <f t="shared" si="282"/>
        <v>0</v>
      </c>
      <c r="Z343" s="58">
        <f t="shared" si="282"/>
        <v>0</v>
      </c>
      <c r="AA343" s="58">
        <f t="shared" si="282"/>
        <v>0</v>
      </c>
      <c r="AB343" s="59">
        <f t="shared" ref="AB343" si="283">SUM(AB329:AB342)</f>
        <v>0</v>
      </c>
      <c r="AC343" s="320">
        <f t="shared" ref="AC343:AF343" si="284">SUM(AC329:AC342)</f>
        <v>0</v>
      </c>
      <c r="AD343" s="279">
        <f t="shared" si="284"/>
        <v>0</v>
      </c>
      <c r="AE343" s="279">
        <f t="shared" si="284"/>
        <v>0</v>
      </c>
      <c r="AF343" s="279">
        <f t="shared" si="284"/>
        <v>0</v>
      </c>
      <c r="AG343" s="295">
        <f t="shared" ref="AG343:AH343" si="285">SUM(AG329:AG342)</f>
        <v>0</v>
      </c>
      <c r="AH343" s="305">
        <f t="shared" si="285"/>
        <v>0</v>
      </c>
      <c r="AI343" s="328"/>
    </row>
    <row r="344" spans="1:35">
      <c r="A344" s="39"/>
      <c r="B344" s="44"/>
      <c r="C344" s="236"/>
      <c r="D344" s="6"/>
      <c r="E344" s="4"/>
      <c r="F344" s="98"/>
      <c r="G344" s="8"/>
      <c r="H344" s="7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  <c r="U344" s="284"/>
      <c r="V344" s="58"/>
      <c r="W344" s="14"/>
      <c r="X344" s="58"/>
      <c r="Y344" s="58"/>
      <c r="Z344" s="58"/>
      <c r="AA344" s="58"/>
      <c r="AB344" s="75"/>
      <c r="AC344" s="319"/>
      <c r="AD344" s="278"/>
      <c r="AE344" s="278"/>
      <c r="AF344" s="278"/>
      <c r="AG344" s="294"/>
      <c r="AH344" s="304"/>
    </row>
    <row r="345" spans="1:35">
      <c r="A345" s="104">
        <v>3000</v>
      </c>
      <c r="B345" s="31" t="s">
        <v>180</v>
      </c>
      <c r="C345" s="237"/>
      <c r="D345" s="6"/>
      <c r="E345" s="4"/>
      <c r="F345" s="98"/>
      <c r="G345" s="8"/>
      <c r="H345" s="7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  <c r="U345" s="284"/>
      <c r="V345" s="58"/>
      <c r="W345" s="14"/>
      <c r="X345" s="58"/>
      <c r="Y345" s="58"/>
      <c r="Z345" s="58"/>
      <c r="AA345" s="58"/>
      <c r="AB345" s="75"/>
      <c r="AC345" s="319"/>
      <c r="AD345" s="278"/>
      <c r="AE345" s="278"/>
      <c r="AF345" s="278"/>
      <c r="AG345" s="294"/>
      <c r="AH345" s="304"/>
    </row>
    <row r="346" spans="1:35">
      <c r="A346" s="103">
        <v>3001</v>
      </c>
      <c r="B346" s="44" t="s">
        <v>444</v>
      </c>
      <c r="C346" s="236" t="s">
        <v>244</v>
      </c>
      <c r="D346" s="6"/>
      <c r="E346" s="4"/>
      <c r="F346" s="98">
        <v>1</v>
      </c>
      <c r="G346" s="8"/>
      <c r="H346" s="7">
        <f t="shared" ref="H346:H351" si="286">SUM(E346:G346)</f>
        <v>1</v>
      </c>
      <c r="I346" s="4">
        <v>1</v>
      </c>
      <c r="J346" s="8" t="s">
        <v>231</v>
      </c>
      <c r="K346" s="7">
        <f>SUMIF(exportMMB!D:D,'Voorbeeld Costreport BudgetMMB'!A346,exportMMB!G:G)</f>
        <v>0</v>
      </c>
      <c r="L346" s="14">
        <f>INDEX(budgetMMB!L:L,MATCH(A:A,budgetMMB!A:A,0))</f>
        <v>0</v>
      </c>
      <c r="M346" s="22">
        <f>INDEX(budgetMMB!M:M,MATCH($A:$A,budgetMMB!$A:$A,0))</f>
        <v>0</v>
      </c>
      <c r="N346" s="14">
        <f>INDEX(budgetMMB!N:N,MATCH($A:$A,budgetMMB!$A:$A,0))</f>
        <v>0</v>
      </c>
      <c r="O346" s="35">
        <f>INDEX(budgetMMB!O:O,MATCH($A:$A,budgetMMB!$A:$A,0))</f>
        <v>0</v>
      </c>
      <c r="P346" s="35">
        <f>INDEX(budgetMMB!P:P,MATCH($A:$A,budgetMMB!$A:$A,0))</f>
        <v>0</v>
      </c>
      <c r="Q346" s="35">
        <f>INDEX(budgetMMB!Q:Q,MATCH($A:$A,budgetMMB!$A:$A,0))</f>
        <v>0</v>
      </c>
      <c r="R346" s="35">
        <f>INDEX(budgetMMB!R:R,MATCH($A:$A,budgetMMB!$A:$A,0))</f>
        <v>0</v>
      </c>
      <c r="S346" s="14">
        <f t="shared" ref="S346:S360" si="287">L346-SUM(N346:R346)</f>
        <v>0</v>
      </c>
      <c r="T346" s="35">
        <f>INDEX(budgetMMB!T:T,MATCH($A:$A,budgetMMB!$A:$A,0))</f>
        <v>0</v>
      </c>
      <c r="U346" s="332">
        <f t="shared" ref="U346:U360" si="288">W:W+X:X+Y:Y+Z:Z+AA:AA</f>
        <v>0</v>
      </c>
      <c r="V346" s="58"/>
      <c r="W346" s="14"/>
      <c r="X346" s="58"/>
      <c r="Y346" s="58"/>
      <c r="Z346" s="58"/>
      <c r="AA346" s="58"/>
      <c r="AB346" s="75"/>
      <c r="AC346" s="319">
        <f t="shared" ref="AC346:AC360" si="289">AD:AD+AE:AE</f>
        <v>0</v>
      </c>
      <c r="AD346" s="278"/>
      <c r="AE346" s="278"/>
      <c r="AF346" s="278"/>
      <c r="AG346" s="294">
        <f t="shared" ref="AG346:AG360" si="290">AC:AC+U:U</f>
        <v>0</v>
      </c>
      <c r="AH346" s="304">
        <f t="shared" ref="AH346:AH360" si="291">L:L-AG:AG</f>
        <v>0</v>
      </c>
    </row>
    <row r="347" spans="1:35">
      <c r="A347" s="39">
        <v>3002</v>
      </c>
      <c r="B347" s="44" t="s">
        <v>445</v>
      </c>
      <c r="C347" s="236" t="s">
        <v>244</v>
      </c>
      <c r="D347" s="6"/>
      <c r="E347" s="4"/>
      <c r="F347" s="98">
        <v>1</v>
      </c>
      <c r="G347" s="8"/>
      <c r="H347" s="7">
        <f t="shared" si="286"/>
        <v>1</v>
      </c>
      <c r="I347" s="4">
        <v>1</v>
      </c>
      <c r="J347" s="8" t="s">
        <v>231</v>
      </c>
      <c r="K347" s="7">
        <f>SUMIF(exportMMB!D:D,'Voorbeeld Costreport BudgetMMB'!A347,exportMMB!G:G)</f>
        <v>0</v>
      </c>
      <c r="L347" s="14">
        <f>INDEX(budgetMMB!L:L,MATCH(A:A,budgetMMB!A:A,0))</f>
        <v>0</v>
      </c>
      <c r="M347" s="22">
        <f>INDEX(budgetMMB!M:M,MATCH($A:$A,budgetMMB!$A:$A,0))</f>
        <v>0</v>
      </c>
      <c r="N347" s="14">
        <f>INDEX(budgetMMB!N:N,MATCH($A:$A,budgetMMB!$A:$A,0))</f>
        <v>0</v>
      </c>
      <c r="O347" s="35">
        <f>INDEX(budgetMMB!O:O,MATCH($A:$A,budgetMMB!$A:$A,0))</f>
        <v>0</v>
      </c>
      <c r="P347" s="35">
        <f>INDEX(budgetMMB!P:P,MATCH($A:$A,budgetMMB!$A:$A,0))</f>
        <v>0</v>
      </c>
      <c r="Q347" s="35">
        <f>INDEX(budgetMMB!Q:Q,MATCH($A:$A,budgetMMB!$A:$A,0))</f>
        <v>0</v>
      </c>
      <c r="R347" s="35">
        <f>INDEX(budgetMMB!R:R,MATCH($A:$A,budgetMMB!$A:$A,0))</f>
        <v>0</v>
      </c>
      <c r="S347" s="14">
        <f t="shared" si="287"/>
        <v>0</v>
      </c>
      <c r="T347" s="35">
        <f>INDEX(budgetMMB!T:T,MATCH($A:$A,budgetMMB!$A:$A,0))</f>
        <v>0</v>
      </c>
      <c r="U347" s="332">
        <f t="shared" si="288"/>
        <v>0</v>
      </c>
      <c r="V347" s="58"/>
      <c r="W347" s="14"/>
      <c r="X347" s="58"/>
      <c r="Y347" s="58"/>
      <c r="Z347" s="58"/>
      <c r="AA347" s="58"/>
      <c r="AB347" s="75"/>
      <c r="AC347" s="319">
        <f t="shared" si="289"/>
        <v>0</v>
      </c>
      <c r="AD347" s="278"/>
      <c r="AE347" s="278"/>
      <c r="AF347" s="278"/>
      <c r="AG347" s="294">
        <f t="shared" si="290"/>
        <v>0</v>
      </c>
      <c r="AH347" s="304">
        <f t="shared" si="291"/>
        <v>0</v>
      </c>
    </row>
    <row r="348" spans="1:35">
      <c r="A348" s="103">
        <v>3003</v>
      </c>
      <c r="B348" s="44" t="s">
        <v>446</v>
      </c>
      <c r="C348" s="236" t="s">
        <v>244</v>
      </c>
      <c r="D348" s="6"/>
      <c r="E348" s="4"/>
      <c r="F348" s="98">
        <v>1</v>
      </c>
      <c r="G348" s="8"/>
      <c r="H348" s="7">
        <f t="shared" si="286"/>
        <v>1</v>
      </c>
      <c r="I348" s="4">
        <v>1</v>
      </c>
      <c r="J348" s="8" t="s">
        <v>231</v>
      </c>
      <c r="K348" s="7">
        <f>SUMIF(exportMMB!D:D,'Voorbeeld Costreport BudgetMMB'!A348,exportMMB!G:G)</f>
        <v>0</v>
      </c>
      <c r="L348" s="14">
        <f>INDEX(budgetMMB!L:L,MATCH(A:A,budgetMMB!A:A,0))</f>
        <v>0</v>
      </c>
      <c r="M348" s="22">
        <f>INDEX(budgetMMB!M:M,MATCH($A:$A,budgetMMB!$A:$A,0))</f>
        <v>0</v>
      </c>
      <c r="N348" s="14">
        <f>INDEX(budgetMMB!N:N,MATCH($A:$A,budgetMMB!$A:$A,0))</f>
        <v>0</v>
      </c>
      <c r="O348" s="35">
        <f>INDEX(budgetMMB!O:O,MATCH($A:$A,budgetMMB!$A:$A,0))</f>
        <v>0</v>
      </c>
      <c r="P348" s="35">
        <f>INDEX(budgetMMB!P:P,MATCH($A:$A,budgetMMB!$A:$A,0))</f>
        <v>0</v>
      </c>
      <c r="Q348" s="35">
        <f>INDEX(budgetMMB!Q:Q,MATCH($A:$A,budgetMMB!$A:$A,0))</f>
        <v>0</v>
      </c>
      <c r="R348" s="35">
        <f>INDEX(budgetMMB!R:R,MATCH($A:$A,budgetMMB!$A:$A,0))</f>
        <v>0</v>
      </c>
      <c r="S348" s="14">
        <f t="shared" si="287"/>
        <v>0</v>
      </c>
      <c r="T348" s="35">
        <f>INDEX(budgetMMB!T:T,MATCH($A:$A,budgetMMB!$A:$A,0))</f>
        <v>0</v>
      </c>
      <c r="U348" s="332">
        <f t="shared" si="288"/>
        <v>0</v>
      </c>
      <c r="V348" s="58"/>
      <c r="W348" s="14"/>
      <c r="X348" s="58"/>
      <c r="Y348" s="58"/>
      <c r="Z348" s="58"/>
      <c r="AA348" s="58"/>
      <c r="AB348" s="75"/>
      <c r="AC348" s="319">
        <f t="shared" si="289"/>
        <v>0</v>
      </c>
      <c r="AD348" s="278"/>
      <c r="AE348" s="278"/>
      <c r="AF348" s="278"/>
      <c r="AG348" s="294">
        <f t="shared" si="290"/>
        <v>0</v>
      </c>
      <c r="AH348" s="304">
        <f t="shared" si="291"/>
        <v>0</v>
      </c>
    </row>
    <row r="349" spans="1:35">
      <c r="A349" s="39">
        <v>3005</v>
      </c>
      <c r="B349" s="44" t="s">
        <v>447</v>
      </c>
      <c r="C349" s="236" t="s">
        <v>244</v>
      </c>
      <c r="D349" s="6"/>
      <c r="E349" s="4"/>
      <c r="F349" s="98">
        <v>1</v>
      </c>
      <c r="G349" s="8"/>
      <c r="H349" s="7">
        <f t="shared" si="286"/>
        <v>1</v>
      </c>
      <c r="I349" s="4">
        <v>1</v>
      </c>
      <c r="J349" s="8" t="s">
        <v>231</v>
      </c>
      <c r="K349" s="7">
        <f>SUMIF(exportMMB!D:D,'Voorbeeld Costreport BudgetMMB'!A349,exportMMB!G:G)</f>
        <v>0</v>
      </c>
      <c r="L349" s="14">
        <f>INDEX(budgetMMB!L:L,MATCH(A:A,budgetMMB!A:A,0))</f>
        <v>0</v>
      </c>
      <c r="M349" s="22">
        <f>INDEX(budgetMMB!M:M,MATCH($A:$A,budgetMMB!$A:$A,0))</f>
        <v>0</v>
      </c>
      <c r="N349" s="14">
        <f>INDEX(budgetMMB!N:N,MATCH($A:$A,budgetMMB!$A:$A,0))</f>
        <v>0</v>
      </c>
      <c r="O349" s="35">
        <f>INDEX(budgetMMB!O:O,MATCH($A:$A,budgetMMB!$A:$A,0))</f>
        <v>0</v>
      </c>
      <c r="P349" s="35">
        <f>INDEX(budgetMMB!P:P,MATCH($A:$A,budgetMMB!$A:$A,0))</f>
        <v>0</v>
      </c>
      <c r="Q349" s="35">
        <f>INDEX(budgetMMB!Q:Q,MATCH($A:$A,budgetMMB!$A:$A,0))</f>
        <v>0</v>
      </c>
      <c r="R349" s="35">
        <f>INDEX(budgetMMB!R:R,MATCH($A:$A,budgetMMB!$A:$A,0))</f>
        <v>0</v>
      </c>
      <c r="S349" s="14">
        <f t="shared" si="287"/>
        <v>0</v>
      </c>
      <c r="T349" s="35">
        <f>INDEX(budgetMMB!T:T,MATCH($A:$A,budgetMMB!$A:$A,0))</f>
        <v>0</v>
      </c>
      <c r="U349" s="332">
        <f t="shared" si="288"/>
        <v>0</v>
      </c>
      <c r="V349" s="58"/>
      <c r="W349" s="14"/>
      <c r="X349" s="58"/>
      <c r="Y349" s="58"/>
      <c r="Z349" s="58"/>
      <c r="AA349" s="58"/>
      <c r="AB349" s="75"/>
      <c r="AC349" s="319">
        <f t="shared" si="289"/>
        <v>0</v>
      </c>
      <c r="AD349" s="278"/>
      <c r="AE349" s="278"/>
      <c r="AF349" s="278"/>
      <c r="AG349" s="294">
        <f t="shared" si="290"/>
        <v>0</v>
      </c>
      <c r="AH349" s="304">
        <f t="shared" si="291"/>
        <v>0</v>
      </c>
    </row>
    <row r="350" spans="1:35">
      <c r="A350" s="103">
        <v>3006</v>
      </c>
      <c r="B350" s="44" t="s">
        <v>448</v>
      </c>
      <c r="C350" s="236" t="s">
        <v>244</v>
      </c>
      <c r="D350" s="6"/>
      <c r="E350" s="8"/>
      <c r="F350" s="98">
        <v>1</v>
      </c>
      <c r="G350" s="8"/>
      <c r="H350" s="7">
        <f t="shared" si="286"/>
        <v>1</v>
      </c>
      <c r="I350" s="4">
        <v>1</v>
      </c>
      <c r="J350" s="8" t="s">
        <v>231</v>
      </c>
      <c r="K350" s="7">
        <f>SUMIF(exportMMB!D:D,'Voorbeeld Costreport BudgetMMB'!A350,exportMMB!G:G)</f>
        <v>0</v>
      </c>
      <c r="L350" s="14">
        <f>INDEX(budgetMMB!L:L,MATCH(A:A,budgetMMB!A:A,0))</f>
        <v>0</v>
      </c>
      <c r="M350" s="22">
        <f>INDEX(budgetMMB!M:M,MATCH($A:$A,budgetMMB!$A:$A,0))</f>
        <v>0</v>
      </c>
      <c r="N350" s="14">
        <f>INDEX(budgetMMB!N:N,MATCH($A:$A,budgetMMB!$A:$A,0))</f>
        <v>0</v>
      </c>
      <c r="O350" s="35">
        <f>INDEX(budgetMMB!O:O,MATCH($A:$A,budgetMMB!$A:$A,0))</f>
        <v>0</v>
      </c>
      <c r="P350" s="35">
        <f>INDEX(budgetMMB!P:P,MATCH($A:$A,budgetMMB!$A:$A,0))</f>
        <v>0</v>
      </c>
      <c r="Q350" s="35">
        <f>INDEX(budgetMMB!Q:Q,MATCH($A:$A,budgetMMB!$A:$A,0))</f>
        <v>0</v>
      </c>
      <c r="R350" s="35">
        <f>INDEX(budgetMMB!R:R,MATCH($A:$A,budgetMMB!$A:$A,0))</f>
        <v>0</v>
      </c>
      <c r="S350" s="14">
        <f t="shared" si="287"/>
        <v>0</v>
      </c>
      <c r="T350" s="35">
        <f>INDEX(budgetMMB!T:T,MATCH($A:$A,budgetMMB!$A:$A,0))</f>
        <v>0</v>
      </c>
      <c r="U350" s="332">
        <f t="shared" si="288"/>
        <v>0</v>
      </c>
      <c r="V350" s="58"/>
      <c r="W350" s="14"/>
      <c r="X350" s="58"/>
      <c r="Y350" s="58"/>
      <c r="Z350" s="58"/>
      <c r="AA350" s="58"/>
      <c r="AB350" s="75"/>
      <c r="AC350" s="319">
        <f t="shared" si="289"/>
        <v>0</v>
      </c>
      <c r="AD350" s="278"/>
      <c r="AE350" s="278"/>
      <c r="AF350" s="278"/>
      <c r="AG350" s="294">
        <f t="shared" si="290"/>
        <v>0</v>
      </c>
      <c r="AH350" s="304">
        <f t="shared" si="291"/>
        <v>0</v>
      </c>
    </row>
    <row r="351" spans="1:35">
      <c r="A351" s="103">
        <v>3007</v>
      </c>
      <c r="B351" s="44" t="s">
        <v>449</v>
      </c>
      <c r="C351" s="236" t="s">
        <v>244</v>
      </c>
      <c r="D351" s="6"/>
      <c r="E351" s="8"/>
      <c r="F351" s="98">
        <v>1</v>
      </c>
      <c r="G351" s="8"/>
      <c r="H351" s="7">
        <f t="shared" si="286"/>
        <v>1</v>
      </c>
      <c r="I351" s="4">
        <v>1</v>
      </c>
      <c r="J351" s="8" t="s">
        <v>231</v>
      </c>
      <c r="K351" s="7">
        <f>SUMIF(exportMMB!D:D,'Voorbeeld Costreport BudgetMMB'!A351,exportMMB!G:G)</f>
        <v>0</v>
      </c>
      <c r="L351" s="14">
        <f>INDEX(budgetMMB!L:L,MATCH(A:A,budgetMMB!A:A,0))</f>
        <v>0</v>
      </c>
      <c r="M351" s="22">
        <f>INDEX(budgetMMB!M:M,MATCH($A:$A,budgetMMB!$A:$A,0))</f>
        <v>0</v>
      </c>
      <c r="N351" s="14">
        <f>INDEX(budgetMMB!N:N,MATCH($A:$A,budgetMMB!$A:$A,0))</f>
        <v>0</v>
      </c>
      <c r="O351" s="35">
        <f>INDEX(budgetMMB!O:O,MATCH($A:$A,budgetMMB!$A:$A,0))</f>
        <v>0</v>
      </c>
      <c r="P351" s="35">
        <f>INDEX(budgetMMB!P:P,MATCH($A:$A,budgetMMB!$A:$A,0))</f>
        <v>0</v>
      </c>
      <c r="Q351" s="35">
        <f>INDEX(budgetMMB!Q:Q,MATCH($A:$A,budgetMMB!$A:$A,0))</f>
        <v>0</v>
      </c>
      <c r="R351" s="35">
        <f>INDEX(budgetMMB!R:R,MATCH($A:$A,budgetMMB!$A:$A,0))</f>
        <v>0</v>
      </c>
      <c r="S351" s="14">
        <f t="shared" si="287"/>
        <v>0</v>
      </c>
      <c r="T351" s="35">
        <f>INDEX(budgetMMB!T:T,MATCH($A:$A,budgetMMB!$A:$A,0))</f>
        <v>0</v>
      </c>
      <c r="U351" s="332">
        <f t="shared" si="288"/>
        <v>0</v>
      </c>
      <c r="V351" s="58"/>
      <c r="W351" s="14"/>
      <c r="X351" s="58"/>
      <c r="Y351" s="58"/>
      <c r="Z351" s="58"/>
      <c r="AA351" s="58"/>
      <c r="AB351" s="75"/>
      <c r="AC351" s="319">
        <f t="shared" si="289"/>
        <v>0</v>
      </c>
      <c r="AD351" s="278"/>
      <c r="AE351" s="278"/>
      <c r="AF351" s="278"/>
      <c r="AG351" s="294">
        <f t="shared" si="290"/>
        <v>0</v>
      </c>
      <c r="AH351" s="304">
        <f t="shared" si="291"/>
        <v>0</v>
      </c>
    </row>
    <row r="352" spans="1:35">
      <c r="A352" s="39">
        <v>3010</v>
      </c>
      <c r="B352" s="44" t="s">
        <v>450</v>
      </c>
      <c r="C352" s="236" t="s">
        <v>244</v>
      </c>
      <c r="D352" s="6"/>
      <c r="E352" s="8"/>
      <c r="F352" s="98">
        <v>1</v>
      </c>
      <c r="G352" s="8"/>
      <c r="H352" s="7">
        <f t="shared" ref="H352:H359" si="292">SUM(E352:G352)</f>
        <v>1</v>
      </c>
      <c r="I352" s="4">
        <v>1</v>
      </c>
      <c r="J352" s="8" t="s">
        <v>231</v>
      </c>
      <c r="K352" s="7">
        <f>SUMIF(exportMMB!D:D,'Voorbeeld Costreport BudgetMMB'!A352,exportMMB!G:G)</f>
        <v>0</v>
      </c>
      <c r="L352" s="14">
        <f>INDEX(budgetMMB!L:L,MATCH(A:A,budgetMMB!A:A,0))</f>
        <v>0</v>
      </c>
      <c r="M352" s="22">
        <f>INDEX(budgetMMB!M:M,MATCH($A:$A,budgetMMB!$A:$A,0))</f>
        <v>0</v>
      </c>
      <c r="N352" s="14">
        <f>INDEX(budgetMMB!N:N,MATCH($A:$A,budgetMMB!$A:$A,0))</f>
        <v>0</v>
      </c>
      <c r="O352" s="35">
        <f>INDEX(budgetMMB!O:O,MATCH($A:$A,budgetMMB!$A:$A,0))</f>
        <v>0</v>
      </c>
      <c r="P352" s="35">
        <f>INDEX(budgetMMB!P:P,MATCH($A:$A,budgetMMB!$A:$A,0))</f>
        <v>0</v>
      </c>
      <c r="Q352" s="35">
        <f>INDEX(budgetMMB!Q:Q,MATCH($A:$A,budgetMMB!$A:$A,0))</f>
        <v>0</v>
      </c>
      <c r="R352" s="35">
        <f>INDEX(budgetMMB!R:R,MATCH($A:$A,budgetMMB!$A:$A,0))</f>
        <v>0</v>
      </c>
      <c r="S352" s="14">
        <f t="shared" si="287"/>
        <v>0</v>
      </c>
      <c r="T352" s="35">
        <f>INDEX(budgetMMB!T:T,MATCH($A:$A,budgetMMB!$A:$A,0))</f>
        <v>0</v>
      </c>
      <c r="U352" s="332">
        <f t="shared" si="288"/>
        <v>0</v>
      </c>
      <c r="V352" s="58"/>
      <c r="W352" s="14"/>
      <c r="X352" s="58"/>
      <c r="Y352" s="58"/>
      <c r="Z352" s="58"/>
      <c r="AA352" s="58"/>
      <c r="AB352" s="75"/>
      <c r="AC352" s="319">
        <f t="shared" si="289"/>
        <v>0</v>
      </c>
      <c r="AD352" s="278"/>
      <c r="AE352" s="278"/>
      <c r="AF352" s="278"/>
      <c r="AG352" s="294">
        <f t="shared" si="290"/>
        <v>0</v>
      </c>
      <c r="AH352" s="304">
        <f t="shared" si="291"/>
        <v>0</v>
      </c>
    </row>
    <row r="353" spans="1:35">
      <c r="A353" s="103">
        <v>3011</v>
      </c>
      <c r="B353" s="44" t="s">
        <v>451</v>
      </c>
      <c r="C353" s="236" t="s">
        <v>244</v>
      </c>
      <c r="D353" s="6"/>
      <c r="E353" s="8"/>
      <c r="F353" s="98">
        <v>1</v>
      </c>
      <c r="G353" s="8"/>
      <c r="H353" s="7">
        <f t="shared" si="292"/>
        <v>1</v>
      </c>
      <c r="I353" s="4">
        <v>1</v>
      </c>
      <c r="J353" s="8" t="s">
        <v>231</v>
      </c>
      <c r="K353" s="7">
        <f>SUMIF(exportMMB!D:D,'Voorbeeld Costreport BudgetMMB'!A353,exportMMB!G:G)</f>
        <v>0</v>
      </c>
      <c r="L353" s="14">
        <f>INDEX(budgetMMB!L:L,MATCH(A:A,budgetMMB!A:A,0))</f>
        <v>0</v>
      </c>
      <c r="M353" s="22">
        <f>INDEX(budgetMMB!M:M,MATCH($A:$A,budgetMMB!$A:$A,0))</f>
        <v>0</v>
      </c>
      <c r="N353" s="14">
        <f>INDEX(budgetMMB!N:N,MATCH($A:$A,budgetMMB!$A:$A,0))</f>
        <v>0</v>
      </c>
      <c r="O353" s="35">
        <f>INDEX(budgetMMB!O:O,MATCH($A:$A,budgetMMB!$A:$A,0))</f>
        <v>0</v>
      </c>
      <c r="P353" s="35">
        <f>INDEX(budgetMMB!P:P,MATCH($A:$A,budgetMMB!$A:$A,0))</f>
        <v>0</v>
      </c>
      <c r="Q353" s="35">
        <f>INDEX(budgetMMB!Q:Q,MATCH($A:$A,budgetMMB!$A:$A,0))</f>
        <v>0</v>
      </c>
      <c r="R353" s="35">
        <f>INDEX(budgetMMB!R:R,MATCH($A:$A,budgetMMB!$A:$A,0))</f>
        <v>0</v>
      </c>
      <c r="S353" s="14">
        <f t="shared" si="287"/>
        <v>0</v>
      </c>
      <c r="T353" s="35">
        <f>INDEX(budgetMMB!T:T,MATCH($A:$A,budgetMMB!$A:$A,0))</f>
        <v>0</v>
      </c>
      <c r="U353" s="332">
        <f t="shared" si="288"/>
        <v>0</v>
      </c>
      <c r="V353" s="58"/>
      <c r="W353" s="14"/>
      <c r="X353" s="58"/>
      <c r="Y353" s="58"/>
      <c r="Z353" s="58"/>
      <c r="AA353" s="58"/>
      <c r="AB353" s="75"/>
      <c r="AC353" s="319">
        <f t="shared" si="289"/>
        <v>0</v>
      </c>
      <c r="AD353" s="278"/>
      <c r="AE353" s="278"/>
      <c r="AF353" s="278"/>
      <c r="AG353" s="294">
        <f t="shared" si="290"/>
        <v>0</v>
      </c>
      <c r="AH353" s="304">
        <f t="shared" si="291"/>
        <v>0</v>
      </c>
    </row>
    <row r="354" spans="1:35">
      <c r="A354" s="103">
        <v>3013</v>
      </c>
      <c r="B354" s="44" t="s">
        <v>370</v>
      </c>
      <c r="C354" s="236" t="s">
        <v>244</v>
      </c>
      <c r="D354" s="6"/>
      <c r="E354" s="8"/>
      <c r="F354" s="98">
        <v>1</v>
      </c>
      <c r="G354" s="8"/>
      <c r="H354" s="7">
        <f t="shared" si="292"/>
        <v>1</v>
      </c>
      <c r="I354" s="4">
        <v>1</v>
      </c>
      <c r="J354" s="8" t="s">
        <v>231</v>
      </c>
      <c r="K354" s="7">
        <f>SUMIF(exportMMB!D:D,'Voorbeeld Costreport BudgetMMB'!A354,exportMMB!G:G)</f>
        <v>0</v>
      </c>
      <c r="L354" s="14">
        <f>INDEX(budgetMMB!L:L,MATCH(A:A,budgetMMB!A:A,0))</f>
        <v>0</v>
      </c>
      <c r="M354" s="22">
        <f>INDEX(budgetMMB!M:M,MATCH($A:$A,budgetMMB!$A:$A,0))</f>
        <v>0</v>
      </c>
      <c r="N354" s="14">
        <f>INDEX(budgetMMB!N:N,MATCH($A:$A,budgetMMB!$A:$A,0))</f>
        <v>0</v>
      </c>
      <c r="O354" s="35">
        <f>INDEX(budgetMMB!O:O,MATCH($A:$A,budgetMMB!$A:$A,0))</f>
        <v>0</v>
      </c>
      <c r="P354" s="35">
        <f>INDEX(budgetMMB!P:P,MATCH($A:$A,budgetMMB!$A:$A,0))</f>
        <v>0</v>
      </c>
      <c r="Q354" s="35">
        <f>INDEX(budgetMMB!Q:Q,MATCH($A:$A,budgetMMB!$A:$A,0))</f>
        <v>0</v>
      </c>
      <c r="R354" s="35">
        <f>INDEX(budgetMMB!R:R,MATCH($A:$A,budgetMMB!$A:$A,0))</f>
        <v>0</v>
      </c>
      <c r="S354" s="14">
        <f t="shared" si="287"/>
        <v>0</v>
      </c>
      <c r="T354" s="35">
        <f>INDEX(budgetMMB!T:T,MATCH($A:$A,budgetMMB!$A:$A,0))</f>
        <v>0</v>
      </c>
      <c r="U354" s="332">
        <f t="shared" si="288"/>
        <v>0</v>
      </c>
      <c r="V354" s="58"/>
      <c r="W354" s="14"/>
      <c r="X354" s="58"/>
      <c r="Y354" s="58"/>
      <c r="Z354" s="58"/>
      <c r="AA354" s="58"/>
      <c r="AB354" s="75"/>
      <c r="AC354" s="319">
        <f t="shared" si="289"/>
        <v>0</v>
      </c>
      <c r="AD354" s="278"/>
      <c r="AE354" s="278"/>
      <c r="AF354" s="278"/>
      <c r="AG354" s="294">
        <f t="shared" si="290"/>
        <v>0</v>
      </c>
      <c r="AH354" s="304">
        <f t="shared" si="291"/>
        <v>0</v>
      </c>
    </row>
    <row r="355" spans="1:35">
      <c r="A355" s="39">
        <v>3039</v>
      </c>
      <c r="B355" s="44" t="s">
        <v>452</v>
      </c>
      <c r="C355" s="236" t="s">
        <v>244</v>
      </c>
      <c r="D355" s="6"/>
      <c r="E355" s="8"/>
      <c r="F355" s="98">
        <v>1</v>
      </c>
      <c r="G355" s="8"/>
      <c r="H355" s="7">
        <f t="shared" si="292"/>
        <v>1</v>
      </c>
      <c r="I355" s="4">
        <v>1</v>
      </c>
      <c r="J355" s="8" t="s">
        <v>231</v>
      </c>
      <c r="K355" s="7">
        <f>SUMIF(exportMMB!D:D,'Voorbeeld Costreport BudgetMMB'!A355,exportMMB!G:G)</f>
        <v>0</v>
      </c>
      <c r="L355" s="14">
        <f>INDEX(budgetMMB!L:L,MATCH(A:A,budgetMMB!A:A,0))</f>
        <v>0</v>
      </c>
      <c r="M355" s="22">
        <f>INDEX(budgetMMB!M:M,MATCH($A:$A,budgetMMB!$A:$A,0))</f>
        <v>0</v>
      </c>
      <c r="N355" s="14">
        <f>INDEX(budgetMMB!N:N,MATCH($A:$A,budgetMMB!$A:$A,0))</f>
        <v>0</v>
      </c>
      <c r="O355" s="35">
        <f>INDEX(budgetMMB!O:O,MATCH($A:$A,budgetMMB!$A:$A,0))</f>
        <v>0</v>
      </c>
      <c r="P355" s="35">
        <f>INDEX(budgetMMB!P:P,MATCH($A:$A,budgetMMB!$A:$A,0))</f>
        <v>0</v>
      </c>
      <c r="Q355" s="35">
        <f>INDEX(budgetMMB!Q:Q,MATCH($A:$A,budgetMMB!$A:$A,0))</f>
        <v>0</v>
      </c>
      <c r="R355" s="35">
        <f>INDEX(budgetMMB!R:R,MATCH($A:$A,budgetMMB!$A:$A,0))</f>
        <v>0</v>
      </c>
      <c r="S355" s="14">
        <f t="shared" si="287"/>
        <v>0</v>
      </c>
      <c r="T355" s="35">
        <f>INDEX(budgetMMB!T:T,MATCH($A:$A,budgetMMB!$A:$A,0))</f>
        <v>0</v>
      </c>
      <c r="U355" s="332">
        <f t="shared" si="288"/>
        <v>0</v>
      </c>
      <c r="V355" s="58"/>
      <c r="W355" s="14"/>
      <c r="X355" s="58"/>
      <c r="Y355" s="58"/>
      <c r="Z355" s="58"/>
      <c r="AA355" s="58"/>
      <c r="AB355" s="75"/>
      <c r="AC355" s="319">
        <f t="shared" si="289"/>
        <v>0</v>
      </c>
      <c r="AD355" s="278"/>
      <c r="AE355" s="278"/>
      <c r="AF355" s="278"/>
      <c r="AG355" s="294">
        <f t="shared" si="290"/>
        <v>0</v>
      </c>
      <c r="AH355" s="304">
        <f t="shared" si="291"/>
        <v>0</v>
      </c>
    </row>
    <row r="356" spans="1:35">
      <c r="A356" s="39">
        <v>3040</v>
      </c>
      <c r="B356" s="44" t="s">
        <v>453</v>
      </c>
      <c r="C356" s="236" t="s">
        <v>244</v>
      </c>
      <c r="D356" s="6"/>
      <c r="E356" s="8"/>
      <c r="F356" s="98">
        <v>1</v>
      </c>
      <c r="G356" s="8"/>
      <c r="H356" s="7">
        <f t="shared" si="292"/>
        <v>1</v>
      </c>
      <c r="I356" s="4">
        <v>1</v>
      </c>
      <c r="J356" s="8" t="s">
        <v>231</v>
      </c>
      <c r="K356" s="7">
        <f>SUMIF(exportMMB!D:D,'Voorbeeld Costreport BudgetMMB'!A356,exportMMB!G:G)</f>
        <v>0</v>
      </c>
      <c r="L356" s="14">
        <f>INDEX(budgetMMB!L:L,MATCH(A:A,budgetMMB!A:A,0))</f>
        <v>0</v>
      </c>
      <c r="M356" s="22">
        <f>INDEX(budgetMMB!M:M,MATCH($A:$A,budgetMMB!$A:$A,0))</f>
        <v>0</v>
      </c>
      <c r="N356" s="14">
        <f>INDEX(budgetMMB!N:N,MATCH($A:$A,budgetMMB!$A:$A,0))</f>
        <v>0</v>
      </c>
      <c r="O356" s="35">
        <f>INDEX(budgetMMB!O:O,MATCH($A:$A,budgetMMB!$A:$A,0))</f>
        <v>0</v>
      </c>
      <c r="P356" s="35">
        <f>INDEX(budgetMMB!P:P,MATCH($A:$A,budgetMMB!$A:$A,0))</f>
        <v>0</v>
      </c>
      <c r="Q356" s="35">
        <f>INDEX(budgetMMB!Q:Q,MATCH($A:$A,budgetMMB!$A:$A,0))</f>
        <v>0</v>
      </c>
      <c r="R356" s="35">
        <f>INDEX(budgetMMB!R:R,MATCH($A:$A,budgetMMB!$A:$A,0))</f>
        <v>0</v>
      </c>
      <c r="S356" s="14">
        <f t="shared" si="287"/>
        <v>0</v>
      </c>
      <c r="T356" s="35">
        <f>INDEX(budgetMMB!T:T,MATCH($A:$A,budgetMMB!$A:$A,0))</f>
        <v>0</v>
      </c>
      <c r="U356" s="332">
        <f t="shared" si="288"/>
        <v>0</v>
      </c>
      <c r="V356" s="58"/>
      <c r="W356" s="14"/>
      <c r="X356" s="58"/>
      <c r="Y356" s="58"/>
      <c r="Z356" s="58"/>
      <c r="AA356" s="58"/>
      <c r="AB356" s="75"/>
      <c r="AC356" s="319">
        <f t="shared" si="289"/>
        <v>0</v>
      </c>
      <c r="AD356" s="278"/>
      <c r="AE356" s="278"/>
      <c r="AF356" s="278"/>
      <c r="AG356" s="294">
        <f t="shared" si="290"/>
        <v>0</v>
      </c>
      <c r="AH356" s="304">
        <f t="shared" si="291"/>
        <v>0</v>
      </c>
    </row>
    <row r="357" spans="1:35">
      <c r="A357" s="39">
        <v>3044</v>
      </c>
      <c r="B357" s="44" t="s">
        <v>454</v>
      </c>
      <c r="C357" s="236" t="s">
        <v>244</v>
      </c>
      <c r="D357" s="6"/>
      <c r="E357" s="8"/>
      <c r="F357" s="98">
        <v>1</v>
      </c>
      <c r="G357" s="8"/>
      <c r="H357" s="7">
        <f t="shared" si="292"/>
        <v>1</v>
      </c>
      <c r="I357" s="4">
        <v>1</v>
      </c>
      <c r="J357" s="8" t="s">
        <v>231</v>
      </c>
      <c r="K357" s="7">
        <f>SUMIF(exportMMB!D:D,'Voorbeeld Costreport BudgetMMB'!A357,exportMMB!G:G)</f>
        <v>0</v>
      </c>
      <c r="L357" s="14">
        <f>INDEX(budgetMMB!L:L,MATCH(A:A,budgetMMB!A:A,0))</f>
        <v>0</v>
      </c>
      <c r="M357" s="22">
        <f>INDEX(budgetMMB!M:M,MATCH($A:$A,budgetMMB!$A:$A,0))</f>
        <v>0</v>
      </c>
      <c r="N357" s="14">
        <f>INDEX(budgetMMB!N:N,MATCH($A:$A,budgetMMB!$A:$A,0))</f>
        <v>0</v>
      </c>
      <c r="O357" s="35">
        <f>INDEX(budgetMMB!O:O,MATCH($A:$A,budgetMMB!$A:$A,0))</f>
        <v>0</v>
      </c>
      <c r="P357" s="35">
        <f>INDEX(budgetMMB!P:P,MATCH($A:$A,budgetMMB!$A:$A,0))</f>
        <v>0</v>
      </c>
      <c r="Q357" s="35">
        <f>INDEX(budgetMMB!Q:Q,MATCH($A:$A,budgetMMB!$A:$A,0))</f>
        <v>0</v>
      </c>
      <c r="R357" s="35">
        <f>INDEX(budgetMMB!R:R,MATCH($A:$A,budgetMMB!$A:$A,0))</f>
        <v>0</v>
      </c>
      <c r="S357" s="14">
        <f t="shared" si="287"/>
        <v>0</v>
      </c>
      <c r="T357" s="35">
        <f>INDEX(budgetMMB!T:T,MATCH($A:$A,budgetMMB!$A:$A,0))</f>
        <v>0</v>
      </c>
      <c r="U357" s="332">
        <f t="shared" si="288"/>
        <v>0</v>
      </c>
      <c r="V357" s="58"/>
      <c r="W357" s="14"/>
      <c r="X357" s="58"/>
      <c r="Y357" s="58"/>
      <c r="Z357" s="58"/>
      <c r="AA357" s="58"/>
      <c r="AB357" s="75"/>
      <c r="AC357" s="319">
        <f t="shared" si="289"/>
        <v>0</v>
      </c>
      <c r="AD357" s="278"/>
      <c r="AE357" s="278"/>
      <c r="AF357" s="278"/>
      <c r="AG357" s="294">
        <f t="shared" si="290"/>
        <v>0</v>
      </c>
      <c r="AH357" s="304">
        <f t="shared" si="291"/>
        <v>0</v>
      </c>
    </row>
    <row r="358" spans="1:35">
      <c r="A358" s="103">
        <v>3050</v>
      </c>
      <c r="B358" s="44" t="s">
        <v>455</v>
      </c>
      <c r="C358" s="236" t="s">
        <v>244</v>
      </c>
      <c r="D358" s="6"/>
      <c r="E358" s="8"/>
      <c r="F358" s="98">
        <v>1</v>
      </c>
      <c r="G358" s="8"/>
      <c r="H358" s="7">
        <f t="shared" si="292"/>
        <v>1</v>
      </c>
      <c r="I358" s="4">
        <v>1</v>
      </c>
      <c r="J358" s="8" t="s">
        <v>231</v>
      </c>
      <c r="K358" s="7">
        <f>SUMIF(exportMMB!D:D,'Voorbeeld Costreport BudgetMMB'!A358,exportMMB!G:G)</f>
        <v>0</v>
      </c>
      <c r="L358" s="14">
        <f>INDEX(budgetMMB!L:L,MATCH(A:A,budgetMMB!A:A,0))</f>
        <v>0</v>
      </c>
      <c r="M358" s="22">
        <f>INDEX(budgetMMB!M:M,MATCH($A:$A,budgetMMB!$A:$A,0))</f>
        <v>0</v>
      </c>
      <c r="N358" s="14">
        <f>INDEX(budgetMMB!N:N,MATCH($A:$A,budgetMMB!$A:$A,0))</f>
        <v>0</v>
      </c>
      <c r="O358" s="35">
        <f>INDEX(budgetMMB!O:O,MATCH($A:$A,budgetMMB!$A:$A,0))</f>
        <v>0</v>
      </c>
      <c r="P358" s="35">
        <f>INDEX(budgetMMB!P:P,MATCH($A:$A,budgetMMB!$A:$A,0))</f>
        <v>0</v>
      </c>
      <c r="Q358" s="35">
        <f>INDEX(budgetMMB!Q:Q,MATCH($A:$A,budgetMMB!$A:$A,0))</f>
        <v>0</v>
      </c>
      <c r="R358" s="35">
        <f>INDEX(budgetMMB!R:R,MATCH($A:$A,budgetMMB!$A:$A,0))</f>
        <v>0</v>
      </c>
      <c r="S358" s="14">
        <f t="shared" si="287"/>
        <v>0</v>
      </c>
      <c r="T358" s="35">
        <f>INDEX(budgetMMB!T:T,MATCH($A:$A,budgetMMB!$A:$A,0))</f>
        <v>0</v>
      </c>
      <c r="U358" s="332">
        <f t="shared" si="288"/>
        <v>0</v>
      </c>
      <c r="V358" s="58"/>
      <c r="W358" s="14"/>
      <c r="X358" s="58"/>
      <c r="Y358" s="58"/>
      <c r="Z358" s="58"/>
      <c r="AA358" s="58"/>
      <c r="AB358" s="75"/>
      <c r="AC358" s="319">
        <f t="shared" si="289"/>
        <v>0</v>
      </c>
      <c r="AD358" s="278"/>
      <c r="AE358" s="278"/>
      <c r="AF358" s="278"/>
      <c r="AG358" s="294">
        <f t="shared" si="290"/>
        <v>0</v>
      </c>
      <c r="AH358" s="304">
        <f t="shared" si="291"/>
        <v>0</v>
      </c>
    </row>
    <row r="359" spans="1:35">
      <c r="A359" s="39">
        <v>3083</v>
      </c>
      <c r="B359" s="44" t="s">
        <v>456</v>
      </c>
      <c r="C359" s="236" t="s">
        <v>244</v>
      </c>
      <c r="D359" s="6"/>
      <c r="E359" s="8"/>
      <c r="F359" s="98">
        <v>1</v>
      </c>
      <c r="G359" s="8"/>
      <c r="H359" s="7">
        <f t="shared" si="292"/>
        <v>1</v>
      </c>
      <c r="I359" s="4">
        <v>1</v>
      </c>
      <c r="J359" s="8" t="s">
        <v>231</v>
      </c>
      <c r="K359" s="7">
        <f>SUMIF(exportMMB!D:D,'Voorbeeld Costreport BudgetMMB'!A359,exportMMB!G:G)</f>
        <v>0</v>
      </c>
      <c r="L359" s="14">
        <f>INDEX(budgetMMB!L:L,MATCH(A:A,budgetMMB!A:A,0))</f>
        <v>0</v>
      </c>
      <c r="M359" s="22">
        <f>INDEX(budgetMMB!M:M,MATCH($A:$A,budgetMMB!$A:$A,0))</f>
        <v>0</v>
      </c>
      <c r="N359" s="14">
        <f>INDEX(budgetMMB!N:N,MATCH($A:$A,budgetMMB!$A:$A,0))</f>
        <v>0</v>
      </c>
      <c r="O359" s="35">
        <f>INDEX(budgetMMB!O:O,MATCH($A:$A,budgetMMB!$A:$A,0))</f>
        <v>0</v>
      </c>
      <c r="P359" s="35">
        <f>INDEX(budgetMMB!P:P,MATCH($A:$A,budgetMMB!$A:$A,0))</f>
        <v>0</v>
      </c>
      <c r="Q359" s="35">
        <f>INDEX(budgetMMB!Q:Q,MATCH($A:$A,budgetMMB!$A:$A,0))</f>
        <v>0</v>
      </c>
      <c r="R359" s="35">
        <f>INDEX(budgetMMB!R:R,MATCH($A:$A,budgetMMB!$A:$A,0))</f>
        <v>0</v>
      </c>
      <c r="S359" s="14">
        <f t="shared" si="287"/>
        <v>0</v>
      </c>
      <c r="T359" s="35">
        <f>INDEX(budgetMMB!T:T,MATCH($A:$A,budgetMMB!$A:$A,0))</f>
        <v>0</v>
      </c>
      <c r="U359" s="332">
        <f t="shared" si="288"/>
        <v>0</v>
      </c>
      <c r="V359" s="58"/>
      <c r="W359" s="14"/>
      <c r="X359" s="58"/>
      <c r="Y359" s="58"/>
      <c r="Z359" s="58"/>
      <c r="AA359" s="58"/>
      <c r="AB359" s="75"/>
      <c r="AC359" s="319">
        <f t="shared" si="289"/>
        <v>0</v>
      </c>
      <c r="AD359" s="278"/>
      <c r="AE359" s="278"/>
      <c r="AF359" s="278"/>
      <c r="AG359" s="294">
        <f t="shared" si="290"/>
        <v>0</v>
      </c>
      <c r="AH359" s="304">
        <f t="shared" si="291"/>
        <v>0</v>
      </c>
    </row>
    <row r="360" spans="1:35">
      <c r="A360" s="39">
        <v>3097</v>
      </c>
      <c r="B360" s="44" t="s">
        <v>457</v>
      </c>
      <c r="C360" s="236" t="s">
        <v>244</v>
      </c>
      <c r="D360" s="6"/>
      <c r="E360" s="8"/>
      <c r="F360" s="98">
        <v>1</v>
      </c>
      <c r="G360" s="8"/>
      <c r="H360" s="7">
        <f t="shared" ref="H360:H364" si="293">SUM(E360:G360)</f>
        <v>1</v>
      </c>
      <c r="I360" s="4">
        <v>1</v>
      </c>
      <c r="J360" s="8" t="s">
        <v>231</v>
      </c>
      <c r="K360" s="7">
        <f>SUMIF(exportMMB!D:D,'Voorbeeld Costreport BudgetMMB'!A360,exportMMB!G:G)</f>
        <v>0</v>
      </c>
      <c r="L360" s="14">
        <f>INDEX(budgetMMB!L:L,MATCH(A:A,budgetMMB!A:A,0))</f>
        <v>0</v>
      </c>
      <c r="M360" s="22">
        <f>INDEX(budgetMMB!M:M,MATCH($A:$A,budgetMMB!$A:$A,0))</f>
        <v>0</v>
      </c>
      <c r="N360" s="14">
        <f>INDEX(budgetMMB!N:N,MATCH($A:$A,budgetMMB!$A:$A,0))</f>
        <v>0</v>
      </c>
      <c r="O360" s="35">
        <f>INDEX(budgetMMB!O:O,MATCH($A:$A,budgetMMB!$A:$A,0))</f>
        <v>0</v>
      </c>
      <c r="P360" s="35">
        <f>INDEX(budgetMMB!P:P,MATCH($A:$A,budgetMMB!$A:$A,0))</f>
        <v>0</v>
      </c>
      <c r="Q360" s="35">
        <f>INDEX(budgetMMB!Q:Q,MATCH($A:$A,budgetMMB!$A:$A,0))</f>
        <v>0</v>
      </c>
      <c r="R360" s="35">
        <f>INDEX(budgetMMB!R:R,MATCH($A:$A,budgetMMB!$A:$A,0))</f>
        <v>0</v>
      </c>
      <c r="S360" s="14">
        <f t="shared" si="287"/>
        <v>0</v>
      </c>
      <c r="T360" s="36"/>
      <c r="U360" s="332">
        <f t="shared" si="288"/>
        <v>0</v>
      </c>
      <c r="V360" s="58"/>
      <c r="W360" s="14"/>
      <c r="X360" s="58"/>
      <c r="Y360" s="58"/>
      <c r="Z360" s="58"/>
      <c r="AA360" s="58"/>
      <c r="AB360" s="310"/>
      <c r="AC360" s="319">
        <f t="shared" si="289"/>
        <v>0</v>
      </c>
      <c r="AD360" s="278"/>
      <c r="AE360" s="278"/>
      <c r="AF360" s="278"/>
      <c r="AG360" s="294">
        <f t="shared" si="290"/>
        <v>0</v>
      </c>
      <c r="AH360" s="304">
        <f t="shared" si="291"/>
        <v>0</v>
      </c>
    </row>
    <row r="361" spans="1:35">
      <c r="A361" s="39"/>
      <c r="B361" s="46" t="s">
        <v>152</v>
      </c>
      <c r="C361" s="236"/>
      <c r="D361" s="6"/>
      <c r="E361" s="8"/>
      <c r="F361" s="98"/>
      <c r="G361" s="8"/>
      <c r="H361" s="7"/>
      <c r="I361" s="4"/>
      <c r="J361" s="8"/>
      <c r="K361" s="7"/>
      <c r="L361" s="16">
        <f>SUM(L346:L360)</f>
        <v>0</v>
      </c>
      <c r="M361" s="21">
        <f>SUM(M346:M360)</f>
        <v>0</v>
      </c>
      <c r="N361" s="16">
        <f t="shared" ref="N361:U361" si="294">SUM(N346:N360)</f>
        <v>0</v>
      </c>
      <c r="O361" s="34">
        <f t="shared" si="294"/>
        <v>0</v>
      </c>
      <c r="P361" s="34">
        <f t="shared" si="294"/>
        <v>0</v>
      </c>
      <c r="Q361" s="34">
        <f t="shared" si="294"/>
        <v>0</v>
      </c>
      <c r="R361" s="34">
        <f t="shared" si="294"/>
        <v>0</v>
      </c>
      <c r="S361" s="16">
        <f t="shared" si="294"/>
        <v>0</v>
      </c>
      <c r="T361" s="34">
        <f t="shared" si="294"/>
        <v>0</v>
      </c>
      <c r="U361" s="284">
        <f t="shared" si="294"/>
        <v>0</v>
      </c>
      <c r="V361" s="58">
        <f t="shared" ref="V361:AA361" si="295">SUM(V346:V360)</f>
        <v>0</v>
      </c>
      <c r="W361" s="14">
        <f t="shared" si="295"/>
        <v>0</v>
      </c>
      <c r="X361" s="58">
        <f t="shared" si="295"/>
        <v>0</v>
      </c>
      <c r="Y361" s="58">
        <f t="shared" si="295"/>
        <v>0</v>
      </c>
      <c r="Z361" s="58">
        <f t="shared" si="295"/>
        <v>0</v>
      </c>
      <c r="AA361" s="58">
        <f t="shared" si="295"/>
        <v>0</v>
      </c>
      <c r="AB361" s="59">
        <f t="shared" ref="AB361" si="296">SUM(AB346:AB360)</f>
        <v>0</v>
      </c>
      <c r="AC361" s="320">
        <f t="shared" ref="AC361:AF361" si="297">SUM(AC346:AC360)</f>
        <v>0</v>
      </c>
      <c r="AD361" s="279">
        <f t="shared" si="297"/>
        <v>0</v>
      </c>
      <c r="AE361" s="279">
        <f t="shared" si="297"/>
        <v>0</v>
      </c>
      <c r="AF361" s="279">
        <f t="shared" si="297"/>
        <v>0</v>
      </c>
      <c r="AG361" s="295">
        <f t="shared" ref="AG361:AH361" si="298">SUM(AG346:AG360)</f>
        <v>0</v>
      </c>
      <c r="AH361" s="305">
        <f t="shared" si="298"/>
        <v>0</v>
      </c>
      <c r="AI361" s="328"/>
    </row>
    <row r="362" spans="1:35">
      <c r="A362" s="1"/>
      <c r="B362" s="44"/>
      <c r="C362" s="239"/>
      <c r="D362" s="6"/>
      <c r="E362" s="4"/>
      <c r="F362" s="98"/>
      <c r="G362" s="8"/>
      <c r="H362" s="7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  <c r="U362" s="284"/>
      <c r="V362" s="58"/>
      <c r="W362" s="14"/>
      <c r="X362" s="58"/>
      <c r="Y362" s="58"/>
      <c r="Z362" s="58"/>
      <c r="AA362" s="58"/>
      <c r="AB362" s="75"/>
      <c r="AC362" s="319"/>
      <c r="AD362" s="278"/>
      <c r="AE362" s="278"/>
      <c r="AF362" s="278"/>
      <c r="AG362" s="294"/>
      <c r="AH362" s="304"/>
    </row>
    <row r="363" spans="1:35">
      <c r="A363" s="104">
        <v>3200</v>
      </c>
      <c r="B363" s="31" t="s">
        <v>181</v>
      </c>
      <c r="C363" s="237"/>
      <c r="D363" s="6"/>
      <c r="E363" s="8"/>
      <c r="F363" s="98"/>
      <c r="G363" s="8"/>
      <c r="H363" s="7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  <c r="U363" s="284"/>
      <c r="V363" s="58"/>
      <c r="W363" s="14"/>
      <c r="X363" s="58"/>
      <c r="Y363" s="58"/>
      <c r="Z363" s="58"/>
      <c r="AA363" s="58"/>
      <c r="AB363" s="75"/>
      <c r="AC363" s="321"/>
      <c r="AD363" s="280"/>
      <c r="AE363" s="280"/>
      <c r="AF363" s="280"/>
      <c r="AG363" s="296"/>
      <c r="AH363" s="306"/>
      <c r="AI363" s="74"/>
    </row>
    <row r="364" spans="1:35">
      <c r="A364" s="103">
        <v>3201</v>
      </c>
      <c r="B364" s="44" t="s">
        <v>458</v>
      </c>
      <c r="C364" s="236" t="s">
        <v>244</v>
      </c>
      <c r="D364" s="6"/>
      <c r="E364" s="8"/>
      <c r="F364" s="98">
        <v>1</v>
      </c>
      <c r="G364" s="8"/>
      <c r="H364" s="7">
        <f t="shared" si="293"/>
        <v>1</v>
      </c>
      <c r="I364" s="4">
        <v>1</v>
      </c>
      <c r="J364" s="8" t="s">
        <v>231</v>
      </c>
      <c r="K364" s="7">
        <f>SUMIF(exportMMB!D:D,'Voorbeeld Costreport BudgetMMB'!A364,exportMMB!G:G)</f>
        <v>0</v>
      </c>
      <c r="L364" s="14">
        <f>INDEX(budgetMMB!L:L,MATCH(A:A,budgetMMB!A:A,0))</f>
        <v>0</v>
      </c>
      <c r="M364" s="22">
        <f>INDEX(budgetMMB!M:M,MATCH($A:$A,budgetMMB!$A:$A,0))</f>
        <v>0</v>
      </c>
      <c r="N364" s="14">
        <f>INDEX(budgetMMB!N:N,MATCH($A:$A,budgetMMB!$A:$A,0))</f>
        <v>0</v>
      </c>
      <c r="O364" s="35">
        <f>INDEX(budgetMMB!O:O,MATCH($A:$A,budgetMMB!$A:$A,0))</f>
        <v>0</v>
      </c>
      <c r="P364" s="35">
        <f>INDEX(budgetMMB!P:P,MATCH($A:$A,budgetMMB!$A:$A,0))</f>
        <v>0</v>
      </c>
      <c r="Q364" s="35">
        <f>INDEX(budgetMMB!Q:Q,MATCH($A:$A,budgetMMB!$A:$A,0))</f>
        <v>0</v>
      </c>
      <c r="R364" s="35">
        <f>INDEX(budgetMMB!R:R,MATCH($A:$A,budgetMMB!$A:$A,0))</f>
        <v>0</v>
      </c>
      <c r="S364" s="14">
        <f t="shared" ref="S364:S384" si="299">L364-SUM(N364:R364)</f>
        <v>0</v>
      </c>
      <c r="T364" s="35">
        <f>INDEX(budgetMMB!T:T,MATCH($A:$A,budgetMMB!$A:$A,0))</f>
        <v>0</v>
      </c>
      <c r="U364" s="332">
        <f t="shared" ref="U364:U385" si="300">W:W+X:X+Y:Y+Z:Z+AA:AA</f>
        <v>0</v>
      </c>
      <c r="V364" s="58"/>
      <c r="W364" s="14"/>
      <c r="X364" s="58"/>
      <c r="Y364" s="58"/>
      <c r="Z364" s="58"/>
      <c r="AA364" s="58"/>
      <c r="AB364" s="75"/>
      <c r="AC364" s="319">
        <f t="shared" ref="AC364:AC385" si="301">AD:AD+AE:AE</f>
        <v>0</v>
      </c>
      <c r="AD364" s="278"/>
      <c r="AE364" s="278"/>
      <c r="AF364" s="278"/>
      <c r="AG364" s="294">
        <f t="shared" ref="AG364:AG385" si="302">AC:AC+U:U</f>
        <v>0</v>
      </c>
      <c r="AH364" s="304">
        <f t="shared" ref="AH364:AH385" si="303">L:L-AG:AG</f>
        <v>0</v>
      </c>
    </row>
    <row r="365" spans="1:35">
      <c r="A365" s="103">
        <v>3202</v>
      </c>
      <c r="B365" s="44" t="s">
        <v>459</v>
      </c>
      <c r="C365" s="236" t="s">
        <v>244</v>
      </c>
      <c r="D365" s="6"/>
      <c r="E365" s="8"/>
      <c r="F365" s="98">
        <v>1</v>
      </c>
      <c r="G365" s="8"/>
      <c r="H365" s="7">
        <f t="shared" ref="H365" si="304">SUM(E365:G365)</f>
        <v>1</v>
      </c>
      <c r="I365" s="4">
        <v>1</v>
      </c>
      <c r="J365" s="8" t="s">
        <v>231</v>
      </c>
      <c r="K365" s="7">
        <f>SUMIF(exportMMB!D:D,'Voorbeeld Costreport BudgetMMB'!A365,exportMMB!G:G)</f>
        <v>0</v>
      </c>
      <c r="L365" s="14">
        <f>INDEX(budgetMMB!L:L,MATCH(A:A,budgetMMB!A:A,0))</f>
        <v>0</v>
      </c>
      <c r="M365" s="22">
        <f>INDEX(budgetMMB!M:M,MATCH($A:$A,budgetMMB!$A:$A,0))</f>
        <v>0</v>
      </c>
      <c r="N365" s="14">
        <f>INDEX(budgetMMB!N:N,MATCH($A:$A,budgetMMB!$A:$A,0))</f>
        <v>0</v>
      </c>
      <c r="O365" s="35">
        <f>INDEX(budgetMMB!O:O,MATCH($A:$A,budgetMMB!$A:$A,0))</f>
        <v>0</v>
      </c>
      <c r="P365" s="35">
        <f>INDEX(budgetMMB!P:P,MATCH($A:$A,budgetMMB!$A:$A,0))</f>
        <v>0</v>
      </c>
      <c r="Q365" s="35">
        <f>INDEX(budgetMMB!Q:Q,MATCH($A:$A,budgetMMB!$A:$A,0))</f>
        <v>0</v>
      </c>
      <c r="R365" s="35">
        <f>INDEX(budgetMMB!R:R,MATCH($A:$A,budgetMMB!$A:$A,0))</f>
        <v>0</v>
      </c>
      <c r="S365" s="14">
        <f t="shared" si="299"/>
        <v>0</v>
      </c>
      <c r="T365" s="35">
        <f>INDEX(budgetMMB!T:T,MATCH($A:$A,budgetMMB!$A:$A,0))</f>
        <v>0</v>
      </c>
      <c r="U365" s="332">
        <f t="shared" si="300"/>
        <v>0</v>
      </c>
      <c r="V365" s="58"/>
      <c r="W365" s="14"/>
      <c r="X365" s="58"/>
      <c r="Y365" s="58"/>
      <c r="Z365" s="58"/>
      <c r="AA365" s="58"/>
      <c r="AB365" s="75"/>
      <c r="AC365" s="319">
        <f t="shared" si="301"/>
        <v>0</v>
      </c>
      <c r="AD365" s="278"/>
      <c r="AE365" s="278"/>
      <c r="AF365" s="278"/>
      <c r="AG365" s="294">
        <f t="shared" si="302"/>
        <v>0</v>
      </c>
      <c r="AH365" s="304">
        <f t="shared" si="303"/>
        <v>0</v>
      </c>
    </row>
    <row r="366" spans="1:35">
      <c r="A366" s="103">
        <v>3203</v>
      </c>
      <c r="B366" s="44" t="s">
        <v>460</v>
      </c>
      <c r="C366" s="236" t="s">
        <v>244</v>
      </c>
      <c r="D366" s="6"/>
      <c r="E366" s="4"/>
      <c r="F366" s="98">
        <v>1</v>
      </c>
      <c r="G366" s="8"/>
      <c r="H366" s="7">
        <f t="shared" ref="H366:H371" si="305">SUM(E366:G366)</f>
        <v>1</v>
      </c>
      <c r="I366" s="4">
        <v>1</v>
      </c>
      <c r="J366" s="8" t="s">
        <v>231</v>
      </c>
      <c r="K366" s="7">
        <f>SUMIF(exportMMB!D:D,'Voorbeeld Costreport BudgetMMB'!A366,exportMMB!G:G)</f>
        <v>0</v>
      </c>
      <c r="L366" s="14">
        <f>INDEX(budgetMMB!L:L,MATCH(A:A,budgetMMB!A:A,0))</f>
        <v>0</v>
      </c>
      <c r="M366" s="22">
        <f>INDEX(budgetMMB!M:M,MATCH($A:$A,budgetMMB!$A:$A,0))</f>
        <v>0</v>
      </c>
      <c r="N366" s="14">
        <f>INDEX(budgetMMB!N:N,MATCH($A:$A,budgetMMB!$A:$A,0))</f>
        <v>0</v>
      </c>
      <c r="O366" s="35">
        <f>INDEX(budgetMMB!O:O,MATCH($A:$A,budgetMMB!$A:$A,0))</f>
        <v>0</v>
      </c>
      <c r="P366" s="35">
        <f>INDEX(budgetMMB!P:P,MATCH($A:$A,budgetMMB!$A:$A,0))</f>
        <v>0</v>
      </c>
      <c r="Q366" s="35">
        <f>INDEX(budgetMMB!Q:Q,MATCH($A:$A,budgetMMB!$A:$A,0))</f>
        <v>0</v>
      </c>
      <c r="R366" s="35">
        <f>INDEX(budgetMMB!R:R,MATCH($A:$A,budgetMMB!$A:$A,0))</f>
        <v>0</v>
      </c>
      <c r="S366" s="14">
        <f t="shared" si="299"/>
        <v>0</v>
      </c>
      <c r="T366" s="35">
        <f>INDEX(budgetMMB!T:T,MATCH($A:$A,budgetMMB!$A:$A,0))</f>
        <v>0</v>
      </c>
      <c r="U366" s="332">
        <f t="shared" si="300"/>
        <v>0</v>
      </c>
      <c r="V366" s="58"/>
      <c r="W366" s="14"/>
      <c r="X366" s="58"/>
      <c r="Y366" s="58"/>
      <c r="Z366" s="58"/>
      <c r="AA366" s="58"/>
      <c r="AB366" s="75"/>
      <c r="AC366" s="319">
        <f t="shared" si="301"/>
        <v>0</v>
      </c>
      <c r="AD366" s="278"/>
      <c r="AE366" s="278"/>
      <c r="AF366" s="278"/>
      <c r="AG366" s="294">
        <f t="shared" si="302"/>
        <v>0</v>
      </c>
      <c r="AH366" s="304">
        <f t="shared" si="303"/>
        <v>0</v>
      </c>
    </row>
    <row r="367" spans="1:35">
      <c r="A367" s="39">
        <v>3204</v>
      </c>
      <c r="B367" s="44" t="s">
        <v>461</v>
      </c>
      <c r="C367" s="236" t="s">
        <v>244</v>
      </c>
      <c r="D367" s="6"/>
      <c r="E367" s="4"/>
      <c r="F367" s="98">
        <v>1</v>
      </c>
      <c r="G367" s="8"/>
      <c r="H367" s="7">
        <f t="shared" si="305"/>
        <v>1</v>
      </c>
      <c r="I367" s="4">
        <v>1</v>
      </c>
      <c r="J367" s="8" t="s">
        <v>231</v>
      </c>
      <c r="K367" s="7">
        <f>SUMIF(exportMMB!D:D,'Voorbeeld Costreport BudgetMMB'!A367,exportMMB!G:G)</f>
        <v>0</v>
      </c>
      <c r="L367" s="14">
        <f>INDEX(budgetMMB!L:L,MATCH(A:A,budgetMMB!A:A,0))</f>
        <v>0</v>
      </c>
      <c r="M367" s="22">
        <f>INDEX(budgetMMB!M:M,MATCH($A:$A,budgetMMB!$A:$A,0))</f>
        <v>0</v>
      </c>
      <c r="N367" s="14">
        <f>INDEX(budgetMMB!N:N,MATCH($A:$A,budgetMMB!$A:$A,0))</f>
        <v>0</v>
      </c>
      <c r="O367" s="35">
        <f>INDEX(budgetMMB!O:O,MATCH($A:$A,budgetMMB!$A:$A,0))</f>
        <v>0</v>
      </c>
      <c r="P367" s="35">
        <f>INDEX(budgetMMB!P:P,MATCH($A:$A,budgetMMB!$A:$A,0))</f>
        <v>0</v>
      </c>
      <c r="Q367" s="35">
        <f>INDEX(budgetMMB!Q:Q,MATCH($A:$A,budgetMMB!$A:$A,0))</f>
        <v>0</v>
      </c>
      <c r="R367" s="35">
        <f>INDEX(budgetMMB!R:R,MATCH($A:$A,budgetMMB!$A:$A,0))</f>
        <v>0</v>
      </c>
      <c r="S367" s="14">
        <f t="shared" si="299"/>
        <v>0</v>
      </c>
      <c r="T367" s="35">
        <f>INDEX(budgetMMB!T:T,MATCH($A:$A,budgetMMB!$A:$A,0))</f>
        <v>0</v>
      </c>
      <c r="U367" s="332">
        <f t="shared" si="300"/>
        <v>0</v>
      </c>
      <c r="V367" s="58"/>
      <c r="W367" s="14"/>
      <c r="X367" s="58"/>
      <c r="Y367" s="58"/>
      <c r="Z367" s="58"/>
      <c r="AA367" s="58"/>
      <c r="AB367" s="75"/>
      <c r="AC367" s="319">
        <f t="shared" si="301"/>
        <v>0</v>
      </c>
      <c r="AD367" s="278"/>
      <c r="AE367" s="278"/>
      <c r="AF367" s="278"/>
      <c r="AG367" s="294">
        <f t="shared" si="302"/>
        <v>0</v>
      </c>
      <c r="AH367" s="304">
        <f t="shared" si="303"/>
        <v>0</v>
      </c>
    </row>
    <row r="368" spans="1:35">
      <c r="A368" s="39">
        <v>3205</v>
      </c>
      <c r="B368" s="44" t="s">
        <v>462</v>
      </c>
      <c r="C368" s="236" t="s">
        <v>244</v>
      </c>
      <c r="D368" s="6"/>
      <c r="E368" s="4"/>
      <c r="F368" s="98">
        <v>1</v>
      </c>
      <c r="G368" s="8"/>
      <c r="H368" s="7">
        <f t="shared" si="305"/>
        <v>1</v>
      </c>
      <c r="I368" s="4">
        <v>1</v>
      </c>
      <c r="J368" s="8" t="s">
        <v>231</v>
      </c>
      <c r="K368" s="7">
        <f>SUMIF(exportMMB!D:D,'Voorbeeld Costreport BudgetMMB'!A368,exportMMB!G:G)</f>
        <v>0</v>
      </c>
      <c r="L368" s="14">
        <f>INDEX(budgetMMB!L:L,MATCH(A:A,budgetMMB!A:A,0))</f>
        <v>0</v>
      </c>
      <c r="M368" s="22">
        <f>INDEX(budgetMMB!M:M,MATCH($A:$A,budgetMMB!$A:$A,0))</f>
        <v>0</v>
      </c>
      <c r="N368" s="14">
        <f>INDEX(budgetMMB!N:N,MATCH($A:$A,budgetMMB!$A:$A,0))</f>
        <v>0</v>
      </c>
      <c r="O368" s="35">
        <f>INDEX(budgetMMB!O:O,MATCH($A:$A,budgetMMB!$A:$A,0))</f>
        <v>0</v>
      </c>
      <c r="P368" s="35">
        <f>INDEX(budgetMMB!P:P,MATCH($A:$A,budgetMMB!$A:$A,0))</f>
        <v>0</v>
      </c>
      <c r="Q368" s="35">
        <f>INDEX(budgetMMB!Q:Q,MATCH($A:$A,budgetMMB!$A:$A,0))</f>
        <v>0</v>
      </c>
      <c r="R368" s="35">
        <f>INDEX(budgetMMB!R:R,MATCH($A:$A,budgetMMB!$A:$A,0))</f>
        <v>0</v>
      </c>
      <c r="S368" s="14">
        <f t="shared" si="299"/>
        <v>0</v>
      </c>
      <c r="T368" s="35">
        <f>INDEX(budgetMMB!T:T,MATCH($A:$A,budgetMMB!$A:$A,0))</f>
        <v>0</v>
      </c>
      <c r="U368" s="332">
        <f t="shared" si="300"/>
        <v>0</v>
      </c>
      <c r="V368" s="58"/>
      <c r="W368" s="14"/>
      <c r="X368" s="58"/>
      <c r="Y368" s="58"/>
      <c r="Z368" s="58"/>
      <c r="AA368" s="58"/>
      <c r="AB368" s="75"/>
      <c r="AC368" s="319">
        <f t="shared" si="301"/>
        <v>0</v>
      </c>
      <c r="AD368" s="278"/>
      <c r="AE368" s="278"/>
      <c r="AF368" s="278"/>
      <c r="AG368" s="294">
        <f t="shared" si="302"/>
        <v>0</v>
      </c>
      <c r="AH368" s="304">
        <f t="shared" si="303"/>
        <v>0</v>
      </c>
    </row>
    <row r="369" spans="1:34">
      <c r="A369" s="39">
        <v>3208</v>
      </c>
      <c r="B369" s="44" t="s">
        <v>463</v>
      </c>
      <c r="C369" s="236" t="s">
        <v>244</v>
      </c>
      <c r="D369" s="6"/>
      <c r="E369" s="4"/>
      <c r="F369" s="98">
        <v>1</v>
      </c>
      <c r="G369" s="8"/>
      <c r="H369" s="7">
        <f t="shared" si="305"/>
        <v>1</v>
      </c>
      <c r="I369" s="4">
        <v>1</v>
      </c>
      <c r="J369" s="8" t="s">
        <v>231</v>
      </c>
      <c r="K369" s="7">
        <f>SUMIF(exportMMB!D:D,'Voorbeeld Costreport BudgetMMB'!A369,exportMMB!G:G)</f>
        <v>0</v>
      </c>
      <c r="L369" s="14">
        <f>INDEX(budgetMMB!L:L,MATCH(A:A,budgetMMB!A:A,0))</f>
        <v>0</v>
      </c>
      <c r="M369" s="22">
        <f>INDEX(budgetMMB!M:M,MATCH($A:$A,budgetMMB!$A:$A,0))</f>
        <v>0</v>
      </c>
      <c r="N369" s="14">
        <f>INDEX(budgetMMB!N:N,MATCH($A:$A,budgetMMB!$A:$A,0))</f>
        <v>0</v>
      </c>
      <c r="O369" s="35">
        <f>INDEX(budgetMMB!O:O,MATCH($A:$A,budgetMMB!$A:$A,0))</f>
        <v>0</v>
      </c>
      <c r="P369" s="35">
        <f>INDEX(budgetMMB!P:P,MATCH($A:$A,budgetMMB!$A:$A,0))</f>
        <v>0</v>
      </c>
      <c r="Q369" s="35">
        <f>INDEX(budgetMMB!Q:Q,MATCH($A:$A,budgetMMB!$A:$A,0))</f>
        <v>0</v>
      </c>
      <c r="R369" s="35">
        <f>INDEX(budgetMMB!R:R,MATCH($A:$A,budgetMMB!$A:$A,0))</f>
        <v>0</v>
      </c>
      <c r="S369" s="14">
        <f t="shared" si="299"/>
        <v>0</v>
      </c>
      <c r="T369" s="35">
        <f>INDEX(budgetMMB!T:T,MATCH($A:$A,budgetMMB!$A:$A,0))</f>
        <v>0</v>
      </c>
      <c r="U369" s="332">
        <f t="shared" si="300"/>
        <v>0</v>
      </c>
      <c r="V369" s="58"/>
      <c r="W369" s="14"/>
      <c r="X369" s="58"/>
      <c r="Y369" s="58"/>
      <c r="Z369" s="58"/>
      <c r="AA369" s="58"/>
      <c r="AB369" s="75"/>
      <c r="AC369" s="319">
        <f t="shared" si="301"/>
        <v>0</v>
      </c>
      <c r="AD369" s="278"/>
      <c r="AE369" s="278"/>
      <c r="AF369" s="278"/>
      <c r="AG369" s="294">
        <f t="shared" si="302"/>
        <v>0</v>
      </c>
      <c r="AH369" s="304">
        <f t="shared" si="303"/>
        <v>0</v>
      </c>
    </row>
    <row r="370" spans="1:34">
      <c r="A370" s="39">
        <v>3209</v>
      </c>
      <c r="B370" s="44" t="s">
        <v>464</v>
      </c>
      <c r="C370" s="236" t="s">
        <v>244</v>
      </c>
      <c r="D370" s="6"/>
      <c r="E370" s="8"/>
      <c r="F370" s="98">
        <v>1</v>
      </c>
      <c r="G370" s="8"/>
      <c r="H370" s="7">
        <f t="shared" si="305"/>
        <v>1</v>
      </c>
      <c r="I370" s="4">
        <v>1</v>
      </c>
      <c r="J370" s="8" t="s">
        <v>231</v>
      </c>
      <c r="K370" s="7">
        <f>SUMIF(exportMMB!D:D,'Voorbeeld Costreport BudgetMMB'!A370,exportMMB!G:G)</f>
        <v>0</v>
      </c>
      <c r="L370" s="14">
        <f>INDEX(budgetMMB!L:L,MATCH(A:A,budgetMMB!A:A,0))</f>
        <v>0</v>
      </c>
      <c r="M370" s="22">
        <f>INDEX(budgetMMB!M:M,MATCH($A:$A,budgetMMB!$A:$A,0))</f>
        <v>0</v>
      </c>
      <c r="N370" s="14">
        <f>INDEX(budgetMMB!N:N,MATCH($A:$A,budgetMMB!$A:$A,0))</f>
        <v>0</v>
      </c>
      <c r="O370" s="35">
        <f>INDEX(budgetMMB!O:O,MATCH($A:$A,budgetMMB!$A:$A,0))</f>
        <v>0</v>
      </c>
      <c r="P370" s="35">
        <f>INDEX(budgetMMB!P:P,MATCH($A:$A,budgetMMB!$A:$A,0))</f>
        <v>0</v>
      </c>
      <c r="Q370" s="35">
        <f>INDEX(budgetMMB!Q:Q,MATCH($A:$A,budgetMMB!$A:$A,0))</f>
        <v>0</v>
      </c>
      <c r="R370" s="35">
        <f>INDEX(budgetMMB!R:R,MATCH($A:$A,budgetMMB!$A:$A,0))</f>
        <v>0</v>
      </c>
      <c r="S370" s="14">
        <f t="shared" si="299"/>
        <v>0</v>
      </c>
      <c r="T370" s="35">
        <f>INDEX(budgetMMB!T:T,MATCH($A:$A,budgetMMB!$A:$A,0))</f>
        <v>0</v>
      </c>
      <c r="U370" s="332">
        <f t="shared" si="300"/>
        <v>0</v>
      </c>
      <c r="V370" s="58"/>
      <c r="W370" s="14"/>
      <c r="X370" s="58"/>
      <c r="Y370" s="58"/>
      <c r="Z370" s="58"/>
      <c r="AA370" s="58"/>
      <c r="AB370" s="75"/>
      <c r="AC370" s="319">
        <f t="shared" si="301"/>
        <v>0</v>
      </c>
      <c r="AD370" s="278"/>
      <c r="AE370" s="278"/>
      <c r="AF370" s="278"/>
      <c r="AG370" s="294">
        <f t="shared" si="302"/>
        <v>0</v>
      </c>
      <c r="AH370" s="304">
        <f t="shared" si="303"/>
        <v>0</v>
      </c>
    </row>
    <row r="371" spans="1:34">
      <c r="A371" s="39">
        <v>3210</v>
      </c>
      <c r="B371" s="44" t="s">
        <v>465</v>
      </c>
      <c r="C371" s="236" t="s">
        <v>244</v>
      </c>
      <c r="D371" s="6"/>
      <c r="E371" s="8"/>
      <c r="F371" s="98">
        <v>1</v>
      </c>
      <c r="G371" s="8"/>
      <c r="H371" s="7">
        <f t="shared" si="305"/>
        <v>1</v>
      </c>
      <c r="I371" s="4">
        <v>1</v>
      </c>
      <c r="J371" s="8" t="s">
        <v>231</v>
      </c>
      <c r="K371" s="7">
        <f>SUMIF(exportMMB!D:D,'Voorbeeld Costreport BudgetMMB'!A371,exportMMB!G:G)</f>
        <v>0</v>
      </c>
      <c r="L371" s="14">
        <f>INDEX(budgetMMB!L:L,MATCH(A:A,budgetMMB!A:A,0))</f>
        <v>0</v>
      </c>
      <c r="M371" s="22">
        <f>INDEX(budgetMMB!M:M,MATCH($A:$A,budgetMMB!$A:$A,0))</f>
        <v>0</v>
      </c>
      <c r="N371" s="14">
        <f>INDEX(budgetMMB!N:N,MATCH($A:$A,budgetMMB!$A:$A,0))</f>
        <v>0</v>
      </c>
      <c r="O371" s="35">
        <f>INDEX(budgetMMB!O:O,MATCH($A:$A,budgetMMB!$A:$A,0))</f>
        <v>0</v>
      </c>
      <c r="P371" s="35">
        <f>INDEX(budgetMMB!P:P,MATCH($A:$A,budgetMMB!$A:$A,0))</f>
        <v>0</v>
      </c>
      <c r="Q371" s="35">
        <f>INDEX(budgetMMB!Q:Q,MATCH($A:$A,budgetMMB!$A:$A,0))</f>
        <v>0</v>
      </c>
      <c r="R371" s="35">
        <f>INDEX(budgetMMB!R:R,MATCH($A:$A,budgetMMB!$A:$A,0))</f>
        <v>0</v>
      </c>
      <c r="S371" s="14">
        <f t="shared" si="299"/>
        <v>0</v>
      </c>
      <c r="T371" s="35">
        <f>INDEX(budgetMMB!T:T,MATCH($A:$A,budgetMMB!$A:$A,0))</f>
        <v>0</v>
      </c>
      <c r="U371" s="332">
        <f t="shared" si="300"/>
        <v>0</v>
      </c>
      <c r="V371" s="58"/>
      <c r="W371" s="14"/>
      <c r="X371" s="58"/>
      <c r="Y371" s="58"/>
      <c r="Z371" s="58"/>
      <c r="AA371" s="58"/>
      <c r="AB371" s="75"/>
      <c r="AC371" s="319">
        <f t="shared" si="301"/>
        <v>0</v>
      </c>
      <c r="AD371" s="278"/>
      <c r="AE371" s="278"/>
      <c r="AF371" s="278"/>
      <c r="AG371" s="294">
        <f t="shared" si="302"/>
        <v>0</v>
      </c>
      <c r="AH371" s="304">
        <f t="shared" si="303"/>
        <v>0</v>
      </c>
    </row>
    <row r="372" spans="1:34">
      <c r="A372" s="103">
        <v>3213</v>
      </c>
      <c r="B372" s="44" t="s">
        <v>370</v>
      </c>
      <c r="C372" s="236" t="s">
        <v>244</v>
      </c>
      <c r="D372" s="6"/>
      <c r="E372" s="8"/>
      <c r="F372" s="98">
        <v>1</v>
      </c>
      <c r="G372" s="8"/>
      <c r="H372" s="7">
        <f t="shared" ref="H372:H379" si="306">SUM(E372:G372)</f>
        <v>1</v>
      </c>
      <c r="I372" s="4">
        <v>1</v>
      </c>
      <c r="J372" s="8" t="s">
        <v>231</v>
      </c>
      <c r="K372" s="7">
        <f>SUMIF(exportMMB!D:D,'Voorbeeld Costreport BudgetMMB'!A372,exportMMB!G:G)</f>
        <v>0</v>
      </c>
      <c r="L372" s="14">
        <f>INDEX(budgetMMB!L:L,MATCH(A:A,budgetMMB!A:A,0))</f>
        <v>0</v>
      </c>
      <c r="M372" s="22">
        <f>INDEX(budgetMMB!M:M,MATCH($A:$A,budgetMMB!$A:$A,0))</f>
        <v>0</v>
      </c>
      <c r="N372" s="14">
        <f>INDEX(budgetMMB!N:N,MATCH($A:$A,budgetMMB!$A:$A,0))</f>
        <v>0</v>
      </c>
      <c r="O372" s="35">
        <f>INDEX(budgetMMB!O:O,MATCH($A:$A,budgetMMB!$A:$A,0))</f>
        <v>0</v>
      </c>
      <c r="P372" s="35">
        <f>INDEX(budgetMMB!P:P,MATCH($A:$A,budgetMMB!$A:$A,0))</f>
        <v>0</v>
      </c>
      <c r="Q372" s="35">
        <f>INDEX(budgetMMB!Q:Q,MATCH($A:$A,budgetMMB!$A:$A,0))</f>
        <v>0</v>
      </c>
      <c r="R372" s="35">
        <f>INDEX(budgetMMB!R:R,MATCH($A:$A,budgetMMB!$A:$A,0))</f>
        <v>0</v>
      </c>
      <c r="S372" s="14">
        <f t="shared" si="299"/>
        <v>0</v>
      </c>
      <c r="T372" s="35">
        <f>INDEX(budgetMMB!T:T,MATCH($A:$A,budgetMMB!$A:$A,0))</f>
        <v>0</v>
      </c>
      <c r="U372" s="332">
        <f t="shared" si="300"/>
        <v>0</v>
      </c>
      <c r="V372" s="58"/>
      <c r="W372" s="14"/>
      <c r="X372" s="58"/>
      <c r="Y372" s="58"/>
      <c r="Z372" s="58"/>
      <c r="AA372" s="58"/>
      <c r="AB372" s="75"/>
      <c r="AC372" s="319">
        <f t="shared" si="301"/>
        <v>0</v>
      </c>
      <c r="AD372" s="278"/>
      <c r="AE372" s="278"/>
      <c r="AF372" s="278"/>
      <c r="AG372" s="294">
        <f t="shared" si="302"/>
        <v>0</v>
      </c>
      <c r="AH372" s="304">
        <f t="shared" si="303"/>
        <v>0</v>
      </c>
    </row>
    <row r="373" spans="1:34">
      <c r="A373" s="39">
        <v>3240</v>
      </c>
      <c r="B373" s="44" t="s">
        <v>466</v>
      </c>
      <c r="C373" s="236" t="s">
        <v>244</v>
      </c>
      <c r="D373" s="6"/>
      <c r="E373" s="8"/>
      <c r="F373" s="98">
        <v>1</v>
      </c>
      <c r="G373" s="8"/>
      <c r="H373" s="7">
        <f t="shared" si="306"/>
        <v>1</v>
      </c>
      <c r="I373" s="4">
        <v>1</v>
      </c>
      <c r="J373" s="8" t="s">
        <v>231</v>
      </c>
      <c r="K373" s="7">
        <f>SUMIF(exportMMB!D:D,'Voorbeeld Costreport BudgetMMB'!A373,exportMMB!G:G)</f>
        <v>0</v>
      </c>
      <c r="L373" s="14">
        <f>INDEX(budgetMMB!L:L,MATCH(A:A,budgetMMB!A:A,0))</f>
        <v>0</v>
      </c>
      <c r="M373" s="22">
        <f>INDEX(budgetMMB!M:M,MATCH($A:$A,budgetMMB!$A:$A,0))</f>
        <v>0</v>
      </c>
      <c r="N373" s="14">
        <f>INDEX(budgetMMB!N:N,MATCH($A:$A,budgetMMB!$A:$A,0))</f>
        <v>0</v>
      </c>
      <c r="O373" s="35">
        <f>INDEX(budgetMMB!O:O,MATCH($A:$A,budgetMMB!$A:$A,0))</f>
        <v>0</v>
      </c>
      <c r="P373" s="35">
        <f>INDEX(budgetMMB!P:P,MATCH($A:$A,budgetMMB!$A:$A,0))</f>
        <v>0</v>
      </c>
      <c r="Q373" s="35">
        <f>INDEX(budgetMMB!Q:Q,MATCH($A:$A,budgetMMB!$A:$A,0))</f>
        <v>0</v>
      </c>
      <c r="R373" s="35">
        <f>INDEX(budgetMMB!R:R,MATCH($A:$A,budgetMMB!$A:$A,0))</f>
        <v>0</v>
      </c>
      <c r="S373" s="14">
        <f t="shared" si="299"/>
        <v>0</v>
      </c>
      <c r="T373" s="35">
        <f>INDEX(budgetMMB!T:T,MATCH($A:$A,budgetMMB!$A:$A,0))</f>
        <v>0</v>
      </c>
      <c r="U373" s="332">
        <f t="shared" si="300"/>
        <v>0</v>
      </c>
      <c r="V373" s="58"/>
      <c r="W373" s="14"/>
      <c r="X373" s="58"/>
      <c r="Y373" s="58"/>
      <c r="Z373" s="58"/>
      <c r="AA373" s="58"/>
      <c r="AB373" s="75"/>
      <c r="AC373" s="319">
        <f t="shared" si="301"/>
        <v>0</v>
      </c>
      <c r="AD373" s="278"/>
      <c r="AE373" s="278"/>
      <c r="AF373" s="278"/>
      <c r="AG373" s="294">
        <f t="shared" si="302"/>
        <v>0</v>
      </c>
      <c r="AH373" s="304">
        <f t="shared" si="303"/>
        <v>0</v>
      </c>
    </row>
    <row r="374" spans="1:34">
      <c r="A374" s="39">
        <v>3241</v>
      </c>
      <c r="B374" s="44" t="s">
        <v>320</v>
      </c>
      <c r="C374" s="236" t="s">
        <v>244</v>
      </c>
      <c r="D374" s="6"/>
      <c r="E374" s="8"/>
      <c r="F374" s="98">
        <v>1</v>
      </c>
      <c r="G374" s="8"/>
      <c r="H374" s="7">
        <f t="shared" si="306"/>
        <v>1</v>
      </c>
      <c r="I374" s="4">
        <v>1</v>
      </c>
      <c r="J374" s="8" t="s">
        <v>231</v>
      </c>
      <c r="K374" s="7">
        <f>SUMIF(exportMMB!D:D,'Voorbeeld Costreport BudgetMMB'!A374,exportMMB!G:G)</f>
        <v>0</v>
      </c>
      <c r="L374" s="14">
        <f>INDEX(budgetMMB!L:L,MATCH(A:A,budgetMMB!A:A,0))</f>
        <v>0</v>
      </c>
      <c r="M374" s="22">
        <f>INDEX(budgetMMB!M:M,MATCH($A:$A,budgetMMB!$A:$A,0))</f>
        <v>0</v>
      </c>
      <c r="N374" s="14">
        <f>INDEX(budgetMMB!N:N,MATCH($A:$A,budgetMMB!$A:$A,0))</f>
        <v>0</v>
      </c>
      <c r="O374" s="35">
        <f>INDEX(budgetMMB!O:O,MATCH($A:$A,budgetMMB!$A:$A,0))</f>
        <v>0</v>
      </c>
      <c r="P374" s="35">
        <f>INDEX(budgetMMB!P:P,MATCH($A:$A,budgetMMB!$A:$A,0))</f>
        <v>0</v>
      </c>
      <c r="Q374" s="35">
        <f>INDEX(budgetMMB!Q:Q,MATCH($A:$A,budgetMMB!$A:$A,0))</f>
        <v>0</v>
      </c>
      <c r="R374" s="35">
        <f>INDEX(budgetMMB!R:R,MATCH($A:$A,budgetMMB!$A:$A,0))</f>
        <v>0</v>
      </c>
      <c r="S374" s="14">
        <f t="shared" si="299"/>
        <v>0</v>
      </c>
      <c r="T374" s="35">
        <f>INDEX(budgetMMB!T:T,MATCH($A:$A,budgetMMB!$A:$A,0))</f>
        <v>0</v>
      </c>
      <c r="U374" s="332">
        <f t="shared" si="300"/>
        <v>0</v>
      </c>
      <c r="V374" s="58"/>
      <c r="W374" s="14"/>
      <c r="X374" s="58"/>
      <c r="Y374" s="58"/>
      <c r="Z374" s="58"/>
      <c r="AA374" s="58"/>
      <c r="AB374" s="75"/>
      <c r="AC374" s="319">
        <f t="shared" si="301"/>
        <v>0</v>
      </c>
      <c r="AD374" s="278"/>
      <c r="AE374" s="278"/>
      <c r="AF374" s="278"/>
      <c r="AG374" s="294">
        <f t="shared" si="302"/>
        <v>0</v>
      </c>
      <c r="AH374" s="304">
        <f t="shared" si="303"/>
        <v>0</v>
      </c>
    </row>
    <row r="375" spans="1:34">
      <c r="A375" s="39">
        <v>3242</v>
      </c>
      <c r="B375" s="44" t="s">
        <v>467</v>
      </c>
      <c r="C375" s="236" t="s">
        <v>244</v>
      </c>
      <c r="D375" s="6"/>
      <c r="E375" s="8"/>
      <c r="F375" s="98">
        <v>1</v>
      </c>
      <c r="G375" s="8"/>
      <c r="H375" s="7">
        <f t="shared" si="306"/>
        <v>1</v>
      </c>
      <c r="I375" s="4">
        <v>1</v>
      </c>
      <c r="J375" s="8" t="s">
        <v>231</v>
      </c>
      <c r="K375" s="7">
        <f>SUMIF(exportMMB!D:D,'Voorbeeld Costreport BudgetMMB'!A375,exportMMB!G:G)</f>
        <v>0</v>
      </c>
      <c r="L375" s="14">
        <f>INDEX(budgetMMB!L:L,MATCH(A:A,budgetMMB!A:A,0))</f>
        <v>0</v>
      </c>
      <c r="M375" s="22">
        <f>INDEX(budgetMMB!M:M,MATCH($A:$A,budgetMMB!$A:$A,0))</f>
        <v>0</v>
      </c>
      <c r="N375" s="14">
        <f>INDEX(budgetMMB!N:N,MATCH($A:$A,budgetMMB!$A:$A,0))</f>
        <v>0</v>
      </c>
      <c r="O375" s="35">
        <f>INDEX(budgetMMB!O:O,MATCH($A:$A,budgetMMB!$A:$A,0))</f>
        <v>0</v>
      </c>
      <c r="P375" s="35">
        <f>INDEX(budgetMMB!P:P,MATCH($A:$A,budgetMMB!$A:$A,0))</f>
        <v>0</v>
      </c>
      <c r="Q375" s="35">
        <f>INDEX(budgetMMB!Q:Q,MATCH($A:$A,budgetMMB!$A:$A,0))</f>
        <v>0</v>
      </c>
      <c r="R375" s="35">
        <f>INDEX(budgetMMB!R:R,MATCH($A:$A,budgetMMB!$A:$A,0))</f>
        <v>0</v>
      </c>
      <c r="S375" s="14">
        <f t="shared" si="299"/>
        <v>0</v>
      </c>
      <c r="T375" s="35">
        <f>INDEX(budgetMMB!T:T,MATCH($A:$A,budgetMMB!$A:$A,0))</f>
        <v>0</v>
      </c>
      <c r="U375" s="332">
        <f t="shared" si="300"/>
        <v>0</v>
      </c>
      <c r="V375" s="58"/>
      <c r="W375" s="14"/>
      <c r="X375" s="58"/>
      <c r="Y375" s="58"/>
      <c r="Z375" s="58"/>
      <c r="AA375" s="58"/>
      <c r="AB375" s="75"/>
      <c r="AC375" s="319">
        <f t="shared" si="301"/>
        <v>0</v>
      </c>
      <c r="AD375" s="278"/>
      <c r="AE375" s="278"/>
      <c r="AF375" s="278"/>
      <c r="AG375" s="294">
        <f t="shared" si="302"/>
        <v>0</v>
      </c>
      <c r="AH375" s="304">
        <f t="shared" si="303"/>
        <v>0</v>
      </c>
    </row>
    <row r="376" spans="1:34">
      <c r="A376" s="39">
        <v>3243</v>
      </c>
      <c r="B376" s="44" t="s">
        <v>468</v>
      </c>
      <c r="C376" s="236" t="s">
        <v>244</v>
      </c>
      <c r="D376" s="6"/>
      <c r="E376" s="8"/>
      <c r="F376" s="98">
        <v>1</v>
      </c>
      <c r="G376" s="8"/>
      <c r="H376" s="7">
        <f t="shared" si="306"/>
        <v>1</v>
      </c>
      <c r="I376" s="4">
        <v>1</v>
      </c>
      <c r="J376" s="8" t="s">
        <v>231</v>
      </c>
      <c r="K376" s="7">
        <f>SUMIF(exportMMB!D:D,'Voorbeeld Costreport BudgetMMB'!A376,exportMMB!G:G)</f>
        <v>0</v>
      </c>
      <c r="L376" s="14">
        <f>INDEX(budgetMMB!L:L,MATCH(A:A,budgetMMB!A:A,0))</f>
        <v>0</v>
      </c>
      <c r="M376" s="22">
        <f>INDEX(budgetMMB!M:M,MATCH($A:$A,budgetMMB!$A:$A,0))</f>
        <v>0</v>
      </c>
      <c r="N376" s="14">
        <f>INDEX(budgetMMB!N:N,MATCH($A:$A,budgetMMB!$A:$A,0))</f>
        <v>0</v>
      </c>
      <c r="O376" s="35">
        <f>INDEX(budgetMMB!O:O,MATCH($A:$A,budgetMMB!$A:$A,0))</f>
        <v>0</v>
      </c>
      <c r="P376" s="35">
        <f>INDEX(budgetMMB!P:P,MATCH($A:$A,budgetMMB!$A:$A,0))</f>
        <v>0</v>
      </c>
      <c r="Q376" s="35">
        <f>INDEX(budgetMMB!Q:Q,MATCH($A:$A,budgetMMB!$A:$A,0))</f>
        <v>0</v>
      </c>
      <c r="R376" s="35">
        <f>INDEX(budgetMMB!R:R,MATCH($A:$A,budgetMMB!$A:$A,0))</f>
        <v>0</v>
      </c>
      <c r="S376" s="14">
        <f t="shared" si="299"/>
        <v>0</v>
      </c>
      <c r="T376" s="35">
        <f>INDEX(budgetMMB!T:T,MATCH($A:$A,budgetMMB!$A:$A,0))</f>
        <v>0</v>
      </c>
      <c r="U376" s="332">
        <f t="shared" si="300"/>
        <v>0</v>
      </c>
      <c r="V376" s="58"/>
      <c r="W376" s="14"/>
      <c r="X376" s="58"/>
      <c r="Y376" s="58"/>
      <c r="Z376" s="58"/>
      <c r="AA376" s="58"/>
      <c r="AB376" s="75"/>
      <c r="AC376" s="319">
        <f t="shared" si="301"/>
        <v>0</v>
      </c>
      <c r="AD376" s="278"/>
      <c r="AE376" s="278"/>
      <c r="AF376" s="278"/>
      <c r="AG376" s="294">
        <f t="shared" si="302"/>
        <v>0</v>
      </c>
      <c r="AH376" s="304">
        <f t="shared" si="303"/>
        <v>0</v>
      </c>
    </row>
    <row r="377" spans="1:34">
      <c r="A377" s="39">
        <v>3244</v>
      </c>
      <c r="B377" s="44" t="s">
        <v>469</v>
      </c>
      <c r="C377" s="236" t="s">
        <v>244</v>
      </c>
      <c r="D377" s="6"/>
      <c r="E377" s="8"/>
      <c r="F377" s="98">
        <v>1</v>
      </c>
      <c r="G377" s="8"/>
      <c r="H377" s="7">
        <f t="shared" si="306"/>
        <v>1</v>
      </c>
      <c r="I377" s="4">
        <v>1</v>
      </c>
      <c r="J377" s="8" t="s">
        <v>231</v>
      </c>
      <c r="K377" s="7">
        <f>SUMIF(exportMMB!D:D,'Voorbeeld Costreport BudgetMMB'!A377,exportMMB!G:G)</f>
        <v>0</v>
      </c>
      <c r="L377" s="14">
        <f>INDEX(budgetMMB!L:L,MATCH(A:A,budgetMMB!A:A,0))</f>
        <v>0</v>
      </c>
      <c r="M377" s="22">
        <f>INDEX(budgetMMB!M:M,MATCH($A:$A,budgetMMB!$A:$A,0))</f>
        <v>0</v>
      </c>
      <c r="N377" s="14">
        <f>INDEX(budgetMMB!N:N,MATCH($A:$A,budgetMMB!$A:$A,0))</f>
        <v>0</v>
      </c>
      <c r="O377" s="35">
        <f>INDEX(budgetMMB!O:O,MATCH($A:$A,budgetMMB!$A:$A,0))</f>
        <v>0</v>
      </c>
      <c r="P377" s="35">
        <f>INDEX(budgetMMB!P:P,MATCH($A:$A,budgetMMB!$A:$A,0))</f>
        <v>0</v>
      </c>
      <c r="Q377" s="35">
        <f>INDEX(budgetMMB!Q:Q,MATCH($A:$A,budgetMMB!$A:$A,0))</f>
        <v>0</v>
      </c>
      <c r="R377" s="35">
        <f>INDEX(budgetMMB!R:R,MATCH($A:$A,budgetMMB!$A:$A,0))</f>
        <v>0</v>
      </c>
      <c r="S377" s="14">
        <f t="shared" si="299"/>
        <v>0</v>
      </c>
      <c r="T377" s="35">
        <f>INDEX(budgetMMB!T:T,MATCH($A:$A,budgetMMB!$A:$A,0))</f>
        <v>0</v>
      </c>
      <c r="U377" s="332">
        <f t="shared" si="300"/>
        <v>0</v>
      </c>
      <c r="V377" s="58"/>
      <c r="W377" s="14"/>
      <c r="X377" s="58"/>
      <c r="Y377" s="58"/>
      <c r="Z377" s="58"/>
      <c r="AA377" s="58"/>
      <c r="AB377" s="75"/>
      <c r="AC377" s="319">
        <f t="shared" si="301"/>
        <v>0</v>
      </c>
      <c r="AD377" s="278"/>
      <c r="AE377" s="278"/>
      <c r="AF377" s="278"/>
      <c r="AG377" s="294">
        <f t="shared" si="302"/>
        <v>0</v>
      </c>
      <c r="AH377" s="304">
        <f t="shared" si="303"/>
        <v>0</v>
      </c>
    </row>
    <row r="378" spans="1:34">
      <c r="A378" s="39">
        <v>3245</v>
      </c>
      <c r="B378" s="44" t="s">
        <v>471</v>
      </c>
      <c r="C378" s="236" t="s">
        <v>244</v>
      </c>
      <c r="D378" s="6"/>
      <c r="E378" s="8"/>
      <c r="F378" s="98">
        <v>1</v>
      </c>
      <c r="G378" s="8"/>
      <c r="H378" s="7">
        <f t="shared" si="306"/>
        <v>1</v>
      </c>
      <c r="I378" s="4">
        <v>1</v>
      </c>
      <c r="J378" s="8" t="s">
        <v>231</v>
      </c>
      <c r="K378" s="7">
        <f>SUMIF(exportMMB!D:D,'Voorbeeld Costreport BudgetMMB'!A378,exportMMB!G:G)</f>
        <v>0</v>
      </c>
      <c r="L378" s="14">
        <f>INDEX(budgetMMB!L:L,MATCH(A:A,budgetMMB!A:A,0))</f>
        <v>0</v>
      </c>
      <c r="M378" s="22">
        <f>INDEX(budgetMMB!M:M,MATCH($A:$A,budgetMMB!$A:$A,0))</f>
        <v>0</v>
      </c>
      <c r="N378" s="14">
        <f>INDEX(budgetMMB!N:N,MATCH($A:$A,budgetMMB!$A:$A,0))</f>
        <v>0</v>
      </c>
      <c r="O378" s="35">
        <f>INDEX(budgetMMB!O:O,MATCH($A:$A,budgetMMB!$A:$A,0))</f>
        <v>0</v>
      </c>
      <c r="P378" s="35">
        <f>INDEX(budgetMMB!P:P,MATCH($A:$A,budgetMMB!$A:$A,0))</f>
        <v>0</v>
      </c>
      <c r="Q378" s="35">
        <f>INDEX(budgetMMB!Q:Q,MATCH($A:$A,budgetMMB!$A:$A,0))</f>
        <v>0</v>
      </c>
      <c r="R378" s="35">
        <f>INDEX(budgetMMB!R:R,MATCH($A:$A,budgetMMB!$A:$A,0))</f>
        <v>0</v>
      </c>
      <c r="S378" s="14">
        <f t="shared" si="299"/>
        <v>0</v>
      </c>
      <c r="T378" s="35">
        <f>INDEX(budgetMMB!T:T,MATCH($A:$A,budgetMMB!$A:$A,0))</f>
        <v>0</v>
      </c>
      <c r="U378" s="332">
        <f t="shared" si="300"/>
        <v>0</v>
      </c>
      <c r="V378" s="58"/>
      <c r="W378" s="14"/>
      <c r="X378" s="58"/>
      <c r="Y378" s="58"/>
      <c r="Z378" s="58"/>
      <c r="AA378" s="58"/>
      <c r="AB378" s="75"/>
      <c r="AC378" s="319">
        <f t="shared" si="301"/>
        <v>0</v>
      </c>
      <c r="AD378" s="278"/>
      <c r="AE378" s="278"/>
      <c r="AF378" s="278"/>
      <c r="AG378" s="294">
        <f t="shared" si="302"/>
        <v>0</v>
      </c>
      <c r="AH378" s="304">
        <f t="shared" si="303"/>
        <v>0</v>
      </c>
    </row>
    <row r="379" spans="1:34">
      <c r="A379" s="39">
        <v>3250</v>
      </c>
      <c r="B379" s="44" t="s">
        <v>430</v>
      </c>
      <c r="C379" s="236" t="s">
        <v>244</v>
      </c>
      <c r="D379" s="6"/>
      <c r="E379" s="8"/>
      <c r="F379" s="98">
        <v>1</v>
      </c>
      <c r="G379" s="8"/>
      <c r="H379" s="7">
        <f t="shared" si="306"/>
        <v>1</v>
      </c>
      <c r="I379" s="4">
        <v>1</v>
      </c>
      <c r="J379" s="8" t="s">
        <v>231</v>
      </c>
      <c r="K379" s="7">
        <f>SUMIF(exportMMB!D:D,'Voorbeeld Costreport BudgetMMB'!A379,exportMMB!G:G)</f>
        <v>0</v>
      </c>
      <c r="L379" s="14">
        <f>INDEX(budgetMMB!L:L,MATCH(A:A,budgetMMB!A:A,0))</f>
        <v>0</v>
      </c>
      <c r="M379" s="22">
        <f>INDEX(budgetMMB!M:M,MATCH($A:$A,budgetMMB!$A:$A,0))</f>
        <v>0</v>
      </c>
      <c r="N379" s="14">
        <f>INDEX(budgetMMB!N:N,MATCH($A:$A,budgetMMB!$A:$A,0))</f>
        <v>0</v>
      </c>
      <c r="O379" s="35">
        <f>INDEX(budgetMMB!O:O,MATCH($A:$A,budgetMMB!$A:$A,0))</f>
        <v>0</v>
      </c>
      <c r="P379" s="35">
        <f>INDEX(budgetMMB!P:P,MATCH($A:$A,budgetMMB!$A:$A,0))</f>
        <v>0</v>
      </c>
      <c r="Q379" s="35">
        <f>INDEX(budgetMMB!Q:Q,MATCH($A:$A,budgetMMB!$A:$A,0))</f>
        <v>0</v>
      </c>
      <c r="R379" s="35">
        <f>INDEX(budgetMMB!R:R,MATCH($A:$A,budgetMMB!$A:$A,0))</f>
        <v>0</v>
      </c>
      <c r="S379" s="14">
        <f t="shared" si="299"/>
        <v>0</v>
      </c>
      <c r="T379" s="35">
        <f>INDEX(budgetMMB!T:T,MATCH($A:$A,budgetMMB!$A:$A,0))</f>
        <v>0</v>
      </c>
      <c r="U379" s="332">
        <f t="shared" si="300"/>
        <v>0</v>
      </c>
      <c r="V379" s="58"/>
      <c r="W379" s="14"/>
      <c r="X379" s="58"/>
      <c r="Y379" s="58"/>
      <c r="Z379" s="58"/>
      <c r="AA379" s="58"/>
      <c r="AB379" s="75"/>
      <c r="AC379" s="319">
        <f t="shared" si="301"/>
        <v>0</v>
      </c>
      <c r="AD379" s="278"/>
      <c r="AE379" s="278"/>
      <c r="AF379" s="278"/>
      <c r="AG379" s="294">
        <f t="shared" si="302"/>
        <v>0</v>
      </c>
      <c r="AH379" s="304">
        <f t="shared" si="303"/>
        <v>0</v>
      </c>
    </row>
    <row r="380" spans="1:34">
      <c r="A380" s="39">
        <v>3251</v>
      </c>
      <c r="B380" s="44" t="s">
        <v>472</v>
      </c>
      <c r="C380" s="236" t="s">
        <v>244</v>
      </c>
      <c r="D380" s="6"/>
      <c r="E380" s="8"/>
      <c r="F380" s="98">
        <v>1</v>
      </c>
      <c r="G380" s="8"/>
      <c r="H380" s="7">
        <f t="shared" ref="H380:H384" si="307">SUM(E380:G380)</f>
        <v>1</v>
      </c>
      <c r="I380" s="4">
        <v>1</v>
      </c>
      <c r="J380" s="8" t="s">
        <v>231</v>
      </c>
      <c r="K380" s="7">
        <f>SUMIF(exportMMB!D:D,'Voorbeeld Costreport BudgetMMB'!A380,exportMMB!G:G)</f>
        <v>0</v>
      </c>
      <c r="L380" s="14">
        <f>INDEX(budgetMMB!L:L,MATCH(A:A,budgetMMB!A:A,0))</f>
        <v>0</v>
      </c>
      <c r="M380" s="22">
        <f>INDEX(budgetMMB!M:M,MATCH($A:$A,budgetMMB!$A:$A,0))</f>
        <v>0</v>
      </c>
      <c r="N380" s="14">
        <f>INDEX(budgetMMB!N:N,MATCH($A:$A,budgetMMB!$A:$A,0))</f>
        <v>0</v>
      </c>
      <c r="O380" s="35">
        <f>INDEX(budgetMMB!O:O,MATCH($A:$A,budgetMMB!$A:$A,0))</f>
        <v>0</v>
      </c>
      <c r="P380" s="35">
        <f>INDEX(budgetMMB!P:P,MATCH($A:$A,budgetMMB!$A:$A,0))</f>
        <v>0</v>
      </c>
      <c r="Q380" s="35">
        <f>INDEX(budgetMMB!Q:Q,MATCH($A:$A,budgetMMB!$A:$A,0))</f>
        <v>0</v>
      </c>
      <c r="R380" s="35">
        <f>INDEX(budgetMMB!R:R,MATCH($A:$A,budgetMMB!$A:$A,0))</f>
        <v>0</v>
      </c>
      <c r="S380" s="14">
        <f t="shared" si="299"/>
        <v>0</v>
      </c>
      <c r="T380" s="35">
        <f>INDEX(budgetMMB!T:T,MATCH($A:$A,budgetMMB!$A:$A,0))</f>
        <v>0</v>
      </c>
      <c r="U380" s="332">
        <f t="shared" si="300"/>
        <v>0</v>
      </c>
      <c r="V380" s="58"/>
      <c r="W380" s="14"/>
      <c r="X380" s="58"/>
      <c r="Y380" s="58"/>
      <c r="Z380" s="58"/>
      <c r="AA380" s="58"/>
      <c r="AB380" s="75"/>
      <c r="AC380" s="319">
        <f t="shared" si="301"/>
        <v>0</v>
      </c>
      <c r="AD380" s="278"/>
      <c r="AE380" s="278"/>
      <c r="AF380" s="278"/>
      <c r="AG380" s="294">
        <f t="shared" si="302"/>
        <v>0</v>
      </c>
      <c r="AH380" s="304">
        <f t="shared" si="303"/>
        <v>0</v>
      </c>
    </row>
    <row r="381" spans="1:34">
      <c r="A381" s="103">
        <v>3255</v>
      </c>
      <c r="B381" s="44" t="s">
        <v>473</v>
      </c>
      <c r="C381" s="236" t="s">
        <v>244</v>
      </c>
      <c r="D381" s="6"/>
      <c r="E381" s="8"/>
      <c r="F381" s="98">
        <v>1</v>
      </c>
      <c r="G381" s="8"/>
      <c r="H381" s="7">
        <f t="shared" si="307"/>
        <v>1</v>
      </c>
      <c r="I381" s="4">
        <v>1</v>
      </c>
      <c r="J381" s="8" t="s">
        <v>231</v>
      </c>
      <c r="K381" s="7">
        <f>SUMIF(exportMMB!D:D,'Voorbeeld Costreport BudgetMMB'!A381,exportMMB!G:G)</f>
        <v>0</v>
      </c>
      <c r="L381" s="14">
        <f>INDEX(budgetMMB!L:L,MATCH(A:A,budgetMMB!A:A,0))</f>
        <v>0</v>
      </c>
      <c r="M381" s="22">
        <f>INDEX(budgetMMB!M:M,MATCH($A:$A,budgetMMB!$A:$A,0))</f>
        <v>0</v>
      </c>
      <c r="N381" s="14">
        <f>INDEX(budgetMMB!N:N,MATCH($A:$A,budgetMMB!$A:$A,0))</f>
        <v>0</v>
      </c>
      <c r="O381" s="35">
        <f>INDEX(budgetMMB!O:O,MATCH($A:$A,budgetMMB!$A:$A,0))</f>
        <v>0</v>
      </c>
      <c r="P381" s="35">
        <f>INDEX(budgetMMB!P:P,MATCH($A:$A,budgetMMB!$A:$A,0))</f>
        <v>0</v>
      </c>
      <c r="Q381" s="35">
        <f>INDEX(budgetMMB!Q:Q,MATCH($A:$A,budgetMMB!$A:$A,0))</f>
        <v>0</v>
      </c>
      <c r="R381" s="35">
        <f>INDEX(budgetMMB!R:R,MATCH($A:$A,budgetMMB!$A:$A,0))</f>
        <v>0</v>
      </c>
      <c r="S381" s="14">
        <f t="shared" si="299"/>
        <v>0</v>
      </c>
      <c r="T381" s="35">
        <f>INDEX(budgetMMB!T:T,MATCH($A:$A,budgetMMB!$A:$A,0))</f>
        <v>0</v>
      </c>
      <c r="U381" s="332">
        <f t="shared" si="300"/>
        <v>0</v>
      </c>
      <c r="V381" s="58"/>
      <c r="W381" s="14"/>
      <c r="X381" s="58"/>
      <c r="Y381" s="58"/>
      <c r="Z381" s="58"/>
      <c r="AA381" s="58"/>
      <c r="AB381" s="75"/>
      <c r="AC381" s="319">
        <f t="shared" si="301"/>
        <v>0</v>
      </c>
      <c r="AD381" s="278"/>
      <c r="AE381" s="278"/>
      <c r="AF381" s="278"/>
      <c r="AG381" s="294">
        <f t="shared" si="302"/>
        <v>0</v>
      </c>
      <c r="AH381" s="304">
        <f t="shared" si="303"/>
        <v>0</v>
      </c>
    </row>
    <row r="382" spans="1:34">
      <c r="A382" s="103">
        <v>3256</v>
      </c>
      <c r="B382" s="44" t="s">
        <v>474</v>
      </c>
      <c r="C382" s="236" t="s">
        <v>244</v>
      </c>
      <c r="D382" s="6"/>
      <c r="E382" s="8"/>
      <c r="F382" s="98">
        <v>1</v>
      </c>
      <c r="G382" s="8"/>
      <c r="H382" s="7">
        <f t="shared" si="307"/>
        <v>1</v>
      </c>
      <c r="I382" s="4">
        <v>1</v>
      </c>
      <c r="J382" s="8" t="s">
        <v>231</v>
      </c>
      <c r="K382" s="7">
        <f>SUMIF(exportMMB!D:D,'Voorbeeld Costreport BudgetMMB'!A382,exportMMB!G:G)</f>
        <v>0</v>
      </c>
      <c r="L382" s="14">
        <f>INDEX(budgetMMB!L:L,MATCH(A:A,budgetMMB!A:A,0))</f>
        <v>0</v>
      </c>
      <c r="M382" s="22">
        <f>INDEX(budgetMMB!M:M,MATCH($A:$A,budgetMMB!$A:$A,0))</f>
        <v>0</v>
      </c>
      <c r="N382" s="14">
        <f>INDEX(budgetMMB!N:N,MATCH($A:$A,budgetMMB!$A:$A,0))</f>
        <v>0</v>
      </c>
      <c r="O382" s="35">
        <f>INDEX(budgetMMB!O:O,MATCH($A:$A,budgetMMB!$A:$A,0))</f>
        <v>0</v>
      </c>
      <c r="P382" s="35">
        <f>INDEX(budgetMMB!P:P,MATCH($A:$A,budgetMMB!$A:$A,0))</f>
        <v>0</v>
      </c>
      <c r="Q382" s="35">
        <f>INDEX(budgetMMB!Q:Q,MATCH($A:$A,budgetMMB!$A:$A,0))</f>
        <v>0</v>
      </c>
      <c r="R382" s="35">
        <f>INDEX(budgetMMB!R:R,MATCH($A:$A,budgetMMB!$A:$A,0))</f>
        <v>0</v>
      </c>
      <c r="S382" s="14">
        <f t="shared" si="299"/>
        <v>0</v>
      </c>
      <c r="T382" s="35">
        <f>INDEX(budgetMMB!T:T,MATCH($A:$A,budgetMMB!$A:$A,0))</f>
        <v>0</v>
      </c>
      <c r="U382" s="332">
        <f t="shared" si="300"/>
        <v>0</v>
      </c>
      <c r="V382" s="58"/>
      <c r="W382" s="14"/>
      <c r="X382" s="58"/>
      <c r="Y382" s="58"/>
      <c r="Z382" s="58"/>
      <c r="AA382" s="58"/>
      <c r="AB382" s="75"/>
      <c r="AC382" s="319">
        <f t="shared" si="301"/>
        <v>0</v>
      </c>
      <c r="AD382" s="278"/>
      <c r="AE382" s="278"/>
      <c r="AF382" s="278"/>
      <c r="AG382" s="294">
        <f t="shared" si="302"/>
        <v>0</v>
      </c>
      <c r="AH382" s="304">
        <f t="shared" si="303"/>
        <v>0</v>
      </c>
    </row>
    <row r="383" spans="1:34">
      <c r="A383" s="103">
        <v>3260</v>
      </c>
      <c r="B383" s="44" t="s">
        <v>475</v>
      </c>
      <c r="C383" s="236" t="s">
        <v>244</v>
      </c>
      <c r="D383" s="6"/>
      <c r="E383" s="8"/>
      <c r="F383" s="98">
        <v>1</v>
      </c>
      <c r="G383" s="8"/>
      <c r="H383" s="7">
        <f t="shared" si="307"/>
        <v>1</v>
      </c>
      <c r="I383" s="4">
        <v>1</v>
      </c>
      <c r="J383" s="8" t="s">
        <v>231</v>
      </c>
      <c r="K383" s="7">
        <f>SUMIF(exportMMB!D:D,'Voorbeeld Costreport BudgetMMB'!A383,exportMMB!G:G)</f>
        <v>0</v>
      </c>
      <c r="L383" s="14">
        <f>INDEX(budgetMMB!L:L,MATCH(A:A,budgetMMB!A:A,0))</f>
        <v>0</v>
      </c>
      <c r="M383" s="22">
        <f>INDEX(budgetMMB!M:M,MATCH($A:$A,budgetMMB!$A:$A,0))</f>
        <v>0</v>
      </c>
      <c r="N383" s="14">
        <f>INDEX(budgetMMB!N:N,MATCH($A:$A,budgetMMB!$A:$A,0))</f>
        <v>0</v>
      </c>
      <c r="O383" s="35">
        <f>INDEX(budgetMMB!O:O,MATCH($A:$A,budgetMMB!$A:$A,0))</f>
        <v>0</v>
      </c>
      <c r="P383" s="35">
        <f>INDEX(budgetMMB!P:P,MATCH($A:$A,budgetMMB!$A:$A,0))</f>
        <v>0</v>
      </c>
      <c r="Q383" s="35">
        <f>INDEX(budgetMMB!Q:Q,MATCH($A:$A,budgetMMB!$A:$A,0))</f>
        <v>0</v>
      </c>
      <c r="R383" s="35">
        <f>INDEX(budgetMMB!R:R,MATCH($A:$A,budgetMMB!$A:$A,0))</f>
        <v>0</v>
      </c>
      <c r="S383" s="14">
        <f t="shared" si="299"/>
        <v>0</v>
      </c>
      <c r="T383" s="35">
        <f>INDEX(budgetMMB!T:T,MATCH($A:$A,budgetMMB!$A:$A,0))</f>
        <v>0</v>
      </c>
      <c r="U383" s="332">
        <f t="shared" si="300"/>
        <v>0</v>
      </c>
      <c r="V383" s="58"/>
      <c r="W383" s="14"/>
      <c r="X383" s="58"/>
      <c r="Y383" s="58"/>
      <c r="Z383" s="58"/>
      <c r="AA383" s="58"/>
      <c r="AB383" s="75"/>
      <c r="AC383" s="319">
        <f t="shared" si="301"/>
        <v>0</v>
      </c>
      <c r="AD383" s="278"/>
      <c r="AE383" s="278"/>
      <c r="AF383" s="278"/>
      <c r="AG383" s="294">
        <f t="shared" si="302"/>
        <v>0</v>
      </c>
      <c r="AH383" s="304">
        <f t="shared" si="303"/>
        <v>0</v>
      </c>
    </row>
    <row r="384" spans="1:34">
      <c r="A384" s="39">
        <v>3283</v>
      </c>
      <c r="B384" s="44" t="s">
        <v>476</v>
      </c>
      <c r="C384" s="236" t="s">
        <v>244</v>
      </c>
      <c r="D384" s="6"/>
      <c r="E384" s="8"/>
      <c r="F384" s="98">
        <v>1</v>
      </c>
      <c r="G384" s="8"/>
      <c r="H384" s="7">
        <f t="shared" si="307"/>
        <v>1</v>
      </c>
      <c r="I384" s="4">
        <v>1</v>
      </c>
      <c r="J384" s="8" t="s">
        <v>231</v>
      </c>
      <c r="K384" s="7">
        <f>SUMIF(exportMMB!D:D,'Voorbeeld Costreport BudgetMMB'!A384,exportMMB!G:G)</f>
        <v>0</v>
      </c>
      <c r="L384" s="14">
        <f>INDEX(budgetMMB!L:L,MATCH(A:A,budgetMMB!A:A,0))</f>
        <v>0</v>
      </c>
      <c r="M384" s="22">
        <f>INDEX(budgetMMB!M:M,MATCH($A:$A,budgetMMB!$A:$A,0))</f>
        <v>0</v>
      </c>
      <c r="N384" s="14">
        <f>INDEX(budgetMMB!N:N,MATCH($A:$A,budgetMMB!$A:$A,0))</f>
        <v>0</v>
      </c>
      <c r="O384" s="35">
        <f>INDEX(budgetMMB!O:O,MATCH($A:$A,budgetMMB!$A:$A,0))</f>
        <v>0</v>
      </c>
      <c r="P384" s="35">
        <f>INDEX(budgetMMB!P:P,MATCH($A:$A,budgetMMB!$A:$A,0))</f>
        <v>0</v>
      </c>
      <c r="Q384" s="35">
        <f>INDEX(budgetMMB!Q:Q,MATCH($A:$A,budgetMMB!$A:$A,0))</f>
        <v>0</v>
      </c>
      <c r="R384" s="35">
        <f>INDEX(budgetMMB!R:R,MATCH($A:$A,budgetMMB!$A:$A,0))</f>
        <v>0</v>
      </c>
      <c r="S384" s="14">
        <f t="shared" si="299"/>
        <v>0</v>
      </c>
      <c r="T384" s="35">
        <f>INDEX(budgetMMB!T:T,MATCH($A:$A,budgetMMB!$A:$A,0))</f>
        <v>0</v>
      </c>
      <c r="U384" s="332">
        <f t="shared" si="300"/>
        <v>0</v>
      </c>
      <c r="V384" s="58"/>
      <c r="W384" s="14"/>
      <c r="X384" s="58"/>
      <c r="Y384" s="58"/>
      <c r="Z384" s="58"/>
      <c r="AA384" s="58"/>
      <c r="AB384" s="75"/>
      <c r="AC384" s="319">
        <f t="shared" si="301"/>
        <v>0</v>
      </c>
      <c r="AD384" s="278"/>
      <c r="AE384" s="278"/>
      <c r="AF384" s="278"/>
      <c r="AG384" s="294">
        <f t="shared" si="302"/>
        <v>0</v>
      </c>
      <c r="AH384" s="304">
        <f t="shared" si="303"/>
        <v>0</v>
      </c>
    </row>
    <row r="385" spans="1:35">
      <c r="A385" s="430" t="s">
        <v>477</v>
      </c>
      <c r="B385" s="108" t="s">
        <v>457</v>
      </c>
      <c r="C385" s="236" t="s">
        <v>244</v>
      </c>
      <c r="D385" s="6"/>
      <c r="E385" s="8"/>
      <c r="F385" s="98">
        <v>1</v>
      </c>
      <c r="G385" s="8"/>
      <c r="H385" s="7">
        <f t="shared" ref="H385" si="308">SUM(E385:G385)</f>
        <v>1</v>
      </c>
      <c r="I385" s="4">
        <v>1</v>
      </c>
      <c r="J385" s="8" t="s">
        <v>231</v>
      </c>
      <c r="K385" s="7">
        <f>SUMIF(exportMMB!D:D,'Voorbeeld Costreport BudgetMMB'!A385,exportMMB!G:G)</f>
        <v>0</v>
      </c>
      <c r="L385" s="14">
        <f>INDEX(budgetMMB!L:L,MATCH(A:A,budgetMMB!A:A,0))</f>
        <v>0</v>
      </c>
      <c r="M385" s="22">
        <f>INDEX(budgetMMB!M:M,MATCH($A:$A,budgetMMB!$A:$A,0))</f>
        <v>0</v>
      </c>
      <c r="N385" s="14">
        <f>INDEX(budgetMMB!N:N,MATCH($A:$A,budgetMMB!$A:$A,0))</f>
        <v>0</v>
      </c>
      <c r="O385" s="35">
        <f>INDEX(budgetMMB!O:O,MATCH($A:$A,budgetMMB!$A:$A,0))</f>
        <v>0</v>
      </c>
      <c r="P385" s="35">
        <f>INDEX(budgetMMB!P:P,MATCH($A:$A,budgetMMB!$A:$A,0))</f>
        <v>0</v>
      </c>
      <c r="Q385" s="35">
        <f>INDEX(budgetMMB!Q:Q,MATCH($A:$A,budgetMMB!$A:$A,0))</f>
        <v>0</v>
      </c>
      <c r="R385" s="35">
        <f>INDEX(budgetMMB!R:R,MATCH($A:$A,budgetMMB!$A:$A,0))</f>
        <v>0</v>
      </c>
      <c r="S385" s="14">
        <f t="shared" ref="S385" si="309">L385-SUM(N385:R385)</f>
        <v>0</v>
      </c>
      <c r="T385" s="36"/>
      <c r="U385" s="332">
        <f t="shared" si="300"/>
        <v>0</v>
      </c>
      <c r="V385" s="58"/>
      <c r="W385" s="14"/>
      <c r="X385" s="58"/>
      <c r="Y385" s="58"/>
      <c r="Z385" s="58"/>
      <c r="AA385" s="58"/>
      <c r="AB385" s="75"/>
      <c r="AC385" s="319">
        <f t="shared" si="301"/>
        <v>0</v>
      </c>
      <c r="AD385" s="278"/>
      <c r="AE385" s="278"/>
      <c r="AF385" s="278"/>
      <c r="AG385" s="294">
        <f t="shared" si="302"/>
        <v>0</v>
      </c>
      <c r="AH385" s="304">
        <f t="shared" si="303"/>
        <v>0</v>
      </c>
    </row>
    <row r="386" spans="1:35">
      <c r="A386" s="39"/>
      <c r="B386" s="46" t="s">
        <v>152</v>
      </c>
      <c r="C386" s="236"/>
      <c r="D386" s="6"/>
      <c r="E386" s="8"/>
      <c r="F386" s="98"/>
      <c r="G386" s="8"/>
      <c r="H386" s="7"/>
      <c r="I386" s="4"/>
      <c r="J386" s="8"/>
      <c r="K386" s="7"/>
      <c r="L386" s="16">
        <f>SUM(L364:L385)</f>
        <v>0</v>
      </c>
      <c r="M386" s="21">
        <f t="shared" ref="M386:S386" si="310">SUM(M364:M385)</f>
        <v>0</v>
      </c>
      <c r="N386" s="16">
        <f>SUM(N364:N385)</f>
        <v>0</v>
      </c>
      <c r="O386" s="34">
        <f t="shared" si="310"/>
        <v>0</v>
      </c>
      <c r="P386" s="34">
        <f t="shared" si="310"/>
        <v>0</v>
      </c>
      <c r="Q386" s="34">
        <f t="shared" si="310"/>
        <v>0</v>
      </c>
      <c r="R386" s="34">
        <f t="shared" si="310"/>
        <v>0</v>
      </c>
      <c r="S386" s="16">
        <f t="shared" si="310"/>
        <v>0</v>
      </c>
      <c r="T386" s="34">
        <f>SUM(T364:T385)</f>
        <v>0</v>
      </c>
      <c r="U386" s="284">
        <f>SUM(U364:U385)</f>
        <v>0</v>
      </c>
      <c r="V386" s="58">
        <f t="shared" ref="V386:AH386" si="311">SUM(V364:V385)</f>
        <v>0</v>
      </c>
      <c r="W386" s="14">
        <f t="shared" si="311"/>
        <v>0</v>
      </c>
      <c r="X386" s="58">
        <f t="shared" si="311"/>
        <v>0</v>
      </c>
      <c r="Y386" s="58">
        <f t="shared" si="311"/>
        <v>0</v>
      </c>
      <c r="Z386" s="58">
        <f t="shared" si="311"/>
        <v>0</v>
      </c>
      <c r="AA386" s="58">
        <f t="shared" si="311"/>
        <v>0</v>
      </c>
      <c r="AB386" s="59">
        <f t="shared" si="311"/>
        <v>0</v>
      </c>
      <c r="AC386" s="320">
        <f t="shared" si="311"/>
        <v>0</v>
      </c>
      <c r="AD386" s="279">
        <f t="shared" si="311"/>
        <v>0</v>
      </c>
      <c r="AE386" s="279">
        <f t="shared" si="311"/>
        <v>0</v>
      </c>
      <c r="AF386" s="279">
        <f t="shared" si="311"/>
        <v>0</v>
      </c>
      <c r="AG386" s="295">
        <f t="shared" si="311"/>
        <v>0</v>
      </c>
      <c r="AH386" s="305">
        <f t="shared" si="311"/>
        <v>0</v>
      </c>
      <c r="AI386" s="328"/>
    </row>
    <row r="387" spans="1:35">
      <c r="A387" s="1"/>
      <c r="B387" s="44"/>
      <c r="C387" s="239"/>
      <c r="D387" s="6"/>
      <c r="E387" s="4"/>
      <c r="F387" s="98"/>
      <c r="G387" s="8"/>
      <c r="H387" s="7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  <c r="U387" s="284"/>
      <c r="V387" s="58"/>
      <c r="W387" s="14"/>
      <c r="X387" s="58"/>
      <c r="Y387" s="58"/>
      <c r="Z387" s="58"/>
      <c r="AA387" s="58"/>
      <c r="AB387" s="75"/>
      <c r="AC387" s="319"/>
      <c r="AD387" s="278"/>
      <c r="AE387" s="278"/>
      <c r="AF387" s="278"/>
      <c r="AG387" s="294"/>
      <c r="AH387" s="304"/>
    </row>
    <row r="388" spans="1:35">
      <c r="A388" s="104">
        <v>3400</v>
      </c>
      <c r="B388" s="31" t="s">
        <v>182</v>
      </c>
      <c r="C388" s="237"/>
      <c r="D388" s="6"/>
      <c r="E388" s="8"/>
      <c r="F388" s="98"/>
      <c r="G388" s="8"/>
      <c r="H388" s="7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  <c r="U388" s="284"/>
      <c r="V388" s="58"/>
      <c r="W388" s="14"/>
      <c r="X388" s="58"/>
      <c r="Y388" s="58"/>
      <c r="Z388" s="58"/>
      <c r="AA388" s="58"/>
      <c r="AB388" s="75"/>
      <c r="AC388" s="319"/>
      <c r="AD388" s="278"/>
      <c r="AE388" s="278"/>
      <c r="AF388" s="278"/>
      <c r="AG388" s="294"/>
      <c r="AH388" s="304"/>
    </row>
    <row r="389" spans="1:35">
      <c r="A389" s="39">
        <v>3401</v>
      </c>
      <c r="B389" s="44" t="s">
        <v>478</v>
      </c>
      <c r="C389" s="236" t="s">
        <v>244</v>
      </c>
      <c r="D389" s="6"/>
      <c r="E389" s="4"/>
      <c r="F389" s="98">
        <v>1</v>
      </c>
      <c r="G389" s="8"/>
      <c r="H389" s="7">
        <f t="shared" ref="H389:H392" si="312">SUM(E389:G389)</f>
        <v>1</v>
      </c>
      <c r="I389" s="4">
        <v>1</v>
      </c>
      <c r="J389" s="8" t="s">
        <v>231</v>
      </c>
      <c r="K389" s="7">
        <f>SUMIF(exportMMB!D:D,'Voorbeeld Costreport BudgetMMB'!A389,exportMMB!G:G)</f>
        <v>0</v>
      </c>
      <c r="L389" s="14">
        <f>INDEX(budgetMMB!L:L,MATCH(A:A,budgetMMB!A:A,0))</f>
        <v>0</v>
      </c>
      <c r="M389" s="22">
        <f>INDEX(budgetMMB!M:M,MATCH($A:$A,budgetMMB!$A:$A,0))</f>
        <v>0</v>
      </c>
      <c r="N389" s="14">
        <f>INDEX(budgetMMB!N:N,MATCH($A:$A,budgetMMB!$A:$A,0))</f>
        <v>0</v>
      </c>
      <c r="O389" s="35">
        <f>INDEX(budgetMMB!O:O,MATCH($A:$A,budgetMMB!$A:$A,0))</f>
        <v>0</v>
      </c>
      <c r="P389" s="35">
        <f>INDEX(budgetMMB!P:P,MATCH($A:$A,budgetMMB!$A:$A,0))</f>
        <v>0</v>
      </c>
      <c r="Q389" s="35">
        <f>INDEX(budgetMMB!Q:Q,MATCH($A:$A,budgetMMB!$A:$A,0))</f>
        <v>0</v>
      </c>
      <c r="R389" s="35">
        <f>INDEX(budgetMMB!R:R,MATCH($A:$A,budgetMMB!$A:$A,0))</f>
        <v>0</v>
      </c>
      <c r="S389" s="14">
        <f t="shared" ref="S389:S406" si="313">L389-SUM(N389:R389)</f>
        <v>0</v>
      </c>
      <c r="T389" s="35">
        <f>INDEX(budgetMMB!T:T,MATCH($A:$A,budgetMMB!$A:$A,0))</f>
        <v>0</v>
      </c>
      <c r="U389" s="332">
        <f t="shared" ref="U389:U406" si="314">W:W+X:X+Y:Y+Z:Z+AA:AA</f>
        <v>0</v>
      </c>
      <c r="V389" s="58"/>
      <c r="W389" s="14"/>
      <c r="X389" s="58"/>
      <c r="Y389" s="58"/>
      <c r="Z389" s="58"/>
      <c r="AA389" s="58"/>
      <c r="AB389" s="75"/>
      <c r="AC389" s="319">
        <f t="shared" ref="AC389:AC406" si="315">AD:AD+AE:AE</f>
        <v>0</v>
      </c>
      <c r="AD389" s="278"/>
      <c r="AE389" s="278"/>
      <c r="AF389" s="278"/>
      <c r="AG389" s="294">
        <f t="shared" ref="AG389:AG406" si="316">AC:AC+U:U</f>
        <v>0</v>
      </c>
      <c r="AH389" s="304">
        <f t="shared" ref="AH389:AH406" si="317">L:L-AG:AG</f>
        <v>0</v>
      </c>
    </row>
    <row r="390" spans="1:35">
      <c r="A390" s="39">
        <v>3403</v>
      </c>
      <c r="B390" s="44" t="s">
        <v>479</v>
      </c>
      <c r="C390" s="236" t="s">
        <v>244</v>
      </c>
      <c r="D390" s="6"/>
      <c r="E390" s="4"/>
      <c r="F390" s="98">
        <v>1</v>
      </c>
      <c r="G390" s="8"/>
      <c r="H390" s="7">
        <f t="shared" si="312"/>
        <v>1</v>
      </c>
      <c r="I390" s="4">
        <v>1</v>
      </c>
      <c r="J390" s="8" t="s">
        <v>231</v>
      </c>
      <c r="K390" s="7">
        <f>SUMIF(exportMMB!D:D,'Voorbeeld Costreport BudgetMMB'!A390,exportMMB!G:G)</f>
        <v>0</v>
      </c>
      <c r="L390" s="14">
        <f>INDEX(budgetMMB!L:L,MATCH(A:A,budgetMMB!A:A,0))</f>
        <v>0</v>
      </c>
      <c r="M390" s="22">
        <f>INDEX(budgetMMB!M:M,MATCH($A:$A,budgetMMB!$A:$A,0))</f>
        <v>0</v>
      </c>
      <c r="N390" s="14">
        <f>INDEX(budgetMMB!N:N,MATCH($A:$A,budgetMMB!$A:$A,0))</f>
        <v>0</v>
      </c>
      <c r="O390" s="35">
        <f>INDEX(budgetMMB!O:O,MATCH($A:$A,budgetMMB!$A:$A,0))</f>
        <v>0</v>
      </c>
      <c r="P390" s="35">
        <f>INDEX(budgetMMB!P:P,MATCH($A:$A,budgetMMB!$A:$A,0))</f>
        <v>0</v>
      </c>
      <c r="Q390" s="35">
        <f>INDEX(budgetMMB!Q:Q,MATCH($A:$A,budgetMMB!$A:$A,0))</f>
        <v>0</v>
      </c>
      <c r="R390" s="35">
        <f>INDEX(budgetMMB!R:R,MATCH($A:$A,budgetMMB!$A:$A,0))</f>
        <v>0</v>
      </c>
      <c r="S390" s="14">
        <f t="shared" si="313"/>
        <v>0</v>
      </c>
      <c r="T390" s="35">
        <f>INDEX(budgetMMB!T:T,MATCH($A:$A,budgetMMB!$A:$A,0))</f>
        <v>0</v>
      </c>
      <c r="U390" s="332">
        <f t="shared" si="314"/>
        <v>0</v>
      </c>
      <c r="V390" s="58"/>
      <c r="W390" s="14"/>
      <c r="X390" s="58"/>
      <c r="Y390" s="58"/>
      <c r="Z390" s="58"/>
      <c r="AA390" s="58"/>
      <c r="AB390" s="75"/>
      <c r="AC390" s="319">
        <f t="shared" si="315"/>
        <v>0</v>
      </c>
      <c r="AD390" s="278"/>
      <c r="AE390" s="278"/>
      <c r="AF390" s="278"/>
      <c r="AG390" s="294">
        <f t="shared" si="316"/>
        <v>0</v>
      </c>
      <c r="AH390" s="304">
        <f t="shared" si="317"/>
        <v>0</v>
      </c>
    </row>
    <row r="391" spans="1:35">
      <c r="A391" s="39">
        <v>3405</v>
      </c>
      <c r="B391" s="44" t="s">
        <v>480</v>
      </c>
      <c r="C391" s="236" t="s">
        <v>244</v>
      </c>
      <c r="D391" s="6"/>
      <c r="E391" s="8"/>
      <c r="F391" s="98">
        <v>1</v>
      </c>
      <c r="G391" s="8"/>
      <c r="H391" s="7">
        <f t="shared" si="312"/>
        <v>1</v>
      </c>
      <c r="I391" s="4">
        <v>1</v>
      </c>
      <c r="J391" s="8" t="s">
        <v>231</v>
      </c>
      <c r="K391" s="7">
        <f>SUMIF(exportMMB!D:D,'Voorbeeld Costreport BudgetMMB'!A391,exportMMB!G:G)</f>
        <v>0</v>
      </c>
      <c r="L391" s="14">
        <f>INDEX(budgetMMB!L:L,MATCH(A:A,budgetMMB!A:A,0))</f>
        <v>0</v>
      </c>
      <c r="M391" s="22">
        <f>INDEX(budgetMMB!M:M,MATCH($A:$A,budgetMMB!$A:$A,0))</f>
        <v>0</v>
      </c>
      <c r="N391" s="14">
        <f>INDEX(budgetMMB!N:N,MATCH($A:$A,budgetMMB!$A:$A,0))</f>
        <v>0</v>
      </c>
      <c r="O391" s="35">
        <f>INDEX(budgetMMB!O:O,MATCH($A:$A,budgetMMB!$A:$A,0))</f>
        <v>0</v>
      </c>
      <c r="P391" s="35">
        <f>INDEX(budgetMMB!P:P,MATCH($A:$A,budgetMMB!$A:$A,0))</f>
        <v>0</v>
      </c>
      <c r="Q391" s="35">
        <f>INDEX(budgetMMB!Q:Q,MATCH($A:$A,budgetMMB!$A:$A,0))</f>
        <v>0</v>
      </c>
      <c r="R391" s="35">
        <f>INDEX(budgetMMB!R:R,MATCH($A:$A,budgetMMB!$A:$A,0))</f>
        <v>0</v>
      </c>
      <c r="S391" s="14">
        <f t="shared" si="313"/>
        <v>0</v>
      </c>
      <c r="T391" s="35">
        <f>INDEX(budgetMMB!T:T,MATCH($A:$A,budgetMMB!$A:$A,0))</f>
        <v>0</v>
      </c>
      <c r="U391" s="332">
        <f t="shared" si="314"/>
        <v>0</v>
      </c>
      <c r="V391" s="58"/>
      <c r="W391" s="14"/>
      <c r="X391" s="58"/>
      <c r="Y391" s="58"/>
      <c r="Z391" s="58"/>
      <c r="AA391" s="58"/>
      <c r="AB391" s="75"/>
      <c r="AC391" s="319">
        <f t="shared" si="315"/>
        <v>0</v>
      </c>
      <c r="AD391" s="278"/>
      <c r="AE391" s="278"/>
      <c r="AF391" s="278"/>
      <c r="AG391" s="294">
        <f t="shared" si="316"/>
        <v>0</v>
      </c>
      <c r="AH391" s="304">
        <f t="shared" si="317"/>
        <v>0</v>
      </c>
    </row>
    <row r="392" spans="1:35">
      <c r="A392" s="39">
        <v>3406</v>
      </c>
      <c r="B392" s="44" t="s">
        <v>481</v>
      </c>
      <c r="C392" s="236" t="s">
        <v>244</v>
      </c>
      <c r="D392" s="6"/>
      <c r="E392" s="8"/>
      <c r="F392" s="98">
        <v>1</v>
      </c>
      <c r="G392" s="8"/>
      <c r="H392" s="7">
        <f t="shared" si="312"/>
        <v>1</v>
      </c>
      <c r="I392" s="4">
        <v>1</v>
      </c>
      <c r="J392" s="8" t="s">
        <v>231</v>
      </c>
      <c r="K392" s="7">
        <f>SUMIF(exportMMB!D:D,'Voorbeeld Costreport BudgetMMB'!A392,exportMMB!G:G)</f>
        <v>0</v>
      </c>
      <c r="L392" s="14">
        <f>INDEX(budgetMMB!L:L,MATCH(A:A,budgetMMB!A:A,0))</f>
        <v>0</v>
      </c>
      <c r="M392" s="22">
        <f>INDEX(budgetMMB!M:M,MATCH($A:$A,budgetMMB!$A:$A,0))</f>
        <v>0</v>
      </c>
      <c r="N392" s="14">
        <f>INDEX(budgetMMB!N:N,MATCH($A:$A,budgetMMB!$A:$A,0))</f>
        <v>0</v>
      </c>
      <c r="O392" s="35">
        <f>INDEX(budgetMMB!O:O,MATCH($A:$A,budgetMMB!$A:$A,0))</f>
        <v>0</v>
      </c>
      <c r="P392" s="35">
        <f>INDEX(budgetMMB!P:P,MATCH($A:$A,budgetMMB!$A:$A,0))</f>
        <v>0</v>
      </c>
      <c r="Q392" s="35">
        <f>INDEX(budgetMMB!Q:Q,MATCH($A:$A,budgetMMB!$A:$A,0))</f>
        <v>0</v>
      </c>
      <c r="R392" s="35">
        <f>INDEX(budgetMMB!R:R,MATCH($A:$A,budgetMMB!$A:$A,0))</f>
        <v>0</v>
      </c>
      <c r="S392" s="14">
        <f t="shared" si="313"/>
        <v>0</v>
      </c>
      <c r="T392" s="35">
        <f>INDEX(budgetMMB!T:T,MATCH($A:$A,budgetMMB!$A:$A,0))</f>
        <v>0</v>
      </c>
      <c r="U392" s="332">
        <f t="shared" si="314"/>
        <v>0</v>
      </c>
      <c r="V392" s="58"/>
      <c r="W392" s="14"/>
      <c r="X392" s="58"/>
      <c r="Y392" s="58"/>
      <c r="Z392" s="58"/>
      <c r="AA392" s="58"/>
      <c r="AB392" s="75"/>
      <c r="AC392" s="319">
        <f t="shared" si="315"/>
        <v>0</v>
      </c>
      <c r="AD392" s="278"/>
      <c r="AE392" s="278"/>
      <c r="AF392" s="278"/>
      <c r="AG392" s="294">
        <f t="shared" si="316"/>
        <v>0</v>
      </c>
      <c r="AH392" s="304">
        <f t="shared" si="317"/>
        <v>0</v>
      </c>
    </row>
    <row r="393" spans="1:35">
      <c r="A393" s="103">
        <v>3407</v>
      </c>
      <c r="B393" s="44" t="s">
        <v>482</v>
      </c>
      <c r="C393" s="236" t="s">
        <v>244</v>
      </c>
      <c r="D393" s="6"/>
      <c r="E393" s="8"/>
      <c r="F393" s="98">
        <v>1</v>
      </c>
      <c r="G393" s="8"/>
      <c r="H393" s="7">
        <f t="shared" ref="H393:H400" si="318">SUM(E393:G393)</f>
        <v>1</v>
      </c>
      <c r="I393" s="4">
        <v>1</v>
      </c>
      <c r="J393" s="8" t="s">
        <v>231</v>
      </c>
      <c r="K393" s="7">
        <f>SUMIF(exportMMB!D:D,'Voorbeeld Costreport BudgetMMB'!A393,exportMMB!G:G)</f>
        <v>0</v>
      </c>
      <c r="L393" s="14">
        <f>INDEX(budgetMMB!L:L,MATCH(A:A,budgetMMB!A:A,0))</f>
        <v>0</v>
      </c>
      <c r="M393" s="22">
        <f>INDEX(budgetMMB!M:M,MATCH($A:$A,budgetMMB!$A:$A,0))</f>
        <v>0</v>
      </c>
      <c r="N393" s="14">
        <f>INDEX(budgetMMB!N:N,MATCH($A:$A,budgetMMB!$A:$A,0))</f>
        <v>0</v>
      </c>
      <c r="O393" s="35">
        <f>INDEX(budgetMMB!O:O,MATCH($A:$A,budgetMMB!$A:$A,0))</f>
        <v>0</v>
      </c>
      <c r="P393" s="35">
        <f>INDEX(budgetMMB!P:P,MATCH($A:$A,budgetMMB!$A:$A,0))</f>
        <v>0</v>
      </c>
      <c r="Q393" s="35">
        <f>INDEX(budgetMMB!Q:Q,MATCH($A:$A,budgetMMB!$A:$A,0))</f>
        <v>0</v>
      </c>
      <c r="R393" s="35">
        <f>INDEX(budgetMMB!R:R,MATCH($A:$A,budgetMMB!$A:$A,0))</f>
        <v>0</v>
      </c>
      <c r="S393" s="14">
        <f t="shared" si="313"/>
        <v>0</v>
      </c>
      <c r="T393" s="35">
        <f>INDEX(budgetMMB!T:T,MATCH($A:$A,budgetMMB!$A:$A,0))</f>
        <v>0</v>
      </c>
      <c r="U393" s="332">
        <f t="shared" si="314"/>
        <v>0</v>
      </c>
      <c r="V393" s="58"/>
      <c r="W393" s="14"/>
      <c r="X393" s="58"/>
      <c r="Y393" s="58"/>
      <c r="Z393" s="58"/>
      <c r="AA393" s="58"/>
      <c r="AB393" s="75"/>
      <c r="AC393" s="319">
        <f t="shared" si="315"/>
        <v>0</v>
      </c>
      <c r="AD393" s="278"/>
      <c r="AE393" s="278"/>
      <c r="AF393" s="278"/>
      <c r="AG393" s="294">
        <f t="shared" si="316"/>
        <v>0</v>
      </c>
      <c r="AH393" s="304">
        <f t="shared" si="317"/>
        <v>0</v>
      </c>
    </row>
    <row r="394" spans="1:35">
      <c r="A394" s="103">
        <v>3409</v>
      </c>
      <c r="B394" s="44" t="s">
        <v>483</v>
      </c>
      <c r="C394" s="236" t="s">
        <v>244</v>
      </c>
      <c r="D394" s="6"/>
      <c r="E394" s="8"/>
      <c r="F394" s="98">
        <v>1</v>
      </c>
      <c r="G394" s="8"/>
      <c r="H394" s="7">
        <f t="shared" si="318"/>
        <v>1</v>
      </c>
      <c r="I394" s="4">
        <v>1</v>
      </c>
      <c r="J394" s="8" t="s">
        <v>231</v>
      </c>
      <c r="K394" s="7">
        <f>SUMIF(exportMMB!D:D,'Voorbeeld Costreport BudgetMMB'!A394,exportMMB!G:G)</f>
        <v>0</v>
      </c>
      <c r="L394" s="14">
        <f>INDEX(budgetMMB!L:L,MATCH(A:A,budgetMMB!A:A,0))</f>
        <v>0</v>
      </c>
      <c r="M394" s="22">
        <f>INDEX(budgetMMB!M:M,MATCH($A:$A,budgetMMB!$A:$A,0))</f>
        <v>0</v>
      </c>
      <c r="N394" s="14">
        <f>INDEX(budgetMMB!N:N,MATCH($A:$A,budgetMMB!$A:$A,0))</f>
        <v>0</v>
      </c>
      <c r="O394" s="35">
        <f>INDEX(budgetMMB!O:O,MATCH($A:$A,budgetMMB!$A:$A,0))</f>
        <v>0</v>
      </c>
      <c r="P394" s="35">
        <f>INDEX(budgetMMB!P:P,MATCH($A:$A,budgetMMB!$A:$A,0))</f>
        <v>0</v>
      </c>
      <c r="Q394" s="35">
        <f>INDEX(budgetMMB!Q:Q,MATCH($A:$A,budgetMMB!$A:$A,0))</f>
        <v>0</v>
      </c>
      <c r="R394" s="35">
        <f>INDEX(budgetMMB!R:R,MATCH($A:$A,budgetMMB!$A:$A,0))</f>
        <v>0</v>
      </c>
      <c r="S394" s="14">
        <f t="shared" si="313"/>
        <v>0</v>
      </c>
      <c r="T394" s="35">
        <f>INDEX(budgetMMB!T:T,MATCH($A:$A,budgetMMB!$A:$A,0))</f>
        <v>0</v>
      </c>
      <c r="U394" s="332">
        <f t="shared" si="314"/>
        <v>0</v>
      </c>
      <c r="V394" s="58"/>
      <c r="W394" s="14"/>
      <c r="X394" s="58"/>
      <c r="Y394" s="58"/>
      <c r="Z394" s="58"/>
      <c r="AA394" s="58"/>
      <c r="AB394" s="75"/>
      <c r="AC394" s="319">
        <f t="shared" si="315"/>
        <v>0</v>
      </c>
      <c r="AD394" s="278"/>
      <c r="AE394" s="278"/>
      <c r="AF394" s="278"/>
      <c r="AG394" s="294">
        <f t="shared" si="316"/>
        <v>0</v>
      </c>
      <c r="AH394" s="304">
        <f t="shared" si="317"/>
        <v>0</v>
      </c>
    </row>
    <row r="395" spans="1:35">
      <c r="A395" s="39">
        <v>3410</v>
      </c>
      <c r="B395" s="44" t="s">
        <v>484</v>
      </c>
      <c r="C395" s="236" t="s">
        <v>244</v>
      </c>
      <c r="D395" s="6"/>
      <c r="E395" s="8"/>
      <c r="F395" s="98">
        <v>1</v>
      </c>
      <c r="G395" s="8"/>
      <c r="H395" s="7">
        <f t="shared" si="318"/>
        <v>1</v>
      </c>
      <c r="I395" s="4">
        <v>1</v>
      </c>
      <c r="J395" s="8" t="s">
        <v>231</v>
      </c>
      <c r="K395" s="7">
        <f>SUMIF(exportMMB!D:D,'Voorbeeld Costreport BudgetMMB'!A395,exportMMB!G:G)</f>
        <v>0</v>
      </c>
      <c r="L395" s="14">
        <f>INDEX(budgetMMB!L:L,MATCH(A:A,budgetMMB!A:A,0))</f>
        <v>0</v>
      </c>
      <c r="M395" s="22">
        <f>INDEX(budgetMMB!M:M,MATCH($A:$A,budgetMMB!$A:$A,0))</f>
        <v>0</v>
      </c>
      <c r="N395" s="14">
        <f>INDEX(budgetMMB!N:N,MATCH($A:$A,budgetMMB!$A:$A,0))</f>
        <v>0</v>
      </c>
      <c r="O395" s="35">
        <f>INDEX(budgetMMB!O:O,MATCH($A:$A,budgetMMB!$A:$A,0))</f>
        <v>0</v>
      </c>
      <c r="P395" s="35">
        <f>INDEX(budgetMMB!P:P,MATCH($A:$A,budgetMMB!$A:$A,0))</f>
        <v>0</v>
      </c>
      <c r="Q395" s="35">
        <f>INDEX(budgetMMB!Q:Q,MATCH($A:$A,budgetMMB!$A:$A,0))</f>
        <v>0</v>
      </c>
      <c r="R395" s="35">
        <f>INDEX(budgetMMB!R:R,MATCH($A:$A,budgetMMB!$A:$A,0))</f>
        <v>0</v>
      </c>
      <c r="S395" s="14">
        <f t="shared" si="313"/>
        <v>0</v>
      </c>
      <c r="T395" s="35">
        <f>INDEX(budgetMMB!T:T,MATCH($A:$A,budgetMMB!$A:$A,0))</f>
        <v>0</v>
      </c>
      <c r="U395" s="332">
        <f t="shared" si="314"/>
        <v>0</v>
      </c>
      <c r="V395" s="58"/>
      <c r="W395" s="14"/>
      <c r="X395" s="58"/>
      <c r="Y395" s="58"/>
      <c r="Z395" s="58"/>
      <c r="AA395" s="58"/>
      <c r="AB395" s="75"/>
      <c r="AC395" s="319">
        <f t="shared" si="315"/>
        <v>0</v>
      </c>
      <c r="AD395" s="278"/>
      <c r="AE395" s="278"/>
      <c r="AF395" s="278"/>
      <c r="AG395" s="294">
        <f t="shared" si="316"/>
        <v>0</v>
      </c>
      <c r="AH395" s="304">
        <f t="shared" si="317"/>
        <v>0</v>
      </c>
    </row>
    <row r="396" spans="1:35">
      <c r="A396" s="103">
        <v>3413</v>
      </c>
      <c r="B396" s="44" t="s">
        <v>370</v>
      </c>
      <c r="C396" s="236" t="s">
        <v>244</v>
      </c>
      <c r="D396" s="6"/>
      <c r="E396" s="8"/>
      <c r="F396" s="98">
        <v>1</v>
      </c>
      <c r="G396" s="8"/>
      <c r="H396" s="7">
        <f t="shared" si="318"/>
        <v>1</v>
      </c>
      <c r="I396" s="4">
        <v>1</v>
      </c>
      <c r="J396" s="8" t="s">
        <v>231</v>
      </c>
      <c r="K396" s="7">
        <f>SUMIF(exportMMB!D:D,'Voorbeeld Costreport BudgetMMB'!A396,exportMMB!G:G)</f>
        <v>0</v>
      </c>
      <c r="L396" s="14">
        <f>INDEX(budgetMMB!L:L,MATCH(A:A,budgetMMB!A:A,0))</f>
        <v>0</v>
      </c>
      <c r="M396" s="22">
        <f>INDEX(budgetMMB!M:M,MATCH($A:$A,budgetMMB!$A:$A,0))</f>
        <v>0</v>
      </c>
      <c r="N396" s="14">
        <f>INDEX(budgetMMB!N:N,MATCH($A:$A,budgetMMB!$A:$A,0))</f>
        <v>0</v>
      </c>
      <c r="O396" s="35">
        <f>INDEX(budgetMMB!O:O,MATCH($A:$A,budgetMMB!$A:$A,0))</f>
        <v>0</v>
      </c>
      <c r="P396" s="35">
        <f>INDEX(budgetMMB!P:P,MATCH($A:$A,budgetMMB!$A:$A,0))</f>
        <v>0</v>
      </c>
      <c r="Q396" s="35">
        <f>INDEX(budgetMMB!Q:Q,MATCH($A:$A,budgetMMB!$A:$A,0))</f>
        <v>0</v>
      </c>
      <c r="R396" s="35">
        <f>INDEX(budgetMMB!R:R,MATCH($A:$A,budgetMMB!$A:$A,0))</f>
        <v>0</v>
      </c>
      <c r="S396" s="14">
        <f t="shared" si="313"/>
        <v>0</v>
      </c>
      <c r="T396" s="35">
        <f>INDEX(budgetMMB!T:T,MATCH($A:$A,budgetMMB!$A:$A,0))</f>
        <v>0</v>
      </c>
      <c r="U396" s="332">
        <f t="shared" si="314"/>
        <v>0</v>
      </c>
      <c r="V396" s="58"/>
      <c r="W396" s="14"/>
      <c r="X396" s="58"/>
      <c r="Y396" s="58"/>
      <c r="Z396" s="58"/>
      <c r="AA396" s="58"/>
      <c r="AB396" s="75"/>
      <c r="AC396" s="319">
        <f t="shared" si="315"/>
        <v>0</v>
      </c>
      <c r="AD396" s="278"/>
      <c r="AE396" s="278"/>
      <c r="AF396" s="278"/>
      <c r="AG396" s="294">
        <f t="shared" si="316"/>
        <v>0</v>
      </c>
      <c r="AH396" s="304">
        <f t="shared" si="317"/>
        <v>0</v>
      </c>
    </row>
    <row r="397" spans="1:35">
      <c r="A397" s="39">
        <v>3440</v>
      </c>
      <c r="B397" s="44" t="s">
        <v>466</v>
      </c>
      <c r="C397" s="236" t="s">
        <v>244</v>
      </c>
      <c r="D397" s="6"/>
      <c r="E397" s="8"/>
      <c r="F397" s="98">
        <v>1</v>
      </c>
      <c r="G397" s="8"/>
      <c r="H397" s="7">
        <f t="shared" si="318"/>
        <v>1</v>
      </c>
      <c r="I397" s="4">
        <v>1</v>
      </c>
      <c r="J397" s="8" t="s">
        <v>231</v>
      </c>
      <c r="K397" s="7">
        <f>SUMIF(exportMMB!D:D,'Voorbeeld Costreport BudgetMMB'!A397,exportMMB!G:G)</f>
        <v>0</v>
      </c>
      <c r="L397" s="14">
        <f>INDEX(budgetMMB!L:L,MATCH(A:A,budgetMMB!A:A,0))</f>
        <v>0</v>
      </c>
      <c r="M397" s="22">
        <f>INDEX(budgetMMB!M:M,MATCH($A:$A,budgetMMB!$A:$A,0))</f>
        <v>0</v>
      </c>
      <c r="N397" s="14">
        <f>INDEX(budgetMMB!N:N,MATCH($A:$A,budgetMMB!$A:$A,0))</f>
        <v>0</v>
      </c>
      <c r="O397" s="35">
        <f>INDEX(budgetMMB!O:O,MATCH($A:$A,budgetMMB!$A:$A,0))</f>
        <v>0</v>
      </c>
      <c r="P397" s="35">
        <f>INDEX(budgetMMB!P:P,MATCH($A:$A,budgetMMB!$A:$A,0))</f>
        <v>0</v>
      </c>
      <c r="Q397" s="35">
        <f>INDEX(budgetMMB!Q:Q,MATCH($A:$A,budgetMMB!$A:$A,0))</f>
        <v>0</v>
      </c>
      <c r="R397" s="35">
        <f>INDEX(budgetMMB!R:R,MATCH($A:$A,budgetMMB!$A:$A,0))</f>
        <v>0</v>
      </c>
      <c r="S397" s="14">
        <f t="shared" si="313"/>
        <v>0</v>
      </c>
      <c r="T397" s="35">
        <f>INDEX(budgetMMB!T:T,MATCH($A:$A,budgetMMB!$A:$A,0))</f>
        <v>0</v>
      </c>
      <c r="U397" s="332">
        <f t="shared" si="314"/>
        <v>0</v>
      </c>
      <c r="V397" s="58"/>
      <c r="W397" s="14"/>
      <c r="X397" s="58"/>
      <c r="Y397" s="58"/>
      <c r="Z397" s="58"/>
      <c r="AA397" s="58"/>
      <c r="AB397" s="75"/>
      <c r="AC397" s="319">
        <f t="shared" si="315"/>
        <v>0</v>
      </c>
      <c r="AD397" s="278"/>
      <c r="AE397" s="278"/>
      <c r="AF397" s="278"/>
      <c r="AG397" s="294">
        <f t="shared" si="316"/>
        <v>0</v>
      </c>
      <c r="AH397" s="304">
        <f t="shared" si="317"/>
        <v>0</v>
      </c>
    </row>
    <row r="398" spans="1:35">
      <c r="A398" s="39">
        <v>3441</v>
      </c>
      <c r="B398" s="44" t="s">
        <v>320</v>
      </c>
      <c r="C398" s="236" t="s">
        <v>244</v>
      </c>
      <c r="D398" s="6"/>
      <c r="E398" s="8"/>
      <c r="F398" s="98">
        <v>1</v>
      </c>
      <c r="G398" s="8"/>
      <c r="H398" s="7">
        <f t="shared" si="318"/>
        <v>1</v>
      </c>
      <c r="I398" s="4">
        <v>1</v>
      </c>
      <c r="J398" s="8" t="s">
        <v>231</v>
      </c>
      <c r="K398" s="7">
        <f>SUMIF(exportMMB!D:D,'Voorbeeld Costreport BudgetMMB'!A398,exportMMB!G:G)</f>
        <v>0</v>
      </c>
      <c r="L398" s="14">
        <f>INDEX(budgetMMB!L:L,MATCH(A:A,budgetMMB!A:A,0))</f>
        <v>0</v>
      </c>
      <c r="M398" s="22">
        <f>INDEX(budgetMMB!M:M,MATCH($A:$A,budgetMMB!$A:$A,0))</f>
        <v>0</v>
      </c>
      <c r="N398" s="14">
        <f>INDEX(budgetMMB!N:N,MATCH($A:$A,budgetMMB!$A:$A,0))</f>
        <v>0</v>
      </c>
      <c r="O398" s="35">
        <f>INDEX(budgetMMB!O:O,MATCH($A:$A,budgetMMB!$A:$A,0))</f>
        <v>0</v>
      </c>
      <c r="P398" s="35">
        <f>INDEX(budgetMMB!P:P,MATCH($A:$A,budgetMMB!$A:$A,0))</f>
        <v>0</v>
      </c>
      <c r="Q398" s="35">
        <f>INDEX(budgetMMB!Q:Q,MATCH($A:$A,budgetMMB!$A:$A,0))</f>
        <v>0</v>
      </c>
      <c r="R398" s="35">
        <f>INDEX(budgetMMB!R:R,MATCH($A:$A,budgetMMB!$A:$A,0))</f>
        <v>0</v>
      </c>
      <c r="S398" s="14">
        <f t="shared" si="313"/>
        <v>0</v>
      </c>
      <c r="T398" s="35">
        <f>INDEX(budgetMMB!T:T,MATCH($A:$A,budgetMMB!$A:$A,0))</f>
        <v>0</v>
      </c>
      <c r="U398" s="332">
        <f t="shared" si="314"/>
        <v>0</v>
      </c>
      <c r="V398" s="58"/>
      <c r="W398" s="14"/>
      <c r="X398" s="58"/>
      <c r="Y398" s="58"/>
      <c r="Z398" s="58"/>
      <c r="AA398" s="58"/>
      <c r="AB398" s="75"/>
      <c r="AC398" s="319">
        <f t="shared" si="315"/>
        <v>0</v>
      </c>
      <c r="AD398" s="278"/>
      <c r="AE398" s="278"/>
      <c r="AF398" s="278"/>
      <c r="AG398" s="294">
        <f t="shared" si="316"/>
        <v>0</v>
      </c>
      <c r="AH398" s="304">
        <f t="shared" si="317"/>
        <v>0</v>
      </c>
    </row>
    <row r="399" spans="1:35">
      <c r="A399" s="39">
        <v>3442</v>
      </c>
      <c r="B399" s="44" t="s">
        <v>485</v>
      </c>
      <c r="C399" s="236" t="s">
        <v>244</v>
      </c>
      <c r="D399" s="6"/>
      <c r="E399" s="8"/>
      <c r="F399" s="98">
        <v>1</v>
      </c>
      <c r="G399" s="8"/>
      <c r="H399" s="7">
        <f t="shared" si="318"/>
        <v>1</v>
      </c>
      <c r="I399" s="4">
        <v>1</v>
      </c>
      <c r="J399" s="8" t="s">
        <v>231</v>
      </c>
      <c r="K399" s="7">
        <f>SUMIF(exportMMB!D:D,'Voorbeeld Costreport BudgetMMB'!A399,exportMMB!G:G)</f>
        <v>0</v>
      </c>
      <c r="L399" s="14">
        <f>INDEX(budgetMMB!L:L,MATCH(A:A,budgetMMB!A:A,0))</f>
        <v>0</v>
      </c>
      <c r="M399" s="22">
        <f>INDEX(budgetMMB!M:M,MATCH($A:$A,budgetMMB!$A:$A,0))</f>
        <v>0</v>
      </c>
      <c r="N399" s="14">
        <f>INDEX(budgetMMB!N:N,MATCH($A:$A,budgetMMB!$A:$A,0))</f>
        <v>0</v>
      </c>
      <c r="O399" s="35">
        <f>INDEX(budgetMMB!O:O,MATCH($A:$A,budgetMMB!$A:$A,0))</f>
        <v>0</v>
      </c>
      <c r="P399" s="35">
        <f>INDEX(budgetMMB!P:P,MATCH($A:$A,budgetMMB!$A:$A,0))</f>
        <v>0</v>
      </c>
      <c r="Q399" s="35">
        <f>INDEX(budgetMMB!Q:Q,MATCH($A:$A,budgetMMB!$A:$A,0))</f>
        <v>0</v>
      </c>
      <c r="R399" s="35">
        <f>INDEX(budgetMMB!R:R,MATCH($A:$A,budgetMMB!$A:$A,0))</f>
        <v>0</v>
      </c>
      <c r="S399" s="14">
        <f t="shared" si="313"/>
        <v>0</v>
      </c>
      <c r="T399" s="35">
        <f>INDEX(budgetMMB!T:T,MATCH($A:$A,budgetMMB!$A:$A,0))</f>
        <v>0</v>
      </c>
      <c r="U399" s="332">
        <f t="shared" si="314"/>
        <v>0</v>
      </c>
      <c r="V399" s="58"/>
      <c r="W399" s="14"/>
      <c r="X399" s="58"/>
      <c r="Y399" s="58"/>
      <c r="Z399" s="58"/>
      <c r="AA399" s="58"/>
      <c r="AB399" s="75"/>
      <c r="AC399" s="319">
        <f t="shared" si="315"/>
        <v>0</v>
      </c>
      <c r="AD399" s="278"/>
      <c r="AE399" s="278"/>
      <c r="AF399" s="278"/>
      <c r="AG399" s="294">
        <f t="shared" si="316"/>
        <v>0</v>
      </c>
      <c r="AH399" s="304">
        <f t="shared" si="317"/>
        <v>0</v>
      </c>
    </row>
    <row r="400" spans="1:35">
      <c r="A400" s="103">
        <v>3444</v>
      </c>
      <c r="B400" s="44" t="s">
        <v>486</v>
      </c>
      <c r="C400" s="236" t="s">
        <v>244</v>
      </c>
      <c r="D400" s="6"/>
      <c r="E400" s="8"/>
      <c r="F400" s="98">
        <v>1</v>
      </c>
      <c r="G400" s="8"/>
      <c r="H400" s="7">
        <f t="shared" si="318"/>
        <v>1</v>
      </c>
      <c r="I400" s="4">
        <v>1</v>
      </c>
      <c r="J400" s="8" t="s">
        <v>231</v>
      </c>
      <c r="K400" s="7">
        <f>SUMIF(exportMMB!D:D,'Voorbeeld Costreport BudgetMMB'!A400,exportMMB!G:G)</f>
        <v>0</v>
      </c>
      <c r="L400" s="14">
        <f>INDEX(budgetMMB!L:L,MATCH(A:A,budgetMMB!A:A,0))</f>
        <v>0</v>
      </c>
      <c r="M400" s="22">
        <f>INDEX(budgetMMB!M:M,MATCH($A:$A,budgetMMB!$A:$A,0))</f>
        <v>0</v>
      </c>
      <c r="N400" s="14">
        <f>INDEX(budgetMMB!N:N,MATCH($A:$A,budgetMMB!$A:$A,0))</f>
        <v>0</v>
      </c>
      <c r="O400" s="35">
        <f>INDEX(budgetMMB!O:O,MATCH($A:$A,budgetMMB!$A:$A,0))</f>
        <v>0</v>
      </c>
      <c r="P400" s="35">
        <f>INDEX(budgetMMB!P:P,MATCH($A:$A,budgetMMB!$A:$A,0))</f>
        <v>0</v>
      </c>
      <c r="Q400" s="35">
        <f>INDEX(budgetMMB!Q:Q,MATCH($A:$A,budgetMMB!$A:$A,0))</f>
        <v>0</v>
      </c>
      <c r="R400" s="35">
        <f>INDEX(budgetMMB!R:R,MATCH($A:$A,budgetMMB!$A:$A,0))</f>
        <v>0</v>
      </c>
      <c r="S400" s="14">
        <f t="shared" si="313"/>
        <v>0</v>
      </c>
      <c r="T400" s="35">
        <f>INDEX(budgetMMB!T:T,MATCH($A:$A,budgetMMB!$A:$A,0))</f>
        <v>0</v>
      </c>
      <c r="U400" s="332">
        <f t="shared" si="314"/>
        <v>0</v>
      </c>
      <c r="V400" s="58"/>
      <c r="W400" s="14"/>
      <c r="X400" s="58"/>
      <c r="Y400" s="58"/>
      <c r="Z400" s="58"/>
      <c r="AA400" s="58"/>
      <c r="AB400" s="75"/>
      <c r="AC400" s="319">
        <f t="shared" si="315"/>
        <v>0</v>
      </c>
      <c r="AD400" s="278"/>
      <c r="AE400" s="278"/>
      <c r="AF400" s="278"/>
      <c r="AG400" s="294">
        <f t="shared" si="316"/>
        <v>0</v>
      </c>
      <c r="AH400" s="304">
        <f t="shared" si="317"/>
        <v>0</v>
      </c>
    </row>
    <row r="401" spans="1:35">
      <c r="A401" s="103">
        <v>3445</v>
      </c>
      <c r="B401" s="44" t="s">
        <v>487</v>
      </c>
      <c r="C401" s="236" t="s">
        <v>244</v>
      </c>
      <c r="D401" s="6"/>
      <c r="E401" s="8"/>
      <c r="F401" s="98">
        <v>1</v>
      </c>
      <c r="G401" s="8"/>
      <c r="H401" s="7">
        <f t="shared" ref="H401:H406" si="319">SUM(E401:G401)</f>
        <v>1</v>
      </c>
      <c r="I401" s="4">
        <v>1</v>
      </c>
      <c r="J401" s="8" t="s">
        <v>231</v>
      </c>
      <c r="K401" s="7">
        <f>SUMIF(exportMMB!D:D,'Voorbeeld Costreport BudgetMMB'!A401,exportMMB!G:G)</f>
        <v>0</v>
      </c>
      <c r="L401" s="14">
        <f>INDEX(budgetMMB!L:L,MATCH(A:A,budgetMMB!A:A,0))</f>
        <v>0</v>
      </c>
      <c r="M401" s="22">
        <f>INDEX(budgetMMB!M:M,MATCH($A:$A,budgetMMB!$A:$A,0))</f>
        <v>0</v>
      </c>
      <c r="N401" s="14">
        <f>INDEX(budgetMMB!N:N,MATCH($A:$A,budgetMMB!$A:$A,0))</f>
        <v>0</v>
      </c>
      <c r="O401" s="35">
        <f>INDEX(budgetMMB!O:O,MATCH($A:$A,budgetMMB!$A:$A,0))</f>
        <v>0</v>
      </c>
      <c r="P401" s="35">
        <f>INDEX(budgetMMB!P:P,MATCH($A:$A,budgetMMB!$A:$A,0))</f>
        <v>0</v>
      </c>
      <c r="Q401" s="35">
        <f>INDEX(budgetMMB!Q:Q,MATCH($A:$A,budgetMMB!$A:$A,0))</f>
        <v>0</v>
      </c>
      <c r="R401" s="35">
        <f>INDEX(budgetMMB!R:R,MATCH($A:$A,budgetMMB!$A:$A,0))</f>
        <v>0</v>
      </c>
      <c r="S401" s="14">
        <f t="shared" si="313"/>
        <v>0</v>
      </c>
      <c r="T401" s="35">
        <f>INDEX(budgetMMB!T:T,MATCH($A:$A,budgetMMB!$A:$A,0))</f>
        <v>0</v>
      </c>
      <c r="U401" s="332">
        <f t="shared" si="314"/>
        <v>0</v>
      </c>
      <c r="V401" s="58"/>
      <c r="W401" s="14"/>
      <c r="X401" s="58"/>
      <c r="Y401" s="58"/>
      <c r="Z401" s="58"/>
      <c r="AA401" s="58"/>
      <c r="AB401" s="75"/>
      <c r="AC401" s="319">
        <f t="shared" si="315"/>
        <v>0</v>
      </c>
      <c r="AD401" s="278"/>
      <c r="AE401" s="278"/>
      <c r="AF401" s="278"/>
      <c r="AG401" s="294">
        <f t="shared" si="316"/>
        <v>0</v>
      </c>
      <c r="AH401" s="304">
        <f t="shared" si="317"/>
        <v>0</v>
      </c>
    </row>
    <row r="402" spans="1:35">
      <c r="A402" s="39">
        <v>3447</v>
      </c>
      <c r="B402" s="44" t="s">
        <v>488</v>
      </c>
      <c r="C402" s="236" t="s">
        <v>244</v>
      </c>
      <c r="D402" s="6"/>
      <c r="E402" s="8"/>
      <c r="F402" s="98">
        <v>1</v>
      </c>
      <c r="G402" s="8"/>
      <c r="H402" s="7">
        <f t="shared" si="319"/>
        <v>1</v>
      </c>
      <c r="I402" s="4">
        <v>1</v>
      </c>
      <c r="J402" s="8" t="s">
        <v>231</v>
      </c>
      <c r="K402" s="7">
        <f>SUMIF(exportMMB!D:D,'Voorbeeld Costreport BudgetMMB'!A402,exportMMB!G:G)</f>
        <v>0</v>
      </c>
      <c r="L402" s="14">
        <f>INDEX(budgetMMB!L:L,MATCH(A:A,budgetMMB!A:A,0))</f>
        <v>0</v>
      </c>
      <c r="M402" s="22">
        <f>INDEX(budgetMMB!M:M,MATCH($A:$A,budgetMMB!$A:$A,0))</f>
        <v>0</v>
      </c>
      <c r="N402" s="14">
        <f>INDEX(budgetMMB!N:N,MATCH($A:$A,budgetMMB!$A:$A,0))</f>
        <v>0</v>
      </c>
      <c r="O402" s="35">
        <f>INDEX(budgetMMB!O:O,MATCH($A:$A,budgetMMB!$A:$A,0))</f>
        <v>0</v>
      </c>
      <c r="P402" s="35">
        <f>INDEX(budgetMMB!P:P,MATCH($A:$A,budgetMMB!$A:$A,0))</f>
        <v>0</v>
      </c>
      <c r="Q402" s="35">
        <f>INDEX(budgetMMB!Q:Q,MATCH($A:$A,budgetMMB!$A:$A,0))</f>
        <v>0</v>
      </c>
      <c r="R402" s="35">
        <f>INDEX(budgetMMB!R:R,MATCH($A:$A,budgetMMB!$A:$A,0))</f>
        <v>0</v>
      </c>
      <c r="S402" s="14">
        <f t="shared" si="313"/>
        <v>0</v>
      </c>
      <c r="T402" s="35">
        <f>INDEX(budgetMMB!T:T,MATCH($A:$A,budgetMMB!$A:$A,0))</f>
        <v>0</v>
      </c>
      <c r="U402" s="332">
        <f t="shared" si="314"/>
        <v>0</v>
      </c>
      <c r="V402" s="58"/>
      <c r="W402" s="14"/>
      <c r="X402" s="58"/>
      <c r="Y402" s="58"/>
      <c r="Z402" s="58"/>
      <c r="AA402" s="58"/>
      <c r="AB402" s="75"/>
      <c r="AC402" s="319">
        <f t="shared" si="315"/>
        <v>0</v>
      </c>
      <c r="AD402" s="278"/>
      <c r="AE402" s="278"/>
      <c r="AF402" s="278"/>
      <c r="AG402" s="294">
        <f t="shared" si="316"/>
        <v>0</v>
      </c>
      <c r="AH402" s="304">
        <f t="shared" si="317"/>
        <v>0</v>
      </c>
    </row>
    <row r="403" spans="1:35">
      <c r="A403" s="39">
        <v>3450</v>
      </c>
      <c r="B403" s="44" t="s">
        <v>489</v>
      </c>
      <c r="C403" s="236" t="s">
        <v>244</v>
      </c>
      <c r="D403" s="6"/>
      <c r="E403" s="8"/>
      <c r="F403" s="98">
        <v>1</v>
      </c>
      <c r="G403" s="8"/>
      <c r="H403" s="7">
        <f t="shared" si="319"/>
        <v>1</v>
      </c>
      <c r="I403" s="4">
        <v>1</v>
      </c>
      <c r="J403" s="8" t="s">
        <v>231</v>
      </c>
      <c r="K403" s="7">
        <f>SUMIF(exportMMB!D:D,'Voorbeeld Costreport BudgetMMB'!A403,exportMMB!G:G)</f>
        <v>0</v>
      </c>
      <c r="L403" s="14">
        <f>INDEX(budgetMMB!L:L,MATCH(A:A,budgetMMB!A:A,0))</f>
        <v>0</v>
      </c>
      <c r="M403" s="22">
        <f>INDEX(budgetMMB!M:M,MATCH($A:$A,budgetMMB!$A:$A,0))</f>
        <v>0</v>
      </c>
      <c r="N403" s="14">
        <f>INDEX(budgetMMB!N:N,MATCH($A:$A,budgetMMB!$A:$A,0))</f>
        <v>0</v>
      </c>
      <c r="O403" s="35">
        <f>INDEX(budgetMMB!O:O,MATCH($A:$A,budgetMMB!$A:$A,0))</f>
        <v>0</v>
      </c>
      <c r="P403" s="35">
        <f>INDEX(budgetMMB!P:P,MATCH($A:$A,budgetMMB!$A:$A,0))</f>
        <v>0</v>
      </c>
      <c r="Q403" s="35">
        <f>INDEX(budgetMMB!Q:Q,MATCH($A:$A,budgetMMB!$A:$A,0))</f>
        <v>0</v>
      </c>
      <c r="R403" s="35">
        <f>INDEX(budgetMMB!R:R,MATCH($A:$A,budgetMMB!$A:$A,0))</f>
        <v>0</v>
      </c>
      <c r="S403" s="14">
        <f t="shared" si="313"/>
        <v>0</v>
      </c>
      <c r="T403" s="35">
        <f>INDEX(budgetMMB!T:T,MATCH($A:$A,budgetMMB!$A:$A,0))</f>
        <v>0</v>
      </c>
      <c r="U403" s="332">
        <f t="shared" si="314"/>
        <v>0</v>
      </c>
      <c r="V403" s="58"/>
      <c r="W403" s="14"/>
      <c r="X403" s="58"/>
      <c r="Y403" s="58"/>
      <c r="Z403" s="58"/>
      <c r="AA403" s="58"/>
      <c r="AB403" s="75"/>
      <c r="AC403" s="319">
        <f t="shared" si="315"/>
        <v>0</v>
      </c>
      <c r="AD403" s="278"/>
      <c r="AE403" s="278"/>
      <c r="AF403" s="278"/>
      <c r="AG403" s="294">
        <f t="shared" si="316"/>
        <v>0</v>
      </c>
      <c r="AH403" s="304">
        <f t="shared" si="317"/>
        <v>0</v>
      </c>
    </row>
    <row r="404" spans="1:35">
      <c r="A404" s="103">
        <v>3477</v>
      </c>
      <c r="B404" s="44" t="s">
        <v>490</v>
      </c>
      <c r="C404" s="236" t="s">
        <v>244</v>
      </c>
      <c r="D404" s="6"/>
      <c r="E404" s="8"/>
      <c r="F404" s="98">
        <v>1</v>
      </c>
      <c r="G404" s="8"/>
      <c r="H404" s="7">
        <f t="shared" si="319"/>
        <v>1</v>
      </c>
      <c r="I404" s="4">
        <v>1</v>
      </c>
      <c r="J404" s="8" t="s">
        <v>231</v>
      </c>
      <c r="K404" s="7">
        <f>SUMIF(exportMMB!D:D,'Voorbeeld Costreport BudgetMMB'!A404,exportMMB!G:G)</f>
        <v>0</v>
      </c>
      <c r="L404" s="14">
        <f>INDEX(budgetMMB!L:L,MATCH(A:A,budgetMMB!A:A,0))</f>
        <v>0</v>
      </c>
      <c r="M404" s="22">
        <f>INDEX(budgetMMB!M:M,MATCH($A:$A,budgetMMB!$A:$A,0))</f>
        <v>0</v>
      </c>
      <c r="N404" s="14">
        <f>INDEX(budgetMMB!N:N,MATCH($A:$A,budgetMMB!$A:$A,0))</f>
        <v>0</v>
      </c>
      <c r="O404" s="35">
        <f>INDEX(budgetMMB!O:O,MATCH($A:$A,budgetMMB!$A:$A,0))</f>
        <v>0</v>
      </c>
      <c r="P404" s="35">
        <f>INDEX(budgetMMB!P:P,MATCH($A:$A,budgetMMB!$A:$A,0))</f>
        <v>0</v>
      </c>
      <c r="Q404" s="35">
        <f>INDEX(budgetMMB!Q:Q,MATCH($A:$A,budgetMMB!$A:$A,0))</f>
        <v>0</v>
      </c>
      <c r="R404" s="35">
        <f>INDEX(budgetMMB!R:R,MATCH($A:$A,budgetMMB!$A:$A,0))</f>
        <v>0</v>
      </c>
      <c r="S404" s="14">
        <f t="shared" si="313"/>
        <v>0</v>
      </c>
      <c r="T404" s="35">
        <f>INDEX(budgetMMB!T:T,MATCH($A:$A,budgetMMB!$A:$A,0))</f>
        <v>0</v>
      </c>
      <c r="U404" s="332">
        <f t="shared" si="314"/>
        <v>0</v>
      </c>
      <c r="V404" s="58"/>
      <c r="W404" s="14"/>
      <c r="X404" s="58"/>
      <c r="Y404" s="58"/>
      <c r="Z404" s="58"/>
      <c r="AA404" s="58"/>
      <c r="AB404" s="75"/>
      <c r="AC404" s="319">
        <f t="shared" si="315"/>
        <v>0</v>
      </c>
      <c r="AD404" s="278"/>
      <c r="AE404" s="278"/>
      <c r="AF404" s="278"/>
      <c r="AG404" s="294">
        <f t="shared" si="316"/>
        <v>0</v>
      </c>
      <c r="AH404" s="304">
        <f t="shared" si="317"/>
        <v>0</v>
      </c>
    </row>
    <row r="405" spans="1:35">
      <c r="A405" s="39">
        <v>3483</v>
      </c>
      <c r="B405" s="44" t="s">
        <v>491</v>
      </c>
      <c r="C405" s="236" t="s">
        <v>244</v>
      </c>
      <c r="D405" s="6"/>
      <c r="E405" s="8"/>
      <c r="F405" s="98">
        <v>1</v>
      </c>
      <c r="G405" s="8"/>
      <c r="H405" s="7">
        <f t="shared" ref="H405" si="320">SUM(E405:G405)</f>
        <v>1</v>
      </c>
      <c r="I405" s="4">
        <v>1</v>
      </c>
      <c r="J405" s="8" t="s">
        <v>231</v>
      </c>
      <c r="K405" s="7">
        <f>SUMIF(exportMMB!D:D,'Voorbeeld Costreport BudgetMMB'!A405,exportMMB!G:G)</f>
        <v>0</v>
      </c>
      <c r="L405" s="14">
        <f>INDEX(budgetMMB!L:L,MATCH(A:A,budgetMMB!A:A,0))</f>
        <v>0</v>
      </c>
      <c r="M405" s="22">
        <f>INDEX(budgetMMB!M:M,MATCH($A:$A,budgetMMB!$A:$A,0))</f>
        <v>0</v>
      </c>
      <c r="N405" s="14">
        <f>INDEX(budgetMMB!N:N,MATCH($A:$A,budgetMMB!$A:$A,0))</f>
        <v>0</v>
      </c>
      <c r="O405" s="35">
        <f>INDEX(budgetMMB!O:O,MATCH($A:$A,budgetMMB!$A:$A,0))</f>
        <v>0</v>
      </c>
      <c r="P405" s="35">
        <f>INDEX(budgetMMB!P:P,MATCH($A:$A,budgetMMB!$A:$A,0))</f>
        <v>0</v>
      </c>
      <c r="Q405" s="35">
        <f>INDEX(budgetMMB!Q:Q,MATCH($A:$A,budgetMMB!$A:$A,0))</f>
        <v>0</v>
      </c>
      <c r="R405" s="35">
        <f>INDEX(budgetMMB!R:R,MATCH($A:$A,budgetMMB!$A:$A,0))</f>
        <v>0</v>
      </c>
      <c r="S405" s="14">
        <f t="shared" ref="S405" si="321">L405-SUM(N405:R405)</f>
        <v>0</v>
      </c>
      <c r="T405" s="35">
        <f>INDEX(budgetMMB!T:T,MATCH($A:$A,budgetMMB!$A:$A,0))</f>
        <v>0</v>
      </c>
      <c r="U405" s="332">
        <f t="shared" si="314"/>
        <v>0</v>
      </c>
      <c r="V405" s="58"/>
      <c r="W405" s="14"/>
      <c r="X405" s="58"/>
      <c r="Y405" s="58"/>
      <c r="Z405" s="58"/>
      <c r="AA405" s="58"/>
      <c r="AB405" s="75"/>
      <c r="AC405" s="319">
        <f t="shared" si="315"/>
        <v>0</v>
      </c>
      <c r="AD405" s="278"/>
      <c r="AE405" s="278"/>
      <c r="AF405" s="278"/>
      <c r="AG405" s="294">
        <f t="shared" si="316"/>
        <v>0</v>
      </c>
      <c r="AH405" s="304">
        <f t="shared" si="317"/>
        <v>0</v>
      </c>
    </row>
    <row r="406" spans="1:35">
      <c r="A406" s="430" t="s">
        <v>492</v>
      </c>
      <c r="B406" s="108" t="s">
        <v>457</v>
      </c>
      <c r="C406" s="236" t="s">
        <v>244</v>
      </c>
      <c r="D406" s="6"/>
      <c r="E406" s="8"/>
      <c r="F406" s="98">
        <v>1</v>
      </c>
      <c r="G406" s="8"/>
      <c r="H406" s="7">
        <f t="shared" si="319"/>
        <v>1</v>
      </c>
      <c r="I406" s="4">
        <v>1</v>
      </c>
      <c r="J406" s="8" t="s">
        <v>231</v>
      </c>
      <c r="K406" s="7">
        <f>SUMIF(exportMMB!D:D,'Voorbeeld Costreport BudgetMMB'!A406,exportMMB!G:G)</f>
        <v>0</v>
      </c>
      <c r="L406" s="14">
        <f>INDEX(budgetMMB!L:L,MATCH(A:A,budgetMMB!A:A,0))</f>
        <v>0</v>
      </c>
      <c r="M406" s="22">
        <f>INDEX(budgetMMB!M:M,MATCH($A:$A,budgetMMB!$A:$A,0))</f>
        <v>0</v>
      </c>
      <c r="N406" s="14">
        <f>INDEX(budgetMMB!N:N,MATCH($A:$A,budgetMMB!$A:$A,0))</f>
        <v>0</v>
      </c>
      <c r="O406" s="35">
        <f>INDEX(budgetMMB!O:O,MATCH($A:$A,budgetMMB!$A:$A,0))</f>
        <v>0</v>
      </c>
      <c r="P406" s="35">
        <f>INDEX(budgetMMB!P:P,MATCH($A:$A,budgetMMB!$A:$A,0))</f>
        <v>0</v>
      </c>
      <c r="Q406" s="35">
        <f>INDEX(budgetMMB!Q:Q,MATCH($A:$A,budgetMMB!$A:$A,0))</f>
        <v>0</v>
      </c>
      <c r="R406" s="35">
        <f>INDEX(budgetMMB!R:R,MATCH($A:$A,budgetMMB!$A:$A,0))</f>
        <v>0</v>
      </c>
      <c r="S406" s="14">
        <f t="shared" si="313"/>
        <v>0</v>
      </c>
      <c r="T406" s="36"/>
      <c r="U406" s="332">
        <f t="shared" si="314"/>
        <v>0</v>
      </c>
      <c r="V406" s="58"/>
      <c r="W406" s="14"/>
      <c r="X406" s="58"/>
      <c r="Y406" s="58"/>
      <c r="Z406" s="58"/>
      <c r="AA406" s="58"/>
      <c r="AB406" s="75"/>
      <c r="AC406" s="319">
        <f t="shared" si="315"/>
        <v>0</v>
      </c>
      <c r="AD406" s="278"/>
      <c r="AE406" s="278"/>
      <c r="AF406" s="278"/>
      <c r="AG406" s="294">
        <f t="shared" si="316"/>
        <v>0</v>
      </c>
      <c r="AH406" s="304">
        <f t="shared" si="317"/>
        <v>0</v>
      </c>
    </row>
    <row r="407" spans="1:35">
      <c r="A407" s="39"/>
      <c r="B407" s="46" t="s">
        <v>152</v>
      </c>
      <c r="C407" s="236"/>
      <c r="D407" s="6"/>
      <c r="E407" s="8"/>
      <c r="F407" s="98"/>
      <c r="G407" s="8"/>
      <c r="H407" s="7"/>
      <c r="I407" s="4"/>
      <c r="J407" s="8"/>
      <c r="K407" s="7"/>
      <c r="L407" s="16">
        <f>SUM(L389:L406)</f>
        <v>0</v>
      </c>
      <c r="M407" s="21">
        <f t="shared" ref="M407:T407" si="322">SUM(M389:M406)</f>
        <v>0</v>
      </c>
      <c r="N407" s="16">
        <f t="shared" si="322"/>
        <v>0</v>
      </c>
      <c r="O407" s="34">
        <f t="shared" si="322"/>
        <v>0</v>
      </c>
      <c r="P407" s="34">
        <f t="shared" si="322"/>
        <v>0</v>
      </c>
      <c r="Q407" s="34">
        <f t="shared" si="322"/>
        <v>0</v>
      </c>
      <c r="R407" s="34">
        <f t="shared" si="322"/>
        <v>0</v>
      </c>
      <c r="S407" s="16">
        <f t="shared" si="322"/>
        <v>0</v>
      </c>
      <c r="T407" s="34">
        <f t="shared" si="322"/>
        <v>0</v>
      </c>
      <c r="U407" s="284">
        <f t="shared" ref="U407" si="323">SUM(U389:U406)</f>
        <v>0</v>
      </c>
      <c r="V407" s="58">
        <f t="shared" ref="V407:AA407" si="324">SUM(V389:V406)</f>
        <v>0</v>
      </c>
      <c r="W407" s="14">
        <f t="shared" si="324"/>
        <v>0</v>
      </c>
      <c r="X407" s="58">
        <f t="shared" si="324"/>
        <v>0</v>
      </c>
      <c r="Y407" s="58">
        <f t="shared" si="324"/>
        <v>0</v>
      </c>
      <c r="Z407" s="58">
        <f t="shared" si="324"/>
        <v>0</v>
      </c>
      <c r="AA407" s="58">
        <f t="shared" si="324"/>
        <v>0</v>
      </c>
      <c r="AB407" s="59">
        <f t="shared" ref="AB407" si="325">SUM(AB389:AB406)</f>
        <v>0</v>
      </c>
      <c r="AC407" s="320">
        <f t="shared" ref="AC407:AF407" si="326">SUM(AC389:AC406)</f>
        <v>0</v>
      </c>
      <c r="AD407" s="279">
        <f t="shared" si="326"/>
        <v>0</v>
      </c>
      <c r="AE407" s="279">
        <f t="shared" si="326"/>
        <v>0</v>
      </c>
      <c r="AF407" s="279">
        <f t="shared" si="326"/>
        <v>0</v>
      </c>
      <c r="AG407" s="295">
        <f t="shared" ref="AG407:AH407" si="327">SUM(AG389:AG406)</f>
        <v>0</v>
      </c>
      <c r="AH407" s="305">
        <f t="shared" si="327"/>
        <v>0</v>
      </c>
      <c r="AI407" s="328"/>
    </row>
    <row r="408" spans="1:35">
      <c r="A408" s="1"/>
      <c r="B408" s="44"/>
      <c r="C408" s="239"/>
      <c r="D408" s="6"/>
      <c r="E408" s="4"/>
      <c r="F408" s="98"/>
      <c r="G408" s="8"/>
      <c r="H408" s="7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  <c r="U408" s="284"/>
      <c r="V408" s="58"/>
      <c r="W408" s="14"/>
      <c r="X408" s="58"/>
      <c r="Y408" s="58"/>
      <c r="Z408" s="58"/>
      <c r="AA408" s="58"/>
      <c r="AB408" s="75"/>
      <c r="AC408" s="319"/>
      <c r="AD408" s="278"/>
      <c r="AE408" s="278"/>
      <c r="AF408" s="278"/>
      <c r="AG408" s="294"/>
      <c r="AH408" s="304"/>
    </row>
    <row r="409" spans="1:35">
      <c r="A409" s="104">
        <v>3500</v>
      </c>
      <c r="B409" s="31" t="s">
        <v>183</v>
      </c>
      <c r="C409" s="237"/>
      <c r="D409" s="6"/>
      <c r="E409" s="8"/>
      <c r="F409" s="98"/>
      <c r="G409" s="8"/>
      <c r="H409" s="7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  <c r="U409" s="284"/>
      <c r="V409" s="58"/>
      <c r="W409" s="14"/>
      <c r="X409" s="58"/>
      <c r="Y409" s="58"/>
      <c r="Z409" s="58"/>
      <c r="AA409" s="58"/>
      <c r="AB409" s="75"/>
      <c r="AC409" s="319"/>
      <c r="AD409" s="278"/>
      <c r="AE409" s="278"/>
      <c r="AF409" s="278"/>
      <c r="AG409" s="294"/>
      <c r="AH409" s="304"/>
    </row>
    <row r="410" spans="1:35">
      <c r="A410" s="39">
        <v>3501</v>
      </c>
      <c r="B410" s="44" t="s">
        <v>493</v>
      </c>
      <c r="C410" s="236" t="s">
        <v>244</v>
      </c>
      <c r="D410" s="6"/>
      <c r="E410" s="4"/>
      <c r="F410" s="98">
        <v>1</v>
      </c>
      <c r="G410" s="8"/>
      <c r="H410" s="7">
        <f t="shared" ref="H410:H413" si="328">SUM(E410:G410)</f>
        <v>1</v>
      </c>
      <c r="I410" s="4">
        <v>1</v>
      </c>
      <c r="J410" s="8" t="s">
        <v>231</v>
      </c>
      <c r="K410" s="7">
        <f>SUMIF(exportMMB!D:D,'Voorbeeld Costreport BudgetMMB'!A410,exportMMB!G:G)</f>
        <v>0</v>
      </c>
      <c r="L410" s="14">
        <f>INDEX(budgetMMB!L:L,MATCH(A:A,budgetMMB!A:A,0))</f>
        <v>0</v>
      </c>
      <c r="M410" s="22">
        <f>INDEX(budgetMMB!M:M,MATCH($A:$A,budgetMMB!$A:$A,0))</f>
        <v>0</v>
      </c>
      <c r="N410" s="14">
        <f>INDEX(budgetMMB!N:N,MATCH($A:$A,budgetMMB!$A:$A,0))</f>
        <v>0</v>
      </c>
      <c r="O410" s="35">
        <f>INDEX(budgetMMB!O:O,MATCH($A:$A,budgetMMB!$A:$A,0))</f>
        <v>0</v>
      </c>
      <c r="P410" s="35">
        <f>INDEX(budgetMMB!P:P,MATCH($A:$A,budgetMMB!$A:$A,0))</f>
        <v>0</v>
      </c>
      <c r="Q410" s="35">
        <f>INDEX(budgetMMB!Q:Q,MATCH($A:$A,budgetMMB!$A:$A,0))</f>
        <v>0</v>
      </c>
      <c r="R410" s="35">
        <f>INDEX(budgetMMB!R:R,MATCH($A:$A,budgetMMB!$A:$A,0))</f>
        <v>0</v>
      </c>
      <c r="S410" s="14">
        <f t="shared" ref="S410:S425" si="329">L410-SUM(N410:R410)</f>
        <v>0</v>
      </c>
      <c r="T410" s="35">
        <f>INDEX(budgetMMB!T:T,MATCH($A:$A,budgetMMB!$A:$A,0))</f>
        <v>0</v>
      </c>
      <c r="U410" s="332">
        <f t="shared" ref="U410:U425" si="330">W:W+X:X+Y:Y+Z:Z+AA:AA</f>
        <v>0</v>
      </c>
      <c r="V410" s="58"/>
      <c r="W410" s="14"/>
      <c r="X410" s="58"/>
      <c r="Y410" s="58"/>
      <c r="Z410" s="58"/>
      <c r="AA410" s="58"/>
      <c r="AB410" s="75"/>
      <c r="AC410" s="319">
        <f t="shared" ref="AC410:AC425" si="331">AD:AD+AE:AE</f>
        <v>0</v>
      </c>
      <c r="AD410" s="278"/>
      <c r="AE410" s="278"/>
      <c r="AF410" s="278"/>
      <c r="AG410" s="294">
        <f t="shared" ref="AG410:AG425" si="332">AC:AC+U:U</f>
        <v>0</v>
      </c>
      <c r="AH410" s="304">
        <f t="shared" ref="AH410:AH425" si="333">L:L-AG:AG</f>
        <v>0</v>
      </c>
    </row>
    <row r="411" spans="1:35">
      <c r="A411" s="103">
        <v>3503</v>
      </c>
      <c r="B411" s="44" t="s">
        <v>494</v>
      </c>
      <c r="C411" s="236" t="s">
        <v>244</v>
      </c>
      <c r="D411" s="6"/>
      <c r="E411" s="8"/>
      <c r="F411" s="98">
        <v>1</v>
      </c>
      <c r="G411" s="8"/>
      <c r="H411" s="7">
        <f t="shared" si="328"/>
        <v>1</v>
      </c>
      <c r="I411" s="4">
        <v>1</v>
      </c>
      <c r="J411" s="8" t="s">
        <v>231</v>
      </c>
      <c r="K411" s="7">
        <f>SUMIF(exportMMB!D:D,'Voorbeeld Costreport BudgetMMB'!A411,exportMMB!G:G)</f>
        <v>0</v>
      </c>
      <c r="L411" s="14">
        <f>INDEX(budgetMMB!L:L,MATCH(A:A,budgetMMB!A:A,0))</f>
        <v>0</v>
      </c>
      <c r="M411" s="22">
        <f>INDEX(budgetMMB!M:M,MATCH($A:$A,budgetMMB!$A:$A,0))</f>
        <v>0</v>
      </c>
      <c r="N411" s="14">
        <f>INDEX(budgetMMB!N:N,MATCH($A:$A,budgetMMB!$A:$A,0))</f>
        <v>0</v>
      </c>
      <c r="O411" s="35">
        <f>INDEX(budgetMMB!O:O,MATCH($A:$A,budgetMMB!$A:$A,0))</f>
        <v>0</v>
      </c>
      <c r="P411" s="35">
        <f>INDEX(budgetMMB!P:P,MATCH($A:$A,budgetMMB!$A:$A,0))</f>
        <v>0</v>
      </c>
      <c r="Q411" s="35">
        <f>INDEX(budgetMMB!Q:Q,MATCH($A:$A,budgetMMB!$A:$A,0))</f>
        <v>0</v>
      </c>
      <c r="R411" s="35">
        <f>INDEX(budgetMMB!R:R,MATCH($A:$A,budgetMMB!$A:$A,0))</f>
        <v>0</v>
      </c>
      <c r="S411" s="14">
        <f t="shared" si="329"/>
        <v>0</v>
      </c>
      <c r="T411" s="35">
        <f>INDEX(budgetMMB!T:T,MATCH($A:$A,budgetMMB!$A:$A,0))</f>
        <v>0</v>
      </c>
      <c r="U411" s="332">
        <f t="shared" si="330"/>
        <v>0</v>
      </c>
      <c r="V411" s="58"/>
      <c r="W411" s="14"/>
      <c r="X411" s="58"/>
      <c r="Y411" s="58"/>
      <c r="Z411" s="58"/>
      <c r="AA411" s="58"/>
      <c r="AB411" s="75"/>
      <c r="AC411" s="319">
        <f t="shared" si="331"/>
        <v>0</v>
      </c>
      <c r="AD411" s="278"/>
      <c r="AE411" s="278"/>
      <c r="AF411" s="278"/>
      <c r="AG411" s="294">
        <f t="shared" si="332"/>
        <v>0</v>
      </c>
      <c r="AH411" s="304">
        <f t="shared" si="333"/>
        <v>0</v>
      </c>
    </row>
    <row r="412" spans="1:35">
      <c r="A412" s="103">
        <v>3504</v>
      </c>
      <c r="B412" s="44" t="s">
        <v>495</v>
      </c>
      <c r="C412" s="236" t="s">
        <v>244</v>
      </c>
      <c r="D412" s="6"/>
      <c r="E412" s="8"/>
      <c r="F412" s="98">
        <v>1</v>
      </c>
      <c r="G412" s="8"/>
      <c r="H412" s="7">
        <f t="shared" si="328"/>
        <v>1</v>
      </c>
      <c r="I412" s="4">
        <v>1</v>
      </c>
      <c r="J412" s="8" t="s">
        <v>231</v>
      </c>
      <c r="K412" s="7">
        <f>SUMIF(exportMMB!D:D,'Voorbeeld Costreport BudgetMMB'!A412,exportMMB!G:G)</f>
        <v>0</v>
      </c>
      <c r="L412" s="14">
        <f>INDEX(budgetMMB!L:L,MATCH(A:A,budgetMMB!A:A,0))</f>
        <v>0</v>
      </c>
      <c r="M412" s="22">
        <f>INDEX(budgetMMB!M:M,MATCH($A:$A,budgetMMB!$A:$A,0))</f>
        <v>0</v>
      </c>
      <c r="N412" s="14">
        <f>INDEX(budgetMMB!N:N,MATCH($A:$A,budgetMMB!$A:$A,0))</f>
        <v>0</v>
      </c>
      <c r="O412" s="35">
        <f>INDEX(budgetMMB!O:O,MATCH($A:$A,budgetMMB!$A:$A,0))</f>
        <v>0</v>
      </c>
      <c r="P412" s="35">
        <f>INDEX(budgetMMB!P:P,MATCH($A:$A,budgetMMB!$A:$A,0))</f>
        <v>0</v>
      </c>
      <c r="Q412" s="35">
        <f>INDEX(budgetMMB!Q:Q,MATCH($A:$A,budgetMMB!$A:$A,0))</f>
        <v>0</v>
      </c>
      <c r="R412" s="35">
        <f>INDEX(budgetMMB!R:R,MATCH($A:$A,budgetMMB!$A:$A,0))</f>
        <v>0</v>
      </c>
      <c r="S412" s="14">
        <f t="shared" si="329"/>
        <v>0</v>
      </c>
      <c r="T412" s="35">
        <f>INDEX(budgetMMB!T:T,MATCH($A:$A,budgetMMB!$A:$A,0))</f>
        <v>0</v>
      </c>
      <c r="U412" s="332">
        <f t="shared" si="330"/>
        <v>0</v>
      </c>
      <c r="V412" s="58"/>
      <c r="W412" s="14"/>
      <c r="X412" s="58"/>
      <c r="Y412" s="58"/>
      <c r="Z412" s="58"/>
      <c r="AA412" s="58"/>
      <c r="AB412" s="75"/>
      <c r="AC412" s="319">
        <f t="shared" si="331"/>
        <v>0</v>
      </c>
      <c r="AD412" s="278"/>
      <c r="AE412" s="278"/>
      <c r="AF412" s="278"/>
      <c r="AG412" s="294">
        <f t="shared" si="332"/>
        <v>0</v>
      </c>
      <c r="AH412" s="304">
        <f t="shared" si="333"/>
        <v>0</v>
      </c>
    </row>
    <row r="413" spans="1:35">
      <c r="A413" s="103">
        <v>3505</v>
      </c>
      <c r="B413" s="44" t="s">
        <v>496</v>
      </c>
      <c r="C413" s="236" t="s">
        <v>244</v>
      </c>
      <c r="D413" s="6"/>
      <c r="E413" s="8"/>
      <c r="F413" s="98">
        <v>1</v>
      </c>
      <c r="G413" s="8"/>
      <c r="H413" s="7">
        <f t="shared" si="328"/>
        <v>1</v>
      </c>
      <c r="I413" s="4">
        <v>1</v>
      </c>
      <c r="J413" s="8" t="s">
        <v>231</v>
      </c>
      <c r="K413" s="7">
        <f>SUMIF(exportMMB!D:D,'Voorbeeld Costreport BudgetMMB'!A413,exportMMB!G:G)</f>
        <v>0</v>
      </c>
      <c r="L413" s="14">
        <f>INDEX(budgetMMB!L:L,MATCH(A:A,budgetMMB!A:A,0))</f>
        <v>0</v>
      </c>
      <c r="M413" s="22">
        <f>INDEX(budgetMMB!M:M,MATCH($A:$A,budgetMMB!$A:$A,0))</f>
        <v>0</v>
      </c>
      <c r="N413" s="14">
        <f>INDEX(budgetMMB!N:N,MATCH($A:$A,budgetMMB!$A:$A,0))</f>
        <v>0</v>
      </c>
      <c r="O413" s="35">
        <f>INDEX(budgetMMB!O:O,MATCH($A:$A,budgetMMB!$A:$A,0))</f>
        <v>0</v>
      </c>
      <c r="P413" s="35">
        <f>INDEX(budgetMMB!P:P,MATCH($A:$A,budgetMMB!$A:$A,0))</f>
        <v>0</v>
      </c>
      <c r="Q413" s="35">
        <f>INDEX(budgetMMB!Q:Q,MATCH($A:$A,budgetMMB!$A:$A,0))</f>
        <v>0</v>
      </c>
      <c r="R413" s="35">
        <f>INDEX(budgetMMB!R:R,MATCH($A:$A,budgetMMB!$A:$A,0))</f>
        <v>0</v>
      </c>
      <c r="S413" s="14">
        <f t="shared" si="329"/>
        <v>0</v>
      </c>
      <c r="T413" s="35">
        <f>INDEX(budgetMMB!T:T,MATCH($A:$A,budgetMMB!$A:$A,0))</f>
        <v>0</v>
      </c>
      <c r="U413" s="332">
        <f t="shared" si="330"/>
        <v>0</v>
      </c>
      <c r="V413" s="58"/>
      <c r="W413" s="14"/>
      <c r="X413" s="58"/>
      <c r="Y413" s="58"/>
      <c r="Z413" s="58"/>
      <c r="AA413" s="58"/>
      <c r="AB413" s="75"/>
      <c r="AC413" s="319">
        <f t="shared" si="331"/>
        <v>0</v>
      </c>
      <c r="AD413" s="278"/>
      <c r="AE413" s="278"/>
      <c r="AF413" s="278"/>
      <c r="AG413" s="294">
        <f t="shared" si="332"/>
        <v>0</v>
      </c>
      <c r="AH413" s="304">
        <f t="shared" si="333"/>
        <v>0</v>
      </c>
    </row>
    <row r="414" spans="1:35">
      <c r="A414" s="103">
        <v>3509</v>
      </c>
      <c r="B414" s="44" t="s">
        <v>497</v>
      </c>
      <c r="C414" s="236" t="s">
        <v>244</v>
      </c>
      <c r="D414" s="6"/>
      <c r="E414" s="8"/>
      <c r="F414" s="98">
        <v>1</v>
      </c>
      <c r="G414" s="8"/>
      <c r="H414" s="7">
        <f t="shared" ref="H414:H421" si="334">SUM(E414:G414)</f>
        <v>1</v>
      </c>
      <c r="I414" s="4">
        <v>1</v>
      </c>
      <c r="J414" s="8" t="s">
        <v>231</v>
      </c>
      <c r="K414" s="7">
        <f>SUMIF(exportMMB!D:D,'Voorbeeld Costreport BudgetMMB'!A414,exportMMB!G:G)</f>
        <v>0</v>
      </c>
      <c r="L414" s="14">
        <f>INDEX(budgetMMB!L:L,MATCH(A:A,budgetMMB!A:A,0))</f>
        <v>0</v>
      </c>
      <c r="M414" s="22">
        <f>INDEX(budgetMMB!M:M,MATCH($A:$A,budgetMMB!$A:$A,0))</f>
        <v>0</v>
      </c>
      <c r="N414" s="14">
        <f>INDEX(budgetMMB!N:N,MATCH($A:$A,budgetMMB!$A:$A,0))</f>
        <v>0</v>
      </c>
      <c r="O414" s="35">
        <f>INDEX(budgetMMB!O:O,MATCH($A:$A,budgetMMB!$A:$A,0))</f>
        <v>0</v>
      </c>
      <c r="P414" s="35">
        <f>INDEX(budgetMMB!P:P,MATCH($A:$A,budgetMMB!$A:$A,0))</f>
        <v>0</v>
      </c>
      <c r="Q414" s="35">
        <f>INDEX(budgetMMB!Q:Q,MATCH($A:$A,budgetMMB!$A:$A,0))</f>
        <v>0</v>
      </c>
      <c r="R414" s="35">
        <f>INDEX(budgetMMB!R:R,MATCH($A:$A,budgetMMB!$A:$A,0))</f>
        <v>0</v>
      </c>
      <c r="S414" s="14">
        <f t="shared" si="329"/>
        <v>0</v>
      </c>
      <c r="T414" s="35">
        <f>INDEX(budgetMMB!T:T,MATCH($A:$A,budgetMMB!$A:$A,0))</f>
        <v>0</v>
      </c>
      <c r="U414" s="332">
        <f t="shared" si="330"/>
        <v>0</v>
      </c>
      <c r="V414" s="58"/>
      <c r="W414" s="14"/>
      <c r="X414" s="58"/>
      <c r="Y414" s="58"/>
      <c r="Z414" s="58"/>
      <c r="AA414" s="58"/>
      <c r="AB414" s="75"/>
      <c r="AC414" s="319">
        <f t="shared" si="331"/>
        <v>0</v>
      </c>
      <c r="AD414" s="278"/>
      <c r="AE414" s="278"/>
      <c r="AF414" s="278"/>
      <c r="AG414" s="294">
        <f t="shared" si="332"/>
        <v>0</v>
      </c>
      <c r="AH414" s="304">
        <f t="shared" si="333"/>
        <v>0</v>
      </c>
    </row>
    <row r="415" spans="1:35">
      <c r="A415" s="103">
        <v>3513</v>
      </c>
      <c r="B415" s="44" t="s">
        <v>370</v>
      </c>
      <c r="C415" s="236" t="s">
        <v>244</v>
      </c>
      <c r="D415" s="6"/>
      <c r="E415" s="8"/>
      <c r="F415" s="98">
        <v>1</v>
      </c>
      <c r="G415" s="8"/>
      <c r="H415" s="7">
        <f t="shared" si="334"/>
        <v>1</v>
      </c>
      <c r="I415" s="4">
        <v>1</v>
      </c>
      <c r="J415" s="8" t="s">
        <v>231</v>
      </c>
      <c r="K415" s="7">
        <f>SUMIF(exportMMB!D:D,'Voorbeeld Costreport BudgetMMB'!A415,exportMMB!G:G)</f>
        <v>0</v>
      </c>
      <c r="L415" s="14">
        <f>INDEX(budgetMMB!L:L,MATCH(A:A,budgetMMB!A:A,0))</f>
        <v>0</v>
      </c>
      <c r="M415" s="22">
        <f>INDEX(budgetMMB!M:M,MATCH($A:$A,budgetMMB!$A:$A,0))</f>
        <v>0</v>
      </c>
      <c r="N415" s="14">
        <f>INDEX(budgetMMB!N:N,MATCH($A:$A,budgetMMB!$A:$A,0))</f>
        <v>0</v>
      </c>
      <c r="O415" s="35">
        <f>INDEX(budgetMMB!O:O,MATCH($A:$A,budgetMMB!$A:$A,0))</f>
        <v>0</v>
      </c>
      <c r="P415" s="35">
        <f>INDEX(budgetMMB!P:P,MATCH($A:$A,budgetMMB!$A:$A,0))</f>
        <v>0</v>
      </c>
      <c r="Q415" s="35">
        <f>INDEX(budgetMMB!Q:Q,MATCH($A:$A,budgetMMB!$A:$A,0))</f>
        <v>0</v>
      </c>
      <c r="R415" s="35">
        <f>INDEX(budgetMMB!R:R,MATCH($A:$A,budgetMMB!$A:$A,0))</f>
        <v>0</v>
      </c>
      <c r="S415" s="14">
        <f t="shared" si="329"/>
        <v>0</v>
      </c>
      <c r="T415" s="35">
        <f>INDEX(budgetMMB!T:T,MATCH($A:$A,budgetMMB!$A:$A,0))</f>
        <v>0</v>
      </c>
      <c r="U415" s="332">
        <f t="shared" si="330"/>
        <v>0</v>
      </c>
      <c r="V415" s="58"/>
      <c r="W415" s="14"/>
      <c r="X415" s="58"/>
      <c r="Y415" s="58"/>
      <c r="Z415" s="58"/>
      <c r="AA415" s="58"/>
      <c r="AB415" s="75"/>
      <c r="AC415" s="319">
        <f t="shared" si="331"/>
        <v>0</v>
      </c>
      <c r="AD415" s="278"/>
      <c r="AE415" s="278"/>
      <c r="AF415" s="278"/>
      <c r="AG415" s="294">
        <f t="shared" si="332"/>
        <v>0</v>
      </c>
      <c r="AH415" s="304">
        <f t="shared" si="333"/>
        <v>0</v>
      </c>
    </row>
    <row r="416" spans="1:35">
      <c r="A416" s="39">
        <v>3540</v>
      </c>
      <c r="B416" s="44" t="s">
        <v>498</v>
      </c>
      <c r="C416" s="236" t="s">
        <v>244</v>
      </c>
      <c r="D416" s="6"/>
      <c r="E416" s="8"/>
      <c r="F416" s="98">
        <v>1</v>
      </c>
      <c r="G416" s="8"/>
      <c r="H416" s="7">
        <f t="shared" si="334"/>
        <v>1</v>
      </c>
      <c r="I416" s="4">
        <v>1</v>
      </c>
      <c r="J416" s="8" t="s">
        <v>231</v>
      </c>
      <c r="K416" s="7">
        <f>SUMIF(exportMMB!D:D,'Voorbeeld Costreport BudgetMMB'!A416,exportMMB!G:G)</f>
        <v>0</v>
      </c>
      <c r="L416" s="14">
        <f>INDEX(budgetMMB!L:L,MATCH(A:A,budgetMMB!A:A,0))</f>
        <v>0</v>
      </c>
      <c r="M416" s="22">
        <f>INDEX(budgetMMB!M:M,MATCH($A:$A,budgetMMB!$A:$A,0))</f>
        <v>0</v>
      </c>
      <c r="N416" s="14">
        <f>INDEX(budgetMMB!N:N,MATCH($A:$A,budgetMMB!$A:$A,0))</f>
        <v>0</v>
      </c>
      <c r="O416" s="35">
        <f>INDEX(budgetMMB!O:O,MATCH($A:$A,budgetMMB!$A:$A,0))</f>
        <v>0</v>
      </c>
      <c r="P416" s="35">
        <f>INDEX(budgetMMB!P:P,MATCH($A:$A,budgetMMB!$A:$A,0))</f>
        <v>0</v>
      </c>
      <c r="Q416" s="35">
        <f>INDEX(budgetMMB!Q:Q,MATCH($A:$A,budgetMMB!$A:$A,0))</f>
        <v>0</v>
      </c>
      <c r="R416" s="35">
        <f>INDEX(budgetMMB!R:R,MATCH($A:$A,budgetMMB!$A:$A,0))</f>
        <v>0</v>
      </c>
      <c r="S416" s="14">
        <f t="shared" si="329"/>
        <v>0</v>
      </c>
      <c r="T416" s="35">
        <f>INDEX(budgetMMB!T:T,MATCH($A:$A,budgetMMB!$A:$A,0))</f>
        <v>0</v>
      </c>
      <c r="U416" s="332">
        <f t="shared" si="330"/>
        <v>0</v>
      </c>
      <c r="V416" s="58"/>
      <c r="W416" s="14"/>
      <c r="X416" s="58"/>
      <c r="Y416" s="58"/>
      <c r="Z416" s="58"/>
      <c r="AA416" s="58"/>
      <c r="AB416" s="75"/>
      <c r="AC416" s="319">
        <f t="shared" si="331"/>
        <v>0</v>
      </c>
      <c r="AD416" s="278"/>
      <c r="AE416" s="278"/>
      <c r="AF416" s="278"/>
      <c r="AG416" s="294">
        <f t="shared" si="332"/>
        <v>0</v>
      </c>
      <c r="AH416" s="304">
        <f t="shared" si="333"/>
        <v>0</v>
      </c>
    </row>
    <row r="417" spans="1:35">
      <c r="A417" s="39">
        <v>3541</v>
      </c>
      <c r="B417" s="44" t="s">
        <v>320</v>
      </c>
      <c r="C417" s="236" t="s">
        <v>244</v>
      </c>
      <c r="D417" s="6"/>
      <c r="E417" s="8"/>
      <c r="F417" s="98">
        <v>1</v>
      </c>
      <c r="G417" s="8"/>
      <c r="H417" s="7">
        <f t="shared" si="334"/>
        <v>1</v>
      </c>
      <c r="I417" s="4">
        <v>1</v>
      </c>
      <c r="J417" s="8" t="s">
        <v>231</v>
      </c>
      <c r="K417" s="7">
        <f>SUMIF(exportMMB!D:D,'Voorbeeld Costreport BudgetMMB'!A417,exportMMB!G:G)</f>
        <v>0</v>
      </c>
      <c r="L417" s="14">
        <f>INDEX(budgetMMB!L:L,MATCH(A:A,budgetMMB!A:A,0))</f>
        <v>0</v>
      </c>
      <c r="M417" s="22">
        <f>INDEX(budgetMMB!M:M,MATCH($A:$A,budgetMMB!$A:$A,0))</f>
        <v>0</v>
      </c>
      <c r="N417" s="14">
        <f>INDEX(budgetMMB!N:N,MATCH($A:$A,budgetMMB!$A:$A,0))</f>
        <v>0</v>
      </c>
      <c r="O417" s="35">
        <f>INDEX(budgetMMB!O:O,MATCH($A:$A,budgetMMB!$A:$A,0))</f>
        <v>0</v>
      </c>
      <c r="P417" s="35">
        <f>INDEX(budgetMMB!P:P,MATCH($A:$A,budgetMMB!$A:$A,0))</f>
        <v>0</v>
      </c>
      <c r="Q417" s="35">
        <f>INDEX(budgetMMB!Q:Q,MATCH($A:$A,budgetMMB!$A:$A,0))</f>
        <v>0</v>
      </c>
      <c r="R417" s="35">
        <f>INDEX(budgetMMB!R:R,MATCH($A:$A,budgetMMB!$A:$A,0))</f>
        <v>0</v>
      </c>
      <c r="S417" s="14">
        <f t="shared" si="329"/>
        <v>0</v>
      </c>
      <c r="T417" s="35">
        <f>INDEX(budgetMMB!T:T,MATCH($A:$A,budgetMMB!$A:$A,0))</f>
        <v>0</v>
      </c>
      <c r="U417" s="332">
        <f t="shared" si="330"/>
        <v>0</v>
      </c>
      <c r="V417" s="58"/>
      <c r="W417" s="14"/>
      <c r="X417" s="58"/>
      <c r="Y417" s="58"/>
      <c r="Z417" s="58"/>
      <c r="AA417" s="58"/>
      <c r="AB417" s="75"/>
      <c r="AC417" s="319">
        <f t="shared" si="331"/>
        <v>0</v>
      </c>
      <c r="AD417" s="278"/>
      <c r="AE417" s="278"/>
      <c r="AF417" s="278"/>
      <c r="AG417" s="294">
        <f t="shared" si="332"/>
        <v>0</v>
      </c>
      <c r="AH417" s="304">
        <f t="shared" si="333"/>
        <v>0</v>
      </c>
    </row>
    <row r="418" spans="1:35">
      <c r="A418" s="39">
        <v>3542</v>
      </c>
      <c r="B418" s="44" t="s">
        <v>467</v>
      </c>
      <c r="C418" s="236" t="s">
        <v>244</v>
      </c>
      <c r="D418" s="6"/>
      <c r="E418" s="8"/>
      <c r="F418" s="98">
        <v>1</v>
      </c>
      <c r="G418" s="8"/>
      <c r="H418" s="7">
        <f t="shared" si="334"/>
        <v>1</v>
      </c>
      <c r="I418" s="4">
        <v>1</v>
      </c>
      <c r="J418" s="8" t="s">
        <v>231</v>
      </c>
      <c r="K418" s="7">
        <f>SUMIF(exportMMB!D:D,'Voorbeeld Costreport BudgetMMB'!A418,exportMMB!G:G)</f>
        <v>0</v>
      </c>
      <c r="L418" s="14">
        <f>INDEX(budgetMMB!L:L,MATCH(A:A,budgetMMB!A:A,0))</f>
        <v>0</v>
      </c>
      <c r="M418" s="22">
        <f>INDEX(budgetMMB!M:M,MATCH($A:$A,budgetMMB!$A:$A,0))</f>
        <v>0</v>
      </c>
      <c r="N418" s="14">
        <f>INDEX(budgetMMB!N:N,MATCH($A:$A,budgetMMB!$A:$A,0))</f>
        <v>0</v>
      </c>
      <c r="O418" s="35">
        <f>INDEX(budgetMMB!O:O,MATCH($A:$A,budgetMMB!$A:$A,0))</f>
        <v>0</v>
      </c>
      <c r="P418" s="35">
        <f>INDEX(budgetMMB!P:P,MATCH($A:$A,budgetMMB!$A:$A,0))</f>
        <v>0</v>
      </c>
      <c r="Q418" s="35">
        <f>INDEX(budgetMMB!Q:Q,MATCH($A:$A,budgetMMB!$A:$A,0))</f>
        <v>0</v>
      </c>
      <c r="R418" s="35">
        <f>INDEX(budgetMMB!R:R,MATCH($A:$A,budgetMMB!$A:$A,0))</f>
        <v>0</v>
      </c>
      <c r="S418" s="14">
        <f t="shared" si="329"/>
        <v>0</v>
      </c>
      <c r="T418" s="35">
        <f>INDEX(budgetMMB!T:T,MATCH($A:$A,budgetMMB!$A:$A,0))</f>
        <v>0</v>
      </c>
      <c r="U418" s="332">
        <f t="shared" si="330"/>
        <v>0</v>
      </c>
      <c r="V418" s="58"/>
      <c r="W418" s="14"/>
      <c r="X418" s="58"/>
      <c r="Y418" s="58"/>
      <c r="Z418" s="58"/>
      <c r="AA418" s="58"/>
      <c r="AB418" s="75"/>
      <c r="AC418" s="319">
        <f t="shared" si="331"/>
        <v>0</v>
      </c>
      <c r="AD418" s="278"/>
      <c r="AE418" s="278"/>
      <c r="AF418" s="278"/>
      <c r="AG418" s="294">
        <f t="shared" si="332"/>
        <v>0</v>
      </c>
      <c r="AH418" s="304">
        <f t="shared" si="333"/>
        <v>0</v>
      </c>
    </row>
    <row r="419" spans="1:35">
      <c r="A419" s="103">
        <v>3543</v>
      </c>
      <c r="B419" s="44" t="s">
        <v>499</v>
      </c>
      <c r="C419" s="236" t="s">
        <v>244</v>
      </c>
      <c r="D419" s="6"/>
      <c r="E419" s="8"/>
      <c r="F419" s="98">
        <v>1</v>
      </c>
      <c r="G419" s="8"/>
      <c r="H419" s="7">
        <f t="shared" si="334"/>
        <v>1</v>
      </c>
      <c r="I419" s="4">
        <v>1</v>
      </c>
      <c r="J419" s="8" t="s">
        <v>231</v>
      </c>
      <c r="K419" s="7">
        <f>SUMIF(exportMMB!D:D,'Voorbeeld Costreport BudgetMMB'!A419,exportMMB!G:G)</f>
        <v>0</v>
      </c>
      <c r="L419" s="14">
        <f>INDEX(budgetMMB!L:L,MATCH(A:A,budgetMMB!A:A,0))</f>
        <v>0</v>
      </c>
      <c r="M419" s="22">
        <f>INDEX(budgetMMB!M:M,MATCH($A:$A,budgetMMB!$A:$A,0))</f>
        <v>0</v>
      </c>
      <c r="N419" s="14">
        <f>INDEX(budgetMMB!N:N,MATCH($A:$A,budgetMMB!$A:$A,0))</f>
        <v>0</v>
      </c>
      <c r="O419" s="35">
        <f>INDEX(budgetMMB!O:O,MATCH($A:$A,budgetMMB!$A:$A,0))</f>
        <v>0</v>
      </c>
      <c r="P419" s="35">
        <f>INDEX(budgetMMB!P:P,MATCH($A:$A,budgetMMB!$A:$A,0))</f>
        <v>0</v>
      </c>
      <c r="Q419" s="35">
        <f>INDEX(budgetMMB!Q:Q,MATCH($A:$A,budgetMMB!$A:$A,0))</f>
        <v>0</v>
      </c>
      <c r="R419" s="35">
        <f>INDEX(budgetMMB!R:R,MATCH($A:$A,budgetMMB!$A:$A,0))</f>
        <v>0</v>
      </c>
      <c r="S419" s="14">
        <f t="shared" si="329"/>
        <v>0</v>
      </c>
      <c r="T419" s="35">
        <f>INDEX(budgetMMB!T:T,MATCH($A:$A,budgetMMB!$A:$A,0))</f>
        <v>0</v>
      </c>
      <c r="U419" s="332">
        <f t="shared" si="330"/>
        <v>0</v>
      </c>
      <c r="V419" s="58"/>
      <c r="W419" s="14"/>
      <c r="X419" s="58"/>
      <c r="Y419" s="58"/>
      <c r="Z419" s="58"/>
      <c r="AA419" s="58"/>
      <c r="AB419" s="75"/>
      <c r="AC419" s="319">
        <f t="shared" si="331"/>
        <v>0</v>
      </c>
      <c r="AD419" s="278"/>
      <c r="AE419" s="278"/>
      <c r="AF419" s="278"/>
      <c r="AG419" s="294">
        <f t="shared" si="332"/>
        <v>0</v>
      </c>
      <c r="AH419" s="304">
        <f t="shared" si="333"/>
        <v>0</v>
      </c>
    </row>
    <row r="420" spans="1:35">
      <c r="A420" s="39">
        <v>3544</v>
      </c>
      <c r="B420" s="44" t="s">
        <v>500</v>
      </c>
      <c r="C420" s="236" t="s">
        <v>244</v>
      </c>
      <c r="D420" s="6"/>
      <c r="E420" s="8"/>
      <c r="F420" s="98">
        <v>1</v>
      </c>
      <c r="G420" s="8"/>
      <c r="H420" s="7">
        <f t="shared" si="334"/>
        <v>1</v>
      </c>
      <c r="I420" s="4">
        <v>1</v>
      </c>
      <c r="J420" s="8" t="s">
        <v>231</v>
      </c>
      <c r="K420" s="7">
        <f>SUMIF(exportMMB!D:D,'Voorbeeld Costreport BudgetMMB'!A420,exportMMB!G:G)</f>
        <v>0</v>
      </c>
      <c r="L420" s="14">
        <f>INDEX(budgetMMB!L:L,MATCH(A:A,budgetMMB!A:A,0))</f>
        <v>0</v>
      </c>
      <c r="M420" s="22">
        <f>INDEX(budgetMMB!M:M,MATCH($A:$A,budgetMMB!$A:$A,0))</f>
        <v>0</v>
      </c>
      <c r="N420" s="14">
        <f>INDEX(budgetMMB!N:N,MATCH($A:$A,budgetMMB!$A:$A,0))</f>
        <v>0</v>
      </c>
      <c r="O420" s="35">
        <f>INDEX(budgetMMB!O:O,MATCH($A:$A,budgetMMB!$A:$A,0))</f>
        <v>0</v>
      </c>
      <c r="P420" s="35">
        <f>INDEX(budgetMMB!P:P,MATCH($A:$A,budgetMMB!$A:$A,0))</f>
        <v>0</v>
      </c>
      <c r="Q420" s="35">
        <f>INDEX(budgetMMB!Q:Q,MATCH($A:$A,budgetMMB!$A:$A,0))</f>
        <v>0</v>
      </c>
      <c r="R420" s="35">
        <f>INDEX(budgetMMB!R:R,MATCH($A:$A,budgetMMB!$A:$A,0))</f>
        <v>0</v>
      </c>
      <c r="S420" s="14">
        <f t="shared" si="329"/>
        <v>0</v>
      </c>
      <c r="T420" s="35">
        <f>INDEX(budgetMMB!T:T,MATCH($A:$A,budgetMMB!$A:$A,0))</f>
        <v>0</v>
      </c>
      <c r="U420" s="332">
        <f t="shared" si="330"/>
        <v>0</v>
      </c>
      <c r="V420" s="58"/>
      <c r="W420" s="14"/>
      <c r="X420" s="58"/>
      <c r="Y420" s="58"/>
      <c r="Z420" s="58"/>
      <c r="AA420" s="58"/>
      <c r="AB420" s="75"/>
      <c r="AC420" s="319">
        <f t="shared" si="331"/>
        <v>0</v>
      </c>
      <c r="AD420" s="278"/>
      <c r="AE420" s="278"/>
      <c r="AF420" s="278"/>
      <c r="AG420" s="294">
        <f t="shared" si="332"/>
        <v>0</v>
      </c>
      <c r="AH420" s="304">
        <f t="shared" si="333"/>
        <v>0</v>
      </c>
    </row>
    <row r="421" spans="1:35">
      <c r="A421" s="103">
        <v>3545</v>
      </c>
      <c r="B421" s="44" t="s">
        <v>501</v>
      </c>
      <c r="C421" s="236" t="s">
        <v>244</v>
      </c>
      <c r="D421" s="6"/>
      <c r="E421" s="8"/>
      <c r="F421" s="98">
        <v>1</v>
      </c>
      <c r="G421" s="8"/>
      <c r="H421" s="7">
        <f t="shared" si="334"/>
        <v>1</v>
      </c>
      <c r="I421" s="4">
        <v>1</v>
      </c>
      <c r="J421" s="8" t="s">
        <v>231</v>
      </c>
      <c r="K421" s="7">
        <f>SUMIF(exportMMB!D:D,'Voorbeeld Costreport BudgetMMB'!A421,exportMMB!G:G)</f>
        <v>0</v>
      </c>
      <c r="L421" s="14">
        <f>INDEX(budgetMMB!L:L,MATCH(A:A,budgetMMB!A:A,0))</f>
        <v>0</v>
      </c>
      <c r="M421" s="22">
        <f>INDEX(budgetMMB!M:M,MATCH($A:$A,budgetMMB!$A:$A,0))</f>
        <v>0</v>
      </c>
      <c r="N421" s="14">
        <f>INDEX(budgetMMB!N:N,MATCH($A:$A,budgetMMB!$A:$A,0))</f>
        <v>0</v>
      </c>
      <c r="O421" s="35">
        <f>INDEX(budgetMMB!O:O,MATCH($A:$A,budgetMMB!$A:$A,0))</f>
        <v>0</v>
      </c>
      <c r="P421" s="35">
        <f>INDEX(budgetMMB!P:P,MATCH($A:$A,budgetMMB!$A:$A,0))</f>
        <v>0</v>
      </c>
      <c r="Q421" s="35">
        <f>INDEX(budgetMMB!Q:Q,MATCH($A:$A,budgetMMB!$A:$A,0))</f>
        <v>0</v>
      </c>
      <c r="R421" s="35">
        <f>INDEX(budgetMMB!R:R,MATCH($A:$A,budgetMMB!$A:$A,0))</f>
        <v>0</v>
      </c>
      <c r="S421" s="14">
        <f t="shared" si="329"/>
        <v>0</v>
      </c>
      <c r="T421" s="35">
        <f>INDEX(budgetMMB!T:T,MATCH($A:$A,budgetMMB!$A:$A,0))</f>
        <v>0</v>
      </c>
      <c r="U421" s="332">
        <f t="shared" si="330"/>
        <v>0</v>
      </c>
      <c r="V421" s="58"/>
      <c r="W421" s="14"/>
      <c r="X421" s="58"/>
      <c r="Y421" s="58"/>
      <c r="Z421" s="58"/>
      <c r="AA421" s="58"/>
      <c r="AB421" s="75"/>
      <c r="AC421" s="319">
        <f t="shared" si="331"/>
        <v>0</v>
      </c>
      <c r="AD421" s="278"/>
      <c r="AE421" s="278"/>
      <c r="AF421" s="278"/>
      <c r="AG421" s="294">
        <f t="shared" si="332"/>
        <v>0</v>
      </c>
      <c r="AH421" s="304">
        <f t="shared" si="333"/>
        <v>0</v>
      </c>
    </row>
    <row r="422" spans="1:35">
      <c r="A422" s="39">
        <v>3547</v>
      </c>
      <c r="B422" s="44" t="s">
        <v>502</v>
      </c>
      <c r="C422" s="236" t="s">
        <v>244</v>
      </c>
      <c r="D422" s="6"/>
      <c r="E422" s="8"/>
      <c r="F422" s="98">
        <v>1</v>
      </c>
      <c r="G422" s="8"/>
      <c r="H422" s="7">
        <f t="shared" ref="H422:H425" si="335">SUM(E422:G422)</f>
        <v>1</v>
      </c>
      <c r="I422" s="4">
        <v>1</v>
      </c>
      <c r="J422" s="8" t="s">
        <v>231</v>
      </c>
      <c r="K422" s="7">
        <f>SUMIF(exportMMB!D:D,'Voorbeeld Costreport BudgetMMB'!A422,exportMMB!G:G)</f>
        <v>0</v>
      </c>
      <c r="L422" s="14">
        <f>INDEX(budgetMMB!L:L,MATCH(A:A,budgetMMB!A:A,0))</f>
        <v>0</v>
      </c>
      <c r="M422" s="22">
        <f>INDEX(budgetMMB!M:M,MATCH($A:$A,budgetMMB!$A:$A,0))</f>
        <v>0</v>
      </c>
      <c r="N422" s="14">
        <f>INDEX(budgetMMB!N:N,MATCH($A:$A,budgetMMB!$A:$A,0))</f>
        <v>0</v>
      </c>
      <c r="O422" s="35">
        <f>INDEX(budgetMMB!O:O,MATCH($A:$A,budgetMMB!$A:$A,0))</f>
        <v>0</v>
      </c>
      <c r="P422" s="35">
        <f>INDEX(budgetMMB!P:P,MATCH($A:$A,budgetMMB!$A:$A,0))</f>
        <v>0</v>
      </c>
      <c r="Q422" s="35">
        <f>INDEX(budgetMMB!Q:Q,MATCH($A:$A,budgetMMB!$A:$A,0))</f>
        <v>0</v>
      </c>
      <c r="R422" s="35">
        <f>INDEX(budgetMMB!R:R,MATCH($A:$A,budgetMMB!$A:$A,0))</f>
        <v>0</v>
      </c>
      <c r="S422" s="14">
        <f t="shared" si="329"/>
        <v>0</v>
      </c>
      <c r="T422" s="35">
        <f>INDEX(budgetMMB!T:T,MATCH($A:$A,budgetMMB!$A:$A,0))</f>
        <v>0</v>
      </c>
      <c r="U422" s="332">
        <f t="shared" si="330"/>
        <v>0</v>
      </c>
      <c r="V422" s="58"/>
      <c r="W422" s="14"/>
      <c r="X422" s="58"/>
      <c r="Y422" s="58"/>
      <c r="Z422" s="58"/>
      <c r="AA422" s="58"/>
      <c r="AB422" s="75"/>
      <c r="AC422" s="319">
        <f t="shared" si="331"/>
        <v>0</v>
      </c>
      <c r="AD422" s="278"/>
      <c r="AE422" s="278"/>
      <c r="AF422" s="278"/>
      <c r="AG422" s="294">
        <f t="shared" si="332"/>
        <v>0</v>
      </c>
      <c r="AH422" s="304">
        <f t="shared" si="333"/>
        <v>0</v>
      </c>
    </row>
    <row r="423" spans="1:35">
      <c r="A423" s="39">
        <v>3548</v>
      </c>
      <c r="B423" s="44" t="s">
        <v>503</v>
      </c>
      <c r="C423" s="236" t="s">
        <v>244</v>
      </c>
      <c r="D423" s="6"/>
      <c r="E423" s="8"/>
      <c r="F423" s="98">
        <v>1</v>
      </c>
      <c r="G423" s="8"/>
      <c r="H423" s="7">
        <f t="shared" si="335"/>
        <v>1</v>
      </c>
      <c r="I423" s="4">
        <v>1</v>
      </c>
      <c r="J423" s="8" t="s">
        <v>231</v>
      </c>
      <c r="K423" s="7">
        <f>SUMIF(exportMMB!D:D,'Voorbeeld Costreport BudgetMMB'!A423,exportMMB!G:G)</f>
        <v>0</v>
      </c>
      <c r="L423" s="14">
        <f>INDEX(budgetMMB!L:L,MATCH(A:A,budgetMMB!A:A,0))</f>
        <v>0</v>
      </c>
      <c r="M423" s="22">
        <f>INDEX(budgetMMB!M:M,MATCH($A:$A,budgetMMB!$A:$A,0))</f>
        <v>0</v>
      </c>
      <c r="N423" s="14">
        <f>INDEX(budgetMMB!N:N,MATCH($A:$A,budgetMMB!$A:$A,0))</f>
        <v>0</v>
      </c>
      <c r="O423" s="35">
        <f>INDEX(budgetMMB!O:O,MATCH($A:$A,budgetMMB!$A:$A,0))</f>
        <v>0</v>
      </c>
      <c r="P423" s="35">
        <f>INDEX(budgetMMB!P:P,MATCH($A:$A,budgetMMB!$A:$A,0))</f>
        <v>0</v>
      </c>
      <c r="Q423" s="35">
        <f>INDEX(budgetMMB!Q:Q,MATCH($A:$A,budgetMMB!$A:$A,0))</f>
        <v>0</v>
      </c>
      <c r="R423" s="35">
        <f>INDEX(budgetMMB!R:R,MATCH($A:$A,budgetMMB!$A:$A,0))</f>
        <v>0</v>
      </c>
      <c r="S423" s="14">
        <f t="shared" si="329"/>
        <v>0</v>
      </c>
      <c r="T423" s="35">
        <f>INDEX(budgetMMB!T:T,MATCH($A:$A,budgetMMB!$A:$A,0))</f>
        <v>0</v>
      </c>
      <c r="U423" s="332">
        <f t="shared" si="330"/>
        <v>0</v>
      </c>
      <c r="V423" s="58"/>
      <c r="W423" s="14"/>
      <c r="X423" s="58"/>
      <c r="Y423" s="58"/>
      <c r="Z423" s="58"/>
      <c r="AA423" s="58"/>
      <c r="AB423" s="75"/>
      <c r="AC423" s="319">
        <f t="shared" si="331"/>
        <v>0</v>
      </c>
      <c r="AD423" s="278"/>
      <c r="AE423" s="278"/>
      <c r="AF423" s="278"/>
      <c r="AG423" s="294">
        <f t="shared" si="332"/>
        <v>0</v>
      </c>
      <c r="AH423" s="304">
        <f t="shared" si="333"/>
        <v>0</v>
      </c>
    </row>
    <row r="424" spans="1:35">
      <c r="A424" s="39">
        <v>3550</v>
      </c>
      <c r="B424" s="44" t="s">
        <v>504</v>
      </c>
      <c r="C424" s="236" t="s">
        <v>244</v>
      </c>
      <c r="D424" s="6"/>
      <c r="E424" s="8"/>
      <c r="F424" s="98">
        <v>1</v>
      </c>
      <c r="G424" s="8"/>
      <c r="H424" s="7">
        <f t="shared" si="335"/>
        <v>1</v>
      </c>
      <c r="I424" s="4">
        <v>1</v>
      </c>
      <c r="J424" s="8" t="s">
        <v>231</v>
      </c>
      <c r="K424" s="7">
        <f>SUMIF(exportMMB!D:D,'Voorbeeld Costreport BudgetMMB'!A424,exportMMB!G:G)</f>
        <v>0</v>
      </c>
      <c r="L424" s="14">
        <f>INDEX(budgetMMB!L:L,MATCH(A:A,budgetMMB!A:A,0))</f>
        <v>0</v>
      </c>
      <c r="M424" s="22">
        <f>INDEX(budgetMMB!M:M,MATCH($A:$A,budgetMMB!$A:$A,0))</f>
        <v>0</v>
      </c>
      <c r="N424" s="14">
        <f>INDEX(budgetMMB!N:N,MATCH($A:$A,budgetMMB!$A:$A,0))</f>
        <v>0</v>
      </c>
      <c r="O424" s="35">
        <f>INDEX(budgetMMB!O:O,MATCH($A:$A,budgetMMB!$A:$A,0))</f>
        <v>0</v>
      </c>
      <c r="P424" s="35">
        <f>INDEX(budgetMMB!P:P,MATCH($A:$A,budgetMMB!$A:$A,0))</f>
        <v>0</v>
      </c>
      <c r="Q424" s="35">
        <f>INDEX(budgetMMB!Q:Q,MATCH($A:$A,budgetMMB!$A:$A,0))</f>
        <v>0</v>
      </c>
      <c r="R424" s="35">
        <f>INDEX(budgetMMB!R:R,MATCH($A:$A,budgetMMB!$A:$A,0))</f>
        <v>0</v>
      </c>
      <c r="S424" s="14">
        <f t="shared" si="329"/>
        <v>0</v>
      </c>
      <c r="T424" s="35">
        <f>INDEX(budgetMMB!T:T,MATCH($A:$A,budgetMMB!$A:$A,0))</f>
        <v>0</v>
      </c>
      <c r="U424" s="332">
        <f t="shared" si="330"/>
        <v>0</v>
      </c>
      <c r="V424" s="58"/>
      <c r="W424" s="14"/>
      <c r="X424" s="58"/>
      <c r="Y424" s="58"/>
      <c r="Z424" s="58"/>
      <c r="AA424" s="58"/>
      <c r="AB424" s="75"/>
      <c r="AC424" s="319">
        <f t="shared" si="331"/>
        <v>0</v>
      </c>
      <c r="AD424" s="278"/>
      <c r="AE424" s="278"/>
      <c r="AF424" s="278"/>
      <c r="AG424" s="294">
        <f t="shared" si="332"/>
        <v>0</v>
      </c>
      <c r="AH424" s="304">
        <f t="shared" si="333"/>
        <v>0</v>
      </c>
    </row>
    <row r="425" spans="1:35">
      <c r="A425" s="39">
        <v>3583</v>
      </c>
      <c r="B425" s="44" t="s">
        <v>505</v>
      </c>
      <c r="C425" s="236" t="s">
        <v>244</v>
      </c>
      <c r="D425" s="6"/>
      <c r="E425" s="8"/>
      <c r="F425" s="98">
        <v>1</v>
      </c>
      <c r="G425" s="8"/>
      <c r="H425" s="7">
        <f t="shared" si="335"/>
        <v>1</v>
      </c>
      <c r="I425" s="4">
        <v>1</v>
      </c>
      <c r="J425" s="8" t="s">
        <v>231</v>
      </c>
      <c r="K425" s="7">
        <f>SUMIF(exportMMB!D:D,'Voorbeeld Costreport BudgetMMB'!A425,exportMMB!G:G)</f>
        <v>0</v>
      </c>
      <c r="L425" s="14">
        <f>INDEX(budgetMMB!L:L,MATCH(A:A,budgetMMB!A:A,0))</f>
        <v>0</v>
      </c>
      <c r="M425" s="22">
        <f>INDEX(budgetMMB!M:M,MATCH($A:$A,budgetMMB!$A:$A,0))</f>
        <v>0</v>
      </c>
      <c r="N425" s="14">
        <f>INDEX(budgetMMB!N:N,MATCH($A:$A,budgetMMB!$A:$A,0))</f>
        <v>0</v>
      </c>
      <c r="O425" s="35">
        <f>INDEX(budgetMMB!O:O,MATCH($A:$A,budgetMMB!$A:$A,0))</f>
        <v>0</v>
      </c>
      <c r="P425" s="35">
        <f>INDEX(budgetMMB!P:P,MATCH($A:$A,budgetMMB!$A:$A,0))</f>
        <v>0</v>
      </c>
      <c r="Q425" s="35">
        <f>INDEX(budgetMMB!Q:Q,MATCH($A:$A,budgetMMB!$A:$A,0))</f>
        <v>0</v>
      </c>
      <c r="R425" s="35">
        <f>INDEX(budgetMMB!R:R,MATCH($A:$A,budgetMMB!$A:$A,0))</f>
        <v>0</v>
      </c>
      <c r="S425" s="14">
        <f t="shared" si="329"/>
        <v>0</v>
      </c>
      <c r="T425" s="35">
        <f>INDEX(budgetMMB!T:T,MATCH($A:$A,budgetMMB!$A:$A,0))</f>
        <v>0</v>
      </c>
      <c r="U425" s="332">
        <f t="shared" si="330"/>
        <v>0</v>
      </c>
      <c r="V425" s="58"/>
      <c r="W425" s="14"/>
      <c r="X425" s="58"/>
      <c r="Y425" s="58"/>
      <c r="Z425" s="58"/>
      <c r="AA425" s="58"/>
      <c r="AB425" s="75"/>
      <c r="AC425" s="319">
        <f t="shared" si="331"/>
        <v>0</v>
      </c>
      <c r="AD425" s="278"/>
      <c r="AE425" s="278"/>
      <c r="AF425" s="278"/>
      <c r="AG425" s="294">
        <f t="shared" si="332"/>
        <v>0</v>
      </c>
      <c r="AH425" s="304">
        <f t="shared" si="333"/>
        <v>0</v>
      </c>
    </row>
    <row r="426" spans="1:35">
      <c r="A426" s="39"/>
      <c r="B426" s="46" t="s">
        <v>152</v>
      </c>
      <c r="C426" s="236"/>
      <c r="D426" s="6"/>
      <c r="E426" s="8"/>
      <c r="F426" s="98"/>
      <c r="G426" s="8"/>
      <c r="H426" s="7"/>
      <c r="I426" s="4"/>
      <c r="J426" s="8"/>
      <c r="K426" s="7"/>
      <c r="L426" s="16">
        <f>SUM(L410:L425)</f>
        <v>0</v>
      </c>
      <c r="M426" s="21">
        <f>SUM(M410:M425)</f>
        <v>0</v>
      </c>
      <c r="N426" s="16">
        <f t="shared" ref="N426:U426" si="336">SUM(N410:N425)</f>
        <v>0</v>
      </c>
      <c r="O426" s="34">
        <f t="shared" si="336"/>
        <v>0</v>
      </c>
      <c r="P426" s="34">
        <f t="shared" si="336"/>
        <v>0</v>
      </c>
      <c r="Q426" s="34">
        <f t="shared" si="336"/>
        <v>0</v>
      </c>
      <c r="R426" s="34">
        <f t="shared" si="336"/>
        <v>0</v>
      </c>
      <c r="S426" s="16">
        <f t="shared" si="336"/>
        <v>0</v>
      </c>
      <c r="T426" s="34">
        <f t="shared" si="336"/>
        <v>0</v>
      </c>
      <c r="U426" s="284">
        <f t="shared" si="336"/>
        <v>0</v>
      </c>
      <c r="V426" s="58">
        <f t="shared" ref="V426:AA426" si="337">SUM(V410:V425)</f>
        <v>0</v>
      </c>
      <c r="W426" s="14">
        <f t="shared" si="337"/>
        <v>0</v>
      </c>
      <c r="X426" s="58">
        <f t="shared" si="337"/>
        <v>0</v>
      </c>
      <c r="Y426" s="58">
        <f t="shared" si="337"/>
        <v>0</v>
      </c>
      <c r="Z426" s="58">
        <f t="shared" si="337"/>
        <v>0</v>
      </c>
      <c r="AA426" s="58">
        <f t="shared" si="337"/>
        <v>0</v>
      </c>
      <c r="AB426" s="59">
        <f t="shared" ref="AB426" si="338">SUM(AB410:AB425)</f>
        <v>0</v>
      </c>
      <c r="AC426" s="320">
        <f t="shared" ref="AC426:AF426" si="339">SUM(AC410:AC425)</f>
        <v>0</v>
      </c>
      <c r="AD426" s="279">
        <f t="shared" si="339"/>
        <v>0</v>
      </c>
      <c r="AE426" s="279">
        <f t="shared" si="339"/>
        <v>0</v>
      </c>
      <c r="AF426" s="279">
        <f t="shared" si="339"/>
        <v>0</v>
      </c>
      <c r="AG426" s="295">
        <f t="shared" ref="AG426:AH426" si="340">SUM(AG410:AG425)</f>
        <v>0</v>
      </c>
      <c r="AH426" s="305">
        <f t="shared" si="340"/>
        <v>0</v>
      </c>
      <c r="AI426" s="328"/>
    </row>
    <row r="427" spans="1:35">
      <c r="A427" s="1"/>
      <c r="B427" s="44"/>
      <c r="C427" s="239"/>
      <c r="D427" s="6"/>
      <c r="E427" s="4"/>
      <c r="F427" s="98"/>
      <c r="G427" s="8"/>
      <c r="H427" s="7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  <c r="U427" s="284"/>
      <c r="V427" s="58"/>
      <c r="W427" s="14"/>
      <c r="X427" s="58"/>
      <c r="Y427" s="58"/>
      <c r="Z427" s="58"/>
      <c r="AA427" s="58"/>
      <c r="AB427" s="75"/>
      <c r="AC427" s="319"/>
      <c r="AD427" s="278"/>
      <c r="AE427" s="278"/>
      <c r="AF427" s="278"/>
      <c r="AG427" s="294"/>
      <c r="AH427" s="304"/>
    </row>
    <row r="428" spans="1:35">
      <c r="A428" s="104">
        <v>3600</v>
      </c>
      <c r="B428" s="31" t="s">
        <v>184</v>
      </c>
      <c r="C428" s="237"/>
      <c r="D428" s="6"/>
      <c r="E428" s="8"/>
      <c r="F428" s="98"/>
      <c r="G428" s="8"/>
      <c r="H428" s="7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  <c r="U428" s="284"/>
      <c r="V428" s="58"/>
      <c r="W428" s="14"/>
      <c r="X428" s="58"/>
      <c r="Y428" s="58"/>
      <c r="Z428" s="58"/>
      <c r="AA428" s="58"/>
      <c r="AB428" s="75"/>
      <c r="AC428" s="319"/>
      <c r="AD428" s="278"/>
      <c r="AE428" s="278"/>
      <c r="AF428" s="278"/>
      <c r="AG428" s="294"/>
      <c r="AH428" s="304"/>
    </row>
    <row r="429" spans="1:35">
      <c r="A429" s="39">
        <v>3601</v>
      </c>
      <c r="B429" s="44" t="s">
        <v>506</v>
      </c>
      <c r="C429" s="236" t="s">
        <v>244</v>
      </c>
      <c r="D429" s="6"/>
      <c r="E429" s="8"/>
      <c r="F429" s="98">
        <v>1</v>
      </c>
      <c r="G429" s="8"/>
      <c r="H429" s="7">
        <f t="shared" ref="H429:H433" si="341">SUM(E429:G429)</f>
        <v>1</v>
      </c>
      <c r="I429" s="4">
        <v>1</v>
      </c>
      <c r="J429" s="8" t="s">
        <v>231</v>
      </c>
      <c r="K429" s="7">
        <f>SUMIF(exportMMB!D:D,'Voorbeeld Costreport BudgetMMB'!A429,exportMMB!G:G)</f>
        <v>0</v>
      </c>
      <c r="L429" s="14">
        <f>INDEX(budgetMMB!L:L,MATCH(A:A,budgetMMB!A:A,0))</f>
        <v>0</v>
      </c>
      <c r="M429" s="22">
        <f>INDEX(budgetMMB!M:M,MATCH($A:$A,budgetMMB!$A:$A,0))</f>
        <v>0</v>
      </c>
      <c r="N429" s="14">
        <f>INDEX(budgetMMB!N:N,MATCH($A:$A,budgetMMB!$A:$A,0))</f>
        <v>0</v>
      </c>
      <c r="O429" s="35">
        <f>INDEX(budgetMMB!O:O,MATCH($A:$A,budgetMMB!$A:$A,0))</f>
        <v>0</v>
      </c>
      <c r="P429" s="35">
        <f>INDEX(budgetMMB!P:P,MATCH($A:$A,budgetMMB!$A:$A,0))</f>
        <v>0</v>
      </c>
      <c r="Q429" s="35">
        <f>INDEX(budgetMMB!Q:Q,MATCH($A:$A,budgetMMB!$A:$A,0))</f>
        <v>0</v>
      </c>
      <c r="R429" s="35">
        <f>INDEX(budgetMMB!R:R,MATCH($A:$A,budgetMMB!$A:$A,0))</f>
        <v>0</v>
      </c>
      <c r="S429" s="14">
        <f t="shared" ref="S429:S440" si="342">L429-SUM(N429:R429)</f>
        <v>0</v>
      </c>
      <c r="T429" s="35">
        <f>INDEX(budgetMMB!T:T,MATCH($A:$A,budgetMMB!$A:$A,0))</f>
        <v>0</v>
      </c>
      <c r="U429" s="332">
        <f t="shared" ref="U429:U440" si="343">W:W+X:X+Y:Y+Z:Z+AA:AA</f>
        <v>0</v>
      </c>
      <c r="V429" s="58"/>
      <c r="W429" s="14"/>
      <c r="X429" s="58"/>
      <c r="Y429" s="58"/>
      <c r="Z429" s="58"/>
      <c r="AA429" s="58"/>
      <c r="AB429" s="75"/>
      <c r="AC429" s="319">
        <f t="shared" ref="AC429:AC440" si="344">AD:AD+AE:AE</f>
        <v>0</v>
      </c>
      <c r="AD429" s="278"/>
      <c r="AE429" s="278"/>
      <c r="AF429" s="278"/>
      <c r="AG429" s="294">
        <f t="shared" ref="AG429:AG440" si="345">AC:AC+U:U</f>
        <v>0</v>
      </c>
      <c r="AH429" s="304">
        <f t="shared" ref="AH429:AH440" si="346">L:L-AG:AG</f>
        <v>0</v>
      </c>
    </row>
    <row r="430" spans="1:35">
      <c r="A430" s="39">
        <v>3602</v>
      </c>
      <c r="B430" s="44" t="s">
        <v>507</v>
      </c>
      <c r="C430" s="236" t="s">
        <v>244</v>
      </c>
      <c r="D430" s="6"/>
      <c r="E430" s="8"/>
      <c r="F430" s="98">
        <v>1</v>
      </c>
      <c r="G430" s="8"/>
      <c r="H430" s="7">
        <f t="shared" si="341"/>
        <v>1</v>
      </c>
      <c r="I430" s="4">
        <v>1</v>
      </c>
      <c r="J430" s="8" t="s">
        <v>231</v>
      </c>
      <c r="K430" s="7">
        <f>SUMIF(exportMMB!D:D,'Voorbeeld Costreport BudgetMMB'!A430,exportMMB!G:G)</f>
        <v>0</v>
      </c>
      <c r="L430" s="14">
        <f>INDEX(budgetMMB!L:L,MATCH(A:A,budgetMMB!A:A,0))</f>
        <v>0</v>
      </c>
      <c r="M430" s="22">
        <f>INDEX(budgetMMB!M:M,MATCH($A:$A,budgetMMB!$A:$A,0))</f>
        <v>0</v>
      </c>
      <c r="N430" s="14">
        <f>INDEX(budgetMMB!N:N,MATCH($A:$A,budgetMMB!$A:$A,0))</f>
        <v>0</v>
      </c>
      <c r="O430" s="35">
        <f>INDEX(budgetMMB!O:O,MATCH($A:$A,budgetMMB!$A:$A,0))</f>
        <v>0</v>
      </c>
      <c r="P430" s="35">
        <f>INDEX(budgetMMB!P:P,MATCH($A:$A,budgetMMB!$A:$A,0))</f>
        <v>0</v>
      </c>
      <c r="Q430" s="35">
        <f>INDEX(budgetMMB!Q:Q,MATCH($A:$A,budgetMMB!$A:$A,0))</f>
        <v>0</v>
      </c>
      <c r="R430" s="35">
        <f>INDEX(budgetMMB!R:R,MATCH($A:$A,budgetMMB!$A:$A,0))</f>
        <v>0</v>
      </c>
      <c r="S430" s="14">
        <f t="shared" si="342"/>
        <v>0</v>
      </c>
      <c r="T430" s="35">
        <f>INDEX(budgetMMB!T:T,MATCH($A:$A,budgetMMB!$A:$A,0))</f>
        <v>0</v>
      </c>
      <c r="U430" s="332">
        <f t="shared" si="343"/>
        <v>0</v>
      </c>
      <c r="V430" s="58"/>
      <c r="W430" s="14"/>
      <c r="X430" s="58"/>
      <c r="Y430" s="58"/>
      <c r="Z430" s="58"/>
      <c r="AA430" s="58"/>
      <c r="AB430" s="75"/>
      <c r="AC430" s="319">
        <f t="shared" si="344"/>
        <v>0</v>
      </c>
      <c r="AD430" s="278"/>
      <c r="AE430" s="278"/>
      <c r="AF430" s="278"/>
      <c r="AG430" s="294">
        <f t="shared" si="345"/>
        <v>0</v>
      </c>
      <c r="AH430" s="304">
        <f t="shared" si="346"/>
        <v>0</v>
      </c>
    </row>
    <row r="431" spans="1:35">
      <c r="A431" s="39">
        <v>3613</v>
      </c>
      <c r="B431" s="44" t="s">
        <v>370</v>
      </c>
      <c r="C431" s="236" t="s">
        <v>244</v>
      </c>
      <c r="D431" s="6"/>
      <c r="E431" s="8"/>
      <c r="F431" s="98">
        <v>1</v>
      </c>
      <c r="G431" s="8"/>
      <c r="H431" s="7">
        <f t="shared" si="341"/>
        <v>1</v>
      </c>
      <c r="I431" s="4">
        <v>1</v>
      </c>
      <c r="J431" s="8" t="s">
        <v>231</v>
      </c>
      <c r="K431" s="7">
        <f>SUMIF(exportMMB!D:D,'Voorbeeld Costreport BudgetMMB'!A431,exportMMB!G:G)</f>
        <v>0</v>
      </c>
      <c r="L431" s="14">
        <f>INDEX(budgetMMB!L:L,MATCH(A:A,budgetMMB!A:A,0))</f>
        <v>0</v>
      </c>
      <c r="M431" s="22">
        <f>INDEX(budgetMMB!M:M,MATCH($A:$A,budgetMMB!$A:$A,0))</f>
        <v>0</v>
      </c>
      <c r="N431" s="14">
        <f>INDEX(budgetMMB!N:N,MATCH($A:$A,budgetMMB!$A:$A,0))</f>
        <v>0</v>
      </c>
      <c r="O431" s="35">
        <f>INDEX(budgetMMB!O:O,MATCH($A:$A,budgetMMB!$A:$A,0))</f>
        <v>0</v>
      </c>
      <c r="P431" s="35">
        <f>INDEX(budgetMMB!P:P,MATCH($A:$A,budgetMMB!$A:$A,0))</f>
        <v>0</v>
      </c>
      <c r="Q431" s="35">
        <f>INDEX(budgetMMB!Q:Q,MATCH($A:$A,budgetMMB!$A:$A,0))</f>
        <v>0</v>
      </c>
      <c r="R431" s="35">
        <f>INDEX(budgetMMB!R:R,MATCH($A:$A,budgetMMB!$A:$A,0))</f>
        <v>0</v>
      </c>
      <c r="S431" s="14">
        <f t="shared" si="342"/>
        <v>0</v>
      </c>
      <c r="T431" s="35">
        <f>INDEX(budgetMMB!T:T,MATCH($A:$A,budgetMMB!$A:$A,0))</f>
        <v>0</v>
      </c>
      <c r="U431" s="332">
        <f t="shared" si="343"/>
        <v>0</v>
      </c>
      <c r="V431" s="58"/>
      <c r="W431" s="14"/>
      <c r="X431" s="58"/>
      <c r="Y431" s="58"/>
      <c r="Z431" s="58"/>
      <c r="AA431" s="58"/>
      <c r="AB431" s="75"/>
      <c r="AC431" s="319">
        <f t="shared" si="344"/>
        <v>0</v>
      </c>
      <c r="AD431" s="278"/>
      <c r="AE431" s="278"/>
      <c r="AF431" s="278"/>
      <c r="AG431" s="294">
        <f t="shared" si="345"/>
        <v>0</v>
      </c>
      <c r="AH431" s="304">
        <f t="shared" si="346"/>
        <v>0</v>
      </c>
    </row>
    <row r="432" spans="1:35">
      <c r="A432" s="39">
        <v>3639</v>
      </c>
      <c r="B432" s="44" t="s">
        <v>508</v>
      </c>
      <c r="C432" s="236" t="s">
        <v>244</v>
      </c>
      <c r="D432" s="6"/>
      <c r="E432" s="8"/>
      <c r="F432" s="98">
        <v>1</v>
      </c>
      <c r="G432" s="8"/>
      <c r="H432" s="7">
        <f t="shared" si="341"/>
        <v>1</v>
      </c>
      <c r="I432" s="4">
        <v>1</v>
      </c>
      <c r="J432" s="8" t="s">
        <v>231</v>
      </c>
      <c r="K432" s="7">
        <f>SUMIF(exportMMB!D:D,'Voorbeeld Costreport BudgetMMB'!A432,exportMMB!G:G)</f>
        <v>0</v>
      </c>
      <c r="L432" s="14">
        <f>INDEX(budgetMMB!L:L,MATCH(A:A,budgetMMB!A:A,0))</f>
        <v>0</v>
      </c>
      <c r="M432" s="22">
        <f>INDEX(budgetMMB!M:M,MATCH($A:$A,budgetMMB!$A:$A,0))</f>
        <v>0</v>
      </c>
      <c r="N432" s="14">
        <f>INDEX(budgetMMB!N:N,MATCH($A:$A,budgetMMB!$A:$A,0))</f>
        <v>0</v>
      </c>
      <c r="O432" s="35">
        <f>INDEX(budgetMMB!O:O,MATCH($A:$A,budgetMMB!$A:$A,0))</f>
        <v>0</v>
      </c>
      <c r="P432" s="35">
        <f>INDEX(budgetMMB!P:P,MATCH($A:$A,budgetMMB!$A:$A,0))</f>
        <v>0</v>
      </c>
      <c r="Q432" s="35">
        <f>INDEX(budgetMMB!Q:Q,MATCH($A:$A,budgetMMB!$A:$A,0))</f>
        <v>0</v>
      </c>
      <c r="R432" s="35">
        <f>INDEX(budgetMMB!R:R,MATCH($A:$A,budgetMMB!$A:$A,0))</f>
        <v>0</v>
      </c>
      <c r="S432" s="14">
        <f t="shared" si="342"/>
        <v>0</v>
      </c>
      <c r="T432" s="35">
        <f>INDEX(budgetMMB!T:T,MATCH($A:$A,budgetMMB!$A:$A,0))</f>
        <v>0</v>
      </c>
      <c r="U432" s="332">
        <f t="shared" si="343"/>
        <v>0</v>
      </c>
      <c r="V432" s="58"/>
      <c r="W432" s="14"/>
      <c r="X432" s="58"/>
      <c r="Y432" s="58"/>
      <c r="Z432" s="58"/>
      <c r="AA432" s="58"/>
      <c r="AB432" s="75"/>
      <c r="AC432" s="319">
        <f t="shared" si="344"/>
        <v>0</v>
      </c>
      <c r="AD432" s="278"/>
      <c r="AE432" s="278"/>
      <c r="AF432" s="278"/>
      <c r="AG432" s="294">
        <f t="shared" si="345"/>
        <v>0</v>
      </c>
      <c r="AH432" s="304">
        <f t="shared" si="346"/>
        <v>0</v>
      </c>
    </row>
    <row r="433" spans="1:35">
      <c r="A433" s="39">
        <v>3640</v>
      </c>
      <c r="B433" s="44" t="s">
        <v>509</v>
      </c>
      <c r="C433" s="236" t="s">
        <v>244</v>
      </c>
      <c r="D433" s="6"/>
      <c r="E433" s="8"/>
      <c r="F433" s="98">
        <v>1</v>
      </c>
      <c r="G433" s="8"/>
      <c r="H433" s="7">
        <f t="shared" si="341"/>
        <v>1</v>
      </c>
      <c r="I433" s="4">
        <v>1</v>
      </c>
      <c r="J433" s="8" t="s">
        <v>231</v>
      </c>
      <c r="K433" s="7">
        <f>SUMIF(exportMMB!D:D,'Voorbeeld Costreport BudgetMMB'!A433,exportMMB!G:G)</f>
        <v>0</v>
      </c>
      <c r="L433" s="14">
        <f>INDEX(budgetMMB!L:L,MATCH(A:A,budgetMMB!A:A,0))</f>
        <v>0</v>
      </c>
      <c r="M433" s="22">
        <f>INDEX(budgetMMB!M:M,MATCH($A:$A,budgetMMB!$A:$A,0))</f>
        <v>0</v>
      </c>
      <c r="N433" s="14">
        <f>INDEX(budgetMMB!N:N,MATCH($A:$A,budgetMMB!$A:$A,0))</f>
        <v>0</v>
      </c>
      <c r="O433" s="35">
        <f>INDEX(budgetMMB!O:O,MATCH($A:$A,budgetMMB!$A:$A,0))</f>
        <v>0</v>
      </c>
      <c r="P433" s="35">
        <f>INDEX(budgetMMB!P:P,MATCH($A:$A,budgetMMB!$A:$A,0))</f>
        <v>0</v>
      </c>
      <c r="Q433" s="35">
        <f>INDEX(budgetMMB!Q:Q,MATCH($A:$A,budgetMMB!$A:$A,0))</f>
        <v>0</v>
      </c>
      <c r="R433" s="35">
        <f>INDEX(budgetMMB!R:R,MATCH($A:$A,budgetMMB!$A:$A,0))</f>
        <v>0</v>
      </c>
      <c r="S433" s="14">
        <f t="shared" si="342"/>
        <v>0</v>
      </c>
      <c r="T433" s="35">
        <f>INDEX(budgetMMB!T:T,MATCH($A:$A,budgetMMB!$A:$A,0))</f>
        <v>0</v>
      </c>
      <c r="U433" s="332">
        <f t="shared" si="343"/>
        <v>0</v>
      </c>
      <c r="V433" s="58"/>
      <c r="W433" s="14"/>
      <c r="X433" s="58"/>
      <c r="Y433" s="58"/>
      <c r="Z433" s="58"/>
      <c r="AA433" s="58"/>
      <c r="AB433" s="75"/>
      <c r="AC433" s="319">
        <f t="shared" si="344"/>
        <v>0</v>
      </c>
      <c r="AD433" s="278"/>
      <c r="AE433" s="278"/>
      <c r="AF433" s="278"/>
      <c r="AG433" s="294">
        <f t="shared" si="345"/>
        <v>0</v>
      </c>
      <c r="AH433" s="304">
        <f t="shared" si="346"/>
        <v>0</v>
      </c>
    </row>
    <row r="434" spans="1:35">
      <c r="A434" s="39">
        <v>3641</v>
      </c>
      <c r="B434" s="44" t="s">
        <v>320</v>
      </c>
      <c r="C434" s="236" t="s">
        <v>244</v>
      </c>
      <c r="D434" s="6"/>
      <c r="E434" s="8"/>
      <c r="F434" s="98">
        <v>1</v>
      </c>
      <c r="G434" s="8"/>
      <c r="H434" s="7">
        <f t="shared" ref="H434:H440" si="347">SUM(E434:G434)</f>
        <v>1</v>
      </c>
      <c r="I434" s="4">
        <v>1</v>
      </c>
      <c r="J434" s="8" t="s">
        <v>231</v>
      </c>
      <c r="K434" s="7">
        <f>SUMIF(exportMMB!D:D,'Voorbeeld Costreport BudgetMMB'!A434,exportMMB!G:G)</f>
        <v>0</v>
      </c>
      <c r="L434" s="14">
        <f>INDEX(budgetMMB!L:L,MATCH(A:A,budgetMMB!A:A,0))</f>
        <v>0</v>
      </c>
      <c r="M434" s="22">
        <f>INDEX(budgetMMB!M:M,MATCH($A:$A,budgetMMB!$A:$A,0))</f>
        <v>0</v>
      </c>
      <c r="N434" s="14">
        <f>INDEX(budgetMMB!N:N,MATCH($A:$A,budgetMMB!$A:$A,0))</f>
        <v>0</v>
      </c>
      <c r="O434" s="35">
        <f>INDEX(budgetMMB!O:O,MATCH($A:$A,budgetMMB!$A:$A,0))</f>
        <v>0</v>
      </c>
      <c r="P434" s="35">
        <f>INDEX(budgetMMB!P:P,MATCH($A:$A,budgetMMB!$A:$A,0))</f>
        <v>0</v>
      </c>
      <c r="Q434" s="35">
        <f>INDEX(budgetMMB!Q:Q,MATCH($A:$A,budgetMMB!$A:$A,0))</f>
        <v>0</v>
      </c>
      <c r="R434" s="35">
        <f>INDEX(budgetMMB!R:R,MATCH($A:$A,budgetMMB!$A:$A,0))</f>
        <v>0</v>
      </c>
      <c r="S434" s="14">
        <f t="shared" si="342"/>
        <v>0</v>
      </c>
      <c r="T434" s="35">
        <f>INDEX(budgetMMB!T:T,MATCH($A:$A,budgetMMB!$A:$A,0))</f>
        <v>0</v>
      </c>
      <c r="U434" s="332">
        <f t="shared" si="343"/>
        <v>0</v>
      </c>
      <c r="V434" s="58"/>
      <c r="W434" s="14"/>
      <c r="X434" s="58"/>
      <c r="Y434" s="58"/>
      <c r="Z434" s="58"/>
      <c r="AA434" s="58"/>
      <c r="AB434" s="75"/>
      <c r="AC434" s="319">
        <f t="shared" si="344"/>
        <v>0</v>
      </c>
      <c r="AD434" s="278"/>
      <c r="AE434" s="278"/>
      <c r="AF434" s="278"/>
      <c r="AG434" s="294">
        <f t="shared" si="345"/>
        <v>0</v>
      </c>
      <c r="AH434" s="304">
        <f t="shared" si="346"/>
        <v>0</v>
      </c>
    </row>
    <row r="435" spans="1:35">
      <c r="A435" s="39">
        <v>3642</v>
      </c>
      <c r="B435" s="44" t="s">
        <v>467</v>
      </c>
      <c r="C435" s="236" t="s">
        <v>244</v>
      </c>
      <c r="D435" s="6"/>
      <c r="E435" s="8"/>
      <c r="F435" s="98">
        <v>1</v>
      </c>
      <c r="G435" s="8"/>
      <c r="H435" s="7">
        <f t="shared" si="347"/>
        <v>1</v>
      </c>
      <c r="I435" s="4">
        <v>1</v>
      </c>
      <c r="J435" s="8" t="s">
        <v>231</v>
      </c>
      <c r="K435" s="7">
        <f>SUMIF(exportMMB!D:D,'Voorbeeld Costreport BudgetMMB'!A435,exportMMB!G:G)</f>
        <v>0</v>
      </c>
      <c r="L435" s="14">
        <f>INDEX(budgetMMB!L:L,MATCH(A:A,budgetMMB!A:A,0))</f>
        <v>0</v>
      </c>
      <c r="M435" s="22">
        <f>INDEX(budgetMMB!M:M,MATCH($A:$A,budgetMMB!$A:$A,0))</f>
        <v>0</v>
      </c>
      <c r="N435" s="14">
        <f>INDEX(budgetMMB!N:N,MATCH($A:$A,budgetMMB!$A:$A,0))</f>
        <v>0</v>
      </c>
      <c r="O435" s="35">
        <f>INDEX(budgetMMB!O:O,MATCH($A:$A,budgetMMB!$A:$A,0))</f>
        <v>0</v>
      </c>
      <c r="P435" s="35">
        <f>INDEX(budgetMMB!P:P,MATCH($A:$A,budgetMMB!$A:$A,0))</f>
        <v>0</v>
      </c>
      <c r="Q435" s="35">
        <f>INDEX(budgetMMB!Q:Q,MATCH($A:$A,budgetMMB!$A:$A,0))</f>
        <v>0</v>
      </c>
      <c r="R435" s="35">
        <f>INDEX(budgetMMB!R:R,MATCH($A:$A,budgetMMB!$A:$A,0))</f>
        <v>0</v>
      </c>
      <c r="S435" s="14">
        <f t="shared" si="342"/>
        <v>0</v>
      </c>
      <c r="T435" s="35">
        <f>INDEX(budgetMMB!T:T,MATCH($A:$A,budgetMMB!$A:$A,0))</f>
        <v>0</v>
      </c>
      <c r="U435" s="332">
        <f t="shared" si="343"/>
        <v>0</v>
      </c>
      <c r="V435" s="58"/>
      <c r="W435" s="14"/>
      <c r="X435" s="58"/>
      <c r="Y435" s="58"/>
      <c r="Z435" s="58"/>
      <c r="AA435" s="58"/>
      <c r="AB435" s="75"/>
      <c r="AC435" s="319">
        <f t="shared" si="344"/>
        <v>0</v>
      </c>
      <c r="AD435" s="278"/>
      <c r="AE435" s="278"/>
      <c r="AF435" s="278"/>
      <c r="AG435" s="294">
        <f t="shared" si="345"/>
        <v>0</v>
      </c>
      <c r="AH435" s="304">
        <f t="shared" si="346"/>
        <v>0</v>
      </c>
    </row>
    <row r="436" spans="1:35">
      <c r="A436" s="39">
        <v>3643</v>
      </c>
      <c r="B436" s="44" t="s">
        <v>510</v>
      </c>
      <c r="C436" s="236" t="s">
        <v>244</v>
      </c>
      <c r="D436" s="6"/>
      <c r="E436" s="8"/>
      <c r="F436" s="98">
        <v>1</v>
      </c>
      <c r="G436" s="8"/>
      <c r="H436" s="7">
        <f t="shared" si="347"/>
        <v>1</v>
      </c>
      <c r="I436" s="4">
        <v>1</v>
      </c>
      <c r="J436" s="8" t="s">
        <v>231</v>
      </c>
      <c r="K436" s="7">
        <f>SUMIF(exportMMB!D:D,'Voorbeeld Costreport BudgetMMB'!A436,exportMMB!G:G)</f>
        <v>0</v>
      </c>
      <c r="L436" s="14">
        <f>INDEX(budgetMMB!L:L,MATCH(A:A,budgetMMB!A:A,0))</f>
        <v>0</v>
      </c>
      <c r="M436" s="22">
        <f>INDEX(budgetMMB!M:M,MATCH($A:$A,budgetMMB!$A:$A,0))</f>
        <v>0</v>
      </c>
      <c r="N436" s="14">
        <f>INDEX(budgetMMB!N:N,MATCH($A:$A,budgetMMB!$A:$A,0))</f>
        <v>0</v>
      </c>
      <c r="O436" s="35">
        <f>INDEX(budgetMMB!O:O,MATCH($A:$A,budgetMMB!$A:$A,0))</f>
        <v>0</v>
      </c>
      <c r="P436" s="35">
        <f>INDEX(budgetMMB!P:P,MATCH($A:$A,budgetMMB!$A:$A,0))</f>
        <v>0</v>
      </c>
      <c r="Q436" s="35">
        <f>INDEX(budgetMMB!Q:Q,MATCH($A:$A,budgetMMB!$A:$A,0))</f>
        <v>0</v>
      </c>
      <c r="R436" s="35">
        <f>INDEX(budgetMMB!R:R,MATCH($A:$A,budgetMMB!$A:$A,0))</f>
        <v>0</v>
      </c>
      <c r="S436" s="14">
        <f t="shared" si="342"/>
        <v>0</v>
      </c>
      <c r="T436" s="35">
        <f>INDEX(budgetMMB!T:T,MATCH($A:$A,budgetMMB!$A:$A,0))</f>
        <v>0</v>
      </c>
      <c r="U436" s="332">
        <f t="shared" si="343"/>
        <v>0</v>
      </c>
      <c r="V436" s="58"/>
      <c r="W436" s="14"/>
      <c r="X436" s="58"/>
      <c r="Y436" s="58"/>
      <c r="Z436" s="58"/>
      <c r="AA436" s="58"/>
      <c r="AB436" s="75"/>
      <c r="AC436" s="319">
        <f t="shared" si="344"/>
        <v>0</v>
      </c>
      <c r="AD436" s="278"/>
      <c r="AE436" s="278"/>
      <c r="AF436" s="278"/>
      <c r="AG436" s="294">
        <f t="shared" si="345"/>
        <v>0</v>
      </c>
      <c r="AH436" s="304">
        <f t="shared" si="346"/>
        <v>0</v>
      </c>
    </row>
    <row r="437" spans="1:35">
      <c r="A437" s="39">
        <v>3645</v>
      </c>
      <c r="B437" s="44" t="s">
        <v>511</v>
      </c>
      <c r="C437" s="236" t="s">
        <v>244</v>
      </c>
      <c r="D437" s="6"/>
      <c r="E437" s="8"/>
      <c r="F437" s="98">
        <v>1</v>
      </c>
      <c r="G437" s="8"/>
      <c r="H437" s="7">
        <f t="shared" si="347"/>
        <v>1</v>
      </c>
      <c r="I437" s="4">
        <v>1</v>
      </c>
      <c r="J437" s="8" t="s">
        <v>231</v>
      </c>
      <c r="K437" s="7">
        <f>SUMIF(exportMMB!D:D,'Voorbeeld Costreport BudgetMMB'!A437,exportMMB!G:G)</f>
        <v>0</v>
      </c>
      <c r="L437" s="14">
        <f>INDEX(budgetMMB!L:L,MATCH(A:A,budgetMMB!A:A,0))</f>
        <v>0</v>
      </c>
      <c r="M437" s="22">
        <f>INDEX(budgetMMB!M:M,MATCH($A:$A,budgetMMB!$A:$A,0))</f>
        <v>0</v>
      </c>
      <c r="N437" s="14">
        <f>INDEX(budgetMMB!N:N,MATCH($A:$A,budgetMMB!$A:$A,0))</f>
        <v>0</v>
      </c>
      <c r="O437" s="35">
        <f>INDEX(budgetMMB!O:O,MATCH($A:$A,budgetMMB!$A:$A,0))</f>
        <v>0</v>
      </c>
      <c r="P437" s="35">
        <f>INDEX(budgetMMB!P:P,MATCH($A:$A,budgetMMB!$A:$A,0))</f>
        <v>0</v>
      </c>
      <c r="Q437" s="35">
        <f>INDEX(budgetMMB!Q:Q,MATCH($A:$A,budgetMMB!$A:$A,0))</f>
        <v>0</v>
      </c>
      <c r="R437" s="35">
        <f>INDEX(budgetMMB!R:R,MATCH($A:$A,budgetMMB!$A:$A,0))</f>
        <v>0</v>
      </c>
      <c r="S437" s="14">
        <f t="shared" si="342"/>
        <v>0</v>
      </c>
      <c r="T437" s="35">
        <f>INDEX(budgetMMB!T:T,MATCH($A:$A,budgetMMB!$A:$A,0))</f>
        <v>0</v>
      </c>
      <c r="U437" s="332">
        <f t="shared" si="343"/>
        <v>0</v>
      </c>
      <c r="V437" s="58"/>
      <c r="W437" s="14"/>
      <c r="X437" s="58"/>
      <c r="Y437" s="58"/>
      <c r="Z437" s="58"/>
      <c r="AA437" s="58"/>
      <c r="AB437" s="75"/>
      <c r="AC437" s="319">
        <f t="shared" si="344"/>
        <v>0</v>
      </c>
      <c r="AD437" s="278"/>
      <c r="AE437" s="278"/>
      <c r="AF437" s="278"/>
      <c r="AG437" s="294">
        <f t="shared" si="345"/>
        <v>0</v>
      </c>
      <c r="AH437" s="304">
        <f t="shared" si="346"/>
        <v>0</v>
      </c>
    </row>
    <row r="438" spans="1:35">
      <c r="A438" s="39">
        <v>3646</v>
      </c>
      <c r="B438" s="44" t="s">
        <v>512</v>
      </c>
      <c r="C438" s="236" t="s">
        <v>244</v>
      </c>
      <c r="D438" s="6"/>
      <c r="E438" s="8"/>
      <c r="F438" s="98">
        <v>1</v>
      </c>
      <c r="G438" s="8"/>
      <c r="H438" s="7">
        <f t="shared" si="347"/>
        <v>1</v>
      </c>
      <c r="I438" s="4">
        <v>1</v>
      </c>
      <c r="J438" s="8" t="s">
        <v>231</v>
      </c>
      <c r="K438" s="7">
        <f>SUMIF(exportMMB!D:D,'Voorbeeld Costreport BudgetMMB'!A438,exportMMB!G:G)</f>
        <v>0</v>
      </c>
      <c r="L438" s="14">
        <f>INDEX(budgetMMB!L:L,MATCH(A:A,budgetMMB!A:A,0))</f>
        <v>0</v>
      </c>
      <c r="M438" s="22">
        <f>INDEX(budgetMMB!M:M,MATCH($A:$A,budgetMMB!$A:$A,0))</f>
        <v>0</v>
      </c>
      <c r="N438" s="14">
        <f>INDEX(budgetMMB!N:N,MATCH($A:$A,budgetMMB!$A:$A,0))</f>
        <v>0</v>
      </c>
      <c r="O438" s="35">
        <f>INDEX(budgetMMB!O:O,MATCH($A:$A,budgetMMB!$A:$A,0))</f>
        <v>0</v>
      </c>
      <c r="P438" s="35">
        <f>INDEX(budgetMMB!P:P,MATCH($A:$A,budgetMMB!$A:$A,0))</f>
        <v>0</v>
      </c>
      <c r="Q438" s="35">
        <f>INDEX(budgetMMB!Q:Q,MATCH($A:$A,budgetMMB!$A:$A,0))</f>
        <v>0</v>
      </c>
      <c r="R438" s="35">
        <f>INDEX(budgetMMB!R:R,MATCH($A:$A,budgetMMB!$A:$A,0))</f>
        <v>0</v>
      </c>
      <c r="S438" s="14">
        <f t="shared" si="342"/>
        <v>0</v>
      </c>
      <c r="T438" s="35">
        <f>INDEX(budgetMMB!T:T,MATCH($A:$A,budgetMMB!$A:$A,0))</f>
        <v>0</v>
      </c>
      <c r="U438" s="332">
        <f t="shared" si="343"/>
        <v>0</v>
      </c>
      <c r="V438" s="58"/>
      <c r="W438" s="14"/>
      <c r="X438" s="58"/>
      <c r="Y438" s="58"/>
      <c r="Z438" s="58"/>
      <c r="AA438" s="58"/>
      <c r="AB438" s="75"/>
      <c r="AC438" s="319">
        <f t="shared" si="344"/>
        <v>0</v>
      </c>
      <c r="AD438" s="278"/>
      <c r="AE438" s="278"/>
      <c r="AF438" s="278"/>
      <c r="AG438" s="294">
        <f t="shared" si="345"/>
        <v>0</v>
      </c>
      <c r="AH438" s="304">
        <f t="shared" si="346"/>
        <v>0</v>
      </c>
    </row>
    <row r="439" spans="1:35">
      <c r="A439" s="39">
        <v>3647</v>
      </c>
      <c r="B439" s="44" t="s">
        <v>513</v>
      </c>
      <c r="C439" s="236" t="s">
        <v>244</v>
      </c>
      <c r="D439" s="6"/>
      <c r="E439" s="8"/>
      <c r="F439" s="98">
        <v>1</v>
      </c>
      <c r="G439" s="8"/>
      <c r="H439" s="7">
        <f t="shared" si="347"/>
        <v>1</v>
      </c>
      <c r="I439" s="4">
        <v>1</v>
      </c>
      <c r="J439" s="8" t="s">
        <v>231</v>
      </c>
      <c r="K439" s="7">
        <f>SUMIF(exportMMB!D:D,'Voorbeeld Costreport BudgetMMB'!A439,exportMMB!G:G)</f>
        <v>0</v>
      </c>
      <c r="L439" s="14">
        <f>INDEX(budgetMMB!L:L,MATCH(A:A,budgetMMB!A:A,0))</f>
        <v>0</v>
      </c>
      <c r="M439" s="22">
        <f>INDEX(budgetMMB!M:M,MATCH($A:$A,budgetMMB!$A:$A,0))</f>
        <v>0</v>
      </c>
      <c r="N439" s="14">
        <f>INDEX(budgetMMB!N:N,MATCH($A:$A,budgetMMB!$A:$A,0))</f>
        <v>0</v>
      </c>
      <c r="O439" s="35">
        <f>INDEX(budgetMMB!O:O,MATCH($A:$A,budgetMMB!$A:$A,0))</f>
        <v>0</v>
      </c>
      <c r="P439" s="35">
        <f>INDEX(budgetMMB!P:P,MATCH($A:$A,budgetMMB!$A:$A,0))</f>
        <v>0</v>
      </c>
      <c r="Q439" s="35">
        <f>INDEX(budgetMMB!Q:Q,MATCH($A:$A,budgetMMB!$A:$A,0))</f>
        <v>0</v>
      </c>
      <c r="R439" s="35">
        <f>INDEX(budgetMMB!R:R,MATCH($A:$A,budgetMMB!$A:$A,0))</f>
        <v>0</v>
      </c>
      <c r="S439" s="14">
        <f t="shared" si="342"/>
        <v>0</v>
      </c>
      <c r="T439" s="35">
        <f>INDEX(budgetMMB!T:T,MATCH($A:$A,budgetMMB!$A:$A,0))</f>
        <v>0</v>
      </c>
      <c r="U439" s="332">
        <f t="shared" si="343"/>
        <v>0</v>
      </c>
      <c r="V439" s="58"/>
      <c r="W439" s="14"/>
      <c r="X439" s="58"/>
      <c r="Y439" s="58"/>
      <c r="Z439" s="58"/>
      <c r="AA439" s="58"/>
      <c r="AB439" s="75"/>
      <c r="AC439" s="319">
        <f t="shared" si="344"/>
        <v>0</v>
      </c>
      <c r="AD439" s="278"/>
      <c r="AE439" s="278"/>
      <c r="AF439" s="278"/>
      <c r="AG439" s="294">
        <f t="shared" si="345"/>
        <v>0</v>
      </c>
      <c r="AH439" s="304">
        <f t="shared" si="346"/>
        <v>0</v>
      </c>
    </row>
    <row r="440" spans="1:35">
      <c r="A440" s="39">
        <v>3683</v>
      </c>
      <c r="B440" s="44" t="s">
        <v>514</v>
      </c>
      <c r="C440" s="236" t="s">
        <v>244</v>
      </c>
      <c r="D440" s="6"/>
      <c r="E440" s="8"/>
      <c r="F440" s="98">
        <v>1</v>
      </c>
      <c r="G440" s="8"/>
      <c r="H440" s="7">
        <f t="shared" si="347"/>
        <v>1</v>
      </c>
      <c r="I440" s="4">
        <v>1</v>
      </c>
      <c r="J440" s="8" t="s">
        <v>231</v>
      </c>
      <c r="K440" s="7">
        <f>SUMIF(exportMMB!D:D,'Voorbeeld Costreport BudgetMMB'!A440,exportMMB!G:G)</f>
        <v>0</v>
      </c>
      <c r="L440" s="14">
        <f>INDEX(budgetMMB!L:L,MATCH(A:A,budgetMMB!A:A,0))</f>
        <v>0</v>
      </c>
      <c r="M440" s="22">
        <f>INDEX(budgetMMB!M:M,MATCH($A:$A,budgetMMB!$A:$A,0))</f>
        <v>0</v>
      </c>
      <c r="N440" s="14">
        <f>INDEX(budgetMMB!N:N,MATCH($A:$A,budgetMMB!$A:$A,0))</f>
        <v>0</v>
      </c>
      <c r="O440" s="35">
        <f>INDEX(budgetMMB!O:O,MATCH($A:$A,budgetMMB!$A:$A,0))</f>
        <v>0</v>
      </c>
      <c r="P440" s="35">
        <f>INDEX(budgetMMB!P:P,MATCH($A:$A,budgetMMB!$A:$A,0))</f>
        <v>0</v>
      </c>
      <c r="Q440" s="35">
        <f>INDEX(budgetMMB!Q:Q,MATCH($A:$A,budgetMMB!$A:$A,0))</f>
        <v>0</v>
      </c>
      <c r="R440" s="35">
        <f>INDEX(budgetMMB!R:R,MATCH($A:$A,budgetMMB!$A:$A,0))</f>
        <v>0</v>
      </c>
      <c r="S440" s="14">
        <f t="shared" si="342"/>
        <v>0</v>
      </c>
      <c r="T440" s="35">
        <f>INDEX(budgetMMB!T:T,MATCH($A:$A,budgetMMB!$A:$A,0))</f>
        <v>0</v>
      </c>
      <c r="U440" s="332">
        <f t="shared" si="343"/>
        <v>0</v>
      </c>
      <c r="V440" s="58"/>
      <c r="W440" s="14"/>
      <c r="X440" s="58"/>
      <c r="Y440" s="58"/>
      <c r="Z440" s="58"/>
      <c r="AA440" s="58"/>
      <c r="AB440" s="75"/>
      <c r="AC440" s="319">
        <f t="shared" si="344"/>
        <v>0</v>
      </c>
      <c r="AD440" s="278"/>
      <c r="AE440" s="278"/>
      <c r="AF440" s="278"/>
      <c r="AG440" s="294">
        <f t="shared" si="345"/>
        <v>0</v>
      </c>
      <c r="AH440" s="304">
        <f t="shared" si="346"/>
        <v>0</v>
      </c>
    </row>
    <row r="441" spans="1:35">
      <c r="A441" s="39"/>
      <c r="B441" s="46" t="s">
        <v>152</v>
      </c>
      <c r="C441" s="236"/>
      <c r="D441" s="6"/>
      <c r="E441" s="8"/>
      <c r="F441" s="98"/>
      <c r="G441" s="8"/>
      <c r="H441" s="7"/>
      <c r="I441" s="4"/>
      <c r="J441" s="8"/>
      <c r="K441" s="7"/>
      <c r="L441" s="16">
        <f>SUM(L429:L440)</f>
        <v>0</v>
      </c>
      <c r="M441" s="21">
        <f>SUM(M429:M440)</f>
        <v>0</v>
      </c>
      <c r="N441" s="16">
        <f t="shared" ref="N441:U441" si="348">SUM(N429:N440)</f>
        <v>0</v>
      </c>
      <c r="O441" s="34">
        <f t="shared" si="348"/>
        <v>0</v>
      </c>
      <c r="P441" s="34">
        <f t="shared" si="348"/>
        <v>0</v>
      </c>
      <c r="Q441" s="34">
        <f t="shared" si="348"/>
        <v>0</v>
      </c>
      <c r="R441" s="34">
        <f t="shared" si="348"/>
        <v>0</v>
      </c>
      <c r="S441" s="16">
        <f t="shared" si="348"/>
        <v>0</v>
      </c>
      <c r="T441" s="34">
        <f t="shared" si="348"/>
        <v>0</v>
      </c>
      <c r="U441" s="284">
        <f t="shared" si="348"/>
        <v>0</v>
      </c>
      <c r="V441" s="58">
        <f t="shared" ref="V441:AA441" si="349">SUM(V429:V440)</f>
        <v>0</v>
      </c>
      <c r="W441" s="14">
        <f t="shared" si="349"/>
        <v>0</v>
      </c>
      <c r="X441" s="58">
        <f t="shared" si="349"/>
        <v>0</v>
      </c>
      <c r="Y441" s="58">
        <f t="shared" si="349"/>
        <v>0</v>
      </c>
      <c r="Z441" s="58">
        <f t="shared" si="349"/>
        <v>0</v>
      </c>
      <c r="AA441" s="58">
        <f t="shared" si="349"/>
        <v>0</v>
      </c>
      <c r="AB441" s="59">
        <f t="shared" ref="AB441" si="350">SUM(AB429:AB440)</f>
        <v>0</v>
      </c>
      <c r="AC441" s="320">
        <f t="shared" ref="AC441:AF441" si="351">SUM(AC429:AC440)</f>
        <v>0</v>
      </c>
      <c r="AD441" s="279">
        <f t="shared" si="351"/>
        <v>0</v>
      </c>
      <c r="AE441" s="279">
        <f t="shared" si="351"/>
        <v>0</v>
      </c>
      <c r="AF441" s="279">
        <f t="shared" si="351"/>
        <v>0</v>
      </c>
      <c r="AG441" s="295">
        <f t="shared" ref="AG441:AH441" si="352">SUM(AG429:AG440)</f>
        <v>0</v>
      </c>
      <c r="AH441" s="305">
        <f t="shared" si="352"/>
        <v>0</v>
      </c>
      <c r="AI441" s="328"/>
    </row>
    <row r="442" spans="1:35">
      <c r="A442" s="39"/>
      <c r="B442" s="44"/>
      <c r="C442" s="236"/>
      <c r="D442" s="6"/>
      <c r="E442" s="4"/>
      <c r="F442" s="98"/>
      <c r="G442" s="8"/>
      <c r="H442" s="7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  <c r="U442" s="284"/>
      <c r="V442" s="58"/>
      <c r="W442" s="14"/>
      <c r="X442" s="58"/>
      <c r="Y442" s="58"/>
      <c r="Z442" s="58"/>
      <c r="AA442" s="58"/>
      <c r="AB442" s="75"/>
      <c r="AC442" s="319"/>
      <c r="AD442" s="278"/>
      <c r="AE442" s="278"/>
      <c r="AF442" s="278"/>
      <c r="AG442" s="294"/>
      <c r="AH442" s="304"/>
    </row>
    <row r="443" spans="1:35">
      <c r="A443" s="104">
        <v>3700</v>
      </c>
      <c r="B443" s="31" t="s">
        <v>185</v>
      </c>
      <c r="C443" s="237"/>
      <c r="D443" s="6"/>
      <c r="E443" s="8"/>
      <c r="F443" s="98"/>
      <c r="G443" s="8"/>
      <c r="H443" s="7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  <c r="U443" s="284"/>
      <c r="V443" s="58"/>
      <c r="W443" s="14"/>
      <c r="X443" s="58"/>
      <c r="Y443" s="58"/>
      <c r="Z443" s="58"/>
      <c r="AA443" s="58"/>
      <c r="AB443" s="75"/>
      <c r="AC443" s="319"/>
      <c r="AD443" s="278"/>
      <c r="AE443" s="278"/>
      <c r="AF443" s="278"/>
      <c r="AG443" s="294"/>
      <c r="AH443" s="304"/>
    </row>
    <row r="444" spans="1:35">
      <c r="A444" s="103">
        <v>3701</v>
      </c>
      <c r="B444" s="44" t="s">
        <v>515</v>
      </c>
      <c r="C444" s="236" t="s">
        <v>254</v>
      </c>
      <c r="D444" s="6"/>
      <c r="E444" s="8"/>
      <c r="F444" s="98">
        <v>1</v>
      </c>
      <c r="G444" s="8"/>
      <c r="H444" s="7">
        <f t="shared" ref="H444:H446" si="353">SUM(E444:G444)</f>
        <v>1</v>
      </c>
      <c r="I444" s="4">
        <v>1</v>
      </c>
      <c r="J444" s="8" t="s">
        <v>231</v>
      </c>
      <c r="K444" s="7">
        <f>SUMIF(exportMMB!D:D,'Voorbeeld Costreport BudgetMMB'!A444,exportMMB!G:G)</f>
        <v>0</v>
      </c>
      <c r="L444" s="14">
        <f>INDEX(budgetMMB!L:L,MATCH(A:A,budgetMMB!A:A,0))</f>
        <v>0</v>
      </c>
      <c r="M444" s="22">
        <f>INDEX(budgetMMB!M:M,MATCH($A:$A,budgetMMB!$A:$A,0))</f>
        <v>0</v>
      </c>
      <c r="N444" s="14">
        <f>INDEX(budgetMMB!N:N,MATCH($A:$A,budgetMMB!$A:$A,0))</f>
        <v>0</v>
      </c>
      <c r="O444" s="35">
        <f>INDEX(budgetMMB!O:O,MATCH($A:$A,budgetMMB!$A:$A,0))</f>
        <v>0</v>
      </c>
      <c r="P444" s="35">
        <f>INDEX(budgetMMB!P:P,MATCH($A:$A,budgetMMB!$A:$A,0))</f>
        <v>0</v>
      </c>
      <c r="Q444" s="35">
        <f>INDEX(budgetMMB!Q:Q,MATCH($A:$A,budgetMMB!$A:$A,0))</f>
        <v>0</v>
      </c>
      <c r="R444" s="35">
        <f>INDEX(budgetMMB!R:R,MATCH($A:$A,budgetMMB!$A:$A,0))</f>
        <v>0</v>
      </c>
      <c r="S444" s="14">
        <f t="shared" ref="S444:S462" si="354">L444-SUM(N444:R444)</f>
        <v>0</v>
      </c>
      <c r="T444" s="35">
        <f>INDEX(budgetMMB!T:T,MATCH($A:$A,budgetMMB!$A:$A,0))</f>
        <v>0</v>
      </c>
      <c r="U444" s="332">
        <f t="shared" ref="U444:U462" si="355">W:W+X:X+Y:Y+Z:Z+AA:AA</f>
        <v>0</v>
      </c>
      <c r="V444" s="58"/>
      <c r="W444" s="14"/>
      <c r="X444" s="58"/>
      <c r="Y444" s="58"/>
      <c r="Z444" s="58"/>
      <c r="AA444" s="58"/>
      <c r="AB444" s="75"/>
      <c r="AC444" s="319">
        <f t="shared" ref="AC444:AC462" si="356">AD:AD+AE:AE</f>
        <v>0</v>
      </c>
      <c r="AD444" s="278"/>
      <c r="AE444" s="278"/>
      <c r="AF444" s="278"/>
      <c r="AG444" s="294">
        <f t="shared" ref="AG444:AG462" si="357">AC:AC+U:U</f>
        <v>0</v>
      </c>
      <c r="AH444" s="304">
        <f t="shared" ref="AH444:AH462" si="358">L:L-AG:AG</f>
        <v>0</v>
      </c>
    </row>
    <row r="445" spans="1:35">
      <c r="A445" s="39">
        <v>3702</v>
      </c>
      <c r="B445" s="44" t="s">
        <v>516</v>
      </c>
      <c r="C445" s="236" t="s">
        <v>254</v>
      </c>
      <c r="D445" s="6"/>
      <c r="E445" s="8"/>
      <c r="F445" s="98">
        <v>1</v>
      </c>
      <c r="G445" s="8"/>
      <c r="H445" s="7">
        <f t="shared" si="353"/>
        <v>1</v>
      </c>
      <c r="I445" s="4">
        <v>1</v>
      </c>
      <c r="J445" s="8" t="s">
        <v>231</v>
      </c>
      <c r="K445" s="7">
        <f>SUMIF(exportMMB!D:D,'Voorbeeld Costreport BudgetMMB'!A445,exportMMB!G:G)</f>
        <v>0</v>
      </c>
      <c r="L445" s="14">
        <f>INDEX(budgetMMB!L:L,MATCH(A:A,budgetMMB!A:A,0))</f>
        <v>0</v>
      </c>
      <c r="M445" s="22">
        <f>INDEX(budgetMMB!M:M,MATCH($A:$A,budgetMMB!$A:$A,0))</f>
        <v>0</v>
      </c>
      <c r="N445" s="14">
        <f>INDEX(budgetMMB!N:N,MATCH($A:$A,budgetMMB!$A:$A,0))</f>
        <v>0</v>
      </c>
      <c r="O445" s="35">
        <f>INDEX(budgetMMB!O:O,MATCH($A:$A,budgetMMB!$A:$A,0))</f>
        <v>0</v>
      </c>
      <c r="P445" s="35">
        <f>INDEX(budgetMMB!P:P,MATCH($A:$A,budgetMMB!$A:$A,0))</f>
        <v>0</v>
      </c>
      <c r="Q445" s="35">
        <f>INDEX(budgetMMB!Q:Q,MATCH($A:$A,budgetMMB!$A:$A,0))</f>
        <v>0</v>
      </c>
      <c r="R445" s="35">
        <f>INDEX(budgetMMB!R:R,MATCH($A:$A,budgetMMB!$A:$A,0))</f>
        <v>0</v>
      </c>
      <c r="S445" s="14">
        <f t="shared" si="354"/>
        <v>0</v>
      </c>
      <c r="T445" s="35">
        <f>INDEX(budgetMMB!T:T,MATCH($A:$A,budgetMMB!$A:$A,0))</f>
        <v>0</v>
      </c>
      <c r="U445" s="332">
        <f t="shared" si="355"/>
        <v>0</v>
      </c>
      <c r="V445" s="58"/>
      <c r="W445" s="14"/>
      <c r="X445" s="58"/>
      <c r="Y445" s="58"/>
      <c r="Z445" s="58"/>
      <c r="AA445" s="58"/>
      <c r="AB445" s="75"/>
      <c r="AC445" s="319">
        <f t="shared" si="356"/>
        <v>0</v>
      </c>
      <c r="AD445" s="278"/>
      <c r="AE445" s="278"/>
      <c r="AF445" s="278"/>
      <c r="AG445" s="294">
        <f t="shared" si="357"/>
        <v>0</v>
      </c>
      <c r="AH445" s="304">
        <f t="shared" si="358"/>
        <v>0</v>
      </c>
    </row>
    <row r="446" spans="1:35">
      <c r="A446" s="39">
        <v>3704</v>
      </c>
      <c r="B446" s="44" t="s">
        <v>517</v>
      </c>
      <c r="C446" s="236" t="s">
        <v>254</v>
      </c>
      <c r="D446" s="6"/>
      <c r="E446" s="8"/>
      <c r="F446" s="98">
        <v>1</v>
      </c>
      <c r="G446" s="8"/>
      <c r="H446" s="7">
        <f t="shared" si="353"/>
        <v>1</v>
      </c>
      <c r="I446" s="4">
        <v>1</v>
      </c>
      <c r="J446" s="8" t="s">
        <v>231</v>
      </c>
      <c r="K446" s="7">
        <f>SUMIF(exportMMB!D:D,'Voorbeeld Costreport BudgetMMB'!A446,exportMMB!G:G)</f>
        <v>0</v>
      </c>
      <c r="L446" s="14">
        <f>INDEX(budgetMMB!L:L,MATCH(A:A,budgetMMB!A:A,0))</f>
        <v>0</v>
      </c>
      <c r="M446" s="22">
        <f>INDEX(budgetMMB!M:M,MATCH($A:$A,budgetMMB!$A:$A,0))</f>
        <v>0</v>
      </c>
      <c r="N446" s="14">
        <f>INDEX(budgetMMB!N:N,MATCH($A:$A,budgetMMB!$A:$A,0))</f>
        <v>0</v>
      </c>
      <c r="O446" s="35">
        <f>INDEX(budgetMMB!O:O,MATCH($A:$A,budgetMMB!$A:$A,0))</f>
        <v>0</v>
      </c>
      <c r="P446" s="35">
        <f>INDEX(budgetMMB!P:P,MATCH($A:$A,budgetMMB!$A:$A,0))</f>
        <v>0</v>
      </c>
      <c r="Q446" s="35">
        <f>INDEX(budgetMMB!Q:Q,MATCH($A:$A,budgetMMB!$A:$A,0))</f>
        <v>0</v>
      </c>
      <c r="R446" s="35">
        <f>INDEX(budgetMMB!R:R,MATCH($A:$A,budgetMMB!$A:$A,0))</f>
        <v>0</v>
      </c>
      <c r="S446" s="14">
        <f t="shared" si="354"/>
        <v>0</v>
      </c>
      <c r="T446" s="35">
        <f>INDEX(budgetMMB!T:T,MATCH($A:$A,budgetMMB!$A:$A,0))</f>
        <v>0</v>
      </c>
      <c r="U446" s="332">
        <f t="shared" si="355"/>
        <v>0</v>
      </c>
      <c r="V446" s="58"/>
      <c r="W446" s="14"/>
      <c r="X446" s="58"/>
      <c r="Y446" s="58"/>
      <c r="Z446" s="58"/>
      <c r="AA446" s="58"/>
      <c r="AB446" s="75"/>
      <c r="AC446" s="319">
        <f t="shared" si="356"/>
        <v>0</v>
      </c>
      <c r="AD446" s="278"/>
      <c r="AE446" s="278"/>
      <c r="AF446" s="278"/>
      <c r="AG446" s="294">
        <f t="shared" si="357"/>
        <v>0</v>
      </c>
      <c r="AH446" s="304">
        <f t="shared" si="358"/>
        <v>0</v>
      </c>
    </row>
    <row r="447" spans="1:35">
      <c r="A447" s="39">
        <v>3740</v>
      </c>
      <c r="B447" s="44" t="s">
        <v>518</v>
      </c>
      <c r="C447" s="236" t="s">
        <v>254</v>
      </c>
      <c r="D447" s="6"/>
      <c r="E447" s="8"/>
      <c r="F447" s="98">
        <v>1</v>
      </c>
      <c r="G447" s="8"/>
      <c r="H447" s="7">
        <f t="shared" ref="H447" si="359">SUM(E447:G447)</f>
        <v>1</v>
      </c>
      <c r="I447" s="4">
        <v>1</v>
      </c>
      <c r="J447" s="8" t="s">
        <v>231</v>
      </c>
      <c r="K447" s="7">
        <f>SUMIF(exportMMB!D:D,'Voorbeeld Costreport BudgetMMB'!A447,exportMMB!G:G)</f>
        <v>0</v>
      </c>
      <c r="L447" s="14">
        <f>INDEX(budgetMMB!L:L,MATCH(A:A,budgetMMB!A:A,0))</f>
        <v>0</v>
      </c>
      <c r="M447" s="22">
        <f>INDEX(budgetMMB!M:M,MATCH($A:$A,budgetMMB!$A:$A,0))</f>
        <v>0</v>
      </c>
      <c r="N447" s="14">
        <f>INDEX(budgetMMB!N:N,MATCH($A:$A,budgetMMB!$A:$A,0))</f>
        <v>0</v>
      </c>
      <c r="O447" s="35">
        <f>INDEX(budgetMMB!O:O,MATCH($A:$A,budgetMMB!$A:$A,0))</f>
        <v>0</v>
      </c>
      <c r="P447" s="35">
        <f>INDEX(budgetMMB!P:P,MATCH($A:$A,budgetMMB!$A:$A,0))</f>
        <v>0</v>
      </c>
      <c r="Q447" s="35">
        <f>INDEX(budgetMMB!Q:Q,MATCH($A:$A,budgetMMB!$A:$A,0))</f>
        <v>0</v>
      </c>
      <c r="R447" s="35">
        <f>INDEX(budgetMMB!R:R,MATCH($A:$A,budgetMMB!$A:$A,0))</f>
        <v>0</v>
      </c>
      <c r="S447" s="14">
        <f t="shared" si="354"/>
        <v>0</v>
      </c>
      <c r="T447" s="35">
        <f>INDEX(budgetMMB!T:T,MATCH($A:$A,budgetMMB!$A:$A,0))</f>
        <v>0</v>
      </c>
      <c r="U447" s="332">
        <f t="shared" si="355"/>
        <v>0</v>
      </c>
      <c r="V447" s="58"/>
      <c r="W447" s="14"/>
      <c r="X447" s="58"/>
      <c r="Y447" s="58"/>
      <c r="Z447" s="58"/>
      <c r="AA447" s="58"/>
      <c r="AB447" s="75"/>
      <c r="AC447" s="319">
        <f t="shared" si="356"/>
        <v>0</v>
      </c>
      <c r="AD447" s="278"/>
      <c r="AE447" s="278"/>
      <c r="AF447" s="278"/>
      <c r="AG447" s="294">
        <f t="shared" si="357"/>
        <v>0</v>
      </c>
      <c r="AH447" s="304">
        <f t="shared" si="358"/>
        <v>0</v>
      </c>
    </row>
    <row r="448" spans="1:35">
      <c r="A448" s="39">
        <v>3741</v>
      </c>
      <c r="B448" s="44" t="s">
        <v>519</v>
      </c>
      <c r="C448" s="236" t="s">
        <v>254</v>
      </c>
      <c r="D448" s="6"/>
      <c r="E448" s="8"/>
      <c r="F448" s="98">
        <v>1</v>
      </c>
      <c r="G448" s="8"/>
      <c r="H448" s="7">
        <f t="shared" ref="H448:H453" si="360">SUM(E448:G448)</f>
        <v>1</v>
      </c>
      <c r="I448" s="4">
        <v>1</v>
      </c>
      <c r="J448" s="8" t="s">
        <v>231</v>
      </c>
      <c r="K448" s="7">
        <f>SUMIF(exportMMB!D:D,'Voorbeeld Costreport BudgetMMB'!A448,exportMMB!G:G)</f>
        <v>0</v>
      </c>
      <c r="L448" s="14">
        <f>INDEX(budgetMMB!L:L,MATCH(A:A,budgetMMB!A:A,0))</f>
        <v>0</v>
      </c>
      <c r="M448" s="22">
        <f>INDEX(budgetMMB!M:M,MATCH($A:$A,budgetMMB!$A:$A,0))</f>
        <v>0</v>
      </c>
      <c r="N448" s="14">
        <f>INDEX(budgetMMB!N:N,MATCH($A:$A,budgetMMB!$A:$A,0))</f>
        <v>0</v>
      </c>
      <c r="O448" s="35">
        <f>INDEX(budgetMMB!O:O,MATCH($A:$A,budgetMMB!$A:$A,0))</f>
        <v>0</v>
      </c>
      <c r="P448" s="35">
        <f>INDEX(budgetMMB!P:P,MATCH($A:$A,budgetMMB!$A:$A,0))</f>
        <v>0</v>
      </c>
      <c r="Q448" s="35">
        <f>INDEX(budgetMMB!Q:Q,MATCH($A:$A,budgetMMB!$A:$A,0))</f>
        <v>0</v>
      </c>
      <c r="R448" s="35">
        <f>INDEX(budgetMMB!R:R,MATCH($A:$A,budgetMMB!$A:$A,0))</f>
        <v>0</v>
      </c>
      <c r="S448" s="14">
        <f t="shared" si="354"/>
        <v>0</v>
      </c>
      <c r="T448" s="35">
        <f>INDEX(budgetMMB!T:T,MATCH($A:$A,budgetMMB!$A:$A,0))</f>
        <v>0</v>
      </c>
      <c r="U448" s="332">
        <f t="shared" si="355"/>
        <v>0</v>
      </c>
      <c r="V448" s="58"/>
      <c r="W448" s="14"/>
      <c r="X448" s="58"/>
      <c r="Y448" s="58"/>
      <c r="Z448" s="58"/>
      <c r="AA448" s="58"/>
      <c r="AB448" s="75"/>
      <c r="AC448" s="319">
        <f t="shared" si="356"/>
        <v>0</v>
      </c>
      <c r="AD448" s="278"/>
      <c r="AE448" s="278"/>
      <c r="AF448" s="278"/>
      <c r="AG448" s="294">
        <f t="shared" si="357"/>
        <v>0</v>
      </c>
      <c r="AH448" s="304">
        <f t="shared" si="358"/>
        <v>0</v>
      </c>
    </row>
    <row r="449" spans="1:35">
      <c r="A449" s="39">
        <v>3742</v>
      </c>
      <c r="B449" s="44" t="s">
        <v>520</v>
      </c>
      <c r="C449" s="236" t="s">
        <v>254</v>
      </c>
      <c r="D449" s="6"/>
      <c r="E449" s="8"/>
      <c r="F449" s="98">
        <v>1</v>
      </c>
      <c r="G449" s="8"/>
      <c r="H449" s="7">
        <f t="shared" si="360"/>
        <v>1</v>
      </c>
      <c r="I449" s="4">
        <v>1</v>
      </c>
      <c r="J449" s="8" t="s">
        <v>231</v>
      </c>
      <c r="K449" s="7">
        <f>SUMIF(exportMMB!D:D,'Voorbeeld Costreport BudgetMMB'!A449,exportMMB!G:G)</f>
        <v>0</v>
      </c>
      <c r="L449" s="14">
        <f>INDEX(budgetMMB!L:L,MATCH(A:A,budgetMMB!A:A,0))</f>
        <v>0</v>
      </c>
      <c r="M449" s="22">
        <f>INDEX(budgetMMB!M:M,MATCH($A:$A,budgetMMB!$A:$A,0))</f>
        <v>0</v>
      </c>
      <c r="N449" s="14">
        <f>INDEX(budgetMMB!N:N,MATCH($A:$A,budgetMMB!$A:$A,0))</f>
        <v>0</v>
      </c>
      <c r="O449" s="35">
        <f>INDEX(budgetMMB!O:O,MATCH($A:$A,budgetMMB!$A:$A,0))</f>
        <v>0</v>
      </c>
      <c r="P449" s="35">
        <f>INDEX(budgetMMB!P:P,MATCH($A:$A,budgetMMB!$A:$A,0))</f>
        <v>0</v>
      </c>
      <c r="Q449" s="35">
        <f>INDEX(budgetMMB!Q:Q,MATCH($A:$A,budgetMMB!$A:$A,0))</f>
        <v>0</v>
      </c>
      <c r="R449" s="35">
        <f>INDEX(budgetMMB!R:R,MATCH($A:$A,budgetMMB!$A:$A,0))</f>
        <v>0</v>
      </c>
      <c r="S449" s="14">
        <f t="shared" si="354"/>
        <v>0</v>
      </c>
      <c r="T449" s="35">
        <f>INDEX(budgetMMB!T:T,MATCH($A:$A,budgetMMB!$A:$A,0))</f>
        <v>0</v>
      </c>
      <c r="U449" s="332">
        <f t="shared" si="355"/>
        <v>0</v>
      </c>
      <c r="V449" s="58"/>
      <c r="W449" s="14"/>
      <c r="X449" s="58"/>
      <c r="Y449" s="58"/>
      <c r="Z449" s="58"/>
      <c r="AA449" s="58"/>
      <c r="AB449" s="75"/>
      <c r="AC449" s="319">
        <f t="shared" si="356"/>
        <v>0</v>
      </c>
      <c r="AD449" s="278"/>
      <c r="AE449" s="278"/>
      <c r="AF449" s="278"/>
      <c r="AG449" s="294">
        <f t="shared" si="357"/>
        <v>0</v>
      </c>
      <c r="AH449" s="304">
        <f t="shared" si="358"/>
        <v>0</v>
      </c>
    </row>
    <row r="450" spans="1:35">
      <c r="A450" s="39">
        <v>3743</v>
      </c>
      <c r="B450" s="44" t="s">
        <v>521</v>
      </c>
      <c r="C450" s="236" t="s">
        <v>254</v>
      </c>
      <c r="D450" s="6"/>
      <c r="E450" s="8"/>
      <c r="F450" s="98">
        <v>1</v>
      </c>
      <c r="G450" s="8"/>
      <c r="H450" s="7">
        <f t="shared" si="360"/>
        <v>1</v>
      </c>
      <c r="I450" s="4">
        <v>1</v>
      </c>
      <c r="J450" s="8" t="s">
        <v>231</v>
      </c>
      <c r="K450" s="7">
        <f>SUMIF(exportMMB!D:D,'Voorbeeld Costreport BudgetMMB'!A450,exportMMB!G:G)</f>
        <v>0</v>
      </c>
      <c r="L450" s="14">
        <f>INDEX(budgetMMB!L:L,MATCH(A:A,budgetMMB!A:A,0))</f>
        <v>0</v>
      </c>
      <c r="M450" s="22">
        <f>INDEX(budgetMMB!M:M,MATCH($A:$A,budgetMMB!$A:$A,0))</f>
        <v>0</v>
      </c>
      <c r="N450" s="14">
        <f>INDEX(budgetMMB!N:N,MATCH($A:$A,budgetMMB!$A:$A,0))</f>
        <v>0</v>
      </c>
      <c r="O450" s="35">
        <f>INDEX(budgetMMB!O:O,MATCH($A:$A,budgetMMB!$A:$A,0))</f>
        <v>0</v>
      </c>
      <c r="P450" s="35">
        <f>INDEX(budgetMMB!P:P,MATCH($A:$A,budgetMMB!$A:$A,0))</f>
        <v>0</v>
      </c>
      <c r="Q450" s="35">
        <f>INDEX(budgetMMB!Q:Q,MATCH($A:$A,budgetMMB!$A:$A,0))</f>
        <v>0</v>
      </c>
      <c r="R450" s="35">
        <f>INDEX(budgetMMB!R:R,MATCH($A:$A,budgetMMB!$A:$A,0))</f>
        <v>0</v>
      </c>
      <c r="S450" s="14">
        <f t="shared" si="354"/>
        <v>0</v>
      </c>
      <c r="T450" s="35">
        <f>INDEX(budgetMMB!T:T,MATCH($A:$A,budgetMMB!$A:$A,0))</f>
        <v>0</v>
      </c>
      <c r="U450" s="332">
        <f t="shared" si="355"/>
        <v>0</v>
      </c>
      <c r="V450" s="58"/>
      <c r="W450" s="14"/>
      <c r="X450" s="58"/>
      <c r="Y450" s="58"/>
      <c r="Z450" s="58"/>
      <c r="AA450" s="58"/>
      <c r="AB450" s="75"/>
      <c r="AC450" s="319">
        <f t="shared" si="356"/>
        <v>0</v>
      </c>
      <c r="AD450" s="278"/>
      <c r="AE450" s="278"/>
      <c r="AF450" s="278"/>
      <c r="AG450" s="294">
        <f t="shared" si="357"/>
        <v>0</v>
      </c>
      <c r="AH450" s="304">
        <f t="shared" si="358"/>
        <v>0</v>
      </c>
    </row>
    <row r="451" spans="1:35">
      <c r="A451" s="39">
        <v>3751</v>
      </c>
      <c r="B451" s="44" t="s">
        <v>522</v>
      </c>
      <c r="C451" s="236" t="s">
        <v>254</v>
      </c>
      <c r="D451" s="6"/>
      <c r="E451" s="8"/>
      <c r="F451" s="98">
        <v>1</v>
      </c>
      <c r="G451" s="8"/>
      <c r="H451" s="7">
        <f t="shared" si="360"/>
        <v>1</v>
      </c>
      <c r="I451" s="4">
        <v>1</v>
      </c>
      <c r="J451" s="8" t="s">
        <v>231</v>
      </c>
      <c r="K451" s="7">
        <f>SUMIF(exportMMB!D:D,'Voorbeeld Costreport BudgetMMB'!A451,exportMMB!G:G)</f>
        <v>0</v>
      </c>
      <c r="L451" s="14">
        <f>INDEX(budgetMMB!L:L,MATCH(A:A,budgetMMB!A:A,0))</f>
        <v>0</v>
      </c>
      <c r="M451" s="22">
        <f>INDEX(budgetMMB!M:M,MATCH($A:$A,budgetMMB!$A:$A,0))</f>
        <v>0</v>
      </c>
      <c r="N451" s="14">
        <f>INDEX(budgetMMB!N:N,MATCH($A:$A,budgetMMB!$A:$A,0))</f>
        <v>0</v>
      </c>
      <c r="O451" s="35">
        <f>INDEX(budgetMMB!O:O,MATCH($A:$A,budgetMMB!$A:$A,0))</f>
        <v>0</v>
      </c>
      <c r="P451" s="35">
        <f>INDEX(budgetMMB!P:P,MATCH($A:$A,budgetMMB!$A:$A,0))</f>
        <v>0</v>
      </c>
      <c r="Q451" s="35">
        <f>INDEX(budgetMMB!Q:Q,MATCH($A:$A,budgetMMB!$A:$A,0))</f>
        <v>0</v>
      </c>
      <c r="R451" s="35">
        <f>INDEX(budgetMMB!R:R,MATCH($A:$A,budgetMMB!$A:$A,0))</f>
        <v>0</v>
      </c>
      <c r="S451" s="14">
        <f t="shared" si="354"/>
        <v>0</v>
      </c>
      <c r="T451" s="36"/>
      <c r="U451" s="332">
        <f t="shared" si="355"/>
        <v>0</v>
      </c>
      <c r="V451" s="58"/>
      <c r="W451" s="14"/>
      <c r="X451" s="58"/>
      <c r="Y451" s="58"/>
      <c r="Z451" s="58"/>
      <c r="AA451" s="58"/>
      <c r="AB451" s="310"/>
      <c r="AC451" s="319">
        <f t="shared" si="356"/>
        <v>0</v>
      </c>
      <c r="AD451" s="278"/>
      <c r="AE451" s="278"/>
      <c r="AF451" s="278"/>
      <c r="AG451" s="294">
        <f t="shared" si="357"/>
        <v>0</v>
      </c>
      <c r="AH451" s="304">
        <f t="shared" si="358"/>
        <v>0</v>
      </c>
    </row>
    <row r="452" spans="1:35">
      <c r="A452" s="39">
        <v>3755</v>
      </c>
      <c r="B452" s="44" t="s">
        <v>523</v>
      </c>
      <c r="C452" s="236" t="s">
        <v>254</v>
      </c>
      <c r="D452" s="6"/>
      <c r="E452" s="8"/>
      <c r="F452" s="98">
        <v>1</v>
      </c>
      <c r="G452" s="8"/>
      <c r="H452" s="7">
        <f t="shared" si="360"/>
        <v>1</v>
      </c>
      <c r="I452" s="4">
        <v>1</v>
      </c>
      <c r="J452" s="8" t="s">
        <v>231</v>
      </c>
      <c r="K452" s="7">
        <f>SUMIF(exportMMB!D:D,'Voorbeeld Costreport BudgetMMB'!A452,exportMMB!G:G)</f>
        <v>0</v>
      </c>
      <c r="L452" s="14">
        <f>INDEX(budgetMMB!L:L,MATCH(A:A,budgetMMB!A:A,0))</f>
        <v>0</v>
      </c>
      <c r="M452" s="22">
        <f>INDEX(budgetMMB!M:M,MATCH($A:$A,budgetMMB!$A:$A,0))</f>
        <v>0</v>
      </c>
      <c r="N452" s="14">
        <f>INDEX(budgetMMB!N:N,MATCH($A:$A,budgetMMB!$A:$A,0))</f>
        <v>0</v>
      </c>
      <c r="O452" s="35">
        <f>INDEX(budgetMMB!O:O,MATCH($A:$A,budgetMMB!$A:$A,0))</f>
        <v>0</v>
      </c>
      <c r="P452" s="35">
        <f>INDEX(budgetMMB!P:P,MATCH($A:$A,budgetMMB!$A:$A,0))</f>
        <v>0</v>
      </c>
      <c r="Q452" s="35">
        <f>INDEX(budgetMMB!Q:Q,MATCH($A:$A,budgetMMB!$A:$A,0))</f>
        <v>0</v>
      </c>
      <c r="R452" s="35">
        <f>INDEX(budgetMMB!R:R,MATCH($A:$A,budgetMMB!$A:$A,0))</f>
        <v>0</v>
      </c>
      <c r="S452" s="14">
        <f t="shared" si="354"/>
        <v>0</v>
      </c>
      <c r="T452" s="36"/>
      <c r="U452" s="332">
        <f t="shared" si="355"/>
        <v>0</v>
      </c>
      <c r="V452" s="58"/>
      <c r="W452" s="14"/>
      <c r="X452" s="58"/>
      <c r="Y452" s="58"/>
      <c r="Z452" s="58"/>
      <c r="AA452" s="58"/>
      <c r="AB452" s="310"/>
      <c r="AC452" s="319">
        <f t="shared" si="356"/>
        <v>0</v>
      </c>
      <c r="AD452" s="278"/>
      <c r="AE452" s="278"/>
      <c r="AF452" s="278"/>
      <c r="AG452" s="294">
        <f t="shared" si="357"/>
        <v>0</v>
      </c>
      <c r="AH452" s="304">
        <f t="shared" si="358"/>
        <v>0</v>
      </c>
    </row>
    <row r="453" spans="1:35">
      <c r="A453" s="39">
        <v>3757</v>
      </c>
      <c r="B453" s="44" t="s">
        <v>524</v>
      </c>
      <c r="C453" s="236" t="s">
        <v>254</v>
      </c>
      <c r="D453" s="6"/>
      <c r="E453" s="8"/>
      <c r="F453" s="98">
        <v>1</v>
      </c>
      <c r="G453" s="8"/>
      <c r="H453" s="7">
        <f t="shared" si="360"/>
        <v>1</v>
      </c>
      <c r="I453" s="4">
        <v>1</v>
      </c>
      <c r="J453" s="8" t="s">
        <v>231</v>
      </c>
      <c r="K453" s="7">
        <f>SUMIF(exportMMB!D:D,'Voorbeeld Costreport BudgetMMB'!A453,exportMMB!G:G)</f>
        <v>0</v>
      </c>
      <c r="L453" s="14">
        <f>INDEX(budgetMMB!L:L,MATCH(A:A,budgetMMB!A:A,0))</f>
        <v>0</v>
      </c>
      <c r="M453" s="22">
        <f>INDEX(budgetMMB!M:M,MATCH($A:$A,budgetMMB!$A:$A,0))</f>
        <v>0</v>
      </c>
      <c r="N453" s="14">
        <f>INDEX(budgetMMB!N:N,MATCH($A:$A,budgetMMB!$A:$A,0))</f>
        <v>0</v>
      </c>
      <c r="O453" s="35">
        <f>INDEX(budgetMMB!O:O,MATCH($A:$A,budgetMMB!$A:$A,0))</f>
        <v>0</v>
      </c>
      <c r="P453" s="35">
        <f>INDEX(budgetMMB!P:P,MATCH($A:$A,budgetMMB!$A:$A,0))</f>
        <v>0</v>
      </c>
      <c r="Q453" s="35">
        <f>INDEX(budgetMMB!Q:Q,MATCH($A:$A,budgetMMB!$A:$A,0))</f>
        <v>0</v>
      </c>
      <c r="R453" s="35">
        <f>INDEX(budgetMMB!R:R,MATCH($A:$A,budgetMMB!$A:$A,0))</f>
        <v>0</v>
      </c>
      <c r="S453" s="14">
        <f t="shared" si="354"/>
        <v>0</v>
      </c>
      <c r="T453" s="36"/>
      <c r="U453" s="332">
        <f t="shared" si="355"/>
        <v>0</v>
      </c>
      <c r="V453" s="58"/>
      <c r="W453" s="14"/>
      <c r="X453" s="58"/>
      <c r="Y453" s="58"/>
      <c r="Z453" s="58"/>
      <c r="AA453" s="58"/>
      <c r="AB453" s="310"/>
      <c r="AC453" s="319">
        <f t="shared" si="356"/>
        <v>0</v>
      </c>
      <c r="AD453" s="278"/>
      <c r="AE453" s="278"/>
      <c r="AF453" s="278"/>
      <c r="AG453" s="294">
        <f t="shared" si="357"/>
        <v>0</v>
      </c>
      <c r="AH453" s="304">
        <f t="shared" si="358"/>
        <v>0</v>
      </c>
    </row>
    <row r="454" spans="1:35">
      <c r="A454" s="39">
        <v>3758</v>
      </c>
      <c r="B454" s="44" t="s">
        <v>525</v>
      </c>
      <c r="C454" s="236" t="s">
        <v>254</v>
      </c>
      <c r="D454" s="6"/>
      <c r="E454" s="8"/>
      <c r="F454" s="98">
        <v>1</v>
      </c>
      <c r="G454" s="8"/>
      <c r="H454" s="7">
        <f t="shared" ref="H454:H461" si="361">SUM(E454:G454)</f>
        <v>1</v>
      </c>
      <c r="I454" s="4">
        <v>1</v>
      </c>
      <c r="J454" s="8" t="s">
        <v>231</v>
      </c>
      <c r="K454" s="7">
        <f>SUMIF(exportMMB!D:D,'Voorbeeld Costreport BudgetMMB'!A454,exportMMB!G:G)</f>
        <v>0</v>
      </c>
      <c r="L454" s="14">
        <f>INDEX(budgetMMB!L:L,MATCH(A:A,budgetMMB!A:A,0))</f>
        <v>0</v>
      </c>
      <c r="M454" s="22">
        <f>INDEX(budgetMMB!M:M,MATCH($A:$A,budgetMMB!$A:$A,0))</f>
        <v>0</v>
      </c>
      <c r="N454" s="14">
        <f>INDEX(budgetMMB!N:N,MATCH($A:$A,budgetMMB!$A:$A,0))</f>
        <v>0</v>
      </c>
      <c r="O454" s="35">
        <f>INDEX(budgetMMB!O:O,MATCH($A:$A,budgetMMB!$A:$A,0))</f>
        <v>0</v>
      </c>
      <c r="P454" s="35">
        <f>INDEX(budgetMMB!P:P,MATCH($A:$A,budgetMMB!$A:$A,0))</f>
        <v>0</v>
      </c>
      <c r="Q454" s="35">
        <f>INDEX(budgetMMB!Q:Q,MATCH($A:$A,budgetMMB!$A:$A,0))</f>
        <v>0</v>
      </c>
      <c r="R454" s="35">
        <f>INDEX(budgetMMB!R:R,MATCH($A:$A,budgetMMB!$A:$A,0))</f>
        <v>0</v>
      </c>
      <c r="S454" s="14">
        <f t="shared" si="354"/>
        <v>0</v>
      </c>
      <c r="T454" s="36"/>
      <c r="U454" s="332">
        <f t="shared" si="355"/>
        <v>0</v>
      </c>
      <c r="V454" s="58"/>
      <c r="W454" s="14"/>
      <c r="X454" s="58"/>
      <c r="Y454" s="58"/>
      <c r="Z454" s="58"/>
      <c r="AA454" s="58"/>
      <c r="AB454" s="310"/>
      <c r="AC454" s="319">
        <f t="shared" si="356"/>
        <v>0</v>
      </c>
      <c r="AD454" s="278"/>
      <c r="AE454" s="278"/>
      <c r="AF454" s="278"/>
      <c r="AG454" s="294">
        <f t="shared" si="357"/>
        <v>0</v>
      </c>
      <c r="AH454" s="304">
        <f t="shared" si="358"/>
        <v>0</v>
      </c>
    </row>
    <row r="455" spans="1:35">
      <c r="A455" s="39">
        <v>3759</v>
      </c>
      <c r="B455" s="44" t="s">
        <v>526</v>
      </c>
      <c r="C455" s="236" t="s">
        <v>254</v>
      </c>
      <c r="D455" s="6"/>
      <c r="E455" s="8"/>
      <c r="F455" s="98">
        <v>1</v>
      </c>
      <c r="G455" s="8"/>
      <c r="H455" s="7">
        <f t="shared" si="361"/>
        <v>1</v>
      </c>
      <c r="I455" s="4">
        <v>1</v>
      </c>
      <c r="J455" s="8" t="s">
        <v>231</v>
      </c>
      <c r="K455" s="7">
        <f>SUMIF(exportMMB!D:D,'Voorbeeld Costreport BudgetMMB'!A455,exportMMB!G:G)</f>
        <v>0</v>
      </c>
      <c r="L455" s="14">
        <f>INDEX(budgetMMB!L:L,MATCH(A:A,budgetMMB!A:A,0))</f>
        <v>0</v>
      </c>
      <c r="M455" s="22">
        <f>INDEX(budgetMMB!M:M,MATCH($A:$A,budgetMMB!$A:$A,0))</f>
        <v>0</v>
      </c>
      <c r="N455" s="14">
        <f>INDEX(budgetMMB!N:N,MATCH($A:$A,budgetMMB!$A:$A,0))</f>
        <v>0</v>
      </c>
      <c r="O455" s="35">
        <f>INDEX(budgetMMB!O:O,MATCH($A:$A,budgetMMB!$A:$A,0))</f>
        <v>0</v>
      </c>
      <c r="P455" s="35">
        <f>INDEX(budgetMMB!P:P,MATCH($A:$A,budgetMMB!$A:$A,0))</f>
        <v>0</v>
      </c>
      <c r="Q455" s="35">
        <f>INDEX(budgetMMB!Q:Q,MATCH($A:$A,budgetMMB!$A:$A,0))</f>
        <v>0</v>
      </c>
      <c r="R455" s="35">
        <f>INDEX(budgetMMB!R:R,MATCH($A:$A,budgetMMB!$A:$A,0))</f>
        <v>0</v>
      </c>
      <c r="S455" s="14">
        <f t="shared" si="354"/>
        <v>0</v>
      </c>
      <c r="T455" s="35">
        <f>INDEX(budgetMMB!T:T,MATCH($A:$A,budgetMMB!$A:$A,0))</f>
        <v>0</v>
      </c>
      <c r="U455" s="332">
        <f t="shared" si="355"/>
        <v>0</v>
      </c>
      <c r="V455" s="58"/>
      <c r="W455" s="14"/>
      <c r="X455" s="58"/>
      <c r="Y455" s="58"/>
      <c r="Z455" s="58"/>
      <c r="AA455" s="58"/>
      <c r="AB455" s="75"/>
      <c r="AC455" s="319">
        <f t="shared" si="356"/>
        <v>0</v>
      </c>
      <c r="AD455" s="278"/>
      <c r="AE455" s="278"/>
      <c r="AF455" s="278"/>
      <c r="AG455" s="294">
        <f t="shared" si="357"/>
        <v>0</v>
      </c>
      <c r="AH455" s="304">
        <f t="shared" si="358"/>
        <v>0</v>
      </c>
    </row>
    <row r="456" spans="1:35">
      <c r="A456" s="39">
        <v>3760</v>
      </c>
      <c r="B456" s="44" t="s">
        <v>527</v>
      </c>
      <c r="C456" s="236" t="s">
        <v>254</v>
      </c>
      <c r="D456" s="6"/>
      <c r="E456" s="8"/>
      <c r="F456" s="98">
        <v>1</v>
      </c>
      <c r="G456" s="8"/>
      <c r="H456" s="7">
        <f t="shared" si="361"/>
        <v>1</v>
      </c>
      <c r="I456" s="4">
        <v>1</v>
      </c>
      <c r="J456" s="8" t="s">
        <v>231</v>
      </c>
      <c r="K456" s="7">
        <f>SUMIF(exportMMB!D:D,'Voorbeeld Costreport BudgetMMB'!A456,exportMMB!G:G)</f>
        <v>0</v>
      </c>
      <c r="L456" s="14">
        <f>INDEX(budgetMMB!L:L,MATCH(A:A,budgetMMB!A:A,0))</f>
        <v>0</v>
      </c>
      <c r="M456" s="22">
        <f>INDEX(budgetMMB!M:M,MATCH($A:$A,budgetMMB!$A:$A,0))</f>
        <v>0</v>
      </c>
      <c r="N456" s="14">
        <f>INDEX(budgetMMB!N:N,MATCH($A:$A,budgetMMB!$A:$A,0))</f>
        <v>0</v>
      </c>
      <c r="O456" s="35">
        <f>INDEX(budgetMMB!O:O,MATCH($A:$A,budgetMMB!$A:$A,0))</f>
        <v>0</v>
      </c>
      <c r="P456" s="35">
        <f>INDEX(budgetMMB!P:P,MATCH($A:$A,budgetMMB!$A:$A,0))</f>
        <v>0</v>
      </c>
      <c r="Q456" s="35">
        <f>INDEX(budgetMMB!Q:Q,MATCH($A:$A,budgetMMB!$A:$A,0))</f>
        <v>0</v>
      </c>
      <c r="R456" s="35">
        <f>INDEX(budgetMMB!R:R,MATCH($A:$A,budgetMMB!$A:$A,0))</f>
        <v>0</v>
      </c>
      <c r="S456" s="14">
        <f t="shared" si="354"/>
        <v>0</v>
      </c>
      <c r="T456" s="36"/>
      <c r="U456" s="332">
        <f t="shared" si="355"/>
        <v>0</v>
      </c>
      <c r="V456" s="58"/>
      <c r="W456" s="14"/>
      <c r="X456" s="58"/>
      <c r="Y456" s="58"/>
      <c r="Z456" s="58"/>
      <c r="AA456" s="58"/>
      <c r="AB456" s="310"/>
      <c r="AC456" s="319">
        <f t="shared" si="356"/>
        <v>0</v>
      </c>
      <c r="AD456" s="278"/>
      <c r="AE456" s="278"/>
      <c r="AF456" s="278"/>
      <c r="AG456" s="294">
        <f t="shared" si="357"/>
        <v>0</v>
      </c>
      <c r="AH456" s="304">
        <f t="shared" si="358"/>
        <v>0</v>
      </c>
    </row>
    <row r="457" spans="1:35">
      <c r="A457" s="39">
        <v>3761</v>
      </c>
      <c r="B457" s="44" t="s">
        <v>528</v>
      </c>
      <c r="C457" s="236" t="s">
        <v>254</v>
      </c>
      <c r="D457" s="6"/>
      <c r="E457" s="8"/>
      <c r="F457" s="98">
        <v>1</v>
      </c>
      <c r="G457" s="8"/>
      <c r="H457" s="7">
        <f t="shared" si="361"/>
        <v>1</v>
      </c>
      <c r="I457" s="4">
        <v>1</v>
      </c>
      <c r="J457" s="8" t="s">
        <v>231</v>
      </c>
      <c r="K457" s="7">
        <f>SUMIF(exportMMB!D:D,'Voorbeeld Costreport BudgetMMB'!A457,exportMMB!G:G)</f>
        <v>0</v>
      </c>
      <c r="L457" s="14">
        <f>INDEX(budgetMMB!L:L,MATCH(A:A,budgetMMB!A:A,0))</f>
        <v>0</v>
      </c>
      <c r="M457" s="22">
        <f>INDEX(budgetMMB!M:M,MATCH($A:$A,budgetMMB!$A:$A,0))</f>
        <v>0</v>
      </c>
      <c r="N457" s="14">
        <f>INDEX(budgetMMB!N:N,MATCH($A:$A,budgetMMB!$A:$A,0))</f>
        <v>0</v>
      </c>
      <c r="O457" s="35">
        <f>INDEX(budgetMMB!O:O,MATCH($A:$A,budgetMMB!$A:$A,0))</f>
        <v>0</v>
      </c>
      <c r="P457" s="35">
        <f>INDEX(budgetMMB!P:P,MATCH($A:$A,budgetMMB!$A:$A,0))</f>
        <v>0</v>
      </c>
      <c r="Q457" s="35">
        <f>INDEX(budgetMMB!Q:Q,MATCH($A:$A,budgetMMB!$A:$A,0))</f>
        <v>0</v>
      </c>
      <c r="R457" s="35">
        <f>INDEX(budgetMMB!R:R,MATCH($A:$A,budgetMMB!$A:$A,0))</f>
        <v>0</v>
      </c>
      <c r="S457" s="14">
        <f t="shared" si="354"/>
        <v>0</v>
      </c>
      <c r="T457" s="36"/>
      <c r="U457" s="332">
        <f t="shared" si="355"/>
        <v>0</v>
      </c>
      <c r="V457" s="58"/>
      <c r="W457" s="14"/>
      <c r="X457" s="58"/>
      <c r="Y457" s="58"/>
      <c r="Z457" s="58"/>
      <c r="AA457" s="58"/>
      <c r="AB457" s="310"/>
      <c r="AC457" s="319">
        <f t="shared" si="356"/>
        <v>0</v>
      </c>
      <c r="AD457" s="278"/>
      <c r="AE457" s="278"/>
      <c r="AF457" s="278"/>
      <c r="AG457" s="294">
        <f t="shared" si="357"/>
        <v>0</v>
      </c>
      <c r="AH457" s="304">
        <f t="shared" si="358"/>
        <v>0</v>
      </c>
    </row>
    <row r="458" spans="1:35">
      <c r="A458" s="39">
        <v>3762</v>
      </c>
      <c r="B458" s="44" t="s">
        <v>529</v>
      </c>
      <c r="C458" s="236" t="s">
        <v>254</v>
      </c>
      <c r="D458" s="6"/>
      <c r="E458" s="4"/>
      <c r="F458" s="98">
        <v>1</v>
      </c>
      <c r="G458" s="8"/>
      <c r="H458" s="7">
        <f t="shared" si="361"/>
        <v>1</v>
      </c>
      <c r="I458" s="4">
        <v>1</v>
      </c>
      <c r="J458" s="8" t="s">
        <v>231</v>
      </c>
      <c r="K458" s="7">
        <f>SUMIF(exportMMB!D:D,'Voorbeeld Costreport BudgetMMB'!A458,exportMMB!G:G)</f>
        <v>0</v>
      </c>
      <c r="L458" s="14">
        <f>INDEX(budgetMMB!L:L,MATCH(A:A,budgetMMB!A:A,0))</f>
        <v>0</v>
      </c>
      <c r="M458" s="22">
        <f>INDEX(budgetMMB!M:M,MATCH($A:$A,budgetMMB!$A:$A,0))</f>
        <v>0</v>
      </c>
      <c r="N458" s="14">
        <f>INDEX(budgetMMB!N:N,MATCH($A:$A,budgetMMB!$A:$A,0))</f>
        <v>0</v>
      </c>
      <c r="O458" s="35">
        <f>INDEX(budgetMMB!O:O,MATCH($A:$A,budgetMMB!$A:$A,0))</f>
        <v>0</v>
      </c>
      <c r="P458" s="35">
        <f>INDEX(budgetMMB!P:P,MATCH($A:$A,budgetMMB!$A:$A,0))</f>
        <v>0</v>
      </c>
      <c r="Q458" s="35">
        <f>INDEX(budgetMMB!Q:Q,MATCH($A:$A,budgetMMB!$A:$A,0))</f>
        <v>0</v>
      </c>
      <c r="R458" s="35">
        <f>INDEX(budgetMMB!R:R,MATCH($A:$A,budgetMMB!$A:$A,0))</f>
        <v>0</v>
      </c>
      <c r="S458" s="14">
        <f t="shared" si="354"/>
        <v>0</v>
      </c>
      <c r="T458" s="36"/>
      <c r="U458" s="332">
        <f t="shared" si="355"/>
        <v>0</v>
      </c>
      <c r="V458" s="58"/>
      <c r="W458" s="14"/>
      <c r="X458" s="58"/>
      <c r="Y458" s="58"/>
      <c r="Z458" s="58"/>
      <c r="AA458" s="58"/>
      <c r="AB458" s="310"/>
      <c r="AC458" s="319">
        <f t="shared" si="356"/>
        <v>0</v>
      </c>
      <c r="AD458" s="278"/>
      <c r="AE458" s="278"/>
      <c r="AF458" s="278"/>
      <c r="AG458" s="294">
        <f t="shared" si="357"/>
        <v>0</v>
      </c>
      <c r="AH458" s="304">
        <f t="shared" si="358"/>
        <v>0</v>
      </c>
    </row>
    <row r="459" spans="1:35">
      <c r="A459" s="39">
        <v>3784</v>
      </c>
      <c r="B459" s="44" t="s">
        <v>418</v>
      </c>
      <c r="C459" s="236" t="s">
        <v>254</v>
      </c>
      <c r="D459" s="6"/>
      <c r="E459" s="4"/>
      <c r="F459" s="98">
        <v>1</v>
      </c>
      <c r="G459" s="8"/>
      <c r="H459" s="7">
        <f t="shared" si="361"/>
        <v>1</v>
      </c>
      <c r="I459" s="4">
        <v>1</v>
      </c>
      <c r="J459" s="8" t="s">
        <v>231</v>
      </c>
      <c r="K459" s="7">
        <f>SUMIF(exportMMB!D:D,'Voorbeeld Costreport BudgetMMB'!A459,exportMMB!G:G)</f>
        <v>0</v>
      </c>
      <c r="L459" s="14">
        <f>INDEX(budgetMMB!L:L,MATCH(A:A,budgetMMB!A:A,0))</f>
        <v>0</v>
      </c>
      <c r="M459" s="22">
        <f>INDEX(budgetMMB!M:M,MATCH($A:$A,budgetMMB!$A:$A,0))</f>
        <v>0</v>
      </c>
      <c r="N459" s="14">
        <f>INDEX(budgetMMB!N:N,MATCH($A:$A,budgetMMB!$A:$A,0))</f>
        <v>0</v>
      </c>
      <c r="O459" s="35">
        <f>INDEX(budgetMMB!O:O,MATCH($A:$A,budgetMMB!$A:$A,0))</f>
        <v>0</v>
      </c>
      <c r="P459" s="35">
        <f>INDEX(budgetMMB!P:P,MATCH($A:$A,budgetMMB!$A:$A,0))</f>
        <v>0</v>
      </c>
      <c r="Q459" s="35">
        <f>INDEX(budgetMMB!Q:Q,MATCH($A:$A,budgetMMB!$A:$A,0))</f>
        <v>0</v>
      </c>
      <c r="R459" s="35">
        <f>INDEX(budgetMMB!R:R,MATCH($A:$A,budgetMMB!$A:$A,0))</f>
        <v>0</v>
      </c>
      <c r="S459" s="14">
        <f t="shared" si="354"/>
        <v>0</v>
      </c>
      <c r="T459" s="36"/>
      <c r="U459" s="332">
        <f t="shared" si="355"/>
        <v>0</v>
      </c>
      <c r="V459" s="58"/>
      <c r="W459" s="14"/>
      <c r="X459" s="58"/>
      <c r="Y459" s="58"/>
      <c r="Z459" s="58"/>
      <c r="AA459" s="58"/>
      <c r="AB459" s="310"/>
      <c r="AC459" s="319">
        <f t="shared" si="356"/>
        <v>0</v>
      </c>
      <c r="AD459" s="278"/>
      <c r="AE459" s="278"/>
      <c r="AF459" s="278"/>
      <c r="AG459" s="294">
        <f t="shared" si="357"/>
        <v>0</v>
      </c>
      <c r="AH459" s="304">
        <f t="shared" si="358"/>
        <v>0</v>
      </c>
    </row>
    <row r="460" spans="1:35">
      <c r="A460" s="103">
        <v>3793</v>
      </c>
      <c r="B460" s="44" t="s">
        <v>530</v>
      </c>
      <c r="C460" s="236" t="s">
        <v>254</v>
      </c>
      <c r="D460" s="6"/>
      <c r="E460" s="4"/>
      <c r="F460" s="98">
        <v>1</v>
      </c>
      <c r="G460" s="8"/>
      <c r="H460" s="7">
        <f t="shared" si="361"/>
        <v>1</v>
      </c>
      <c r="I460" s="4">
        <v>1</v>
      </c>
      <c r="J460" s="8" t="s">
        <v>231</v>
      </c>
      <c r="K460" s="7">
        <f>SUMIF(exportMMB!D:D,'Voorbeeld Costreport BudgetMMB'!A460,exportMMB!G:G)</f>
        <v>0</v>
      </c>
      <c r="L460" s="14">
        <f>INDEX(budgetMMB!L:L,MATCH(A:A,budgetMMB!A:A,0))</f>
        <v>0</v>
      </c>
      <c r="M460" s="22">
        <f>INDEX(budgetMMB!M:M,MATCH($A:$A,budgetMMB!$A:$A,0))</f>
        <v>0</v>
      </c>
      <c r="N460" s="14">
        <f>INDEX(budgetMMB!N:N,MATCH($A:$A,budgetMMB!$A:$A,0))</f>
        <v>0</v>
      </c>
      <c r="O460" s="35">
        <f>INDEX(budgetMMB!O:O,MATCH($A:$A,budgetMMB!$A:$A,0))</f>
        <v>0</v>
      </c>
      <c r="P460" s="35">
        <f>INDEX(budgetMMB!P:P,MATCH($A:$A,budgetMMB!$A:$A,0))</f>
        <v>0</v>
      </c>
      <c r="Q460" s="35">
        <f>INDEX(budgetMMB!Q:Q,MATCH($A:$A,budgetMMB!$A:$A,0))</f>
        <v>0</v>
      </c>
      <c r="R460" s="35">
        <f>INDEX(budgetMMB!R:R,MATCH($A:$A,budgetMMB!$A:$A,0))</f>
        <v>0</v>
      </c>
      <c r="S460" s="14">
        <f t="shared" si="354"/>
        <v>0</v>
      </c>
      <c r="T460" s="36"/>
      <c r="U460" s="332">
        <f t="shared" si="355"/>
        <v>0</v>
      </c>
      <c r="V460" s="58"/>
      <c r="W460" s="14"/>
      <c r="X460" s="58"/>
      <c r="Y460" s="58"/>
      <c r="Z460" s="58"/>
      <c r="AA460" s="58"/>
      <c r="AB460" s="310"/>
      <c r="AC460" s="319">
        <f t="shared" si="356"/>
        <v>0</v>
      </c>
      <c r="AD460" s="278"/>
      <c r="AE460" s="278"/>
      <c r="AF460" s="278"/>
      <c r="AG460" s="294">
        <f t="shared" si="357"/>
        <v>0</v>
      </c>
      <c r="AH460" s="304">
        <f t="shared" si="358"/>
        <v>0</v>
      </c>
    </row>
    <row r="461" spans="1:35">
      <c r="A461" s="39">
        <v>3794</v>
      </c>
      <c r="B461" s="44" t="s">
        <v>531</v>
      </c>
      <c r="C461" s="236" t="s">
        <v>254</v>
      </c>
      <c r="D461" s="6"/>
      <c r="E461" s="4"/>
      <c r="F461" s="98">
        <v>1</v>
      </c>
      <c r="G461" s="8"/>
      <c r="H461" s="7">
        <f t="shared" si="361"/>
        <v>1</v>
      </c>
      <c r="I461" s="4">
        <v>1</v>
      </c>
      <c r="J461" s="8" t="s">
        <v>231</v>
      </c>
      <c r="K461" s="7">
        <f>SUMIF(exportMMB!D:D,'Voorbeeld Costreport BudgetMMB'!A461,exportMMB!G:G)</f>
        <v>0</v>
      </c>
      <c r="L461" s="14">
        <f>INDEX(budgetMMB!L:L,MATCH(A:A,budgetMMB!A:A,0))</f>
        <v>0</v>
      </c>
      <c r="M461" s="22">
        <f>INDEX(budgetMMB!M:M,MATCH($A:$A,budgetMMB!$A:$A,0))</f>
        <v>0</v>
      </c>
      <c r="N461" s="14">
        <f>INDEX(budgetMMB!N:N,MATCH($A:$A,budgetMMB!$A:$A,0))</f>
        <v>0</v>
      </c>
      <c r="O461" s="35">
        <f>INDEX(budgetMMB!O:O,MATCH($A:$A,budgetMMB!$A:$A,0))</f>
        <v>0</v>
      </c>
      <c r="P461" s="35">
        <f>INDEX(budgetMMB!P:P,MATCH($A:$A,budgetMMB!$A:$A,0))</f>
        <v>0</v>
      </c>
      <c r="Q461" s="35">
        <f>INDEX(budgetMMB!Q:Q,MATCH($A:$A,budgetMMB!$A:$A,0))</f>
        <v>0</v>
      </c>
      <c r="R461" s="35">
        <f>INDEX(budgetMMB!R:R,MATCH($A:$A,budgetMMB!$A:$A,0))</f>
        <v>0</v>
      </c>
      <c r="S461" s="14">
        <f t="shared" si="354"/>
        <v>0</v>
      </c>
      <c r="T461" s="35">
        <f>INDEX(budgetMMB!T:T,MATCH($A:$A,budgetMMB!$A:$A,0))</f>
        <v>0</v>
      </c>
      <c r="U461" s="332">
        <f t="shared" si="355"/>
        <v>0</v>
      </c>
      <c r="V461" s="58"/>
      <c r="W461" s="14"/>
      <c r="X461" s="58"/>
      <c r="Y461" s="58"/>
      <c r="Z461" s="58"/>
      <c r="AA461" s="58"/>
      <c r="AB461" s="75"/>
      <c r="AC461" s="319">
        <f t="shared" si="356"/>
        <v>0</v>
      </c>
      <c r="AD461" s="278"/>
      <c r="AE461" s="278"/>
      <c r="AF461" s="278"/>
      <c r="AG461" s="294">
        <f t="shared" si="357"/>
        <v>0</v>
      </c>
      <c r="AH461" s="304">
        <f t="shared" si="358"/>
        <v>0</v>
      </c>
    </row>
    <row r="462" spans="1:35">
      <c r="A462" s="39">
        <v>3797</v>
      </c>
      <c r="B462" s="44" t="s">
        <v>388</v>
      </c>
      <c r="C462" s="236" t="s">
        <v>254</v>
      </c>
      <c r="D462" s="6"/>
      <c r="E462" s="4"/>
      <c r="F462" s="98">
        <v>1</v>
      </c>
      <c r="G462" s="8"/>
      <c r="H462" s="7">
        <f t="shared" ref="H462:H466" si="362">SUM(E462:G462)</f>
        <v>1</v>
      </c>
      <c r="I462" s="4">
        <v>1</v>
      </c>
      <c r="J462" s="8" t="s">
        <v>231</v>
      </c>
      <c r="K462" s="7">
        <f>SUMIF(exportMMB!D:D,'Voorbeeld Costreport BudgetMMB'!A462,exportMMB!G:G)</f>
        <v>0</v>
      </c>
      <c r="L462" s="14">
        <f>INDEX(budgetMMB!L:L,MATCH(A:A,budgetMMB!A:A,0))</f>
        <v>0</v>
      </c>
      <c r="M462" s="22">
        <f>INDEX(budgetMMB!M:M,MATCH($A:$A,budgetMMB!$A:$A,0))</f>
        <v>0</v>
      </c>
      <c r="N462" s="14">
        <f>INDEX(budgetMMB!N:N,MATCH($A:$A,budgetMMB!$A:$A,0))</f>
        <v>0</v>
      </c>
      <c r="O462" s="35">
        <f>INDEX(budgetMMB!O:O,MATCH($A:$A,budgetMMB!$A:$A,0))</f>
        <v>0</v>
      </c>
      <c r="P462" s="35">
        <f>INDEX(budgetMMB!P:P,MATCH($A:$A,budgetMMB!$A:$A,0))</f>
        <v>0</v>
      </c>
      <c r="Q462" s="35">
        <f>INDEX(budgetMMB!Q:Q,MATCH($A:$A,budgetMMB!$A:$A,0))</f>
        <v>0</v>
      </c>
      <c r="R462" s="35">
        <f>INDEX(budgetMMB!R:R,MATCH($A:$A,budgetMMB!$A:$A,0))</f>
        <v>0</v>
      </c>
      <c r="S462" s="14">
        <f t="shared" si="354"/>
        <v>0</v>
      </c>
      <c r="T462" s="36"/>
      <c r="U462" s="332">
        <f t="shared" si="355"/>
        <v>0</v>
      </c>
      <c r="V462" s="58"/>
      <c r="W462" s="14"/>
      <c r="X462" s="58"/>
      <c r="Y462" s="58"/>
      <c r="Z462" s="58"/>
      <c r="AA462" s="58"/>
      <c r="AB462" s="310"/>
      <c r="AC462" s="319">
        <f t="shared" si="356"/>
        <v>0</v>
      </c>
      <c r="AD462" s="278"/>
      <c r="AE462" s="278"/>
      <c r="AF462" s="278"/>
      <c r="AG462" s="294">
        <f t="shared" si="357"/>
        <v>0</v>
      </c>
      <c r="AH462" s="304">
        <f t="shared" si="358"/>
        <v>0</v>
      </c>
    </row>
    <row r="463" spans="1:35">
      <c r="A463" s="1"/>
      <c r="B463" s="46" t="s">
        <v>152</v>
      </c>
      <c r="C463" s="239"/>
      <c r="D463" s="6"/>
      <c r="E463" s="4"/>
      <c r="F463" s="98"/>
      <c r="G463" s="8"/>
      <c r="H463" s="7"/>
      <c r="I463" s="4"/>
      <c r="J463" s="8"/>
      <c r="K463" s="7"/>
      <c r="L463" s="16">
        <f>SUM(L444:L462)</f>
        <v>0</v>
      </c>
      <c r="M463" s="21">
        <f>SUM(M444:M462)</f>
        <v>0</v>
      </c>
      <c r="N463" s="16">
        <f t="shared" ref="N463:U463" si="363">SUM(N444:N462)</f>
        <v>0</v>
      </c>
      <c r="O463" s="34">
        <f t="shared" si="363"/>
        <v>0</v>
      </c>
      <c r="P463" s="34">
        <f t="shared" si="363"/>
        <v>0</v>
      </c>
      <c r="Q463" s="34">
        <f t="shared" si="363"/>
        <v>0</v>
      </c>
      <c r="R463" s="34">
        <f t="shared" si="363"/>
        <v>0</v>
      </c>
      <c r="S463" s="16">
        <f t="shared" si="363"/>
        <v>0</v>
      </c>
      <c r="T463" s="34">
        <f t="shared" si="363"/>
        <v>0</v>
      </c>
      <c r="U463" s="284">
        <f t="shared" si="363"/>
        <v>0</v>
      </c>
      <c r="V463" s="58">
        <f t="shared" ref="V463:AA463" si="364">SUM(V444:V462)</f>
        <v>0</v>
      </c>
      <c r="W463" s="14">
        <f t="shared" si="364"/>
        <v>0</v>
      </c>
      <c r="X463" s="58">
        <f t="shared" si="364"/>
        <v>0</v>
      </c>
      <c r="Y463" s="58">
        <f t="shared" si="364"/>
        <v>0</v>
      </c>
      <c r="Z463" s="58">
        <f t="shared" si="364"/>
        <v>0</v>
      </c>
      <c r="AA463" s="58">
        <f t="shared" si="364"/>
        <v>0</v>
      </c>
      <c r="AB463" s="59">
        <f t="shared" ref="AB463" si="365">SUM(AB444:AB462)</f>
        <v>0</v>
      </c>
      <c r="AC463" s="320">
        <f t="shared" ref="AC463:AF463" si="366">SUM(AC444:AC462)</f>
        <v>0</v>
      </c>
      <c r="AD463" s="279">
        <f t="shared" si="366"/>
        <v>0</v>
      </c>
      <c r="AE463" s="279">
        <f t="shared" si="366"/>
        <v>0</v>
      </c>
      <c r="AF463" s="279">
        <f t="shared" si="366"/>
        <v>0</v>
      </c>
      <c r="AG463" s="295">
        <f t="shared" ref="AG463:AH463" si="367">SUM(AG444:AG462)</f>
        <v>0</v>
      </c>
      <c r="AH463" s="305">
        <f t="shared" si="367"/>
        <v>0</v>
      </c>
      <c r="AI463" s="328"/>
    </row>
    <row r="464" spans="1:35">
      <c r="A464" s="1"/>
      <c r="B464" s="44"/>
      <c r="C464" s="239"/>
      <c r="D464" s="6"/>
      <c r="E464" s="4"/>
      <c r="F464" s="98"/>
      <c r="G464" s="8"/>
      <c r="H464" s="7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  <c r="U464" s="284"/>
      <c r="V464" s="58"/>
      <c r="W464" s="14"/>
      <c r="X464" s="58"/>
      <c r="Y464" s="58"/>
      <c r="Z464" s="58"/>
      <c r="AA464" s="58"/>
      <c r="AB464" s="75"/>
      <c r="AC464" s="319"/>
      <c r="AD464" s="278"/>
      <c r="AE464" s="278"/>
      <c r="AF464" s="278"/>
      <c r="AG464" s="294"/>
      <c r="AH464" s="304"/>
    </row>
    <row r="465" spans="1:34">
      <c r="A465" s="104">
        <v>3800</v>
      </c>
      <c r="B465" s="31" t="s">
        <v>532</v>
      </c>
      <c r="C465" s="237"/>
      <c r="D465" s="6"/>
      <c r="E465" s="8"/>
      <c r="F465" s="98"/>
      <c r="G465" s="8"/>
      <c r="H465" s="7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  <c r="U465" s="284"/>
      <c r="V465" s="58"/>
      <c r="W465" s="14"/>
      <c r="X465" s="58"/>
      <c r="Y465" s="58"/>
      <c r="Z465" s="58"/>
      <c r="AA465" s="58"/>
      <c r="AB465" s="75"/>
      <c r="AC465" s="319"/>
      <c r="AD465" s="278"/>
      <c r="AE465" s="278"/>
      <c r="AF465" s="278"/>
      <c r="AG465" s="294"/>
      <c r="AH465" s="304"/>
    </row>
    <row r="466" spans="1:34">
      <c r="A466" s="39">
        <v>3801</v>
      </c>
      <c r="B466" s="44" t="s">
        <v>533</v>
      </c>
      <c r="C466" s="236" t="s">
        <v>339</v>
      </c>
      <c r="D466" s="6"/>
      <c r="E466" s="8"/>
      <c r="F466" s="98">
        <v>1</v>
      </c>
      <c r="G466" s="8"/>
      <c r="H466" s="7">
        <f t="shared" si="362"/>
        <v>1</v>
      </c>
      <c r="I466" s="4">
        <v>1</v>
      </c>
      <c r="J466" s="8" t="s">
        <v>231</v>
      </c>
      <c r="K466" s="7">
        <f>SUMIF(exportMMB!D:D,'Voorbeeld Costreport BudgetMMB'!A466,exportMMB!G:G)</f>
        <v>0</v>
      </c>
      <c r="L466" s="14">
        <f>INDEX(budgetMMB!L:L,MATCH(A:A,budgetMMB!A:A,0))</f>
        <v>0</v>
      </c>
      <c r="M466" s="22">
        <f>INDEX(budgetMMB!M:M,MATCH($A:$A,budgetMMB!$A:$A,0))</f>
        <v>0</v>
      </c>
      <c r="N466" s="14">
        <f>INDEX(budgetMMB!N:N,MATCH($A:$A,budgetMMB!$A:$A,0))</f>
        <v>0</v>
      </c>
      <c r="O466" s="35">
        <f>INDEX(budgetMMB!O:O,MATCH($A:$A,budgetMMB!$A:$A,0))</f>
        <v>0</v>
      </c>
      <c r="P466" s="35">
        <f>INDEX(budgetMMB!P:P,MATCH($A:$A,budgetMMB!$A:$A,0))</f>
        <v>0</v>
      </c>
      <c r="Q466" s="35">
        <f>INDEX(budgetMMB!Q:Q,MATCH($A:$A,budgetMMB!$A:$A,0))</f>
        <v>0</v>
      </c>
      <c r="R466" s="35">
        <f>INDEX(budgetMMB!R:R,MATCH($A:$A,budgetMMB!$A:$A,0))</f>
        <v>0</v>
      </c>
      <c r="S466" s="14">
        <f t="shared" ref="S466:S480" si="368">L466-SUM(N466:R466)</f>
        <v>0</v>
      </c>
      <c r="T466" s="35">
        <f>INDEX(budgetMMB!T:T,MATCH($A:$A,budgetMMB!$A:$A,0))</f>
        <v>0</v>
      </c>
      <c r="U466" s="332">
        <f t="shared" ref="U466:U480" si="369">W:W+X:X+Y:Y+Z:Z+AA:AA</f>
        <v>0</v>
      </c>
      <c r="V466" s="58"/>
      <c r="W466" s="14"/>
      <c r="X466" s="58"/>
      <c r="Y466" s="58"/>
      <c r="Z466" s="58"/>
      <c r="AA466" s="58"/>
      <c r="AB466" s="75"/>
      <c r="AC466" s="319">
        <f t="shared" ref="AC466:AC480" si="370">AD:AD+AE:AE</f>
        <v>0</v>
      </c>
      <c r="AD466" s="278"/>
      <c r="AE466" s="278"/>
      <c r="AF466" s="278"/>
      <c r="AG466" s="294">
        <f t="shared" ref="AG466:AG480" si="371">AC:AC+U:U</f>
        <v>0</v>
      </c>
      <c r="AH466" s="304">
        <f t="shared" ref="AH466:AH480" si="372">L:L-AG:AG</f>
        <v>0</v>
      </c>
    </row>
    <row r="467" spans="1:34">
      <c r="A467" s="103">
        <v>3802</v>
      </c>
      <c r="B467" s="44" t="s">
        <v>534</v>
      </c>
      <c r="C467" s="236" t="s">
        <v>339</v>
      </c>
      <c r="D467" s="6"/>
      <c r="E467" s="8"/>
      <c r="F467" s="98">
        <v>1</v>
      </c>
      <c r="G467" s="8"/>
      <c r="H467" s="7">
        <f t="shared" ref="H467" si="373">SUM(E467:G467)</f>
        <v>1</v>
      </c>
      <c r="I467" s="4">
        <v>1</v>
      </c>
      <c r="J467" s="8" t="s">
        <v>231</v>
      </c>
      <c r="K467" s="7">
        <f>SUMIF(exportMMB!D:D,'Voorbeeld Costreport BudgetMMB'!A467,exportMMB!G:G)</f>
        <v>0</v>
      </c>
      <c r="L467" s="14">
        <f>INDEX(budgetMMB!L:L,MATCH(A:A,budgetMMB!A:A,0))</f>
        <v>0</v>
      </c>
      <c r="M467" s="22">
        <f>INDEX(budgetMMB!M:M,MATCH($A:$A,budgetMMB!$A:$A,0))</f>
        <v>0</v>
      </c>
      <c r="N467" s="14">
        <f>INDEX(budgetMMB!N:N,MATCH($A:$A,budgetMMB!$A:$A,0))</f>
        <v>0</v>
      </c>
      <c r="O467" s="35">
        <f>INDEX(budgetMMB!O:O,MATCH($A:$A,budgetMMB!$A:$A,0))</f>
        <v>0</v>
      </c>
      <c r="P467" s="35">
        <f>INDEX(budgetMMB!P:P,MATCH($A:$A,budgetMMB!$A:$A,0))</f>
        <v>0</v>
      </c>
      <c r="Q467" s="35">
        <f>INDEX(budgetMMB!Q:Q,MATCH($A:$A,budgetMMB!$A:$A,0))</f>
        <v>0</v>
      </c>
      <c r="R467" s="35">
        <f>INDEX(budgetMMB!R:R,MATCH($A:$A,budgetMMB!$A:$A,0))</f>
        <v>0</v>
      </c>
      <c r="S467" s="14">
        <f t="shared" si="368"/>
        <v>0</v>
      </c>
      <c r="T467" s="35">
        <f>INDEX(budgetMMB!T:T,MATCH($A:$A,budgetMMB!$A:$A,0))</f>
        <v>0</v>
      </c>
      <c r="U467" s="332">
        <f t="shared" si="369"/>
        <v>0</v>
      </c>
      <c r="V467" s="58"/>
      <c r="W467" s="14"/>
      <c r="X467" s="58"/>
      <c r="Y467" s="58"/>
      <c r="Z467" s="58"/>
      <c r="AA467" s="58"/>
      <c r="AB467" s="75"/>
      <c r="AC467" s="319">
        <f t="shared" si="370"/>
        <v>0</v>
      </c>
      <c r="AD467" s="278"/>
      <c r="AE467" s="278"/>
      <c r="AF467" s="278"/>
      <c r="AG467" s="294">
        <f t="shared" si="371"/>
        <v>0</v>
      </c>
      <c r="AH467" s="304">
        <f t="shared" si="372"/>
        <v>0</v>
      </c>
    </row>
    <row r="468" spans="1:34">
      <c r="A468" s="39">
        <v>3803</v>
      </c>
      <c r="B468" s="44" t="s">
        <v>535</v>
      </c>
      <c r="C468" s="236" t="s">
        <v>339</v>
      </c>
      <c r="D468" s="6"/>
      <c r="E468" s="8"/>
      <c r="F468" s="98">
        <v>1</v>
      </c>
      <c r="G468" s="8"/>
      <c r="H468" s="7">
        <f t="shared" ref="H468:H473" si="374">SUM(E468:G468)</f>
        <v>1</v>
      </c>
      <c r="I468" s="4">
        <v>1</v>
      </c>
      <c r="J468" s="8" t="s">
        <v>231</v>
      </c>
      <c r="K468" s="7">
        <f>SUMIF(exportMMB!D:D,'Voorbeeld Costreport BudgetMMB'!A468,exportMMB!G:G)</f>
        <v>0</v>
      </c>
      <c r="L468" s="14">
        <f>INDEX(budgetMMB!L:L,MATCH(A:A,budgetMMB!A:A,0))</f>
        <v>0</v>
      </c>
      <c r="M468" s="22">
        <f>INDEX(budgetMMB!M:M,MATCH($A:$A,budgetMMB!$A:$A,0))</f>
        <v>0</v>
      </c>
      <c r="N468" s="14">
        <f>INDEX(budgetMMB!N:N,MATCH($A:$A,budgetMMB!$A:$A,0))</f>
        <v>0</v>
      </c>
      <c r="O468" s="35">
        <f>INDEX(budgetMMB!O:O,MATCH($A:$A,budgetMMB!$A:$A,0))</f>
        <v>0</v>
      </c>
      <c r="P468" s="35">
        <f>INDEX(budgetMMB!P:P,MATCH($A:$A,budgetMMB!$A:$A,0))</f>
        <v>0</v>
      </c>
      <c r="Q468" s="35">
        <f>INDEX(budgetMMB!Q:Q,MATCH($A:$A,budgetMMB!$A:$A,0))</f>
        <v>0</v>
      </c>
      <c r="R468" s="35">
        <f>INDEX(budgetMMB!R:R,MATCH($A:$A,budgetMMB!$A:$A,0))</f>
        <v>0</v>
      </c>
      <c r="S468" s="14">
        <f t="shared" si="368"/>
        <v>0</v>
      </c>
      <c r="T468" s="35">
        <f>INDEX(budgetMMB!T:T,MATCH($A:$A,budgetMMB!$A:$A,0))</f>
        <v>0</v>
      </c>
      <c r="U468" s="332">
        <f t="shared" si="369"/>
        <v>0</v>
      </c>
      <c r="V468" s="58"/>
      <c r="W468" s="14"/>
      <c r="X468" s="58"/>
      <c r="Y468" s="58"/>
      <c r="Z468" s="58"/>
      <c r="AA468" s="58"/>
      <c r="AB468" s="75"/>
      <c r="AC468" s="319">
        <f t="shared" si="370"/>
        <v>0</v>
      </c>
      <c r="AD468" s="278"/>
      <c r="AE468" s="278"/>
      <c r="AF468" s="278"/>
      <c r="AG468" s="294">
        <f t="shared" si="371"/>
        <v>0</v>
      </c>
      <c r="AH468" s="304">
        <f t="shared" si="372"/>
        <v>0</v>
      </c>
    </row>
    <row r="469" spans="1:34">
      <c r="A469" s="39">
        <v>3804</v>
      </c>
      <c r="B469" s="44" t="s">
        <v>536</v>
      </c>
      <c r="C469" s="236" t="s">
        <v>339</v>
      </c>
      <c r="D469" s="6"/>
      <c r="E469" s="8"/>
      <c r="F469" s="98">
        <v>1</v>
      </c>
      <c r="G469" s="8"/>
      <c r="H469" s="7">
        <f t="shared" si="374"/>
        <v>1</v>
      </c>
      <c r="I469" s="4">
        <v>1</v>
      </c>
      <c r="J469" s="8" t="s">
        <v>231</v>
      </c>
      <c r="K469" s="7">
        <f>SUMIF(exportMMB!D:D,'Voorbeeld Costreport BudgetMMB'!A469,exportMMB!G:G)</f>
        <v>0</v>
      </c>
      <c r="L469" s="14">
        <f>INDEX(budgetMMB!L:L,MATCH(A:A,budgetMMB!A:A,0))</f>
        <v>0</v>
      </c>
      <c r="M469" s="22">
        <f>INDEX(budgetMMB!M:M,MATCH($A:$A,budgetMMB!$A:$A,0))</f>
        <v>0</v>
      </c>
      <c r="N469" s="14">
        <f>INDEX(budgetMMB!N:N,MATCH($A:$A,budgetMMB!$A:$A,0))</f>
        <v>0</v>
      </c>
      <c r="O469" s="35">
        <f>INDEX(budgetMMB!O:O,MATCH($A:$A,budgetMMB!$A:$A,0))</f>
        <v>0</v>
      </c>
      <c r="P469" s="35">
        <f>INDEX(budgetMMB!P:P,MATCH($A:$A,budgetMMB!$A:$A,0))</f>
        <v>0</v>
      </c>
      <c r="Q469" s="35">
        <f>INDEX(budgetMMB!Q:Q,MATCH($A:$A,budgetMMB!$A:$A,0))</f>
        <v>0</v>
      </c>
      <c r="R469" s="35">
        <f>INDEX(budgetMMB!R:R,MATCH($A:$A,budgetMMB!$A:$A,0))</f>
        <v>0</v>
      </c>
      <c r="S469" s="14">
        <f t="shared" si="368"/>
        <v>0</v>
      </c>
      <c r="T469" s="35">
        <f>INDEX(budgetMMB!T:T,MATCH($A:$A,budgetMMB!$A:$A,0))</f>
        <v>0</v>
      </c>
      <c r="U469" s="332">
        <f t="shared" si="369"/>
        <v>0</v>
      </c>
      <c r="V469" s="58"/>
      <c r="W469" s="14"/>
      <c r="X469" s="58"/>
      <c r="Y469" s="58"/>
      <c r="Z469" s="58"/>
      <c r="AA469" s="58"/>
      <c r="AB469" s="75"/>
      <c r="AC469" s="319">
        <f t="shared" si="370"/>
        <v>0</v>
      </c>
      <c r="AD469" s="278"/>
      <c r="AE469" s="278"/>
      <c r="AF469" s="278"/>
      <c r="AG469" s="294">
        <f t="shared" si="371"/>
        <v>0</v>
      </c>
      <c r="AH469" s="304">
        <f t="shared" si="372"/>
        <v>0</v>
      </c>
    </row>
    <row r="470" spans="1:34">
      <c r="A470" s="103">
        <v>3820</v>
      </c>
      <c r="B470" s="44" t="s">
        <v>537</v>
      </c>
      <c r="C470" s="236" t="s">
        <v>339</v>
      </c>
      <c r="D470" s="6"/>
      <c r="E470" s="8"/>
      <c r="F470" s="98">
        <v>1</v>
      </c>
      <c r="G470" s="8"/>
      <c r="H470" s="7">
        <f t="shared" si="374"/>
        <v>1</v>
      </c>
      <c r="I470" s="4">
        <v>1</v>
      </c>
      <c r="J470" s="8" t="s">
        <v>231</v>
      </c>
      <c r="K470" s="7">
        <f>SUMIF(exportMMB!D:D,'Voorbeeld Costreport BudgetMMB'!A470,exportMMB!G:G)</f>
        <v>0</v>
      </c>
      <c r="L470" s="14">
        <f>INDEX(budgetMMB!L:L,MATCH(A:A,budgetMMB!A:A,0))</f>
        <v>0</v>
      </c>
      <c r="M470" s="22">
        <f>INDEX(budgetMMB!M:M,MATCH($A:$A,budgetMMB!$A:$A,0))</f>
        <v>0</v>
      </c>
      <c r="N470" s="14">
        <f>INDEX(budgetMMB!N:N,MATCH($A:$A,budgetMMB!$A:$A,0))</f>
        <v>0</v>
      </c>
      <c r="O470" s="35">
        <f>INDEX(budgetMMB!O:O,MATCH($A:$A,budgetMMB!$A:$A,0))</f>
        <v>0</v>
      </c>
      <c r="P470" s="35">
        <f>INDEX(budgetMMB!P:P,MATCH($A:$A,budgetMMB!$A:$A,0))</f>
        <v>0</v>
      </c>
      <c r="Q470" s="35">
        <f>INDEX(budgetMMB!Q:Q,MATCH($A:$A,budgetMMB!$A:$A,0))</f>
        <v>0</v>
      </c>
      <c r="R470" s="35">
        <f>INDEX(budgetMMB!R:R,MATCH($A:$A,budgetMMB!$A:$A,0))</f>
        <v>0</v>
      </c>
      <c r="S470" s="14">
        <f t="shared" si="368"/>
        <v>0</v>
      </c>
      <c r="T470" s="35">
        <f>INDEX(budgetMMB!T:T,MATCH($A:$A,budgetMMB!$A:$A,0))</f>
        <v>0</v>
      </c>
      <c r="U470" s="332">
        <f t="shared" si="369"/>
        <v>0</v>
      </c>
      <c r="V470" s="58"/>
      <c r="W470" s="14"/>
      <c r="X470" s="58"/>
      <c r="Y470" s="58"/>
      <c r="Z470" s="58"/>
      <c r="AA470" s="58"/>
      <c r="AB470" s="75"/>
      <c r="AC470" s="319">
        <f t="shared" si="370"/>
        <v>0</v>
      </c>
      <c r="AD470" s="278"/>
      <c r="AE470" s="278"/>
      <c r="AF470" s="278"/>
      <c r="AG470" s="294">
        <f t="shared" si="371"/>
        <v>0</v>
      </c>
      <c r="AH470" s="304">
        <f t="shared" si="372"/>
        <v>0</v>
      </c>
    </row>
    <row r="471" spans="1:34">
      <c r="A471" s="103">
        <v>3839</v>
      </c>
      <c r="B471" s="44" t="s">
        <v>538</v>
      </c>
      <c r="C471" s="236" t="s">
        <v>339</v>
      </c>
      <c r="D471" s="6"/>
      <c r="E471" s="8"/>
      <c r="F471" s="98">
        <v>1</v>
      </c>
      <c r="G471" s="8"/>
      <c r="H471" s="7">
        <f t="shared" si="374"/>
        <v>1</v>
      </c>
      <c r="I471" s="4">
        <v>1</v>
      </c>
      <c r="J471" s="8" t="s">
        <v>231</v>
      </c>
      <c r="K471" s="7">
        <f>SUMIF(exportMMB!D:D,'Voorbeeld Costreport BudgetMMB'!A471,exportMMB!G:G)</f>
        <v>0</v>
      </c>
      <c r="L471" s="14">
        <f>INDEX(budgetMMB!L:L,MATCH(A:A,budgetMMB!A:A,0))</f>
        <v>0</v>
      </c>
      <c r="M471" s="22">
        <f>INDEX(budgetMMB!M:M,MATCH($A:$A,budgetMMB!$A:$A,0))</f>
        <v>0</v>
      </c>
      <c r="N471" s="14">
        <f>INDEX(budgetMMB!N:N,MATCH($A:$A,budgetMMB!$A:$A,0))</f>
        <v>0</v>
      </c>
      <c r="O471" s="35">
        <f>INDEX(budgetMMB!O:O,MATCH($A:$A,budgetMMB!$A:$A,0))</f>
        <v>0</v>
      </c>
      <c r="P471" s="35">
        <f>INDEX(budgetMMB!P:P,MATCH($A:$A,budgetMMB!$A:$A,0))</f>
        <v>0</v>
      </c>
      <c r="Q471" s="35">
        <f>INDEX(budgetMMB!Q:Q,MATCH($A:$A,budgetMMB!$A:$A,0))</f>
        <v>0</v>
      </c>
      <c r="R471" s="35">
        <f>INDEX(budgetMMB!R:R,MATCH($A:$A,budgetMMB!$A:$A,0))</f>
        <v>0</v>
      </c>
      <c r="S471" s="14">
        <f t="shared" si="368"/>
        <v>0</v>
      </c>
      <c r="T471" s="35">
        <f>INDEX(budgetMMB!T:T,MATCH($A:$A,budgetMMB!$A:$A,0))</f>
        <v>0</v>
      </c>
      <c r="U471" s="332">
        <f t="shared" si="369"/>
        <v>0</v>
      </c>
      <c r="V471" s="58"/>
      <c r="W471" s="14"/>
      <c r="X471" s="58"/>
      <c r="Y471" s="58"/>
      <c r="Z471" s="58"/>
      <c r="AA471" s="58"/>
      <c r="AB471" s="75"/>
      <c r="AC471" s="319">
        <f t="shared" si="370"/>
        <v>0</v>
      </c>
      <c r="AD471" s="278"/>
      <c r="AE471" s="278"/>
      <c r="AF471" s="278"/>
      <c r="AG471" s="294">
        <f t="shared" si="371"/>
        <v>0</v>
      </c>
      <c r="AH471" s="304">
        <f t="shared" si="372"/>
        <v>0</v>
      </c>
    </row>
    <row r="472" spans="1:34">
      <c r="A472" s="39">
        <v>3840</v>
      </c>
      <c r="B472" s="44" t="s">
        <v>539</v>
      </c>
      <c r="C472" s="236" t="s">
        <v>339</v>
      </c>
      <c r="D472" s="6"/>
      <c r="E472" s="8"/>
      <c r="F472" s="98">
        <v>1</v>
      </c>
      <c r="G472" s="8"/>
      <c r="H472" s="7">
        <f t="shared" si="374"/>
        <v>1</v>
      </c>
      <c r="I472" s="4">
        <v>1</v>
      </c>
      <c r="J472" s="8" t="s">
        <v>231</v>
      </c>
      <c r="K472" s="7">
        <f>SUMIF(exportMMB!D:D,'Voorbeeld Costreport BudgetMMB'!A472,exportMMB!G:G)</f>
        <v>0</v>
      </c>
      <c r="L472" s="14">
        <f>INDEX(budgetMMB!L:L,MATCH(A:A,budgetMMB!A:A,0))</f>
        <v>0</v>
      </c>
      <c r="M472" s="22">
        <f>INDEX(budgetMMB!M:M,MATCH($A:$A,budgetMMB!$A:$A,0))</f>
        <v>0</v>
      </c>
      <c r="N472" s="14">
        <f>INDEX(budgetMMB!N:N,MATCH($A:$A,budgetMMB!$A:$A,0))</f>
        <v>0</v>
      </c>
      <c r="O472" s="35">
        <f>INDEX(budgetMMB!O:O,MATCH($A:$A,budgetMMB!$A:$A,0))</f>
        <v>0</v>
      </c>
      <c r="P472" s="35">
        <f>INDEX(budgetMMB!P:P,MATCH($A:$A,budgetMMB!$A:$A,0))</f>
        <v>0</v>
      </c>
      <c r="Q472" s="35">
        <f>INDEX(budgetMMB!Q:Q,MATCH($A:$A,budgetMMB!$A:$A,0))</f>
        <v>0</v>
      </c>
      <c r="R472" s="35">
        <f>INDEX(budgetMMB!R:R,MATCH($A:$A,budgetMMB!$A:$A,0))</f>
        <v>0</v>
      </c>
      <c r="S472" s="14">
        <f t="shared" si="368"/>
        <v>0</v>
      </c>
      <c r="T472" s="35">
        <f>INDEX(budgetMMB!T:T,MATCH($A:$A,budgetMMB!$A:$A,0))</f>
        <v>0</v>
      </c>
      <c r="U472" s="332">
        <f t="shared" si="369"/>
        <v>0</v>
      </c>
      <c r="V472" s="58"/>
      <c r="W472" s="14"/>
      <c r="X472" s="58"/>
      <c r="Y472" s="58"/>
      <c r="Z472" s="58"/>
      <c r="AA472" s="58"/>
      <c r="AB472" s="75"/>
      <c r="AC472" s="319">
        <f t="shared" si="370"/>
        <v>0</v>
      </c>
      <c r="AD472" s="278"/>
      <c r="AE472" s="278"/>
      <c r="AF472" s="278"/>
      <c r="AG472" s="294">
        <f t="shared" si="371"/>
        <v>0</v>
      </c>
      <c r="AH472" s="304">
        <f t="shared" si="372"/>
        <v>0</v>
      </c>
    </row>
    <row r="473" spans="1:34">
      <c r="A473" s="39">
        <v>3843</v>
      </c>
      <c r="B473" s="44" t="s">
        <v>540</v>
      </c>
      <c r="C473" s="236" t="s">
        <v>339</v>
      </c>
      <c r="D473" s="6"/>
      <c r="E473" s="8"/>
      <c r="F473" s="98">
        <v>1</v>
      </c>
      <c r="G473" s="8"/>
      <c r="H473" s="7">
        <f t="shared" si="374"/>
        <v>1</v>
      </c>
      <c r="I473" s="4">
        <v>1</v>
      </c>
      <c r="J473" s="8" t="s">
        <v>231</v>
      </c>
      <c r="K473" s="7">
        <f>SUMIF(exportMMB!D:D,'Voorbeeld Costreport BudgetMMB'!A473,exportMMB!G:G)</f>
        <v>0</v>
      </c>
      <c r="L473" s="14">
        <f>INDEX(budgetMMB!L:L,MATCH(A:A,budgetMMB!A:A,0))</f>
        <v>0</v>
      </c>
      <c r="M473" s="22">
        <f>INDEX(budgetMMB!M:M,MATCH($A:$A,budgetMMB!$A:$A,0))</f>
        <v>0</v>
      </c>
      <c r="N473" s="14">
        <f>INDEX(budgetMMB!N:N,MATCH($A:$A,budgetMMB!$A:$A,0))</f>
        <v>0</v>
      </c>
      <c r="O473" s="35">
        <f>INDEX(budgetMMB!O:O,MATCH($A:$A,budgetMMB!$A:$A,0))</f>
        <v>0</v>
      </c>
      <c r="P473" s="35">
        <f>INDEX(budgetMMB!P:P,MATCH($A:$A,budgetMMB!$A:$A,0))</f>
        <v>0</v>
      </c>
      <c r="Q473" s="35">
        <f>INDEX(budgetMMB!Q:Q,MATCH($A:$A,budgetMMB!$A:$A,0))</f>
        <v>0</v>
      </c>
      <c r="R473" s="35">
        <f>INDEX(budgetMMB!R:R,MATCH($A:$A,budgetMMB!$A:$A,0))</f>
        <v>0</v>
      </c>
      <c r="S473" s="14">
        <f t="shared" si="368"/>
        <v>0</v>
      </c>
      <c r="T473" s="35">
        <f>INDEX(budgetMMB!T:T,MATCH($A:$A,budgetMMB!$A:$A,0))</f>
        <v>0</v>
      </c>
      <c r="U473" s="332">
        <f t="shared" si="369"/>
        <v>0</v>
      </c>
      <c r="V473" s="58"/>
      <c r="W473" s="14"/>
      <c r="X473" s="58"/>
      <c r="Y473" s="58"/>
      <c r="Z473" s="58"/>
      <c r="AA473" s="58"/>
      <c r="AB473" s="75"/>
      <c r="AC473" s="319">
        <f t="shared" si="370"/>
        <v>0</v>
      </c>
      <c r="AD473" s="278"/>
      <c r="AE473" s="278"/>
      <c r="AF473" s="278"/>
      <c r="AG473" s="294">
        <f t="shared" si="371"/>
        <v>0</v>
      </c>
      <c r="AH473" s="304">
        <f t="shared" si="372"/>
        <v>0</v>
      </c>
    </row>
    <row r="474" spans="1:34">
      <c r="A474" s="39">
        <v>3844</v>
      </c>
      <c r="B474" s="44" t="s">
        <v>541</v>
      </c>
      <c r="C474" s="236" t="s">
        <v>339</v>
      </c>
      <c r="D474" s="6"/>
      <c r="E474" s="8"/>
      <c r="F474" s="98">
        <v>1</v>
      </c>
      <c r="G474" s="8"/>
      <c r="H474" s="7">
        <f t="shared" ref="H474:H480" si="375">SUM(E474:G474)</f>
        <v>1</v>
      </c>
      <c r="I474" s="4">
        <v>1</v>
      </c>
      <c r="J474" s="8" t="s">
        <v>231</v>
      </c>
      <c r="K474" s="7">
        <f>SUMIF(exportMMB!D:D,'Voorbeeld Costreport BudgetMMB'!A474,exportMMB!G:G)</f>
        <v>0</v>
      </c>
      <c r="L474" s="14">
        <f>INDEX(budgetMMB!L:L,MATCH(A:A,budgetMMB!A:A,0))</f>
        <v>0</v>
      </c>
      <c r="M474" s="22">
        <f>INDEX(budgetMMB!M:M,MATCH($A:$A,budgetMMB!$A:$A,0))</f>
        <v>0</v>
      </c>
      <c r="N474" s="14">
        <f>INDEX(budgetMMB!N:N,MATCH($A:$A,budgetMMB!$A:$A,0))</f>
        <v>0</v>
      </c>
      <c r="O474" s="35">
        <f>INDEX(budgetMMB!O:O,MATCH($A:$A,budgetMMB!$A:$A,0))</f>
        <v>0</v>
      </c>
      <c r="P474" s="35">
        <f>INDEX(budgetMMB!P:P,MATCH($A:$A,budgetMMB!$A:$A,0))</f>
        <v>0</v>
      </c>
      <c r="Q474" s="35">
        <f>INDEX(budgetMMB!Q:Q,MATCH($A:$A,budgetMMB!$A:$A,0))</f>
        <v>0</v>
      </c>
      <c r="R474" s="35">
        <f>INDEX(budgetMMB!R:R,MATCH($A:$A,budgetMMB!$A:$A,0))</f>
        <v>0</v>
      </c>
      <c r="S474" s="14">
        <f t="shared" si="368"/>
        <v>0</v>
      </c>
      <c r="T474" s="35">
        <f>INDEX(budgetMMB!T:T,MATCH($A:$A,budgetMMB!$A:$A,0))</f>
        <v>0</v>
      </c>
      <c r="U474" s="332">
        <f t="shared" si="369"/>
        <v>0</v>
      </c>
      <c r="V474" s="58"/>
      <c r="W474" s="14"/>
      <c r="X474" s="58"/>
      <c r="Y474" s="58"/>
      <c r="Z474" s="58"/>
      <c r="AA474" s="58"/>
      <c r="AB474" s="75"/>
      <c r="AC474" s="319">
        <f t="shared" si="370"/>
        <v>0</v>
      </c>
      <c r="AD474" s="278"/>
      <c r="AE474" s="278"/>
      <c r="AF474" s="278"/>
      <c r="AG474" s="294">
        <f t="shared" si="371"/>
        <v>0</v>
      </c>
      <c r="AH474" s="304">
        <f t="shared" si="372"/>
        <v>0</v>
      </c>
    </row>
    <row r="475" spans="1:34">
      <c r="A475" s="103">
        <v>3845</v>
      </c>
      <c r="B475" s="44" t="s">
        <v>542</v>
      </c>
      <c r="C475" s="236" t="s">
        <v>339</v>
      </c>
      <c r="D475" s="6"/>
      <c r="E475" s="8"/>
      <c r="F475" s="98">
        <v>1</v>
      </c>
      <c r="G475" s="8"/>
      <c r="H475" s="7">
        <f t="shared" si="375"/>
        <v>1</v>
      </c>
      <c r="I475" s="4">
        <v>1</v>
      </c>
      <c r="J475" s="8" t="s">
        <v>231</v>
      </c>
      <c r="K475" s="7">
        <f>SUMIF(exportMMB!D:D,'Voorbeeld Costreport BudgetMMB'!A475,exportMMB!G:G)</f>
        <v>0</v>
      </c>
      <c r="L475" s="14">
        <f>INDEX(budgetMMB!L:L,MATCH(A:A,budgetMMB!A:A,0))</f>
        <v>0</v>
      </c>
      <c r="M475" s="22">
        <f>INDEX(budgetMMB!M:M,MATCH($A:$A,budgetMMB!$A:$A,0))</f>
        <v>0</v>
      </c>
      <c r="N475" s="14">
        <f>INDEX(budgetMMB!N:N,MATCH($A:$A,budgetMMB!$A:$A,0))</f>
        <v>0</v>
      </c>
      <c r="O475" s="35">
        <f>INDEX(budgetMMB!O:O,MATCH($A:$A,budgetMMB!$A:$A,0))</f>
        <v>0</v>
      </c>
      <c r="P475" s="35">
        <f>INDEX(budgetMMB!P:P,MATCH($A:$A,budgetMMB!$A:$A,0))</f>
        <v>0</v>
      </c>
      <c r="Q475" s="35">
        <f>INDEX(budgetMMB!Q:Q,MATCH($A:$A,budgetMMB!$A:$A,0))</f>
        <v>0</v>
      </c>
      <c r="R475" s="35">
        <f>INDEX(budgetMMB!R:R,MATCH($A:$A,budgetMMB!$A:$A,0))</f>
        <v>0</v>
      </c>
      <c r="S475" s="14">
        <f t="shared" si="368"/>
        <v>0</v>
      </c>
      <c r="T475" s="35">
        <f>INDEX(budgetMMB!T:T,MATCH($A:$A,budgetMMB!$A:$A,0))</f>
        <v>0</v>
      </c>
      <c r="U475" s="332">
        <f t="shared" si="369"/>
        <v>0</v>
      </c>
      <c r="V475" s="58"/>
      <c r="W475" s="14"/>
      <c r="X475" s="58"/>
      <c r="Y475" s="58"/>
      <c r="Z475" s="58"/>
      <c r="AA475" s="58"/>
      <c r="AB475" s="75"/>
      <c r="AC475" s="319">
        <f t="shared" si="370"/>
        <v>0</v>
      </c>
      <c r="AD475" s="278"/>
      <c r="AE475" s="278"/>
      <c r="AF475" s="278"/>
      <c r="AG475" s="294">
        <f t="shared" si="371"/>
        <v>0</v>
      </c>
      <c r="AH475" s="304">
        <f t="shared" si="372"/>
        <v>0</v>
      </c>
    </row>
    <row r="476" spans="1:34">
      <c r="A476" s="39">
        <v>3846</v>
      </c>
      <c r="B476" s="44" t="s">
        <v>543</v>
      </c>
      <c r="C476" s="236" t="s">
        <v>339</v>
      </c>
      <c r="D476" s="6"/>
      <c r="E476" s="8"/>
      <c r="F476" s="98">
        <v>1</v>
      </c>
      <c r="G476" s="8"/>
      <c r="H476" s="7">
        <f t="shared" si="375"/>
        <v>1</v>
      </c>
      <c r="I476" s="4">
        <v>1</v>
      </c>
      <c r="J476" s="8" t="s">
        <v>231</v>
      </c>
      <c r="K476" s="7">
        <f>SUMIF(exportMMB!D:D,'Voorbeeld Costreport BudgetMMB'!A476,exportMMB!G:G)</f>
        <v>0</v>
      </c>
      <c r="L476" s="14">
        <f>INDEX(budgetMMB!L:L,MATCH(A:A,budgetMMB!A:A,0))</f>
        <v>0</v>
      </c>
      <c r="M476" s="22">
        <f>INDEX(budgetMMB!M:M,MATCH($A:$A,budgetMMB!$A:$A,0))</f>
        <v>0</v>
      </c>
      <c r="N476" s="14">
        <f>INDEX(budgetMMB!N:N,MATCH($A:$A,budgetMMB!$A:$A,0))</f>
        <v>0</v>
      </c>
      <c r="O476" s="35">
        <f>INDEX(budgetMMB!O:O,MATCH($A:$A,budgetMMB!$A:$A,0))</f>
        <v>0</v>
      </c>
      <c r="P476" s="35">
        <f>INDEX(budgetMMB!P:P,MATCH($A:$A,budgetMMB!$A:$A,0))</f>
        <v>0</v>
      </c>
      <c r="Q476" s="35">
        <f>INDEX(budgetMMB!Q:Q,MATCH($A:$A,budgetMMB!$A:$A,0))</f>
        <v>0</v>
      </c>
      <c r="R476" s="35">
        <f>INDEX(budgetMMB!R:R,MATCH($A:$A,budgetMMB!$A:$A,0))</f>
        <v>0</v>
      </c>
      <c r="S476" s="14">
        <f t="shared" si="368"/>
        <v>0</v>
      </c>
      <c r="T476" s="35">
        <f>INDEX(budgetMMB!T:T,MATCH($A:$A,budgetMMB!$A:$A,0))</f>
        <v>0</v>
      </c>
      <c r="U476" s="332">
        <f t="shared" si="369"/>
        <v>0</v>
      </c>
      <c r="V476" s="58"/>
      <c r="W476" s="14"/>
      <c r="X476" s="58"/>
      <c r="Y476" s="58"/>
      <c r="Z476" s="58"/>
      <c r="AA476" s="58"/>
      <c r="AB476" s="75"/>
      <c r="AC476" s="319">
        <f t="shared" si="370"/>
        <v>0</v>
      </c>
      <c r="AD476" s="278"/>
      <c r="AE476" s="278"/>
      <c r="AF476" s="278"/>
      <c r="AG476" s="294">
        <f t="shared" si="371"/>
        <v>0</v>
      </c>
      <c r="AH476" s="304">
        <f t="shared" si="372"/>
        <v>0</v>
      </c>
    </row>
    <row r="477" spans="1:34">
      <c r="A477" s="103">
        <v>3849</v>
      </c>
      <c r="B477" s="44" t="s">
        <v>544</v>
      </c>
      <c r="C477" s="236" t="s">
        <v>339</v>
      </c>
      <c r="D477" s="6"/>
      <c r="E477" s="8"/>
      <c r="F477" s="98">
        <v>1</v>
      </c>
      <c r="G477" s="8"/>
      <c r="H477" s="7">
        <f t="shared" si="375"/>
        <v>1</v>
      </c>
      <c r="I477" s="4">
        <v>1</v>
      </c>
      <c r="J477" s="8" t="s">
        <v>231</v>
      </c>
      <c r="K477" s="7">
        <f>SUMIF(exportMMB!D:D,'Voorbeeld Costreport BudgetMMB'!A477,exportMMB!G:G)</f>
        <v>0</v>
      </c>
      <c r="L477" s="14">
        <f>INDEX(budgetMMB!L:L,MATCH(A:A,budgetMMB!A:A,0))</f>
        <v>0</v>
      </c>
      <c r="M477" s="22">
        <f>INDEX(budgetMMB!M:M,MATCH($A:$A,budgetMMB!$A:$A,0))</f>
        <v>0</v>
      </c>
      <c r="N477" s="14">
        <f>INDEX(budgetMMB!N:N,MATCH($A:$A,budgetMMB!$A:$A,0))</f>
        <v>0</v>
      </c>
      <c r="O477" s="35">
        <f>INDEX(budgetMMB!O:O,MATCH($A:$A,budgetMMB!$A:$A,0))</f>
        <v>0</v>
      </c>
      <c r="P477" s="35">
        <f>INDEX(budgetMMB!P:P,MATCH($A:$A,budgetMMB!$A:$A,0))</f>
        <v>0</v>
      </c>
      <c r="Q477" s="35">
        <f>INDEX(budgetMMB!Q:Q,MATCH($A:$A,budgetMMB!$A:$A,0))</f>
        <v>0</v>
      </c>
      <c r="R477" s="35">
        <f>INDEX(budgetMMB!R:R,MATCH($A:$A,budgetMMB!$A:$A,0))</f>
        <v>0</v>
      </c>
      <c r="S477" s="14">
        <f t="shared" si="368"/>
        <v>0</v>
      </c>
      <c r="T477" s="35">
        <f>INDEX(budgetMMB!T:T,MATCH($A:$A,budgetMMB!$A:$A,0))</f>
        <v>0</v>
      </c>
      <c r="U477" s="332">
        <f t="shared" si="369"/>
        <v>0</v>
      </c>
      <c r="V477" s="58"/>
      <c r="W477" s="14"/>
      <c r="X477" s="58"/>
      <c r="Y477" s="58"/>
      <c r="Z477" s="58"/>
      <c r="AA477" s="58"/>
      <c r="AB477" s="75"/>
      <c r="AC477" s="319">
        <f t="shared" si="370"/>
        <v>0</v>
      </c>
      <c r="AD477" s="278"/>
      <c r="AE477" s="278"/>
      <c r="AF477" s="278"/>
      <c r="AG477" s="294">
        <f t="shared" si="371"/>
        <v>0</v>
      </c>
      <c r="AH477" s="304">
        <f t="shared" si="372"/>
        <v>0</v>
      </c>
    </row>
    <row r="478" spans="1:34">
      <c r="A478" s="39">
        <v>3855</v>
      </c>
      <c r="B478" s="44" t="s">
        <v>545</v>
      </c>
      <c r="C478" s="236" t="s">
        <v>339</v>
      </c>
      <c r="D478" s="6"/>
      <c r="E478" s="8"/>
      <c r="F478" s="98">
        <v>1</v>
      </c>
      <c r="G478" s="8"/>
      <c r="H478" s="7">
        <f t="shared" si="375"/>
        <v>1</v>
      </c>
      <c r="I478" s="4">
        <v>1</v>
      </c>
      <c r="J478" s="8" t="s">
        <v>231</v>
      </c>
      <c r="K478" s="7">
        <f>SUMIF(exportMMB!D:D,'Voorbeeld Costreport BudgetMMB'!A478,exportMMB!G:G)</f>
        <v>0</v>
      </c>
      <c r="L478" s="14">
        <f>INDEX(budgetMMB!L:L,MATCH(A:A,budgetMMB!A:A,0))</f>
        <v>0</v>
      </c>
      <c r="M478" s="22">
        <f>INDEX(budgetMMB!M:M,MATCH($A:$A,budgetMMB!$A:$A,0))</f>
        <v>0</v>
      </c>
      <c r="N478" s="14">
        <f>INDEX(budgetMMB!N:N,MATCH($A:$A,budgetMMB!$A:$A,0))</f>
        <v>0</v>
      </c>
      <c r="O478" s="35">
        <f>INDEX(budgetMMB!O:O,MATCH($A:$A,budgetMMB!$A:$A,0))</f>
        <v>0</v>
      </c>
      <c r="P478" s="35">
        <f>INDEX(budgetMMB!P:P,MATCH($A:$A,budgetMMB!$A:$A,0))</f>
        <v>0</v>
      </c>
      <c r="Q478" s="35">
        <f>INDEX(budgetMMB!Q:Q,MATCH($A:$A,budgetMMB!$A:$A,0))</f>
        <v>0</v>
      </c>
      <c r="R478" s="35">
        <f>INDEX(budgetMMB!R:R,MATCH($A:$A,budgetMMB!$A:$A,0))</f>
        <v>0</v>
      </c>
      <c r="S478" s="14">
        <f t="shared" si="368"/>
        <v>0</v>
      </c>
      <c r="T478" s="35">
        <f>INDEX(budgetMMB!T:T,MATCH($A:$A,budgetMMB!$A:$A,0))</f>
        <v>0</v>
      </c>
      <c r="U478" s="332">
        <f t="shared" si="369"/>
        <v>0</v>
      </c>
      <c r="V478" s="58"/>
      <c r="W478" s="14"/>
      <c r="X478" s="58"/>
      <c r="Y478" s="58"/>
      <c r="Z478" s="58"/>
      <c r="AA478" s="58"/>
      <c r="AB478" s="75"/>
      <c r="AC478" s="319">
        <f t="shared" si="370"/>
        <v>0</v>
      </c>
      <c r="AD478" s="278"/>
      <c r="AE478" s="278"/>
      <c r="AF478" s="278"/>
      <c r="AG478" s="294">
        <f t="shared" si="371"/>
        <v>0</v>
      </c>
      <c r="AH478" s="304">
        <f t="shared" si="372"/>
        <v>0</v>
      </c>
    </row>
    <row r="479" spans="1:34">
      <c r="A479" s="103">
        <v>3880</v>
      </c>
      <c r="B479" s="44" t="s">
        <v>546</v>
      </c>
      <c r="C479" s="236" t="s">
        <v>339</v>
      </c>
      <c r="D479" s="6"/>
      <c r="E479" s="8"/>
      <c r="F479" s="98">
        <v>1</v>
      </c>
      <c r="G479" s="8"/>
      <c r="H479" s="7">
        <f t="shared" si="375"/>
        <v>1</v>
      </c>
      <c r="I479" s="4">
        <v>1</v>
      </c>
      <c r="J479" s="8" t="s">
        <v>231</v>
      </c>
      <c r="K479" s="7">
        <f>SUMIF(exportMMB!D:D,'Voorbeeld Costreport BudgetMMB'!A479,exportMMB!G:G)</f>
        <v>0</v>
      </c>
      <c r="L479" s="14">
        <f>INDEX(budgetMMB!L:L,MATCH(A:A,budgetMMB!A:A,0))</f>
        <v>0</v>
      </c>
      <c r="M479" s="22">
        <f>INDEX(budgetMMB!M:M,MATCH($A:$A,budgetMMB!$A:$A,0))</f>
        <v>0</v>
      </c>
      <c r="N479" s="14">
        <f>INDEX(budgetMMB!N:N,MATCH($A:$A,budgetMMB!$A:$A,0))</f>
        <v>0</v>
      </c>
      <c r="O479" s="35">
        <f>INDEX(budgetMMB!O:O,MATCH($A:$A,budgetMMB!$A:$A,0))</f>
        <v>0</v>
      </c>
      <c r="P479" s="35">
        <f>INDEX(budgetMMB!P:P,MATCH($A:$A,budgetMMB!$A:$A,0))</f>
        <v>0</v>
      </c>
      <c r="Q479" s="35">
        <f>INDEX(budgetMMB!Q:Q,MATCH($A:$A,budgetMMB!$A:$A,0))</f>
        <v>0</v>
      </c>
      <c r="R479" s="35">
        <f>INDEX(budgetMMB!R:R,MATCH($A:$A,budgetMMB!$A:$A,0))</f>
        <v>0</v>
      </c>
      <c r="S479" s="14">
        <f t="shared" si="368"/>
        <v>0</v>
      </c>
      <c r="T479" s="35">
        <f>INDEX(budgetMMB!T:T,MATCH($A:$A,budgetMMB!$A:$A,0))</f>
        <v>0</v>
      </c>
      <c r="U479" s="332">
        <f t="shared" si="369"/>
        <v>0</v>
      </c>
      <c r="V479" s="58"/>
      <c r="W479" s="14"/>
      <c r="X479" s="58"/>
      <c r="Y479" s="58"/>
      <c r="Z479" s="58"/>
      <c r="AA479" s="58"/>
      <c r="AB479" s="75"/>
      <c r="AC479" s="319">
        <f t="shared" si="370"/>
        <v>0</v>
      </c>
      <c r="AD479" s="278"/>
      <c r="AE479" s="278"/>
      <c r="AF479" s="278"/>
      <c r="AG479" s="294">
        <f t="shared" si="371"/>
        <v>0</v>
      </c>
      <c r="AH479" s="304">
        <f t="shared" si="372"/>
        <v>0</v>
      </c>
    </row>
    <row r="480" spans="1:34">
      <c r="A480" s="39">
        <v>3883</v>
      </c>
      <c r="B480" s="44" t="s">
        <v>547</v>
      </c>
      <c r="C480" s="236" t="s">
        <v>339</v>
      </c>
      <c r="D480" s="6"/>
      <c r="E480" s="8"/>
      <c r="F480" s="98">
        <v>1</v>
      </c>
      <c r="G480" s="8"/>
      <c r="H480" s="7">
        <f t="shared" si="375"/>
        <v>1</v>
      </c>
      <c r="I480" s="4">
        <v>1</v>
      </c>
      <c r="J480" s="8" t="s">
        <v>231</v>
      </c>
      <c r="K480" s="7">
        <f>SUMIF(exportMMB!D:D,'Voorbeeld Costreport BudgetMMB'!A480,exportMMB!G:G)</f>
        <v>0</v>
      </c>
      <c r="L480" s="14">
        <f>INDEX(budgetMMB!L:L,MATCH(A:A,budgetMMB!A:A,0))</f>
        <v>0</v>
      </c>
      <c r="M480" s="22">
        <f>INDEX(budgetMMB!M:M,MATCH($A:$A,budgetMMB!$A:$A,0))</f>
        <v>0</v>
      </c>
      <c r="N480" s="14">
        <f>INDEX(budgetMMB!N:N,MATCH($A:$A,budgetMMB!$A:$A,0))</f>
        <v>0</v>
      </c>
      <c r="O480" s="35">
        <f>INDEX(budgetMMB!O:O,MATCH($A:$A,budgetMMB!$A:$A,0))</f>
        <v>0</v>
      </c>
      <c r="P480" s="35">
        <f>INDEX(budgetMMB!P:P,MATCH($A:$A,budgetMMB!$A:$A,0))</f>
        <v>0</v>
      </c>
      <c r="Q480" s="35">
        <f>INDEX(budgetMMB!Q:Q,MATCH($A:$A,budgetMMB!$A:$A,0))</f>
        <v>0</v>
      </c>
      <c r="R480" s="35">
        <f>INDEX(budgetMMB!R:R,MATCH($A:$A,budgetMMB!$A:$A,0))</f>
        <v>0</v>
      </c>
      <c r="S480" s="14">
        <f t="shared" si="368"/>
        <v>0</v>
      </c>
      <c r="T480" s="35">
        <f>INDEX(budgetMMB!T:T,MATCH($A:$A,budgetMMB!$A:$A,0))</f>
        <v>0</v>
      </c>
      <c r="U480" s="332">
        <f t="shared" si="369"/>
        <v>0</v>
      </c>
      <c r="V480" s="58"/>
      <c r="W480" s="14"/>
      <c r="X480" s="58"/>
      <c r="Y480" s="58"/>
      <c r="Z480" s="58"/>
      <c r="AA480" s="58"/>
      <c r="AB480" s="75"/>
      <c r="AC480" s="319">
        <f t="shared" si="370"/>
        <v>0</v>
      </c>
      <c r="AD480" s="278"/>
      <c r="AE480" s="278"/>
      <c r="AF480" s="278"/>
      <c r="AG480" s="294">
        <f t="shared" si="371"/>
        <v>0</v>
      </c>
      <c r="AH480" s="304">
        <f t="shared" si="372"/>
        <v>0</v>
      </c>
    </row>
    <row r="481" spans="1:35">
      <c r="A481" s="39"/>
      <c r="B481" s="46" t="s">
        <v>152</v>
      </c>
      <c r="C481" s="236"/>
      <c r="D481" s="6"/>
      <c r="E481" s="8"/>
      <c r="F481" s="98"/>
      <c r="G481" s="8"/>
      <c r="H481" s="7"/>
      <c r="I481" s="4"/>
      <c r="J481" s="8"/>
      <c r="K481" s="7"/>
      <c r="L481" s="16">
        <f>SUM(L466:L480)</f>
        <v>0</v>
      </c>
      <c r="M481" s="21">
        <f>SUM(M466:M480)</f>
        <v>0</v>
      </c>
      <c r="N481" s="16">
        <f t="shared" ref="N481:U481" si="376">SUM(N466:N480)</f>
        <v>0</v>
      </c>
      <c r="O481" s="34">
        <f t="shared" si="376"/>
        <v>0</v>
      </c>
      <c r="P481" s="34">
        <f t="shared" si="376"/>
        <v>0</v>
      </c>
      <c r="Q481" s="34">
        <f t="shared" si="376"/>
        <v>0</v>
      </c>
      <c r="R481" s="34">
        <f t="shared" si="376"/>
        <v>0</v>
      </c>
      <c r="S481" s="16">
        <f t="shared" si="376"/>
        <v>0</v>
      </c>
      <c r="T481" s="34">
        <f t="shared" si="376"/>
        <v>0</v>
      </c>
      <c r="U481" s="284">
        <f t="shared" si="376"/>
        <v>0</v>
      </c>
      <c r="V481" s="58">
        <f t="shared" ref="V481:AA481" si="377">SUM(V466:V480)</f>
        <v>0</v>
      </c>
      <c r="W481" s="14">
        <f t="shared" si="377"/>
        <v>0</v>
      </c>
      <c r="X481" s="58">
        <f t="shared" si="377"/>
        <v>0</v>
      </c>
      <c r="Y481" s="58">
        <f t="shared" si="377"/>
        <v>0</v>
      </c>
      <c r="Z481" s="58">
        <f t="shared" si="377"/>
        <v>0</v>
      </c>
      <c r="AA481" s="58">
        <f t="shared" si="377"/>
        <v>0</v>
      </c>
      <c r="AB481" s="59">
        <f t="shared" ref="AB481" si="378">SUM(AB466:AB480)</f>
        <v>0</v>
      </c>
      <c r="AC481" s="320">
        <f t="shared" ref="AC481:AF481" si="379">SUM(AC466:AC480)</f>
        <v>0</v>
      </c>
      <c r="AD481" s="279">
        <f t="shared" si="379"/>
        <v>0</v>
      </c>
      <c r="AE481" s="279">
        <f t="shared" si="379"/>
        <v>0</v>
      </c>
      <c r="AF481" s="279">
        <f t="shared" si="379"/>
        <v>0</v>
      </c>
      <c r="AG481" s="295">
        <f t="shared" ref="AG481:AH481" si="380">SUM(AG466:AG480)</f>
        <v>0</v>
      </c>
      <c r="AH481" s="305">
        <f t="shared" si="380"/>
        <v>0</v>
      </c>
      <c r="AI481" s="328"/>
    </row>
    <row r="482" spans="1:35">
      <c r="A482" s="1"/>
      <c r="B482" s="44"/>
      <c r="C482" s="239"/>
      <c r="D482" s="6"/>
      <c r="E482" s="4"/>
      <c r="F482" s="98"/>
      <c r="G482" s="8"/>
      <c r="H482" s="7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  <c r="U482" s="284"/>
      <c r="V482" s="58"/>
      <c r="W482" s="14"/>
      <c r="X482" s="58"/>
      <c r="Y482" s="58"/>
      <c r="Z482" s="58"/>
      <c r="AA482" s="58"/>
      <c r="AB482" s="75"/>
      <c r="AC482" s="319"/>
      <c r="AD482" s="278"/>
      <c r="AE482" s="278"/>
      <c r="AF482" s="278"/>
      <c r="AG482" s="294"/>
      <c r="AH482" s="304"/>
    </row>
    <row r="483" spans="1:35">
      <c r="A483" s="104">
        <v>3900</v>
      </c>
      <c r="B483" s="31" t="s">
        <v>187</v>
      </c>
      <c r="C483" s="237"/>
      <c r="D483" s="6"/>
      <c r="E483" s="4"/>
      <c r="F483" s="98"/>
      <c r="G483" s="8"/>
      <c r="H483" s="7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  <c r="U483" s="284"/>
      <c r="V483" s="58"/>
      <c r="W483" s="14"/>
      <c r="X483" s="58"/>
      <c r="Y483" s="58"/>
      <c r="Z483" s="58"/>
      <c r="AA483" s="58"/>
      <c r="AB483" s="75"/>
      <c r="AC483" s="319"/>
      <c r="AD483" s="278"/>
      <c r="AE483" s="278"/>
      <c r="AF483" s="278"/>
      <c r="AG483" s="294"/>
      <c r="AH483" s="304"/>
    </row>
    <row r="484" spans="1:35">
      <c r="A484" s="103">
        <v>3901</v>
      </c>
      <c r="B484" s="44" t="s">
        <v>548</v>
      </c>
      <c r="C484" s="236" t="s">
        <v>339</v>
      </c>
      <c r="D484" s="6"/>
      <c r="E484" s="4"/>
      <c r="F484" s="98">
        <v>1</v>
      </c>
      <c r="G484" s="8"/>
      <c r="H484" s="7">
        <f t="shared" ref="H484:H486" si="381">SUM(E484:G484)</f>
        <v>1</v>
      </c>
      <c r="I484" s="4">
        <v>1</v>
      </c>
      <c r="J484" s="8" t="s">
        <v>231</v>
      </c>
      <c r="K484" s="7">
        <f>SUMIF(exportMMB!D:D,'Voorbeeld Costreport BudgetMMB'!A484,exportMMB!G:G)</f>
        <v>0</v>
      </c>
      <c r="L484" s="14">
        <f>INDEX(budgetMMB!L:L,MATCH(A:A,budgetMMB!A:A,0))</f>
        <v>0</v>
      </c>
      <c r="M484" s="22">
        <f>INDEX(budgetMMB!M:M,MATCH($A:$A,budgetMMB!$A:$A,0))</f>
        <v>0</v>
      </c>
      <c r="N484" s="14">
        <f>INDEX(budgetMMB!N:N,MATCH($A:$A,budgetMMB!$A:$A,0))</f>
        <v>0</v>
      </c>
      <c r="O484" s="35">
        <f>INDEX(budgetMMB!O:O,MATCH($A:$A,budgetMMB!$A:$A,0))</f>
        <v>0</v>
      </c>
      <c r="P484" s="35">
        <f>INDEX(budgetMMB!P:P,MATCH($A:$A,budgetMMB!$A:$A,0))</f>
        <v>0</v>
      </c>
      <c r="Q484" s="35">
        <f>INDEX(budgetMMB!Q:Q,MATCH($A:$A,budgetMMB!$A:$A,0))</f>
        <v>0</v>
      </c>
      <c r="R484" s="35">
        <f>INDEX(budgetMMB!R:R,MATCH($A:$A,budgetMMB!$A:$A,0))</f>
        <v>0</v>
      </c>
      <c r="S484" s="14">
        <f t="shared" ref="S484:S491" si="382">L484-SUM(N484:R484)</f>
        <v>0</v>
      </c>
      <c r="T484" s="35">
        <f>INDEX(budgetMMB!T:T,MATCH($A:$A,budgetMMB!$A:$A,0))</f>
        <v>0</v>
      </c>
      <c r="U484" s="332">
        <f t="shared" ref="U484:U491" si="383">W:W+X:X+Y:Y+Z:Z+AA:AA</f>
        <v>0</v>
      </c>
      <c r="V484" s="58"/>
      <c r="W484" s="14"/>
      <c r="X484" s="58"/>
      <c r="Y484" s="58"/>
      <c r="Z484" s="58"/>
      <c r="AA484" s="58"/>
      <c r="AB484" s="75"/>
      <c r="AC484" s="319">
        <f t="shared" ref="AC484:AC491" si="384">AD:AD+AE:AE</f>
        <v>0</v>
      </c>
      <c r="AD484" s="278"/>
      <c r="AE484" s="278"/>
      <c r="AF484" s="278"/>
      <c r="AG484" s="294">
        <f t="shared" ref="AG484:AG491" si="385">AC:AC+U:U</f>
        <v>0</v>
      </c>
      <c r="AH484" s="304">
        <f t="shared" ref="AH484:AH491" si="386">L:L-AG:AG</f>
        <v>0</v>
      </c>
    </row>
    <row r="485" spans="1:35">
      <c r="A485" s="39">
        <v>3903</v>
      </c>
      <c r="B485" s="44" t="s">
        <v>535</v>
      </c>
      <c r="C485" s="236" t="s">
        <v>339</v>
      </c>
      <c r="D485" s="6"/>
      <c r="E485" s="4"/>
      <c r="F485" s="98">
        <v>1</v>
      </c>
      <c r="G485" s="8"/>
      <c r="H485" s="7">
        <f t="shared" si="381"/>
        <v>1</v>
      </c>
      <c r="I485" s="4">
        <v>1</v>
      </c>
      <c r="J485" s="8" t="s">
        <v>231</v>
      </c>
      <c r="K485" s="7">
        <f>SUMIF(exportMMB!D:D,'Voorbeeld Costreport BudgetMMB'!A485,exportMMB!G:G)</f>
        <v>0</v>
      </c>
      <c r="L485" s="14">
        <f>INDEX(budgetMMB!L:L,MATCH(A:A,budgetMMB!A:A,0))</f>
        <v>0</v>
      </c>
      <c r="M485" s="22">
        <f>INDEX(budgetMMB!M:M,MATCH($A:$A,budgetMMB!$A:$A,0))</f>
        <v>0</v>
      </c>
      <c r="N485" s="14">
        <f>INDEX(budgetMMB!N:N,MATCH($A:$A,budgetMMB!$A:$A,0))</f>
        <v>0</v>
      </c>
      <c r="O485" s="35">
        <f>INDEX(budgetMMB!O:O,MATCH($A:$A,budgetMMB!$A:$A,0))</f>
        <v>0</v>
      </c>
      <c r="P485" s="35">
        <f>INDEX(budgetMMB!P:P,MATCH($A:$A,budgetMMB!$A:$A,0))</f>
        <v>0</v>
      </c>
      <c r="Q485" s="35">
        <f>INDEX(budgetMMB!Q:Q,MATCH($A:$A,budgetMMB!$A:$A,0))</f>
        <v>0</v>
      </c>
      <c r="R485" s="35">
        <f>INDEX(budgetMMB!R:R,MATCH($A:$A,budgetMMB!$A:$A,0))</f>
        <v>0</v>
      </c>
      <c r="S485" s="14">
        <f t="shared" si="382"/>
        <v>0</v>
      </c>
      <c r="T485" s="35">
        <f>INDEX(budgetMMB!T:T,MATCH($A:$A,budgetMMB!$A:$A,0))</f>
        <v>0</v>
      </c>
      <c r="U485" s="332">
        <f t="shared" si="383"/>
        <v>0</v>
      </c>
      <c r="V485" s="58"/>
      <c r="W485" s="14"/>
      <c r="X485" s="58"/>
      <c r="Y485" s="58"/>
      <c r="Z485" s="58"/>
      <c r="AA485" s="58"/>
      <c r="AB485" s="75"/>
      <c r="AC485" s="319">
        <f t="shared" si="384"/>
        <v>0</v>
      </c>
      <c r="AD485" s="278"/>
      <c r="AE485" s="278"/>
      <c r="AF485" s="278"/>
      <c r="AG485" s="294">
        <f t="shared" si="385"/>
        <v>0</v>
      </c>
      <c r="AH485" s="304">
        <f t="shared" si="386"/>
        <v>0</v>
      </c>
    </row>
    <row r="486" spans="1:35">
      <c r="A486" s="39">
        <v>3940</v>
      </c>
      <c r="B486" s="44" t="s">
        <v>549</v>
      </c>
      <c r="C486" s="236" t="s">
        <v>339</v>
      </c>
      <c r="D486" s="6"/>
      <c r="E486" s="4"/>
      <c r="F486" s="98">
        <v>1</v>
      </c>
      <c r="G486" s="8"/>
      <c r="H486" s="7">
        <f t="shared" si="381"/>
        <v>1</v>
      </c>
      <c r="I486" s="4">
        <v>1</v>
      </c>
      <c r="J486" s="8" t="s">
        <v>231</v>
      </c>
      <c r="K486" s="7">
        <f>SUMIF(exportMMB!D:D,'Voorbeeld Costreport BudgetMMB'!A486,exportMMB!G:G)</f>
        <v>0</v>
      </c>
      <c r="L486" s="14">
        <f>INDEX(budgetMMB!L:L,MATCH(A:A,budgetMMB!A:A,0))</f>
        <v>0</v>
      </c>
      <c r="M486" s="22">
        <f>INDEX(budgetMMB!M:M,MATCH($A:$A,budgetMMB!$A:$A,0))</f>
        <v>0</v>
      </c>
      <c r="N486" s="14">
        <f>INDEX(budgetMMB!N:N,MATCH($A:$A,budgetMMB!$A:$A,0))</f>
        <v>0</v>
      </c>
      <c r="O486" s="35">
        <f>INDEX(budgetMMB!O:O,MATCH($A:$A,budgetMMB!$A:$A,0))</f>
        <v>0</v>
      </c>
      <c r="P486" s="35">
        <f>INDEX(budgetMMB!P:P,MATCH($A:$A,budgetMMB!$A:$A,0))</f>
        <v>0</v>
      </c>
      <c r="Q486" s="35">
        <f>INDEX(budgetMMB!Q:Q,MATCH($A:$A,budgetMMB!$A:$A,0))</f>
        <v>0</v>
      </c>
      <c r="R486" s="35">
        <f>INDEX(budgetMMB!R:R,MATCH($A:$A,budgetMMB!$A:$A,0))</f>
        <v>0</v>
      </c>
      <c r="S486" s="14">
        <f t="shared" si="382"/>
        <v>0</v>
      </c>
      <c r="T486" s="35">
        <f>INDEX(budgetMMB!T:T,MATCH($A:$A,budgetMMB!$A:$A,0))</f>
        <v>0</v>
      </c>
      <c r="U486" s="332">
        <f t="shared" si="383"/>
        <v>0</v>
      </c>
      <c r="V486" s="58"/>
      <c r="W486" s="14"/>
      <c r="X486" s="58"/>
      <c r="Y486" s="58"/>
      <c r="Z486" s="58"/>
      <c r="AA486" s="58"/>
      <c r="AB486" s="75"/>
      <c r="AC486" s="319">
        <f t="shared" si="384"/>
        <v>0</v>
      </c>
      <c r="AD486" s="278"/>
      <c r="AE486" s="278"/>
      <c r="AF486" s="278"/>
      <c r="AG486" s="294">
        <f t="shared" si="385"/>
        <v>0</v>
      </c>
      <c r="AH486" s="304">
        <f t="shared" si="386"/>
        <v>0</v>
      </c>
    </row>
    <row r="487" spans="1:35">
      <c r="A487" s="103">
        <v>3941</v>
      </c>
      <c r="B487" s="44" t="s">
        <v>550</v>
      </c>
      <c r="C487" s="236" t="s">
        <v>339</v>
      </c>
      <c r="D487" s="6"/>
      <c r="E487" s="4"/>
      <c r="F487" s="98">
        <v>1</v>
      </c>
      <c r="G487" s="8"/>
      <c r="H487" s="7">
        <f t="shared" ref="H487" si="387">SUM(E487:G487)</f>
        <v>1</v>
      </c>
      <c r="I487" s="4">
        <v>1</v>
      </c>
      <c r="J487" s="8" t="s">
        <v>231</v>
      </c>
      <c r="K487" s="7">
        <f>SUMIF(exportMMB!D:D,'Voorbeeld Costreport BudgetMMB'!A487,exportMMB!G:G)</f>
        <v>0</v>
      </c>
      <c r="L487" s="14">
        <f>INDEX(budgetMMB!L:L,MATCH(A:A,budgetMMB!A:A,0))</f>
        <v>0</v>
      </c>
      <c r="M487" s="22">
        <f>INDEX(budgetMMB!M:M,MATCH($A:$A,budgetMMB!$A:$A,0))</f>
        <v>0</v>
      </c>
      <c r="N487" s="14">
        <f>INDEX(budgetMMB!N:N,MATCH($A:$A,budgetMMB!$A:$A,0))</f>
        <v>0</v>
      </c>
      <c r="O487" s="35">
        <f>INDEX(budgetMMB!O:O,MATCH($A:$A,budgetMMB!$A:$A,0))</f>
        <v>0</v>
      </c>
      <c r="P487" s="35">
        <f>INDEX(budgetMMB!P:P,MATCH($A:$A,budgetMMB!$A:$A,0))</f>
        <v>0</v>
      </c>
      <c r="Q487" s="35">
        <f>INDEX(budgetMMB!Q:Q,MATCH($A:$A,budgetMMB!$A:$A,0))</f>
        <v>0</v>
      </c>
      <c r="R487" s="35">
        <f>INDEX(budgetMMB!R:R,MATCH($A:$A,budgetMMB!$A:$A,0))</f>
        <v>0</v>
      </c>
      <c r="S487" s="14">
        <f t="shared" si="382"/>
        <v>0</v>
      </c>
      <c r="T487" s="35">
        <f>INDEX(budgetMMB!T:T,MATCH($A:$A,budgetMMB!$A:$A,0))</f>
        <v>0</v>
      </c>
      <c r="U487" s="332">
        <f t="shared" si="383"/>
        <v>0</v>
      </c>
      <c r="V487" s="58"/>
      <c r="W487" s="14"/>
      <c r="X487" s="58"/>
      <c r="Y487" s="58"/>
      <c r="Z487" s="58"/>
      <c r="AA487" s="58"/>
      <c r="AB487" s="75"/>
      <c r="AC487" s="319">
        <f t="shared" si="384"/>
        <v>0</v>
      </c>
      <c r="AD487" s="278"/>
      <c r="AE487" s="278"/>
      <c r="AF487" s="278"/>
      <c r="AG487" s="294">
        <f t="shared" si="385"/>
        <v>0</v>
      </c>
      <c r="AH487" s="304">
        <f t="shared" si="386"/>
        <v>0</v>
      </c>
    </row>
    <row r="488" spans="1:35">
      <c r="A488" s="39">
        <v>3943</v>
      </c>
      <c r="B488" s="44" t="s">
        <v>551</v>
      </c>
      <c r="C488" s="236" t="s">
        <v>339</v>
      </c>
      <c r="D488" s="6"/>
      <c r="E488" s="4"/>
      <c r="F488" s="98">
        <v>1</v>
      </c>
      <c r="G488" s="8"/>
      <c r="H488" s="7">
        <f t="shared" ref="H488:H491" si="388">SUM(E488:G488)</f>
        <v>1</v>
      </c>
      <c r="I488" s="4">
        <v>1</v>
      </c>
      <c r="J488" s="8" t="s">
        <v>231</v>
      </c>
      <c r="K488" s="7">
        <f>SUMIF(exportMMB!D:D,'Voorbeeld Costreport BudgetMMB'!A488,exportMMB!G:G)</f>
        <v>0</v>
      </c>
      <c r="L488" s="14">
        <f>INDEX(budgetMMB!L:L,MATCH(A:A,budgetMMB!A:A,0))</f>
        <v>0</v>
      </c>
      <c r="M488" s="22">
        <f>INDEX(budgetMMB!M:M,MATCH($A:$A,budgetMMB!$A:$A,0))</f>
        <v>0</v>
      </c>
      <c r="N488" s="14">
        <f>INDEX(budgetMMB!N:N,MATCH($A:$A,budgetMMB!$A:$A,0))</f>
        <v>0</v>
      </c>
      <c r="O488" s="35">
        <f>INDEX(budgetMMB!O:O,MATCH($A:$A,budgetMMB!$A:$A,0))</f>
        <v>0</v>
      </c>
      <c r="P488" s="35">
        <f>INDEX(budgetMMB!P:P,MATCH($A:$A,budgetMMB!$A:$A,0))</f>
        <v>0</v>
      </c>
      <c r="Q488" s="35">
        <f>INDEX(budgetMMB!Q:Q,MATCH($A:$A,budgetMMB!$A:$A,0))</f>
        <v>0</v>
      </c>
      <c r="R488" s="35">
        <f>INDEX(budgetMMB!R:R,MATCH($A:$A,budgetMMB!$A:$A,0))</f>
        <v>0</v>
      </c>
      <c r="S488" s="14">
        <f t="shared" si="382"/>
        <v>0</v>
      </c>
      <c r="T488" s="35">
        <f>INDEX(budgetMMB!T:T,MATCH($A:$A,budgetMMB!$A:$A,0))</f>
        <v>0</v>
      </c>
      <c r="U488" s="332">
        <f t="shared" si="383"/>
        <v>0</v>
      </c>
      <c r="V488" s="58"/>
      <c r="W488" s="14"/>
      <c r="X488" s="58"/>
      <c r="Y488" s="58"/>
      <c r="Z488" s="58"/>
      <c r="AA488" s="58"/>
      <c r="AB488" s="75"/>
      <c r="AC488" s="319">
        <f t="shared" si="384"/>
        <v>0</v>
      </c>
      <c r="AD488" s="278"/>
      <c r="AE488" s="278"/>
      <c r="AF488" s="278"/>
      <c r="AG488" s="294">
        <f t="shared" si="385"/>
        <v>0</v>
      </c>
      <c r="AH488" s="304">
        <f t="shared" si="386"/>
        <v>0</v>
      </c>
    </row>
    <row r="489" spans="1:35">
      <c r="A489" s="103">
        <v>3944</v>
      </c>
      <c r="B489" s="44" t="s">
        <v>552</v>
      </c>
      <c r="C489" s="236" t="s">
        <v>339</v>
      </c>
      <c r="D489" s="6"/>
      <c r="E489" s="4"/>
      <c r="F489" s="98">
        <v>1</v>
      </c>
      <c r="G489" s="8"/>
      <c r="H489" s="7">
        <f t="shared" si="388"/>
        <v>1</v>
      </c>
      <c r="I489" s="4">
        <v>1</v>
      </c>
      <c r="J489" s="8" t="s">
        <v>231</v>
      </c>
      <c r="K489" s="7">
        <f>SUMIF(exportMMB!D:D,'Voorbeeld Costreport BudgetMMB'!A489,exportMMB!G:G)</f>
        <v>0</v>
      </c>
      <c r="L489" s="14">
        <f>INDEX(budgetMMB!L:L,MATCH(A:A,budgetMMB!A:A,0))</f>
        <v>0</v>
      </c>
      <c r="M489" s="22">
        <f>INDEX(budgetMMB!M:M,MATCH($A:$A,budgetMMB!$A:$A,0))</f>
        <v>0</v>
      </c>
      <c r="N489" s="14">
        <f>INDEX(budgetMMB!N:N,MATCH($A:$A,budgetMMB!$A:$A,0))</f>
        <v>0</v>
      </c>
      <c r="O489" s="35">
        <f>INDEX(budgetMMB!O:O,MATCH($A:$A,budgetMMB!$A:$A,0))</f>
        <v>0</v>
      </c>
      <c r="P489" s="35">
        <f>INDEX(budgetMMB!P:P,MATCH($A:$A,budgetMMB!$A:$A,0))</f>
        <v>0</v>
      </c>
      <c r="Q489" s="35">
        <f>INDEX(budgetMMB!Q:Q,MATCH($A:$A,budgetMMB!$A:$A,0))</f>
        <v>0</v>
      </c>
      <c r="R489" s="35">
        <f>INDEX(budgetMMB!R:R,MATCH($A:$A,budgetMMB!$A:$A,0))</f>
        <v>0</v>
      </c>
      <c r="S489" s="14">
        <f t="shared" si="382"/>
        <v>0</v>
      </c>
      <c r="T489" s="35">
        <f>INDEX(budgetMMB!T:T,MATCH($A:$A,budgetMMB!$A:$A,0))</f>
        <v>0</v>
      </c>
      <c r="U489" s="332">
        <f t="shared" si="383"/>
        <v>0</v>
      </c>
      <c r="V489" s="58"/>
      <c r="W489" s="14"/>
      <c r="X489" s="58"/>
      <c r="Y489" s="58"/>
      <c r="Z489" s="58"/>
      <c r="AA489" s="58"/>
      <c r="AB489" s="75"/>
      <c r="AC489" s="319">
        <f t="shared" si="384"/>
        <v>0</v>
      </c>
      <c r="AD489" s="278"/>
      <c r="AE489" s="278"/>
      <c r="AF489" s="278"/>
      <c r="AG489" s="294">
        <f t="shared" si="385"/>
        <v>0</v>
      </c>
      <c r="AH489" s="304">
        <f t="shared" si="386"/>
        <v>0</v>
      </c>
    </row>
    <row r="490" spans="1:35">
      <c r="A490" s="103">
        <v>3949</v>
      </c>
      <c r="B490" s="44" t="s">
        <v>553</v>
      </c>
      <c r="C490" s="236" t="s">
        <v>339</v>
      </c>
      <c r="D490" s="6"/>
      <c r="E490" s="4"/>
      <c r="F490" s="98">
        <v>1</v>
      </c>
      <c r="G490" s="8"/>
      <c r="H490" s="7">
        <f t="shared" si="388"/>
        <v>1</v>
      </c>
      <c r="I490" s="4">
        <v>1</v>
      </c>
      <c r="J490" s="8" t="s">
        <v>231</v>
      </c>
      <c r="K490" s="7">
        <f>SUMIF(exportMMB!D:D,'Voorbeeld Costreport BudgetMMB'!A490,exportMMB!G:G)</f>
        <v>0</v>
      </c>
      <c r="L490" s="14">
        <f>INDEX(budgetMMB!L:L,MATCH(A:A,budgetMMB!A:A,0))</f>
        <v>0</v>
      </c>
      <c r="M490" s="22">
        <f>INDEX(budgetMMB!M:M,MATCH($A:$A,budgetMMB!$A:$A,0))</f>
        <v>0</v>
      </c>
      <c r="N490" s="14">
        <f>INDEX(budgetMMB!N:N,MATCH($A:$A,budgetMMB!$A:$A,0))</f>
        <v>0</v>
      </c>
      <c r="O490" s="35">
        <f>INDEX(budgetMMB!O:O,MATCH($A:$A,budgetMMB!$A:$A,0))</f>
        <v>0</v>
      </c>
      <c r="P490" s="35">
        <f>INDEX(budgetMMB!P:P,MATCH($A:$A,budgetMMB!$A:$A,0))</f>
        <v>0</v>
      </c>
      <c r="Q490" s="35">
        <f>INDEX(budgetMMB!Q:Q,MATCH($A:$A,budgetMMB!$A:$A,0))</f>
        <v>0</v>
      </c>
      <c r="R490" s="35">
        <f>INDEX(budgetMMB!R:R,MATCH($A:$A,budgetMMB!$A:$A,0))</f>
        <v>0</v>
      </c>
      <c r="S490" s="14">
        <f t="shared" si="382"/>
        <v>0</v>
      </c>
      <c r="T490" s="35">
        <f>INDEX(budgetMMB!T:T,MATCH($A:$A,budgetMMB!$A:$A,0))</f>
        <v>0</v>
      </c>
      <c r="U490" s="332">
        <f t="shared" si="383"/>
        <v>0</v>
      </c>
      <c r="V490" s="58"/>
      <c r="W490" s="14"/>
      <c r="X490" s="58"/>
      <c r="Y490" s="58"/>
      <c r="Z490" s="58"/>
      <c r="AA490" s="58"/>
      <c r="AB490" s="75"/>
      <c r="AC490" s="319">
        <f t="shared" si="384"/>
        <v>0</v>
      </c>
      <c r="AD490" s="278"/>
      <c r="AE490" s="278"/>
      <c r="AF490" s="278"/>
      <c r="AG490" s="294">
        <f t="shared" si="385"/>
        <v>0</v>
      </c>
      <c r="AH490" s="304">
        <f t="shared" si="386"/>
        <v>0</v>
      </c>
    </row>
    <row r="491" spans="1:35">
      <c r="A491" s="103">
        <v>3962</v>
      </c>
      <c r="B491" s="44" t="s">
        <v>554</v>
      </c>
      <c r="C491" s="236" t="s">
        <v>339</v>
      </c>
      <c r="D491" s="6"/>
      <c r="E491" s="4"/>
      <c r="F491" s="98">
        <v>1</v>
      </c>
      <c r="G491" s="8"/>
      <c r="H491" s="7">
        <f t="shared" si="388"/>
        <v>1</v>
      </c>
      <c r="I491" s="4">
        <v>1</v>
      </c>
      <c r="J491" s="8" t="s">
        <v>231</v>
      </c>
      <c r="K491" s="7">
        <f>SUMIF(exportMMB!D:D,'Voorbeeld Costreport BudgetMMB'!A491,exportMMB!G:G)</f>
        <v>0</v>
      </c>
      <c r="L491" s="14">
        <f>INDEX(budgetMMB!L:L,MATCH(A:A,budgetMMB!A:A,0))</f>
        <v>0</v>
      </c>
      <c r="M491" s="22">
        <f>INDEX(budgetMMB!M:M,MATCH($A:$A,budgetMMB!$A:$A,0))</f>
        <v>0</v>
      </c>
      <c r="N491" s="14">
        <f>INDEX(budgetMMB!N:N,MATCH($A:$A,budgetMMB!$A:$A,0))</f>
        <v>0</v>
      </c>
      <c r="O491" s="35">
        <f>INDEX(budgetMMB!O:O,MATCH($A:$A,budgetMMB!$A:$A,0))</f>
        <v>0</v>
      </c>
      <c r="P491" s="35">
        <f>INDEX(budgetMMB!P:P,MATCH($A:$A,budgetMMB!$A:$A,0))</f>
        <v>0</v>
      </c>
      <c r="Q491" s="35">
        <f>INDEX(budgetMMB!Q:Q,MATCH($A:$A,budgetMMB!$A:$A,0))</f>
        <v>0</v>
      </c>
      <c r="R491" s="35">
        <f>INDEX(budgetMMB!R:R,MATCH($A:$A,budgetMMB!$A:$A,0))</f>
        <v>0</v>
      </c>
      <c r="S491" s="14">
        <f t="shared" si="382"/>
        <v>0</v>
      </c>
      <c r="T491" s="36"/>
      <c r="U491" s="332">
        <f t="shared" si="383"/>
        <v>0</v>
      </c>
      <c r="V491" s="58"/>
      <c r="W491" s="14"/>
      <c r="X491" s="58"/>
      <c r="Y491" s="58"/>
      <c r="Z491" s="58"/>
      <c r="AA491" s="58"/>
      <c r="AB491" s="310"/>
      <c r="AC491" s="319">
        <f t="shared" si="384"/>
        <v>0</v>
      </c>
      <c r="AD491" s="278"/>
      <c r="AE491" s="278"/>
      <c r="AF491" s="278"/>
      <c r="AG491" s="294">
        <f t="shared" si="385"/>
        <v>0</v>
      </c>
      <c r="AH491" s="304">
        <f t="shared" si="386"/>
        <v>0</v>
      </c>
    </row>
    <row r="492" spans="1:35">
      <c r="A492" s="1"/>
      <c r="B492" s="46" t="s">
        <v>152</v>
      </c>
      <c r="C492" s="239"/>
      <c r="D492" s="6"/>
      <c r="E492" s="4"/>
      <c r="F492" s="98"/>
      <c r="G492" s="8"/>
      <c r="H492" s="7"/>
      <c r="I492" s="4"/>
      <c r="J492" s="4"/>
      <c r="K492" s="7"/>
      <c r="L492" s="16">
        <f>SUM(L484:L491)</f>
        <v>0</v>
      </c>
      <c r="M492" s="21">
        <f>SUM(M484:M491)</f>
        <v>0</v>
      </c>
      <c r="N492" s="16">
        <f t="shared" ref="N492:U492" si="389">SUM(N484:N491)</f>
        <v>0</v>
      </c>
      <c r="O492" s="34">
        <f t="shared" si="389"/>
        <v>0</v>
      </c>
      <c r="P492" s="34">
        <f t="shared" si="389"/>
        <v>0</v>
      </c>
      <c r="Q492" s="34">
        <f t="shared" si="389"/>
        <v>0</v>
      </c>
      <c r="R492" s="34">
        <f t="shared" si="389"/>
        <v>0</v>
      </c>
      <c r="S492" s="16">
        <f t="shared" si="389"/>
        <v>0</v>
      </c>
      <c r="T492" s="34">
        <f t="shared" si="389"/>
        <v>0</v>
      </c>
      <c r="U492" s="284">
        <f t="shared" si="389"/>
        <v>0</v>
      </c>
      <c r="V492" s="58">
        <f t="shared" ref="V492:AA492" si="390">SUM(V484:V491)</f>
        <v>0</v>
      </c>
      <c r="W492" s="14">
        <f t="shared" si="390"/>
        <v>0</v>
      </c>
      <c r="X492" s="58">
        <f t="shared" si="390"/>
        <v>0</v>
      </c>
      <c r="Y492" s="58">
        <f t="shared" si="390"/>
        <v>0</v>
      </c>
      <c r="Z492" s="58">
        <f t="shared" si="390"/>
        <v>0</v>
      </c>
      <c r="AA492" s="58">
        <f t="shared" si="390"/>
        <v>0</v>
      </c>
      <c r="AB492" s="59">
        <f t="shared" ref="AB492" si="391">SUM(AB484:AB491)</f>
        <v>0</v>
      </c>
      <c r="AC492" s="279">
        <f t="shared" ref="AC492:AD492" si="392">SUM(AC484:AC491)</f>
        <v>0</v>
      </c>
      <c r="AD492" s="279">
        <f t="shared" si="392"/>
        <v>0</v>
      </c>
      <c r="AE492" s="279">
        <f t="shared" ref="AE492:AF492" si="393">SUM(AE484:AE491)</f>
        <v>0</v>
      </c>
      <c r="AF492" s="279">
        <f t="shared" si="393"/>
        <v>0</v>
      </c>
      <c r="AG492" s="295">
        <f t="shared" ref="AG492:AH492" si="394">SUM(AG484:AG491)</f>
        <v>0</v>
      </c>
      <c r="AH492" s="305">
        <f t="shared" si="394"/>
        <v>0</v>
      </c>
      <c r="AI492" s="328"/>
    </row>
    <row r="493" spans="1:35">
      <c r="A493" s="39"/>
      <c r="B493" s="44"/>
      <c r="C493" s="236"/>
      <c r="D493" s="6"/>
      <c r="E493" s="4"/>
      <c r="F493" s="98"/>
      <c r="G493" s="8"/>
      <c r="H493" s="7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  <c r="U493" s="284"/>
      <c r="V493" s="58"/>
      <c r="W493" s="14"/>
      <c r="X493" s="58"/>
      <c r="Y493" s="58"/>
      <c r="Z493" s="58"/>
      <c r="AA493" s="58"/>
      <c r="AB493" s="75"/>
      <c r="AC493" s="319"/>
      <c r="AD493" s="278"/>
      <c r="AE493" s="278"/>
      <c r="AF493" s="278"/>
      <c r="AG493" s="294"/>
      <c r="AH493" s="304"/>
    </row>
    <row r="494" spans="1:35">
      <c r="A494" s="104">
        <v>4000</v>
      </c>
      <c r="B494" s="31" t="s">
        <v>188</v>
      </c>
      <c r="C494" s="237"/>
      <c r="D494" s="6"/>
      <c r="E494" s="8"/>
      <c r="F494" s="98"/>
      <c r="G494" s="8"/>
      <c r="H494" s="7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  <c r="U494" s="284"/>
      <c r="V494" s="58"/>
      <c r="W494" s="14"/>
      <c r="X494" s="58"/>
      <c r="Y494" s="58"/>
      <c r="Z494" s="58"/>
      <c r="AA494" s="58"/>
      <c r="AB494" s="75"/>
      <c r="AC494" s="319"/>
      <c r="AD494" s="278"/>
      <c r="AE494" s="278"/>
      <c r="AF494" s="278"/>
      <c r="AG494" s="294"/>
      <c r="AH494" s="304"/>
    </row>
    <row r="495" spans="1:35">
      <c r="A495" s="39">
        <v>4001</v>
      </c>
      <c r="B495" s="44" t="s">
        <v>555</v>
      </c>
      <c r="C495" s="236" t="s">
        <v>254</v>
      </c>
      <c r="D495" s="6"/>
      <c r="E495" s="8"/>
      <c r="F495" s="98">
        <v>1</v>
      </c>
      <c r="G495" s="8"/>
      <c r="H495" s="7">
        <f t="shared" ref="H495:H501" si="395">SUM(E495:G495)</f>
        <v>1</v>
      </c>
      <c r="I495" s="4">
        <v>1</v>
      </c>
      <c r="J495" s="8" t="s">
        <v>231</v>
      </c>
      <c r="K495" s="7">
        <f>SUMIF(exportMMB!D:D,'Voorbeeld Costreport BudgetMMB'!A495,exportMMB!G:G)</f>
        <v>0</v>
      </c>
      <c r="L495" s="14">
        <f>INDEX(budgetMMB!L:L,MATCH(A:A,budgetMMB!A:A,0))</f>
        <v>0</v>
      </c>
      <c r="M495" s="22">
        <f>INDEX(budgetMMB!M:M,MATCH($A:$A,budgetMMB!$A:$A,0))</f>
        <v>0</v>
      </c>
      <c r="N495" s="14">
        <f>INDEX(budgetMMB!N:N,MATCH($A:$A,budgetMMB!$A:$A,0))</f>
        <v>0</v>
      </c>
      <c r="O495" s="35">
        <f>INDEX(budgetMMB!O:O,MATCH($A:$A,budgetMMB!$A:$A,0))</f>
        <v>0</v>
      </c>
      <c r="P495" s="35">
        <f>INDEX(budgetMMB!P:P,MATCH($A:$A,budgetMMB!$A:$A,0))</f>
        <v>0</v>
      </c>
      <c r="Q495" s="35">
        <f>INDEX(budgetMMB!Q:Q,MATCH($A:$A,budgetMMB!$A:$A,0))</f>
        <v>0</v>
      </c>
      <c r="R495" s="35">
        <f>INDEX(budgetMMB!R:R,MATCH($A:$A,budgetMMB!$A:$A,0))</f>
        <v>0</v>
      </c>
      <c r="S495" s="14">
        <f t="shared" ref="S495:S509" si="396">L495-SUM(N495:R495)</f>
        <v>0</v>
      </c>
      <c r="T495" s="35">
        <f>INDEX(budgetMMB!T:T,MATCH($A:$A,budgetMMB!$A:$A,0))</f>
        <v>0</v>
      </c>
      <c r="U495" s="332">
        <f t="shared" ref="U495:U509" si="397">W:W+X:X+Y:Y+Z:Z+AA:AA</f>
        <v>0</v>
      </c>
      <c r="V495" s="58"/>
      <c r="W495" s="14"/>
      <c r="X495" s="58"/>
      <c r="Y495" s="58"/>
      <c r="Z495" s="58"/>
      <c r="AA495" s="58"/>
      <c r="AB495" s="75"/>
      <c r="AC495" s="319">
        <f t="shared" ref="AC495:AC509" si="398">AD:AD+AE:AE</f>
        <v>0</v>
      </c>
      <c r="AD495" s="278"/>
      <c r="AE495" s="278"/>
      <c r="AF495" s="278"/>
      <c r="AG495" s="294">
        <f t="shared" ref="AG495:AG509" si="399">AC:AC+U:U</f>
        <v>0</v>
      </c>
      <c r="AH495" s="304">
        <f t="shared" ref="AH495:AH509" si="400">L:L-AG:AG</f>
        <v>0</v>
      </c>
    </row>
    <row r="496" spans="1:35">
      <c r="A496" s="39">
        <v>4002</v>
      </c>
      <c r="B496" s="44" t="s">
        <v>556</v>
      </c>
      <c r="C496" s="236" t="s">
        <v>254</v>
      </c>
      <c r="D496" s="6"/>
      <c r="E496" s="8"/>
      <c r="F496" s="98">
        <v>1</v>
      </c>
      <c r="G496" s="8"/>
      <c r="H496" s="7">
        <f t="shared" si="395"/>
        <v>1</v>
      </c>
      <c r="I496" s="4">
        <v>1</v>
      </c>
      <c r="J496" s="8" t="s">
        <v>231</v>
      </c>
      <c r="K496" s="7">
        <f>SUMIF(exportMMB!D:D,'Voorbeeld Costreport BudgetMMB'!A496,exportMMB!G:G)</f>
        <v>0</v>
      </c>
      <c r="L496" s="14">
        <f>INDEX(budgetMMB!L:L,MATCH(A:A,budgetMMB!A:A,0))</f>
        <v>0</v>
      </c>
      <c r="M496" s="22">
        <f>INDEX(budgetMMB!M:M,MATCH($A:$A,budgetMMB!$A:$A,0))</f>
        <v>0</v>
      </c>
      <c r="N496" s="14">
        <f>INDEX(budgetMMB!N:N,MATCH($A:$A,budgetMMB!$A:$A,0))</f>
        <v>0</v>
      </c>
      <c r="O496" s="35">
        <f>INDEX(budgetMMB!O:O,MATCH($A:$A,budgetMMB!$A:$A,0))</f>
        <v>0</v>
      </c>
      <c r="P496" s="35">
        <f>INDEX(budgetMMB!P:P,MATCH($A:$A,budgetMMB!$A:$A,0))</f>
        <v>0</v>
      </c>
      <c r="Q496" s="35">
        <f>INDEX(budgetMMB!Q:Q,MATCH($A:$A,budgetMMB!$A:$A,0))</f>
        <v>0</v>
      </c>
      <c r="R496" s="35">
        <f>INDEX(budgetMMB!R:R,MATCH($A:$A,budgetMMB!$A:$A,0))</f>
        <v>0</v>
      </c>
      <c r="S496" s="14">
        <f t="shared" si="396"/>
        <v>0</v>
      </c>
      <c r="T496" s="35">
        <f>INDEX(budgetMMB!T:T,MATCH($A:$A,budgetMMB!$A:$A,0))</f>
        <v>0</v>
      </c>
      <c r="U496" s="332">
        <f t="shared" si="397"/>
        <v>0</v>
      </c>
      <c r="V496" s="58"/>
      <c r="W496" s="14"/>
      <c r="X496" s="58"/>
      <c r="Y496" s="58"/>
      <c r="Z496" s="58"/>
      <c r="AA496" s="58"/>
      <c r="AB496" s="75"/>
      <c r="AC496" s="319">
        <f t="shared" si="398"/>
        <v>0</v>
      </c>
      <c r="AD496" s="278"/>
      <c r="AE496" s="278"/>
      <c r="AF496" s="278"/>
      <c r="AG496" s="294">
        <f t="shared" si="399"/>
        <v>0</v>
      </c>
      <c r="AH496" s="304">
        <f t="shared" si="400"/>
        <v>0</v>
      </c>
    </row>
    <row r="497" spans="1:35">
      <c r="A497" s="39">
        <v>4003</v>
      </c>
      <c r="B497" s="44" t="s">
        <v>557</v>
      </c>
      <c r="C497" s="236" t="s">
        <v>254</v>
      </c>
      <c r="D497" s="6"/>
      <c r="E497" s="8"/>
      <c r="F497" s="98">
        <v>1</v>
      </c>
      <c r="G497" s="8"/>
      <c r="H497" s="7">
        <f t="shared" si="395"/>
        <v>1</v>
      </c>
      <c r="I497" s="4">
        <v>1</v>
      </c>
      <c r="J497" s="8" t="s">
        <v>231</v>
      </c>
      <c r="K497" s="7">
        <f>SUMIF(exportMMB!D:D,'Voorbeeld Costreport BudgetMMB'!A497,exportMMB!G:G)</f>
        <v>0</v>
      </c>
      <c r="L497" s="14">
        <f>INDEX(budgetMMB!L:L,MATCH(A:A,budgetMMB!A:A,0))</f>
        <v>0</v>
      </c>
      <c r="M497" s="22">
        <f>INDEX(budgetMMB!M:M,MATCH($A:$A,budgetMMB!$A:$A,0))</f>
        <v>0</v>
      </c>
      <c r="N497" s="14">
        <f>INDEX(budgetMMB!N:N,MATCH($A:$A,budgetMMB!$A:$A,0))</f>
        <v>0</v>
      </c>
      <c r="O497" s="35">
        <f>INDEX(budgetMMB!O:O,MATCH($A:$A,budgetMMB!$A:$A,0))</f>
        <v>0</v>
      </c>
      <c r="P497" s="35">
        <f>INDEX(budgetMMB!P:P,MATCH($A:$A,budgetMMB!$A:$A,0))</f>
        <v>0</v>
      </c>
      <c r="Q497" s="35">
        <f>INDEX(budgetMMB!Q:Q,MATCH($A:$A,budgetMMB!$A:$A,0))</f>
        <v>0</v>
      </c>
      <c r="R497" s="35">
        <f>INDEX(budgetMMB!R:R,MATCH($A:$A,budgetMMB!$A:$A,0))</f>
        <v>0</v>
      </c>
      <c r="S497" s="14">
        <f t="shared" si="396"/>
        <v>0</v>
      </c>
      <c r="T497" s="35">
        <f>INDEX(budgetMMB!T:T,MATCH($A:$A,budgetMMB!$A:$A,0))</f>
        <v>0</v>
      </c>
      <c r="U497" s="332">
        <f t="shared" si="397"/>
        <v>0</v>
      </c>
      <c r="V497" s="58"/>
      <c r="W497" s="14"/>
      <c r="X497" s="58"/>
      <c r="Y497" s="58"/>
      <c r="Z497" s="58"/>
      <c r="AA497" s="58"/>
      <c r="AB497" s="75"/>
      <c r="AC497" s="319">
        <f t="shared" si="398"/>
        <v>0</v>
      </c>
      <c r="AD497" s="278"/>
      <c r="AE497" s="278"/>
      <c r="AF497" s="278"/>
      <c r="AG497" s="294">
        <f t="shared" si="399"/>
        <v>0</v>
      </c>
      <c r="AH497" s="304">
        <f t="shared" si="400"/>
        <v>0</v>
      </c>
    </row>
    <row r="498" spans="1:35">
      <c r="A498" s="103">
        <v>4004</v>
      </c>
      <c r="B498" s="44" t="s">
        <v>558</v>
      </c>
      <c r="C498" s="236" t="s">
        <v>254</v>
      </c>
      <c r="D498" s="6"/>
      <c r="E498" s="8"/>
      <c r="F498" s="98">
        <v>1</v>
      </c>
      <c r="G498" s="8"/>
      <c r="H498" s="7">
        <f t="shared" si="395"/>
        <v>1</v>
      </c>
      <c r="I498" s="4">
        <v>1</v>
      </c>
      <c r="J498" s="8" t="s">
        <v>231</v>
      </c>
      <c r="K498" s="7">
        <f>SUMIF(exportMMB!D:D,'Voorbeeld Costreport BudgetMMB'!A498,exportMMB!G:G)</f>
        <v>0</v>
      </c>
      <c r="L498" s="14">
        <f>INDEX(budgetMMB!L:L,MATCH(A:A,budgetMMB!A:A,0))</f>
        <v>0</v>
      </c>
      <c r="M498" s="22">
        <f>INDEX(budgetMMB!M:M,MATCH($A:$A,budgetMMB!$A:$A,0))</f>
        <v>0</v>
      </c>
      <c r="N498" s="14">
        <f>INDEX(budgetMMB!N:N,MATCH($A:$A,budgetMMB!$A:$A,0))</f>
        <v>0</v>
      </c>
      <c r="O498" s="35">
        <f>INDEX(budgetMMB!O:O,MATCH($A:$A,budgetMMB!$A:$A,0))</f>
        <v>0</v>
      </c>
      <c r="P498" s="35">
        <f>INDEX(budgetMMB!P:P,MATCH($A:$A,budgetMMB!$A:$A,0))</f>
        <v>0</v>
      </c>
      <c r="Q498" s="35">
        <f>INDEX(budgetMMB!Q:Q,MATCH($A:$A,budgetMMB!$A:$A,0))</f>
        <v>0</v>
      </c>
      <c r="R498" s="35">
        <f>INDEX(budgetMMB!R:R,MATCH($A:$A,budgetMMB!$A:$A,0))</f>
        <v>0</v>
      </c>
      <c r="S498" s="14">
        <f t="shared" si="396"/>
        <v>0</v>
      </c>
      <c r="T498" s="35">
        <f>INDEX(budgetMMB!T:T,MATCH($A:$A,budgetMMB!$A:$A,0))</f>
        <v>0</v>
      </c>
      <c r="U498" s="332">
        <f t="shared" si="397"/>
        <v>0</v>
      </c>
      <c r="V498" s="58"/>
      <c r="W498" s="14"/>
      <c r="X498" s="58"/>
      <c r="Y498" s="58"/>
      <c r="Z498" s="58"/>
      <c r="AA498" s="58"/>
      <c r="AB498" s="75"/>
      <c r="AC498" s="319">
        <f t="shared" si="398"/>
        <v>0</v>
      </c>
      <c r="AD498" s="278"/>
      <c r="AE498" s="278"/>
      <c r="AF498" s="278"/>
      <c r="AG498" s="294">
        <f t="shared" si="399"/>
        <v>0</v>
      </c>
      <c r="AH498" s="304">
        <f t="shared" si="400"/>
        <v>0</v>
      </c>
    </row>
    <row r="499" spans="1:35">
      <c r="A499" s="103">
        <v>4008</v>
      </c>
      <c r="B499" s="44" t="s">
        <v>559</v>
      </c>
      <c r="C499" s="236" t="s">
        <v>254</v>
      </c>
      <c r="D499" s="6"/>
      <c r="E499" s="8"/>
      <c r="F499" s="98">
        <v>1</v>
      </c>
      <c r="G499" s="8"/>
      <c r="H499" s="7">
        <f t="shared" si="395"/>
        <v>1</v>
      </c>
      <c r="I499" s="4">
        <v>1</v>
      </c>
      <c r="J499" s="8" t="s">
        <v>231</v>
      </c>
      <c r="K499" s="7">
        <f>SUMIF(exportMMB!D:D,'Voorbeeld Costreport BudgetMMB'!A499,exportMMB!G:G)</f>
        <v>0</v>
      </c>
      <c r="L499" s="14">
        <f>INDEX(budgetMMB!L:L,MATCH(A:A,budgetMMB!A:A,0))</f>
        <v>0</v>
      </c>
      <c r="M499" s="22">
        <f>INDEX(budgetMMB!M:M,MATCH($A:$A,budgetMMB!$A:$A,0))</f>
        <v>0</v>
      </c>
      <c r="N499" s="14">
        <f>INDEX(budgetMMB!N:N,MATCH($A:$A,budgetMMB!$A:$A,0))</f>
        <v>0</v>
      </c>
      <c r="O499" s="35">
        <f>INDEX(budgetMMB!O:O,MATCH($A:$A,budgetMMB!$A:$A,0))</f>
        <v>0</v>
      </c>
      <c r="P499" s="35">
        <f>INDEX(budgetMMB!P:P,MATCH($A:$A,budgetMMB!$A:$A,0))</f>
        <v>0</v>
      </c>
      <c r="Q499" s="35">
        <f>INDEX(budgetMMB!Q:Q,MATCH($A:$A,budgetMMB!$A:$A,0))</f>
        <v>0</v>
      </c>
      <c r="R499" s="35">
        <f>INDEX(budgetMMB!R:R,MATCH($A:$A,budgetMMB!$A:$A,0))</f>
        <v>0</v>
      </c>
      <c r="S499" s="14">
        <f t="shared" si="396"/>
        <v>0</v>
      </c>
      <c r="T499" s="35">
        <f>INDEX(budgetMMB!T:T,MATCH($A:$A,budgetMMB!$A:$A,0))</f>
        <v>0</v>
      </c>
      <c r="U499" s="332">
        <f t="shared" si="397"/>
        <v>0</v>
      </c>
      <c r="V499" s="58"/>
      <c r="W499" s="14"/>
      <c r="X499" s="58"/>
      <c r="Y499" s="58"/>
      <c r="Z499" s="58"/>
      <c r="AA499" s="58"/>
      <c r="AB499" s="75"/>
      <c r="AC499" s="319">
        <f t="shared" si="398"/>
        <v>0</v>
      </c>
      <c r="AD499" s="278"/>
      <c r="AE499" s="278"/>
      <c r="AF499" s="278"/>
      <c r="AG499" s="294">
        <f t="shared" si="399"/>
        <v>0</v>
      </c>
      <c r="AH499" s="304">
        <f t="shared" si="400"/>
        <v>0</v>
      </c>
    </row>
    <row r="500" spans="1:35">
      <c r="A500" s="39">
        <v>4011</v>
      </c>
      <c r="B500" s="44" t="s">
        <v>560</v>
      </c>
      <c r="C500" s="236" t="s">
        <v>254</v>
      </c>
      <c r="D500" s="6"/>
      <c r="E500" s="8"/>
      <c r="F500" s="98">
        <v>1</v>
      </c>
      <c r="G500" s="8"/>
      <c r="H500" s="7">
        <f t="shared" si="395"/>
        <v>1</v>
      </c>
      <c r="I500" s="4">
        <v>1</v>
      </c>
      <c r="J500" s="8" t="s">
        <v>231</v>
      </c>
      <c r="K500" s="7">
        <f>SUMIF(exportMMB!D:D,'Voorbeeld Costreport BudgetMMB'!A500,exportMMB!G:G)</f>
        <v>0</v>
      </c>
      <c r="L500" s="14">
        <f>INDEX(budgetMMB!L:L,MATCH(A:A,budgetMMB!A:A,0))</f>
        <v>0</v>
      </c>
      <c r="M500" s="22">
        <f>INDEX(budgetMMB!M:M,MATCH($A:$A,budgetMMB!$A:$A,0))</f>
        <v>0</v>
      </c>
      <c r="N500" s="14">
        <f>INDEX(budgetMMB!N:N,MATCH($A:$A,budgetMMB!$A:$A,0))</f>
        <v>0</v>
      </c>
      <c r="O500" s="35">
        <f>INDEX(budgetMMB!O:O,MATCH($A:$A,budgetMMB!$A:$A,0))</f>
        <v>0</v>
      </c>
      <c r="P500" s="35">
        <f>INDEX(budgetMMB!P:P,MATCH($A:$A,budgetMMB!$A:$A,0))</f>
        <v>0</v>
      </c>
      <c r="Q500" s="35">
        <f>INDEX(budgetMMB!Q:Q,MATCH($A:$A,budgetMMB!$A:$A,0))</f>
        <v>0</v>
      </c>
      <c r="R500" s="35">
        <f>INDEX(budgetMMB!R:R,MATCH($A:$A,budgetMMB!$A:$A,0))</f>
        <v>0</v>
      </c>
      <c r="S500" s="14">
        <f t="shared" si="396"/>
        <v>0</v>
      </c>
      <c r="T500" s="35">
        <f>INDEX(budgetMMB!T:T,MATCH($A:$A,budgetMMB!$A:$A,0))</f>
        <v>0</v>
      </c>
      <c r="U500" s="332">
        <f t="shared" si="397"/>
        <v>0</v>
      </c>
      <c r="V500" s="58"/>
      <c r="W500" s="14"/>
      <c r="X500" s="58"/>
      <c r="Y500" s="58"/>
      <c r="Z500" s="58"/>
      <c r="AA500" s="58"/>
      <c r="AB500" s="75"/>
      <c r="AC500" s="319">
        <f t="shared" si="398"/>
        <v>0</v>
      </c>
      <c r="AD500" s="278"/>
      <c r="AE500" s="278"/>
      <c r="AF500" s="278"/>
      <c r="AG500" s="294">
        <f t="shared" si="399"/>
        <v>0</v>
      </c>
      <c r="AH500" s="304">
        <f t="shared" si="400"/>
        <v>0</v>
      </c>
    </row>
    <row r="501" spans="1:35">
      <c r="A501" s="39">
        <v>4040</v>
      </c>
      <c r="B501" s="44" t="s">
        <v>561</v>
      </c>
      <c r="C501" s="236" t="s">
        <v>254</v>
      </c>
      <c r="D501" s="6"/>
      <c r="E501" s="8"/>
      <c r="F501" s="98">
        <v>1</v>
      </c>
      <c r="G501" s="8"/>
      <c r="H501" s="7">
        <f t="shared" si="395"/>
        <v>1</v>
      </c>
      <c r="I501" s="4">
        <v>1</v>
      </c>
      <c r="J501" s="8" t="s">
        <v>231</v>
      </c>
      <c r="K501" s="7">
        <f>SUMIF(exportMMB!D:D,'Voorbeeld Costreport BudgetMMB'!A501,exportMMB!G:G)</f>
        <v>0</v>
      </c>
      <c r="L501" s="14">
        <f>INDEX(budgetMMB!L:L,MATCH(A:A,budgetMMB!A:A,0))</f>
        <v>0</v>
      </c>
      <c r="M501" s="22">
        <f>INDEX(budgetMMB!M:M,MATCH($A:$A,budgetMMB!$A:$A,0))</f>
        <v>0</v>
      </c>
      <c r="N501" s="14">
        <f>INDEX(budgetMMB!N:N,MATCH($A:$A,budgetMMB!$A:$A,0))</f>
        <v>0</v>
      </c>
      <c r="O501" s="35">
        <f>INDEX(budgetMMB!O:O,MATCH($A:$A,budgetMMB!$A:$A,0))</f>
        <v>0</v>
      </c>
      <c r="P501" s="35">
        <f>INDEX(budgetMMB!P:P,MATCH($A:$A,budgetMMB!$A:$A,0))</f>
        <v>0</v>
      </c>
      <c r="Q501" s="35">
        <f>INDEX(budgetMMB!Q:Q,MATCH($A:$A,budgetMMB!$A:$A,0))</f>
        <v>0</v>
      </c>
      <c r="R501" s="35">
        <f>INDEX(budgetMMB!R:R,MATCH($A:$A,budgetMMB!$A:$A,0))</f>
        <v>0</v>
      </c>
      <c r="S501" s="14">
        <f t="shared" si="396"/>
        <v>0</v>
      </c>
      <c r="T501" s="35">
        <f>INDEX(budgetMMB!T:T,MATCH($A:$A,budgetMMB!$A:$A,0))</f>
        <v>0</v>
      </c>
      <c r="U501" s="332">
        <f t="shared" si="397"/>
        <v>0</v>
      </c>
      <c r="V501" s="58"/>
      <c r="W501" s="14"/>
      <c r="X501" s="58"/>
      <c r="Y501" s="58"/>
      <c r="Z501" s="58"/>
      <c r="AA501" s="58"/>
      <c r="AB501" s="75"/>
      <c r="AC501" s="319">
        <f t="shared" si="398"/>
        <v>0</v>
      </c>
      <c r="AD501" s="278"/>
      <c r="AE501" s="278"/>
      <c r="AF501" s="278"/>
      <c r="AG501" s="294">
        <f t="shared" si="399"/>
        <v>0</v>
      </c>
      <c r="AH501" s="304">
        <f t="shared" si="400"/>
        <v>0</v>
      </c>
    </row>
    <row r="502" spans="1:35">
      <c r="A502" s="39">
        <v>4042</v>
      </c>
      <c r="B502" s="44" t="s">
        <v>562</v>
      </c>
      <c r="C502" s="236" t="s">
        <v>254</v>
      </c>
      <c r="D502" s="6"/>
      <c r="E502" s="8"/>
      <c r="F502" s="98">
        <v>1</v>
      </c>
      <c r="G502" s="8"/>
      <c r="H502" s="7">
        <f t="shared" ref="H502:H506" si="401">SUM(E502:G502)</f>
        <v>1</v>
      </c>
      <c r="I502" s="4">
        <v>1</v>
      </c>
      <c r="J502" s="8" t="s">
        <v>231</v>
      </c>
      <c r="K502" s="7">
        <f>SUMIF(exportMMB!D:D,'Voorbeeld Costreport BudgetMMB'!A502,exportMMB!G:G)</f>
        <v>0</v>
      </c>
      <c r="L502" s="14">
        <f>INDEX(budgetMMB!L:L,MATCH(A:A,budgetMMB!A:A,0))</f>
        <v>0</v>
      </c>
      <c r="M502" s="22">
        <f>INDEX(budgetMMB!M:M,MATCH($A:$A,budgetMMB!$A:$A,0))</f>
        <v>0</v>
      </c>
      <c r="N502" s="14">
        <f>INDEX(budgetMMB!N:N,MATCH($A:$A,budgetMMB!$A:$A,0))</f>
        <v>0</v>
      </c>
      <c r="O502" s="35">
        <f>INDEX(budgetMMB!O:O,MATCH($A:$A,budgetMMB!$A:$A,0))</f>
        <v>0</v>
      </c>
      <c r="P502" s="35">
        <f>INDEX(budgetMMB!P:P,MATCH($A:$A,budgetMMB!$A:$A,0))</f>
        <v>0</v>
      </c>
      <c r="Q502" s="35">
        <f>INDEX(budgetMMB!Q:Q,MATCH($A:$A,budgetMMB!$A:$A,0))</f>
        <v>0</v>
      </c>
      <c r="R502" s="35">
        <f>INDEX(budgetMMB!R:R,MATCH($A:$A,budgetMMB!$A:$A,0))</f>
        <v>0</v>
      </c>
      <c r="S502" s="14">
        <f t="shared" si="396"/>
        <v>0</v>
      </c>
      <c r="T502" s="35">
        <f>INDEX(budgetMMB!T:T,MATCH($A:$A,budgetMMB!$A:$A,0))</f>
        <v>0</v>
      </c>
      <c r="U502" s="332">
        <f t="shared" si="397"/>
        <v>0</v>
      </c>
      <c r="V502" s="58"/>
      <c r="W502" s="14"/>
      <c r="X502" s="58"/>
      <c r="Y502" s="58"/>
      <c r="Z502" s="58"/>
      <c r="AA502" s="58"/>
      <c r="AB502" s="75"/>
      <c r="AC502" s="319">
        <f t="shared" si="398"/>
        <v>0</v>
      </c>
      <c r="AD502" s="278"/>
      <c r="AE502" s="278"/>
      <c r="AF502" s="278"/>
      <c r="AG502" s="294">
        <f t="shared" si="399"/>
        <v>0</v>
      </c>
      <c r="AH502" s="304">
        <f t="shared" si="400"/>
        <v>0</v>
      </c>
    </row>
    <row r="503" spans="1:35">
      <c r="A503" s="39">
        <v>4043</v>
      </c>
      <c r="B503" s="44" t="s">
        <v>563</v>
      </c>
      <c r="C503" s="236" t="s">
        <v>254</v>
      </c>
      <c r="D503" s="6"/>
      <c r="E503" s="8"/>
      <c r="F503" s="98">
        <v>1</v>
      </c>
      <c r="G503" s="8"/>
      <c r="H503" s="7">
        <f t="shared" si="401"/>
        <v>1</v>
      </c>
      <c r="I503" s="4">
        <v>1</v>
      </c>
      <c r="J503" s="8" t="s">
        <v>231</v>
      </c>
      <c r="K503" s="7">
        <f>SUMIF(exportMMB!D:D,'Voorbeeld Costreport BudgetMMB'!A503,exportMMB!G:G)</f>
        <v>0</v>
      </c>
      <c r="L503" s="14">
        <f>INDEX(budgetMMB!L:L,MATCH(A:A,budgetMMB!A:A,0))</f>
        <v>0</v>
      </c>
      <c r="M503" s="22">
        <f>INDEX(budgetMMB!M:M,MATCH($A:$A,budgetMMB!$A:$A,0))</f>
        <v>0</v>
      </c>
      <c r="N503" s="14">
        <f>INDEX(budgetMMB!N:N,MATCH($A:$A,budgetMMB!$A:$A,0))</f>
        <v>0</v>
      </c>
      <c r="O503" s="35">
        <f>INDEX(budgetMMB!O:O,MATCH($A:$A,budgetMMB!$A:$A,0))</f>
        <v>0</v>
      </c>
      <c r="P503" s="35">
        <f>INDEX(budgetMMB!P:P,MATCH($A:$A,budgetMMB!$A:$A,0))</f>
        <v>0</v>
      </c>
      <c r="Q503" s="35">
        <f>INDEX(budgetMMB!Q:Q,MATCH($A:$A,budgetMMB!$A:$A,0))</f>
        <v>0</v>
      </c>
      <c r="R503" s="35">
        <f>INDEX(budgetMMB!R:R,MATCH($A:$A,budgetMMB!$A:$A,0))</f>
        <v>0</v>
      </c>
      <c r="S503" s="14">
        <f t="shared" si="396"/>
        <v>0</v>
      </c>
      <c r="T503" s="36"/>
      <c r="U503" s="332">
        <f t="shared" si="397"/>
        <v>0</v>
      </c>
      <c r="V503" s="58"/>
      <c r="W503" s="14"/>
      <c r="X503" s="58"/>
      <c r="Y503" s="58"/>
      <c r="Z503" s="58"/>
      <c r="AA503" s="58"/>
      <c r="AB503" s="310"/>
      <c r="AC503" s="319">
        <f t="shared" si="398"/>
        <v>0</v>
      </c>
      <c r="AD503" s="278"/>
      <c r="AE503" s="278"/>
      <c r="AF503" s="278"/>
      <c r="AG503" s="294">
        <f t="shared" si="399"/>
        <v>0</v>
      </c>
      <c r="AH503" s="304">
        <f t="shared" si="400"/>
        <v>0</v>
      </c>
    </row>
    <row r="504" spans="1:35">
      <c r="A504" s="39">
        <v>4044</v>
      </c>
      <c r="B504" s="44" t="s">
        <v>564</v>
      </c>
      <c r="C504" s="236" t="s">
        <v>254</v>
      </c>
      <c r="D504" s="6"/>
      <c r="E504" s="8"/>
      <c r="F504" s="98">
        <v>1</v>
      </c>
      <c r="G504" s="8"/>
      <c r="H504" s="7">
        <f t="shared" si="401"/>
        <v>1</v>
      </c>
      <c r="I504" s="4">
        <v>1</v>
      </c>
      <c r="J504" s="8" t="s">
        <v>231</v>
      </c>
      <c r="K504" s="7">
        <f>SUMIF(exportMMB!D:D,'Voorbeeld Costreport BudgetMMB'!A504,exportMMB!G:G)</f>
        <v>0</v>
      </c>
      <c r="L504" s="14">
        <f>INDEX(budgetMMB!L:L,MATCH(A:A,budgetMMB!A:A,0))</f>
        <v>0</v>
      </c>
      <c r="M504" s="22">
        <f>INDEX(budgetMMB!M:M,MATCH($A:$A,budgetMMB!$A:$A,0))</f>
        <v>0</v>
      </c>
      <c r="N504" s="14">
        <f>INDEX(budgetMMB!N:N,MATCH($A:$A,budgetMMB!$A:$A,0))</f>
        <v>0</v>
      </c>
      <c r="O504" s="35">
        <f>INDEX(budgetMMB!O:O,MATCH($A:$A,budgetMMB!$A:$A,0))</f>
        <v>0</v>
      </c>
      <c r="P504" s="35">
        <f>INDEX(budgetMMB!P:P,MATCH($A:$A,budgetMMB!$A:$A,0))</f>
        <v>0</v>
      </c>
      <c r="Q504" s="35">
        <f>INDEX(budgetMMB!Q:Q,MATCH($A:$A,budgetMMB!$A:$A,0))</f>
        <v>0</v>
      </c>
      <c r="R504" s="35">
        <f>INDEX(budgetMMB!R:R,MATCH($A:$A,budgetMMB!$A:$A,0))</f>
        <v>0</v>
      </c>
      <c r="S504" s="14">
        <f t="shared" si="396"/>
        <v>0</v>
      </c>
      <c r="T504" s="36"/>
      <c r="U504" s="332">
        <f t="shared" si="397"/>
        <v>0</v>
      </c>
      <c r="V504" s="58"/>
      <c r="W504" s="14"/>
      <c r="X504" s="58"/>
      <c r="Y504" s="58"/>
      <c r="Z504" s="58"/>
      <c r="AA504" s="58"/>
      <c r="AB504" s="310"/>
      <c r="AC504" s="319">
        <f t="shared" si="398"/>
        <v>0</v>
      </c>
      <c r="AD504" s="278"/>
      <c r="AE504" s="278"/>
      <c r="AF504" s="278"/>
      <c r="AG504" s="294">
        <f t="shared" si="399"/>
        <v>0</v>
      </c>
      <c r="AH504" s="304">
        <f t="shared" si="400"/>
        <v>0</v>
      </c>
    </row>
    <row r="505" spans="1:35">
      <c r="A505" s="39">
        <v>4052</v>
      </c>
      <c r="B505" s="44" t="s">
        <v>565</v>
      </c>
      <c r="C505" s="236" t="s">
        <v>254</v>
      </c>
      <c r="D505" s="6"/>
      <c r="E505" s="8"/>
      <c r="F505" s="98">
        <v>1</v>
      </c>
      <c r="G505" s="8"/>
      <c r="H505" s="7">
        <f t="shared" si="401"/>
        <v>1</v>
      </c>
      <c r="I505" s="4">
        <v>1</v>
      </c>
      <c r="J505" s="8" t="s">
        <v>231</v>
      </c>
      <c r="K505" s="7">
        <f>SUMIF(exportMMB!D:D,'Voorbeeld Costreport BudgetMMB'!A505,exportMMB!G:G)</f>
        <v>0</v>
      </c>
      <c r="L505" s="14">
        <f>INDEX(budgetMMB!L:L,MATCH(A:A,budgetMMB!A:A,0))</f>
        <v>0</v>
      </c>
      <c r="M505" s="22">
        <f>INDEX(budgetMMB!M:M,MATCH($A:$A,budgetMMB!$A:$A,0))</f>
        <v>0</v>
      </c>
      <c r="N505" s="14">
        <f>INDEX(budgetMMB!N:N,MATCH($A:$A,budgetMMB!$A:$A,0))</f>
        <v>0</v>
      </c>
      <c r="O505" s="35">
        <f>INDEX(budgetMMB!O:O,MATCH($A:$A,budgetMMB!$A:$A,0))</f>
        <v>0</v>
      </c>
      <c r="P505" s="35">
        <f>INDEX(budgetMMB!P:P,MATCH($A:$A,budgetMMB!$A:$A,0))</f>
        <v>0</v>
      </c>
      <c r="Q505" s="35">
        <f>INDEX(budgetMMB!Q:Q,MATCH($A:$A,budgetMMB!$A:$A,0))</f>
        <v>0</v>
      </c>
      <c r="R505" s="35">
        <f>INDEX(budgetMMB!R:R,MATCH($A:$A,budgetMMB!$A:$A,0))</f>
        <v>0</v>
      </c>
      <c r="S505" s="14">
        <f t="shared" si="396"/>
        <v>0</v>
      </c>
      <c r="T505" s="35">
        <f>INDEX(budgetMMB!T:T,MATCH($A:$A,budgetMMB!$A:$A,0))</f>
        <v>0</v>
      </c>
      <c r="U505" s="332">
        <f t="shared" si="397"/>
        <v>0</v>
      </c>
      <c r="V505" s="58"/>
      <c r="W505" s="14"/>
      <c r="X505" s="58"/>
      <c r="Y505" s="58"/>
      <c r="Z505" s="58"/>
      <c r="AA505" s="58"/>
      <c r="AB505" s="75"/>
      <c r="AC505" s="319">
        <f t="shared" si="398"/>
        <v>0</v>
      </c>
      <c r="AD505" s="278"/>
      <c r="AE505" s="278"/>
      <c r="AF505" s="278"/>
      <c r="AG505" s="294">
        <f t="shared" si="399"/>
        <v>0</v>
      </c>
      <c r="AH505" s="304">
        <f t="shared" si="400"/>
        <v>0</v>
      </c>
    </row>
    <row r="506" spans="1:35">
      <c r="A506" s="39">
        <v>4053</v>
      </c>
      <c r="B506" s="44" t="s">
        <v>566</v>
      </c>
      <c r="C506" s="236" t="s">
        <v>254</v>
      </c>
      <c r="D506" s="6"/>
      <c r="E506" s="4"/>
      <c r="F506" s="98">
        <v>1</v>
      </c>
      <c r="G506" s="8"/>
      <c r="H506" s="7">
        <f t="shared" si="401"/>
        <v>1</v>
      </c>
      <c r="I506" s="4">
        <v>1</v>
      </c>
      <c r="J506" s="8" t="s">
        <v>231</v>
      </c>
      <c r="K506" s="7">
        <f>SUMIF(exportMMB!D:D,'Voorbeeld Costreport BudgetMMB'!A506,exportMMB!G:G)</f>
        <v>0</v>
      </c>
      <c r="L506" s="14">
        <f>INDEX(budgetMMB!L:L,MATCH(A:A,budgetMMB!A:A,0))</f>
        <v>0</v>
      </c>
      <c r="M506" s="22">
        <f>INDEX(budgetMMB!M:M,MATCH($A:$A,budgetMMB!$A:$A,0))</f>
        <v>0</v>
      </c>
      <c r="N506" s="14">
        <f>INDEX(budgetMMB!N:N,MATCH($A:$A,budgetMMB!$A:$A,0))</f>
        <v>0</v>
      </c>
      <c r="O506" s="35">
        <f>INDEX(budgetMMB!O:O,MATCH($A:$A,budgetMMB!$A:$A,0))</f>
        <v>0</v>
      </c>
      <c r="P506" s="35">
        <f>INDEX(budgetMMB!P:P,MATCH($A:$A,budgetMMB!$A:$A,0))</f>
        <v>0</v>
      </c>
      <c r="Q506" s="35">
        <f>INDEX(budgetMMB!Q:Q,MATCH($A:$A,budgetMMB!$A:$A,0))</f>
        <v>0</v>
      </c>
      <c r="R506" s="35">
        <f>INDEX(budgetMMB!R:R,MATCH($A:$A,budgetMMB!$A:$A,0))</f>
        <v>0</v>
      </c>
      <c r="S506" s="14">
        <f t="shared" si="396"/>
        <v>0</v>
      </c>
      <c r="T506" s="36"/>
      <c r="U506" s="332">
        <f t="shared" si="397"/>
        <v>0</v>
      </c>
      <c r="V506" s="58"/>
      <c r="W506" s="14"/>
      <c r="X506" s="58"/>
      <c r="Y506" s="58"/>
      <c r="Z506" s="58"/>
      <c r="AA506" s="58"/>
      <c r="AB506" s="310"/>
      <c r="AC506" s="319">
        <f t="shared" si="398"/>
        <v>0</v>
      </c>
      <c r="AD506" s="278"/>
      <c r="AE506" s="278"/>
      <c r="AF506" s="278"/>
      <c r="AG506" s="294">
        <f t="shared" si="399"/>
        <v>0</v>
      </c>
      <c r="AH506" s="304">
        <f t="shared" si="400"/>
        <v>0</v>
      </c>
    </row>
    <row r="507" spans="1:35">
      <c r="A507" s="39">
        <v>4054</v>
      </c>
      <c r="B507" s="44" t="s">
        <v>567</v>
      </c>
      <c r="C507" s="236" t="s">
        <v>254</v>
      </c>
      <c r="D507" s="6"/>
      <c r="E507" s="8"/>
      <c r="F507" s="98">
        <v>1</v>
      </c>
      <c r="G507" s="8"/>
      <c r="H507" s="7">
        <f t="shared" ref="H507" si="402">SUM(E507:G507)</f>
        <v>1</v>
      </c>
      <c r="I507" s="4">
        <v>1</v>
      </c>
      <c r="J507" s="8" t="s">
        <v>231</v>
      </c>
      <c r="K507" s="7">
        <f>SUMIF(exportMMB!D:D,'Voorbeeld Costreport BudgetMMB'!A507,exportMMB!G:G)</f>
        <v>0</v>
      </c>
      <c r="L507" s="14">
        <f>INDEX(budgetMMB!L:L,MATCH(A:A,budgetMMB!A:A,0))</f>
        <v>0</v>
      </c>
      <c r="M507" s="22">
        <f>INDEX(budgetMMB!M:M,MATCH($A:$A,budgetMMB!$A:$A,0))</f>
        <v>0</v>
      </c>
      <c r="N507" s="14">
        <f>INDEX(budgetMMB!N:N,MATCH($A:$A,budgetMMB!$A:$A,0))</f>
        <v>0</v>
      </c>
      <c r="O507" s="35">
        <f>INDEX(budgetMMB!O:O,MATCH($A:$A,budgetMMB!$A:$A,0))</f>
        <v>0</v>
      </c>
      <c r="P507" s="35">
        <f>INDEX(budgetMMB!P:P,MATCH($A:$A,budgetMMB!$A:$A,0))</f>
        <v>0</v>
      </c>
      <c r="Q507" s="35">
        <f>INDEX(budgetMMB!Q:Q,MATCH($A:$A,budgetMMB!$A:$A,0))</f>
        <v>0</v>
      </c>
      <c r="R507" s="35">
        <f>INDEX(budgetMMB!R:R,MATCH($A:$A,budgetMMB!$A:$A,0))</f>
        <v>0</v>
      </c>
      <c r="S507" s="14">
        <f t="shared" si="396"/>
        <v>0</v>
      </c>
      <c r="T507" s="36"/>
      <c r="U507" s="332">
        <f t="shared" si="397"/>
        <v>0</v>
      </c>
      <c r="V507" s="58"/>
      <c r="W507" s="14"/>
      <c r="X507" s="58"/>
      <c r="Y507" s="58"/>
      <c r="Z507" s="58"/>
      <c r="AA507" s="58"/>
      <c r="AB507" s="310"/>
      <c r="AC507" s="319">
        <f t="shared" si="398"/>
        <v>0</v>
      </c>
      <c r="AD507" s="278"/>
      <c r="AE507" s="278"/>
      <c r="AF507" s="278"/>
      <c r="AG507" s="294">
        <f t="shared" si="399"/>
        <v>0</v>
      </c>
      <c r="AH507" s="304">
        <f t="shared" si="400"/>
        <v>0</v>
      </c>
    </row>
    <row r="508" spans="1:35">
      <c r="A508" s="39">
        <v>4060</v>
      </c>
      <c r="B508" s="44" t="s">
        <v>568</v>
      </c>
      <c r="C508" s="236" t="s">
        <v>254</v>
      </c>
      <c r="D508" s="6"/>
      <c r="E508" s="8"/>
      <c r="F508" s="98">
        <v>1</v>
      </c>
      <c r="G508" s="8"/>
      <c r="H508" s="7">
        <f t="shared" ref="H508:H513" si="403">SUM(E508:G508)</f>
        <v>1</v>
      </c>
      <c r="I508" s="4">
        <v>1</v>
      </c>
      <c r="J508" s="8" t="s">
        <v>231</v>
      </c>
      <c r="K508" s="7">
        <f>SUMIF(exportMMB!D:D,'Voorbeeld Costreport BudgetMMB'!A508,exportMMB!G:G)</f>
        <v>0</v>
      </c>
      <c r="L508" s="14">
        <f>INDEX(budgetMMB!L:L,MATCH(A:A,budgetMMB!A:A,0))</f>
        <v>0</v>
      </c>
      <c r="M508" s="22">
        <f>INDEX(budgetMMB!M:M,MATCH($A:$A,budgetMMB!$A:$A,0))</f>
        <v>0</v>
      </c>
      <c r="N508" s="14">
        <f>INDEX(budgetMMB!N:N,MATCH($A:$A,budgetMMB!$A:$A,0))</f>
        <v>0</v>
      </c>
      <c r="O508" s="35">
        <f>INDEX(budgetMMB!O:O,MATCH($A:$A,budgetMMB!$A:$A,0))</f>
        <v>0</v>
      </c>
      <c r="P508" s="35">
        <f>INDEX(budgetMMB!P:P,MATCH($A:$A,budgetMMB!$A:$A,0))</f>
        <v>0</v>
      </c>
      <c r="Q508" s="35">
        <f>INDEX(budgetMMB!Q:Q,MATCH($A:$A,budgetMMB!$A:$A,0))</f>
        <v>0</v>
      </c>
      <c r="R508" s="35">
        <f>INDEX(budgetMMB!R:R,MATCH($A:$A,budgetMMB!$A:$A,0))</f>
        <v>0</v>
      </c>
      <c r="S508" s="14">
        <f t="shared" si="396"/>
        <v>0</v>
      </c>
      <c r="T508" s="36"/>
      <c r="U508" s="332">
        <f t="shared" si="397"/>
        <v>0</v>
      </c>
      <c r="V508" s="58"/>
      <c r="W508" s="14"/>
      <c r="X508" s="58"/>
      <c r="Y508" s="58"/>
      <c r="Z508" s="58"/>
      <c r="AA508" s="58"/>
      <c r="AB508" s="310"/>
      <c r="AC508" s="319">
        <f t="shared" si="398"/>
        <v>0</v>
      </c>
      <c r="AD508" s="278"/>
      <c r="AE508" s="278"/>
      <c r="AF508" s="278"/>
      <c r="AG508" s="294">
        <f t="shared" si="399"/>
        <v>0</v>
      </c>
      <c r="AH508" s="304">
        <f t="shared" si="400"/>
        <v>0</v>
      </c>
    </row>
    <row r="509" spans="1:35">
      <c r="A509" s="39">
        <v>4083</v>
      </c>
      <c r="B509" s="44" t="s">
        <v>569</v>
      </c>
      <c r="C509" s="236" t="s">
        <v>254</v>
      </c>
      <c r="D509" s="6"/>
      <c r="E509" s="4"/>
      <c r="F509" s="98">
        <v>1</v>
      </c>
      <c r="G509" s="8"/>
      <c r="H509" s="7">
        <f t="shared" si="403"/>
        <v>1</v>
      </c>
      <c r="I509" s="4">
        <v>1</v>
      </c>
      <c r="J509" s="8" t="s">
        <v>231</v>
      </c>
      <c r="K509" s="7">
        <f>SUMIF(exportMMB!D:D,'Voorbeeld Costreport BudgetMMB'!A509,exportMMB!G:G)</f>
        <v>0</v>
      </c>
      <c r="L509" s="14">
        <f>INDEX(budgetMMB!L:L,MATCH(A:A,budgetMMB!A:A,0))</f>
        <v>0</v>
      </c>
      <c r="M509" s="22">
        <f>INDEX(budgetMMB!M:M,MATCH($A:$A,budgetMMB!$A:$A,0))</f>
        <v>0</v>
      </c>
      <c r="N509" s="14">
        <f>INDEX(budgetMMB!N:N,MATCH($A:$A,budgetMMB!$A:$A,0))</f>
        <v>0</v>
      </c>
      <c r="O509" s="35">
        <f>INDEX(budgetMMB!O:O,MATCH($A:$A,budgetMMB!$A:$A,0))</f>
        <v>0</v>
      </c>
      <c r="P509" s="35">
        <f>INDEX(budgetMMB!P:P,MATCH($A:$A,budgetMMB!$A:$A,0))</f>
        <v>0</v>
      </c>
      <c r="Q509" s="35">
        <f>INDEX(budgetMMB!Q:Q,MATCH($A:$A,budgetMMB!$A:$A,0))</f>
        <v>0</v>
      </c>
      <c r="R509" s="35">
        <f>INDEX(budgetMMB!R:R,MATCH($A:$A,budgetMMB!$A:$A,0))</f>
        <v>0</v>
      </c>
      <c r="S509" s="14">
        <f t="shared" si="396"/>
        <v>0</v>
      </c>
      <c r="T509" s="35">
        <f>INDEX(budgetMMB!T:T,MATCH($A:$A,budgetMMB!$A:$A,0))</f>
        <v>0</v>
      </c>
      <c r="U509" s="332">
        <f t="shared" si="397"/>
        <v>0</v>
      </c>
      <c r="V509" s="58"/>
      <c r="W509" s="14"/>
      <c r="X509" s="58"/>
      <c r="Y509" s="58"/>
      <c r="Z509" s="58"/>
      <c r="AA509" s="58"/>
      <c r="AB509" s="75"/>
      <c r="AC509" s="319">
        <f t="shared" si="398"/>
        <v>0</v>
      </c>
      <c r="AD509" s="278"/>
      <c r="AE509" s="278"/>
      <c r="AF509" s="278"/>
      <c r="AG509" s="294">
        <f t="shared" si="399"/>
        <v>0</v>
      </c>
      <c r="AH509" s="304">
        <f t="shared" si="400"/>
        <v>0</v>
      </c>
    </row>
    <row r="510" spans="1:35">
      <c r="A510" s="1"/>
      <c r="B510" s="46" t="s">
        <v>152</v>
      </c>
      <c r="C510" s="239"/>
      <c r="D510" s="6"/>
      <c r="E510" s="8"/>
      <c r="F510" s="98"/>
      <c r="G510" s="8"/>
      <c r="H510" s="7"/>
      <c r="I510" s="4"/>
      <c r="J510" s="8"/>
      <c r="K510" s="7"/>
      <c r="L510" s="16">
        <f>SUM(L495:L509)</f>
        <v>0</v>
      </c>
      <c r="M510" s="21">
        <f>SUM(M495:M509)</f>
        <v>0</v>
      </c>
      <c r="N510" s="16">
        <f t="shared" ref="N510:U510" si="404">SUM(N495:N509)</f>
        <v>0</v>
      </c>
      <c r="O510" s="34">
        <f t="shared" si="404"/>
        <v>0</v>
      </c>
      <c r="P510" s="34">
        <f t="shared" si="404"/>
        <v>0</v>
      </c>
      <c r="Q510" s="34">
        <f t="shared" si="404"/>
        <v>0</v>
      </c>
      <c r="R510" s="34">
        <f t="shared" si="404"/>
        <v>0</v>
      </c>
      <c r="S510" s="16">
        <f t="shared" si="404"/>
        <v>0</v>
      </c>
      <c r="T510" s="34">
        <f t="shared" si="404"/>
        <v>0</v>
      </c>
      <c r="U510" s="284">
        <f t="shared" si="404"/>
        <v>0</v>
      </c>
      <c r="V510" s="58">
        <f t="shared" ref="V510:AA510" si="405">SUM(V495:V509)</f>
        <v>0</v>
      </c>
      <c r="W510" s="14">
        <f t="shared" si="405"/>
        <v>0</v>
      </c>
      <c r="X510" s="58">
        <f t="shared" si="405"/>
        <v>0</v>
      </c>
      <c r="Y510" s="58">
        <f t="shared" si="405"/>
        <v>0</v>
      </c>
      <c r="Z510" s="58">
        <f t="shared" si="405"/>
        <v>0</v>
      </c>
      <c r="AA510" s="58">
        <f t="shared" si="405"/>
        <v>0</v>
      </c>
      <c r="AB510" s="59">
        <f t="shared" ref="AB510" si="406">SUM(AB495:AB509)</f>
        <v>0</v>
      </c>
      <c r="AC510" s="320">
        <f t="shared" ref="AC510:AF510" si="407">SUM(AC495:AC509)</f>
        <v>0</v>
      </c>
      <c r="AD510" s="279">
        <f t="shared" si="407"/>
        <v>0</v>
      </c>
      <c r="AE510" s="279">
        <f t="shared" si="407"/>
        <v>0</v>
      </c>
      <c r="AF510" s="279">
        <f t="shared" si="407"/>
        <v>0</v>
      </c>
      <c r="AG510" s="295">
        <f t="shared" ref="AG510:AH510" si="408">SUM(AG495:AG509)</f>
        <v>0</v>
      </c>
      <c r="AH510" s="305">
        <f t="shared" si="408"/>
        <v>0</v>
      </c>
      <c r="AI510" s="328"/>
    </row>
    <row r="511" spans="1:35">
      <c r="A511" s="1"/>
      <c r="B511" s="44"/>
      <c r="C511" s="239"/>
      <c r="D511" s="6"/>
      <c r="E511" s="8"/>
      <c r="F511" s="98"/>
      <c r="G511" s="8"/>
      <c r="H511" s="7"/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  <c r="U511" s="284"/>
      <c r="V511" s="58"/>
      <c r="W511" s="14"/>
      <c r="X511" s="58"/>
      <c r="Y511" s="58"/>
      <c r="Z511" s="58"/>
      <c r="AA511" s="58"/>
      <c r="AB511" s="75"/>
      <c r="AC511" s="319"/>
      <c r="AD511" s="278"/>
      <c r="AE511" s="278"/>
      <c r="AF511" s="278"/>
      <c r="AG511" s="294"/>
      <c r="AH511" s="304"/>
    </row>
    <row r="512" spans="1:35">
      <c r="A512" s="41">
        <v>4100</v>
      </c>
      <c r="B512" s="31" t="s">
        <v>571</v>
      </c>
      <c r="C512" s="237"/>
      <c r="D512" s="6"/>
      <c r="E512" s="8"/>
      <c r="F512" s="98"/>
      <c r="G512" s="8"/>
      <c r="H512" s="7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  <c r="U512" s="284"/>
      <c r="V512" s="58"/>
      <c r="W512" s="14"/>
      <c r="X512" s="58"/>
      <c r="Y512" s="58"/>
      <c r="Z512" s="58"/>
      <c r="AA512" s="58"/>
      <c r="AB512" s="75"/>
      <c r="AC512" s="319"/>
      <c r="AD512" s="278"/>
      <c r="AE512" s="278"/>
      <c r="AF512" s="278"/>
      <c r="AG512" s="294"/>
      <c r="AH512" s="304"/>
    </row>
    <row r="513" spans="1:35">
      <c r="A513" s="39">
        <v>4140</v>
      </c>
      <c r="B513" s="44" t="s">
        <v>572</v>
      </c>
      <c r="C513" s="236" t="s">
        <v>244</v>
      </c>
      <c r="D513" s="6"/>
      <c r="E513" s="8"/>
      <c r="F513" s="98">
        <v>1</v>
      </c>
      <c r="G513" s="8"/>
      <c r="H513" s="7">
        <f t="shared" si="403"/>
        <v>1</v>
      </c>
      <c r="I513" s="4">
        <v>1</v>
      </c>
      <c r="J513" s="8" t="s">
        <v>231</v>
      </c>
      <c r="K513" s="7">
        <f>SUMIF(exportMMB!D:D,'Voorbeeld Costreport BudgetMMB'!A513,exportMMB!G:G)</f>
        <v>0</v>
      </c>
      <c r="L513" s="14">
        <f>INDEX(budgetMMB!L:L,MATCH(A:A,budgetMMB!A:A,0))</f>
        <v>0</v>
      </c>
      <c r="M513" s="22">
        <f>INDEX(budgetMMB!M:M,MATCH($A:$A,budgetMMB!$A:$A,0))</f>
        <v>0</v>
      </c>
      <c r="N513" s="14">
        <f>INDEX(budgetMMB!N:N,MATCH($A:$A,budgetMMB!$A:$A,0))</f>
        <v>0</v>
      </c>
      <c r="O513" s="35">
        <f>INDEX(budgetMMB!O:O,MATCH($A:$A,budgetMMB!$A:$A,0))</f>
        <v>0</v>
      </c>
      <c r="P513" s="35">
        <f>INDEX(budgetMMB!P:P,MATCH($A:$A,budgetMMB!$A:$A,0))</f>
        <v>0</v>
      </c>
      <c r="Q513" s="35">
        <f>INDEX(budgetMMB!Q:Q,MATCH($A:$A,budgetMMB!$A:$A,0))</f>
        <v>0</v>
      </c>
      <c r="R513" s="35">
        <f>INDEX(budgetMMB!R:R,MATCH($A:$A,budgetMMB!$A:$A,0))</f>
        <v>0</v>
      </c>
      <c r="S513" s="14">
        <f t="shared" ref="S513:S518" si="409">L513-SUM(N513:R513)</f>
        <v>0</v>
      </c>
      <c r="T513" s="35">
        <f>INDEX(budgetMMB!T:T,MATCH($A:$A,budgetMMB!$A:$A,0))</f>
        <v>0</v>
      </c>
      <c r="U513" s="332">
        <f t="shared" ref="U513:U518" si="410">W:W+X:X+Y:Y+Z:Z+AA:AA</f>
        <v>0</v>
      </c>
      <c r="V513" s="58"/>
      <c r="W513" s="14"/>
      <c r="X513" s="58"/>
      <c r="Y513" s="58"/>
      <c r="Z513" s="58"/>
      <c r="AA513" s="58"/>
      <c r="AB513" s="75"/>
      <c r="AC513" s="319">
        <f t="shared" ref="AC513:AC518" si="411">AD:AD+AE:AE</f>
        <v>0</v>
      </c>
      <c r="AD513" s="278"/>
      <c r="AE513" s="278"/>
      <c r="AF513" s="278"/>
      <c r="AG513" s="294">
        <f t="shared" ref="AG513:AG518" si="412">AC:AC+U:U</f>
        <v>0</v>
      </c>
      <c r="AH513" s="304">
        <f t="shared" ref="AH513:AH518" si="413">L:L-AG:AG</f>
        <v>0</v>
      </c>
    </row>
    <row r="514" spans="1:35">
      <c r="A514" s="39">
        <v>4141</v>
      </c>
      <c r="B514" s="44" t="s">
        <v>574</v>
      </c>
      <c r="C514" s="236" t="s">
        <v>244</v>
      </c>
      <c r="D514" s="6"/>
      <c r="E514" s="8"/>
      <c r="F514" s="98">
        <v>1</v>
      </c>
      <c r="G514" s="8"/>
      <c r="H514" s="7">
        <f t="shared" ref="H514:H518" si="414">SUM(E514:G514)</f>
        <v>1</v>
      </c>
      <c r="I514" s="4">
        <v>1</v>
      </c>
      <c r="J514" s="8" t="s">
        <v>231</v>
      </c>
      <c r="K514" s="7">
        <f>SUMIF(exportMMB!D:D,'Voorbeeld Costreport BudgetMMB'!A514,exportMMB!G:G)</f>
        <v>0</v>
      </c>
      <c r="L514" s="14">
        <f>INDEX(budgetMMB!L:L,MATCH(A:A,budgetMMB!A:A,0))</f>
        <v>0</v>
      </c>
      <c r="M514" s="22">
        <f>INDEX(budgetMMB!M:M,MATCH($A:$A,budgetMMB!$A:$A,0))</f>
        <v>0</v>
      </c>
      <c r="N514" s="14">
        <f>INDEX(budgetMMB!N:N,MATCH($A:$A,budgetMMB!$A:$A,0))</f>
        <v>0</v>
      </c>
      <c r="O514" s="35">
        <f>INDEX(budgetMMB!O:O,MATCH($A:$A,budgetMMB!$A:$A,0))</f>
        <v>0</v>
      </c>
      <c r="P514" s="35">
        <f>INDEX(budgetMMB!P:P,MATCH($A:$A,budgetMMB!$A:$A,0))</f>
        <v>0</v>
      </c>
      <c r="Q514" s="35">
        <f>INDEX(budgetMMB!Q:Q,MATCH($A:$A,budgetMMB!$A:$A,0))</f>
        <v>0</v>
      </c>
      <c r="R514" s="35">
        <f>INDEX(budgetMMB!R:R,MATCH($A:$A,budgetMMB!$A:$A,0))</f>
        <v>0</v>
      </c>
      <c r="S514" s="14">
        <f t="shared" si="409"/>
        <v>0</v>
      </c>
      <c r="T514" s="35">
        <f>INDEX(budgetMMB!T:T,MATCH($A:$A,budgetMMB!$A:$A,0))</f>
        <v>0</v>
      </c>
      <c r="U514" s="332">
        <f t="shared" si="410"/>
        <v>0</v>
      </c>
      <c r="V514" s="58"/>
      <c r="W514" s="14"/>
      <c r="X514" s="58"/>
      <c r="Y514" s="58"/>
      <c r="Z514" s="58"/>
      <c r="AA514" s="58"/>
      <c r="AB514" s="75"/>
      <c r="AC514" s="319">
        <f t="shared" si="411"/>
        <v>0</v>
      </c>
      <c r="AD514" s="278"/>
      <c r="AE514" s="278"/>
      <c r="AF514" s="278"/>
      <c r="AG514" s="294">
        <f t="shared" si="412"/>
        <v>0</v>
      </c>
      <c r="AH514" s="304">
        <f t="shared" si="413"/>
        <v>0</v>
      </c>
    </row>
    <row r="515" spans="1:35">
      <c r="A515" s="39">
        <v>4142</v>
      </c>
      <c r="B515" s="44" t="s">
        <v>576</v>
      </c>
      <c r="C515" s="236" t="s">
        <v>244</v>
      </c>
      <c r="D515" s="6"/>
      <c r="E515" s="8"/>
      <c r="F515" s="98">
        <v>1</v>
      </c>
      <c r="G515" s="8"/>
      <c r="H515" s="7">
        <f t="shared" si="414"/>
        <v>1</v>
      </c>
      <c r="I515" s="4">
        <v>1</v>
      </c>
      <c r="J515" s="8" t="s">
        <v>231</v>
      </c>
      <c r="K515" s="7">
        <f>SUMIF(exportMMB!D:D,'Voorbeeld Costreport BudgetMMB'!A515,exportMMB!G:G)</f>
        <v>0</v>
      </c>
      <c r="L515" s="14">
        <f>INDEX(budgetMMB!L:L,MATCH(A:A,budgetMMB!A:A,0))</f>
        <v>0</v>
      </c>
      <c r="M515" s="22">
        <f>INDEX(budgetMMB!M:M,MATCH($A:$A,budgetMMB!$A:$A,0))</f>
        <v>0</v>
      </c>
      <c r="N515" s="14">
        <f>INDEX(budgetMMB!N:N,MATCH($A:$A,budgetMMB!$A:$A,0))</f>
        <v>0</v>
      </c>
      <c r="O515" s="35">
        <f>INDEX(budgetMMB!O:O,MATCH($A:$A,budgetMMB!$A:$A,0))</f>
        <v>0</v>
      </c>
      <c r="P515" s="35">
        <f>INDEX(budgetMMB!P:P,MATCH($A:$A,budgetMMB!$A:$A,0))</f>
        <v>0</v>
      </c>
      <c r="Q515" s="35">
        <f>INDEX(budgetMMB!Q:Q,MATCH($A:$A,budgetMMB!$A:$A,0))</f>
        <v>0</v>
      </c>
      <c r="R515" s="35">
        <f>INDEX(budgetMMB!R:R,MATCH($A:$A,budgetMMB!$A:$A,0))</f>
        <v>0</v>
      </c>
      <c r="S515" s="14">
        <f t="shared" si="409"/>
        <v>0</v>
      </c>
      <c r="T515" s="35">
        <f>INDEX(budgetMMB!T:T,MATCH($A:$A,budgetMMB!$A:$A,0))</f>
        <v>0</v>
      </c>
      <c r="U515" s="332">
        <f t="shared" si="410"/>
        <v>0</v>
      </c>
      <c r="V515" s="58"/>
      <c r="W515" s="14"/>
      <c r="X515" s="58"/>
      <c r="Y515" s="58"/>
      <c r="Z515" s="58"/>
      <c r="AA515" s="58"/>
      <c r="AB515" s="75"/>
      <c r="AC515" s="319">
        <f t="shared" si="411"/>
        <v>0</v>
      </c>
      <c r="AD515" s="278"/>
      <c r="AE515" s="278"/>
      <c r="AF515" s="278"/>
      <c r="AG515" s="294">
        <f t="shared" si="412"/>
        <v>0</v>
      </c>
      <c r="AH515" s="304">
        <f t="shared" si="413"/>
        <v>0</v>
      </c>
    </row>
    <row r="516" spans="1:35">
      <c r="A516" s="103">
        <v>4143</v>
      </c>
      <c r="B516" s="44" t="s">
        <v>577</v>
      </c>
      <c r="C516" s="236" t="s">
        <v>244</v>
      </c>
      <c r="D516" s="6"/>
      <c r="E516" s="8"/>
      <c r="F516" s="98">
        <v>1</v>
      </c>
      <c r="G516" s="8"/>
      <c r="H516" s="7">
        <f t="shared" si="414"/>
        <v>1</v>
      </c>
      <c r="I516" s="4">
        <v>1</v>
      </c>
      <c r="J516" s="8" t="s">
        <v>231</v>
      </c>
      <c r="K516" s="7">
        <f>SUMIF(exportMMB!D:D,'Voorbeeld Costreport BudgetMMB'!A516,exportMMB!G:G)</f>
        <v>0</v>
      </c>
      <c r="L516" s="14">
        <f>INDEX(budgetMMB!L:L,MATCH(A:A,budgetMMB!A:A,0))</f>
        <v>0</v>
      </c>
      <c r="M516" s="22">
        <f>INDEX(budgetMMB!M:M,MATCH($A:$A,budgetMMB!$A:$A,0))</f>
        <v>0</v>
      </c>
      <c r="N516" s="14">
        <f>INDEX(budgetMMB!N:N,MATCH($A:$A,budgetMMB!$A:$A,0))</f>
        <v>0</v>
      </c>
      <c r="O516" s="35">
        <f>INDEX(budgetMMB!O:O,MATCH($A:$A,budgetMMB!$A:$A,0))</f>
        <v>0</v>
      </c>
      <c r="P516" s="35">
        <f>INDEX(budgetMMB!P:P,MATCH($A:$A,budgetMMB!$A:$A,0))</f>
        <v>0</v>
      </c>
      <c r="Q516" s="35">
        <f>INDEX(budgetMMB!Q:Q,MATCH($A:$A,budgetMMB!$A:$A,0))</f>
        <v>0</v>
      </c>
      <c r="R516" s="35">
        <f>INDEX(budgetMMB!R:R,MATCH($A:$A,budgetMMB!$A:$A,0))</f>
        <v>0</v>
      </c>
      <c r="S516" s="14">
        <f t="shared" si="409"/>
        <v>0</v>
      </c>
      <c r="T516" s="35">
        <f>INDEX(budgetMMB!T:T,MATCH($A:$A,budgetMMB!$A:$A,0))</f>
        <v>0</v>
      </c>
      <c r="U516" s="332">
        <f t="shared" si="410"/>
        <v>0</v>
      </c>
      <c r="V516" s="58"/>
      <c r="W516" s="14"/>
      <c r="X516" s="58"/>
      <c r="Y516" s="58"/>
      <c r="Z516" s="58"/>
      <c r="AA516" s="58"/>
      <c r="AB516" s="75"/>
      <c r="AC516" s="319">
        <f t="shared" si="411"/>
        <v>0</v>
      </c>
      <c r="AD516" s="278"/>
      <c r="AE516" s="278"/>
      <c r="AF516" s="278"/>
      <c r="AG516" s="294">
        <f t="shared" si="412"/>
        <v>0</v>
      </c>
      <c r="AH516" s="304">
        <f t="shared" si="413"/>
        <v>0</v>
      </c>
    </row>
    <row r="517" spans="1:35">
      <c r="A517" s="39">
        <v>4170</v>
      </c>
      <c r="B517" s="44" t="s">
        <v>578</v>
      </c>
      <c r="C517" s="236" t="s">
        <v>244</v>
      </c>
      <c r="D517" s="6"/>
      <c r="E517" s="8"/>
      <c r="F517" s="98">
        <v>1</v>
      </c>
      <c r="G517" s="8"/>
      <c r="H517" s="7">
        <v>1</v>
      </c>
      <c r="I517" s="4">
        <v>1</v>
      </c>
      <c r="J517" s="8" t="s">
        <v>231</v>
      </c>
      <c r="K517" s="7">
        <f>SUMIF(exportMMB!D:D,'Voorbeeld Costreport BudgetMMB'!A517,exportMMB!G:G)</f>
        <v>0</v>
      </c>
      <c r="L517" s="14">
        <f>INDEX(budgetMMB!L:L,MATCH(A:A,budgetMMB!A:A,0))</f>
        <v>0</v>
      </c>
      <c r="M517" s="22">
        <f>INDEX(budgetMMB!M:M,MATCH($A:$A,budgetMMB!$A:$A,0))</f>
        <v>0</v>
      </c>
      <c r="N517" s="14">
        <f>INDEX(budgetMMB!N:N,MATCH($A:$A,budgetMMB!$A:$A,0))</f>
        <v>0</v>
      </c>
      <c r="O517" s="35">
        <f>INDEX(budgetMMB!O:O,MATCH($A:$A,budgetMMB!$A:$A,0))</f>
        <v>0</v>
      </c>
      <c r="P517" s="35">
        <f>INDEX(budgetMMB!P:P,MATCH($A:$A,budgetMMB!$A:$A,0))</f>
        <v>0</v>
      </c>
      <c r="Q517" s="35">
        <f>INDEX(budgetMMB!Q:Q,MATCH($A:$A,budgetMMB!$A:$A,0))</f>
        <v>0</v>
      </c>
      <c r="R517" s="35">
        <f>INDEX(budgetMMB!R:R,MATCH($A:$A,budgetMMB!$A:$A,0))</f>
        <v>0</v>
      </c>
      <c r="S517" s="14">
        <f t="shared" si="409"/>
        <v>0</v>
      </c>
      <c r="T517" s="35">
        <f>INDEX(budgetMMB!T:T,MATCH($A:$A,budgetMMB!$A:$A,0))</f>
        <v>0</v>
      </c>
      <c r="U517" s="332">
        <f t="shared" si="410"/>
        <v>0</v>
      </c>
      <c r="V517" s="58"/>
      <c r="W517" s="14"/>
      <c r="X517" s="58"/>
      <c r="Y517" s="58"/>
      <c r="Z517" s="58"/>
      <c r="AA517" s="58"/>
      <c r="AB517" s="75"/>
      <c r="AC517" s="319">
        <f t="shared" si="411"/>
        <v>0</v>
      </c>
      <c r="AD517" s="278"/>
      <c r="AE517" s="278"/>
      <c r="AF517" s="278"/>
      <c r="AG517" s="294">
        <f t="shared" si="412"/>
        <v>0</v>
      </c>
      <c r="AH517" s="304">
        <f t="shared" si="413"/>
        <v>0</v>
      </c>
    </row>
    <row r="518" spans="1:35">
      <c r="A518" s="39">
        <v>4194</v>
      </c>
      <c r="B518" s="44" t="s">
        <v>579</v>
      </c>
      <c r="C518" s="236" t="s">
        <v>244</v>
      </c>
      <c r="D518" s="6"/>
      <c r="E518" s="8"/>
      <c r="F518" s="98">
        <v>1</v>
      </c>
      <c r="G518" s="8"/>
      <c r="H518" s="7">
        <f t="shared" si="414"/>
        <v>1</v>
      </c>
      <c r="I518" s="4">
        <v>1</v>
      </c>
      <c r="J518" s="8" t="s">
        <v>231</v>
      </c>
      <c r="K518" s="7">
        <f>SUMIF(exportMMB!D:D,'Voorbeeld Costreport BudgetMMB'!A518,exportMMB!G:G)</f>
        <v>0</v>
      </c>
      <c r="L518" s="14">
        <f>INDEX(budgetMMB!L:L,MATCH(A:A,budgetMMB!A:A,0))</f>
        <v>0</v>
      </c>
      <c r="M518" s="22">
        <f>INDEX(budgetMMB!M:M,MATCH($A:$A,budgetMMB!$A:$A,0))</f>
        <v>0</v>
      </c>
      <c r="N518" s="14">
        <f>INDEX(budgetMMB!N:N,MATCH($A:$A,budgetMMB!$A:$A,0))</f>
        <v>0</v>
      </c>
      <c r="O518" s="35">
        <f>INDEX(budgetMMB!O:O,MATCH($A:$A,budgetMMB!$A:$A,0))</f>
        <v>0</v>
      </c>
      <c r="P518" s="35">
        <f>INDEX(budgetMMB!P:P,MATCH($A:$A,budgetMMB!$A:$A,0))</f>
        <v>0</v>
      </c>
      <c r="Q518" s="35">
        <f>INDEX(budgetMMB!Q:Q,MATCH($A:$A,budgetMMB!$A:$A,0))</f>
        <v>0</v>
      </c>
      <c r="R518" s="35">
        <f>INDEX(budgetMMB!R:R,MATCH($A:$A,budgetMMB!$A:$A,0))</f>
        <v>0</v>
      </c>
      <c r="S518" s="14">
        <f t="shared" si="409"/>
        <v>0</v>
      </c>
      <c r="T518" s="35">
        <f>INDEX(budgetMMB!T:T,MATCH($A:$A,budgetMMB!$A:$A,0))</f>
        <v>0</v>
      </c>
      <c r="U518" s="332">
        <f t="shared" si="410"/>
        <v>0</v>
      </c>
      <c r="V518" s="58"/>
      <c r="W518" s="14"/>
      <c r="X518" s="58"/>
      <c r="Y518" s="58"/>
      <c r="Z518" s="58"/>
      <c r="AA518" s="58"/>
      <c r="AB518" s="75"/>
      <c r="AC518" s="319">
        <f t="shared" si="411"/>
        <v>0</v>
      </c>
      <c r="AD518" s="278"/>
      <c r="AE518" s="278"/>
      <c r="AF518" s="278"/>
      <c r="AG518" s="294">
        <f t="shared" si="412"/>
        <v>0</v>
      </c>
      <c r="AH518" s="304">
        <f t="shared" si="413"/>
        <v>0</v>
      </c>
    </row>
    <row r="519" spans="1:35">
      <c r="A519" s="1"/>
      <c r="B519" s="46" t="s">
        <v>152</v>
      </c>
      <c r="C519" s="239"/>
      <c r="D519" s="6"/>
      <c r="E519" s="8"/>
      <c r="F519" s="98"/>
      <c r="G519" s="8"/>
      <c r="H519" s="7"/>
      <c r="I519" s="4"/>
      <c r="J519" s="8"/>
      <c r="K519" s="7"/>
      <c r="L519" s="16">
        <f>SUM(L513:L518)</f>
        <v>0</v>
      </c>
      <c r="M519" s="21">
        <f>SUM(M513:M518)</f>
        <v>0</v>
      </c>
      <c r="N519" s="16">
        <f t="shared" ref="N519:U519" si="415">SUM(N513:N518)</f>
        <v>0</v>
      </c>
      <c r="O519" s="34">
        <f t="shared" si="415"/>
        <v>0</v>
      </c>
      <c r="P519" s="34">
        <f t="shared" si="415"/>
        <v>0</v>
      </c>
      <c r="Q519" s="34">
        <f t="shared" si="415"/>
        <v>0</v>
      </c>
      <c r="R519" s="34">
        <f t="shared" si="415"/>
        <v>0</v>
      </c>
      <c r="S519" s="16">
        <f t="shared" si="415"/>
        <v>0</v>
      </c>
      <c r="T519" s="34">
        <f t="shared" si="415"/>
        <v>0</v>
      </c>
      <c r="U519" s="284">
        <f t="shared" si="415"/>
        <v>0</v>
      </c>
      <c r="V519" s="58">
        <f t="shared" ref="V519:AA519" si="416">SUM(V513:V518)</f>
        <v>0</v>
      </c>
      <c r="W519" s="14">
        <f t="shared" si="416"/>
        <v>0</v>
      </c>
      <c r="X519" s="58">
        <f t="shared" si="416"/>
        <v>0</v>
      </c>
      <c r="Y519" s="58">
        <f t="shared" si="416"/>
        <v>0</v>
      </c>
      <c r="Z519" s="58">
        <f t="shared" si="416"/>
        <v>0</v>
      </c>
      <c r="AA519" s="58">
        <f t="shared" si="416"/>
        <v>0</v>
      </c>
      <c r="AB519" s="59">
        <f t="shared" ref="AB519" si="417">SUM(AB513:AB518)</f>
        <v>0</v>
      </c>
      <c r="AC519" s="320">
        <f t="shared" ref="AC519:AF519" si="418">SUM(AC513:AC518)</f>
        <v>0</v>
      </c>
      <c r="AD519" s="279">
        <f t="shared" si="418"/>
        <v>0</v>
      </c>
      <c r="AE519" s="279">
        <f t="shared" si="418"/>
        <v>0</v>
      </c>
      <c r="AF519" s="279">
        <f t="shared" si="418"/>
        <v>0</v>
      </c>
      <c r="AG519" s="295">
        <f t="shared" ref="AG519:AH519" si="419">SUM(AG513:AG518)</f>
        <v>0</v>
      </c>
      <c r="AH519" s="305">
        <f t="shared" si="419"/>
        <v>0</v>
      </c>
      <c r="AI519" s="328"/>
    </row>
    <row r="520" spans="1:35">
      <c r="A520" s="1"/>
      <c r="B520" s="44"/>
      <c r="C520" s="239"/>
      <c r="D520" s="6"/>
      <c r="E520" s="4"/>
      <c r="F520" s="98"/>
      <c r="G520" s="8"/>
      <c r="H520" s="7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  <c r="U520" s="284"/>
      <c r="V520" s="58"/>
      <c r="W520" s="14"/>
      <c r="X520" s="58"/>
      <c r="Y520" s="58"/>
      <c r="Z520" s="58"/>
      <c r="AA520" s="58"/>
      <c r="AB520" s="75"/>
      <c r="AC520" s="319"/>
      <c r="AD520" s="278"/>
      <c r="AE520" s="278"/>
      <c r="AF520" s="278"/>
      <c r="AG520" s="294"/>
      <c r="AH520" s="304"/>
    </row>
    <row r="521" spans="1:35">
      <c r="A521" s="104">
        <v>4300</v>
      </c>
      <c r="B521" s="31" t="s">
        <v>190</v>
      </c>
      <c r="C521" s="237"/>
      <c r="D521" s="6"/>
      <c r="E521" s="4"/>
      <c r="F521" s="98"/>
      <c r="G521" s="8"/>
      <c r="H521" s="7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  <c r="U521" s="284"/>
      <c r="V521" s="58"/>
      <c r="W521" s="14"/>
      <c r="X521" s="58"/>
      <c r="Y521" s="58"/>
      <c r="Z521" s="58"/>
      <c r="AA521" s="58"/>
      <c r="AB521" s="75"/>
      <c r="AC521" s="319"/>
      <c r="AD521" s="278"/>
      <c r="AE521" s="278"/>
      <c r="AF521" s="278"/>
      <c r="AG521" s="294"/>
      <c r="AH521" s="304"/>
    </row>
    <row r="522" spans="1:35">
      <c r="A522" s="103">
        <v>4301</v>
      </c>
      <c r="B522" s="44" t="s">
        <v>580</v>
      </c>
      <c r="C522" s="236" t="s">
        <v>244</v>
      </c>
      <c r="D522" s="6"/>
      <c r="E522" s="8"/>
      <c r="F522" s="98">
        <v>1</v>
      </c>
      <c r="G522" s="8"/>
      <c r="H522" s="7">
        <f t="shared" ref="H522:H523" si="420">SUM(E522:G522)</f>
        <v>1</v>
      </c>
      <c r="I522" s="4">
        <v>1</v>
      </c>
      <c r="J522" s="8" t="s">
        <v>231</v>
      </c>
      <c r="K522" s="7">
        <f>SUMIF(exportMMB!D:D,'Voorbeeld Costreport BudgetMMB'!A522,exportMMB!G:G)</f>
        <v>0</v>
      </c>
      <c r="L522" s="14">
        <f>INDEX(budgetMMB!L:L,MATCH(A:A,budgetMMB!A:A,0))</f>
        <v>0</v>
      </c>
      <c r="M522" s="22">
        <f>INDEX(budgetMMB!M:M,MATCH($A:$A,budgetMMB!$A:$A,0))</f>
        <v>0</v>
      </c>
      <c r="N522" s="14">
        <f>INDEX(budgetMMB!N:N,MATCH($A:$A,budgetMMB!$A:$A,0))</f>
        <v>0</v>
      </c>
      <c r="O522" s="35">
        <f>INDEX(budgetMMB!O:O,MATCH($A:$A,budgetMMB!$A:$A,0))</f>
        <v>0</v>
      </c>
      <c r="P522" s="35">
        <f>INDEX(budgetMMB!P:P,MATCH($A:$A,budgetMMB!$A:$A,0))</f>
        <v>0</v>
      </c>
      <c r="Q522" s="35">
        <f>INDEX(budgetMMB!Q:Q,MATCH($A:$A,budgetMMB!$A:$A,0))</f>
        <v>0</v>
      </c>
      <c r="R522" s="35">
        <f>INDEX(budgetMMB!R:R,MATCH($A:$A,budgetMMB!$A:$A,0))</f>
        <v>0</v>
      </c>
      <c r="S522" s="14">
        <f>L522-SUM(N522:R522)</f>
        <v>0</v>
      </c>
      <c r="T522" s="35">
        <f>INDEX(budgetMMB!T:T,MATCH($A:$A,budgetMMB!$A:$A,0))</f>
        <v>0</v>
      </c>
      <c r="U522" s="332">
        <f>W:W+X:X+Y:Y+Z:Z+AA:AA</f>
        <v>0</v>
      </c>
      <c r="V522" s="58"/>
      <c r="W522" s="14"/>
      <c r="X522" s="58"/>
      <c r="Y522" s="58"/>
      <c r="Z522" s="58"/>
      <c r="AA522" s="58"/>
      <c r="AB522" s="75"/>
      <c r="AC522" s="319">
        <f>AD:AD+AE:AE</f>
        <v>0</v>
      </c>
      <c r="AD522" s="278"/>
      <c r="AE522" s="278"/>
      <c r="AF522" s="278"/>
      <c r="AG522" s="294">
        <f>AC:AC+U:U</f>
        <v>0</v>
      </c>
      <c r="AH522" s="304">
        <f>L:L-AG:AG</f>
        <v>0</v>
      </c>
    </row>
    <row r="523" spans="1:35">
      <c r="A523" s="103">
        <v>4340</v>
      </c>
      <c r="B523" s="44" t="s">
        <v>581</v>
      </c>
      <c r="C523" s="236" t="s">
        <v>244</v>
      </c>
      <c r="D523" s="6"/>
      <c r="E523" s="4"/>
      <c r="F523" s="98">
        <v>1</v>
      </c>
      <c r="G523" s="8"/>
      <c r="H523" s="7">
        <f t="shared" si="420"/>
        <v>1</v>
      </c>
      <c r="I523" s="4">
        <v>1</v>
      </c>
      <c r="J523" s="8" t="s">
        <v>231</v>
      </c>
      <c r="K523" s="7">
        <f>SUMIF(exportMMB!D:D,'Voorbeeld Costreport BudgetMMB'!A523,exportMMB!G:G)</f>
        <v>0</v>
      </c>
      <c r="L523" s="14">
        <f>INDEX(budgetMMB!L:L,MATCH(A:A,budgetMMB!A:A,0))</f>
        <v>0</v>
      </c>
      <c r="M523" s="22">
        <f>INDEX(budgetMMB!M:M,MATCH($A:$A,budgetMMB!$A:$A,0))</f>
        <v>0</v>
      </c>
      <c r="N523" s="14">
        <f>INDEX(budgetMMB!N:N,MATCH($A:$A,budgetMMB!$A:$A,0))</f>
        <v>0</v>
      </c>
      <c r="O523" s="35">
        <f>INDEX(budgetMMB!O:O,MATCH($A:$A,budgetMMB!$A:$A,0))</f>
        <v>0</v>
      </c>
      <c r="P523" s="35">
        <f>INDEX(budgetMMB!P:P,MATCH($A:$A,budgetMMB!$A:$A,0))</f>
        <v>0</v>
      </c>
      <c r="Q523" s="35">
        <f>INDEX(budgetMMB!Q:Q,MATCH($A:$A,budgetMMB!$A:$A,0))</f>
        <v>0</v>
      </c>
      <c r="R523" s="35">
        <f>INDEX(budgetMMB!R:R,MATCH($A:$A,budgetMMB!$A:$A,0))</f>
        <v>0</v>
      </c>
      <c r="S523" s="14">
        <f>L523-SUM(N523:R523)</f>
        <v>0</v>
      </c>
      <c r="T523" s="35">
        <f>INDEX(budgetMMB!T:T,MATCH($A:$A,budgetMMB!$A:$A,0))</f>
        <v>0</v>
      </c>
      <c r="U523" s="332">
        <f>W:W+X:X+Y:Y+Z:Z+AA:AA</f>
        <v>0</v>
      </c>
      <c r="V523" s="58"/>
      <c r="W523" s="14"/>
      <c r="X523" s="58"/>
      <c r="Y523" s="58"/>
      <c r="Z523" s="58"/>
      <c r="AA523" s="58"/>
      <c r="AB523" s="75"/>
      <c r="AC523" s="319">
        <f>AD:AD+AE:AE</f>
        <v>0</v>
      </c>
      <c r="AD523" s="278"/>
      <c r="AE523" s="278"/>
      <c r="AF523" s="278"/>
      <c r="AG523" s="294">
        <f>AC:AC+U:U</f>
        <v>0</v>
      </c>
      <c r="AH523" s="304">
        <f>L:L-AG:AG</f>
        <v>0</v>
      </c>
    </row>
    <row r="524" spans="1:35">
      <c r="A524" s="1"/>
      <c r="B524" s="46" t="s">
        <v>152</v>
      </c>
      <c r="C524" s="239"/>
      <c r="D524" s="6"/>
      <c r="E524" s="4"/>
      <c r="F524" s="98"/>
      <c r="G524" s="8"/>
      <c r="H524" s="7"/>
      <c r="I524" s="4"/>
      <c r="J524" s="4"/>
      <c r="K524" s="7"/>
      <c r="L524" s="16">
        <f>SUM(L522:L523)</f>
        <v>0</v>
      </c>
      <c r="M524" s="21">
        <f>SUM(M522:M523)</f>
        <v>0</v>
      </c>
      <c r="N524" s="16">
        <f t="shared" ref="N524:U524" si="421">SUM(N522:N523)</f>
        <v>0</v>
      </c>
      <c r="O524" s="34">
        <f t="shared" si="421"/>
        <v>0</v>
      </c>
      <c r="P524" s="34">
        <f t="shared" si="421"/>
        <v>0</v>
      </c>
      <c r="Q524" s="34">
        <f t="shared" si="421"/>
        <v>0</v>
      </c>
      <c r="R524" s="34">
        <f t="shared" si="421"/>
        <v>0</v>
      </c>
      <c r="S524" s="16">
        <f t="shared" si="421"/>
        <v>0</v>
      </c>
      <c r="T524" s="34">
        <f t="shared" si="421"/>
        <v>0</v>
      </c>
      <c r="U524" s="284">
        <f t="shared" si="421"/>
        <v>0</v>
      </c>
      <c r="V524" s="58">
        <f t="shared" ref="V524:AB524" si="422">SUM(V522:V523)</f>
        <v>0</v>
      </c>
      <c r="W524" s="14">
        <f t="shared" si="422"/>
        <v>0</v>
      </c>
      <c r="X524" s="58">
        <f t="shared" si="422"/>
        <v>0</v>
      </c>
      <c r="Y524" s="58">
        <f t="shared" si="422"/>
        <v>0</v>
      </c>
      <c r="Z524" s="58">
        <f t="shared" si="422"/>
        <v>0</v>
      </c>
      <c r="AA524" s="58">
        <f t="shared" si="422"/>
        <v>0</v>
      </c>
      <c r="AB524" s="59">
        <f t="shared" si="422"/>
        <v>0</v>
      </c>
      <c r="AC524" s="320">
        <f>SUM(AC522:AC523)</f>
        <v>0</v>
      </c>
      <c r="AD524" s="279">
        <f>SUM(AD522:AD523)</f>
        <v>0</v>
      </c>
      <c r="AE524" s="279">
        <f>SUM(AE522:AE523)</f>
        <v>0</v>
      </c>
      <c r="AF524" s="279">
        <f>SUM(AF522:AF523)</f>
        <v>0</v>
      </c>
      <c r="AG524" s="295">
        <f t="shared" ref="AG524:AH524" si="423">SUM(AG522:AG523)</f>
        <v>0</v>
      </c>
      <c r="AH524" s="305">
        <f t="shared" si="423"/>
        <v>0</v>
      </c>
      <c r="AI524" s="328"/>
    </row>
    <row r="525" spans="1:35">
      <c r="A525" s="1"/>
      <c r="B525" s="44"/>
      <c r="C525" s="239"/>
      <c r="D525" s="6"/>
      <c r="E525" s="4"/>
      <c r="F525" s="98"/>
      <c r="G525" s="8"/>
      <c r="H525" s="7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  <c r="U525" s="284"/>
      <c r="V525" s="58"/>
      <c r="W525" s="14"/>
      <c r="X525" s="58"/>
      <c r="Y525" s="58"/>
      <c r="Z525" s="58"/>
      <c r="AA525" s="58"/>
      <c r="AB525" s="75"/>
      <c r="AC525" s="319"/>
      <c r="AD525" s="278"/>
      <c r="AE525" s="278"/>
      <c r="AF525" s="278"/>
      <c r="AG525" s="294"/>
      <c r="AH525" s="304"/>
    </row>
    <row r="526" spans="1:35">
      <c r="A526" s="104">
        <v>4400</v>
      </c>
      <c r="B526" s="31" t="s">
        <v>191</v>
      </c>
      <c r="C526" s="237"/>
      <c r="D526" s="6"/>
      <c r="E526" s="4"/>
      <c r="F526" s="98"/>
      <c r="G526" s="8"/>
      <c r="H526" s="7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  <c r="U526" s="284"/>
      <c r="V526" s="58"/>
      <c r="W526" s="14"/>
      <c r="X526" s="58"/>
      <c r="Y526" s="58"/>
      <c r="Z526" s="58"/>
      <c r="AA526" s="58"/>
      <c r="AB526" s="75"/>
      <c r="AC526" s="319"/>
      <c r="AD526" s="278"/>
      <c r="AE526" s="278"/>
      <c r="AF526" s="278"/>
      <c r="AG526" s="294"/>
      <c r="AH526" s="304"/>
    </row>
    <row r="527" spans="1:35">
      <c r="A527" s="103">
        <v>4485</v>
      </c>
      <c r="B527" s="44" t="s">
        <v>582</v>
      </c>
      <c r="C527" s="236" t="s">
        <v>230</v>
      </c>
      <c r="D527" s="6"/>
      <c r="E527" s="8"/>
      <c r="F527" s="98">
        <v>1</v>
      </c>
      <c r="G527" s="8"/>
      <c r="H527" s="7">
        <f t="shared" ref="H527" si="424">SUM(E527:G527)</f>
        <v>1</v>
      </c>
      <c r="I527" s="4">
        <v>1</v>
      </c>
      <c r="J527" s="8" t="s">
        <v>231</v>
      </c>
      <c r="K527" s="7">
        <f>SUMIF(exportMMB!D:D,'Voorbeeld Costreport BudgetMMB'!A527,exportMMB!G:G)</f>
        <v>0</v>
      </c>
      <c r="L527" s="14">
        <f>INDEX(budgetMMB!L:L,MATCH(A:A,budgetMMB!A:A,0))</f>
        <v>0</v>
      </c>
      <c r="M527" s="22">
        <f>INDEX(budgetMMB!M:M,MATCH($A:$A,budgetMMB!$A:$A,0))</f>
        <v>0</v>
      </c>
      <c r="N527" s="14">
        <f>INDEX(budgetMMB!N:N,MATCH($A:$A,budgetMMB!$A:$A,0))</f>
        <v>0</v>
      </c>
      <c r="O527" s="35">
        <f>INDEX(budgetMMB!O:O,MATCH($A:$A,budgetMMB!$A:$A,0))</f>
        <v>0</v>
      </c>
      <c r="P527" s="35">
        <f>INDEX(budgetMMB!P:P,MATCH($A:$A,budgetMMB!$A:$A,0))</f>
        <v>0</v>
      </c>
      <c r="Q527" s="35">
        <f>INDEX(budgetMMB!Q:Q,MATCH($A:$A,budgetMMB!$A:$A,0))</f>
        <v>0</v>
      </c>
      <c r="R527" s="35">
        <f>INDEX(budgetMMB!R:R,MATCH($A:$A,budgetMMB!$A:$A,0))</f>
        <v>0</v>
      </c>
      <c r="S527" s="14">
        <f>L527-SUM(N527:R527)</f>
        <v>0</v>
      </c>
      <c r="T527" s="35">
        <f>INDEX(budgetMMB!T:T,MATCH($A:$A,budgetMMB!$A:$A,0))</f>
        <v>0</v>
      </c>
      <c r="U527" s="332">
        <f>W:W+X:X+Y:Y+Z:Z+AA:AA</f>
        <v>0</v>
      </c>
      <c r="V527" s="58"/>
      <c r="W527" s="14"/>
      <c r="X527" s="58"/>
      <c r="Y527" s="58"/>
      <c r="Z527" s="58"/>
      <c r="AA527" s="58"/>
      <c r="AB527" s="75"/>
      <c r="AC527" s="319">
        <f>AD:AD+AE:AE</f>
        <v>0</v>
      </c>
      <c r="AD527" s="278"/>
      <c r="AE527" s="278"/>
      <c r="AF527" s="278"/>
      <c r="AG527" s="294">
        <f>AC:AC+U:U</f>
        <v>0</v>
      </c>
      <c r="AH527" s="304">
        <f>L:L-AG:AG</f>
        <v>0</v>
      </c>
    </row>
    <row r="528" spans="1:35">
      <c r="A528" s="1"/>
      <c r="B528" s="46" t="s">
        <v>152</v>
      </c>
      <c r="C528" s="239"/>
      <c r="D528" s="6"/>
      <c r="E528" s="4"/>
      <c r="F528" s="98"/>
      <c r="G528" s="8"/>
      <c r="H528" s="7"/>
      <c r="I528" s="4"/>
      <c r="J528" s="4"/>
      <c r="K528" s="7"/>
      <c r="L528" s="16">
        <f>SUM(L527)</f>
        <v>0</v>
      </c>
      <c r="M528" s="21">
        <f>SUM(M527:M527)</f>
        <v>0</v>
      </c>
      <c r="N528" s="16">
        <f t="shared" ref="N528:U528" si="425">SUM(N527:N527)</f>
        <v>0</v>
      </c>
      <c r="O528" s="34">
        <f t="shared" si="425"/>
        <v>0</v>
      </c>
      <c r="P528" s="34">
        <f t="shared" si="425"/>
        <v>0</v>
      </c>
      <c r="Q528" s="34">
        <f t="shared" si="425"/>
        <v>0</v>
      </c>
      <c r="R528" s="34">
        <f t="shared" si="425"/>
        <v>0</v>
      </c>
      <c r="S528" s="16">
        <f t="shared" si="425"/>
        <v>0</v>
      </c>
      <c r="T528" s="34">
        <f t="shared" si="425"/>
        <v>0</v>
      </c>
      <c r="U528" s="284">
        <f t="shared" si="425"/>
        <v>0</v>
      </c>
      <c r="V528" s="58">
        <f t="shared" ref="V528:AB528" si="426">SUM(V527:V527)</f>
        <v>0</v>
      </c>
      <c r="W528" s="14">
        <f t="shared" si="426"/>
        <v>0</v>
      </c>
      <c r="X528" s="58">
        <f t="shared" si="426"/>
        <v>0</v>
      </c>
      <c r="Y528" s="58">
        <f t="shared" si="426"/>
        <v>0</v>
      </c>
      <c r="Z528" s="58">
        <f t="shared" si="426"/>
        <v>0</v>
      </c>
      <c r="AA528" s="58">
        <f t="shared" si="426"/>
        <v>0</v>
      </c>
      <c r="AB528" s="59">
        <f t="shared" si="426"/>
        <v>0</v>
      </c>
      <c r="AC528" s="320">
        <f>SUM(AC527:AC527)</f>
        <v>0</v>
      </c>
      <c r="AD528" s="279">
        <f>SUM(AD527:AD527)</f>
        <v>0</v>
      </c>
      <c r="AE528" s="279">
        <f>SUM(AE527:AE527)</f>
        <v>0</v>
      </c>
      <c r="AF528" s="279">
        <f>SUM(AF527:AF527)</f>
        <v>0</v>
      </c>
      <c r="AG528" s="295">
        <f t="shared" ref="AG528:AH528" si="427">SUM(AG527:AG527)</f>
        <v>0</v>
      </c>
      <c r="AH528" s="305">
        <f t="shared" si="427"/>
        <v>0</v>
      </c>
      <c r="AI528" s="328"/>
    </row>
    <row r="529" spans="1:34">
      <c r="A529" s="1"/>
      <c r="B529" s="44"/>
      <c r="C529" s="239"/>
      <c r="D529" s="6"/>
      <c r="E529" s="4"/>
      <c r="F529" s="98"/>
      <c r="G529" s="8"/>
      <c r="H529" s="7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  <c r="U529" s="284"/>
      <c r="V529" s="58"/>
      <c r="W529" s="14"/>
      <c r="X529" s="58"/>
      <c r="Y529" s="58"/>
      <c r="Z529" s="58"/>
      <c r="AA529" s="58"/>
      <c r="AB529" s="75"/>
      <c r="AC529" s="319"/>
      <c r="AD529" s="278"/>
      <c r="AE529" s="278"/>
      <c r="AF529" s="278"/>
      <c r="AG529" s="294"/>
      <c r="AH529" s="304"/>
    </row>
    <row r="530" spans="1:34">
      <c r="A530" s="104">
        <v>4500</v>
      </c>
      <c r="B530" s="31" t="s">
        <v>192</v>
      </c>
      <c r="C530" s="237"/>
      <c r="D530" s="6"/>
      <c r="E530" s="8"/>
      <c r="F530" s="98"/>
      <c r="G530" s="8"/>
      <c r="H530" s="7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  <c r="U530" s="284"/>
      <c r="V530" s="58"/>
      <c r="W530" s="14"/>
      <c r="X530" s="58"/>
      <c r="Y530" s="58"/>
      <c r="Z530" s="58"/>
      <c r="AA530" s="58"/>
      <c r="AB530" s="75"/>
      <c r="AC530" s="319"/>
      <c r="AD530" s="278"/>
      <c r="AE530" s="278"/>
      <c r="AF530" s="278"/>
      <c r="AG530" s="294"/>
      <c r="AH530" s="304"/>
    </row>
    <row r="531" spans="1:34">
      <c r="A531" s="39">
        <v>4540</v>
      </c>
      <c r="B531" s="44" t="s">
        <v>583</v>
      </c>
      <c r="C531" s="236" t="s">
        <v>230</v>
      </c>
      <c r="D531" s="6"/>
      <c r="E531" s="8"/>
      <c r="F531" s="98">
        <v>1</v>
      </c>
      <c r="G531" s="8"/>
      <c r="H531" s="7">
        <f t="shared" ref="H531:H533" si="428">SUM(E531:G531)</f>
        <v>1</v>
      </c>
      <c r="I531" s="4">
        <v>1</v>
      </c>
      <c r="J531" s="8" t="s">
        <v>323</v>
      </c>
      <c r="K531" s="7">
        <f>SUMIF(exportMMB!D:D,'Voorbeeld Costreport BudgetMMB'!A531,exportMMB!G:G)</f>
        <v>0</v>
      </c>
      <c r="L531" s="14">
        <f>INDEX(budgetMMB!L:L,MATCH(A:A,budgetMMB!A:A,0))</f>
        <v>0</v>
      </c>
      <c r="M531" s="22">
        <f>INDEX(budgetMMB!M:M,MATCH($A:$A,budgetMMB!$A:$A,0))</f>
        <v>0</v>
      </c>
      <c r="N531" s="14">
        <f>INDEX(budgetMMB!N:N,MATCH($A:$A,budgetMMB!$A:$A,0))</f>
        <v>0</v>
      </c>
      <c r="O531" s="35">
        <f>INDEX(budgetMMB!O:O,MATCH($A:$A,budgetMMB!$A:$A,0))</f>
        <v>0</v>
      </c>
      <c r="P531" s="35">
        <f>INDEX(budgetMMB!P:P,MATCH($A:$A,budgetMMB!$A:$A,0))</f>
        <v>0</v>
      </c>
      <c r="Q531" s="35">
        <f>INDEX(budgetMMB!Q:Q,MATCH($A:$A,budgetMMB!$A:$A,0))</f>
        <v>0</v>
      </c>
      <c r="R531" s="35">
        <f>INDEX(budgetMMB!R:R,MATCH($A:$A,budgetMMB!$A:$A,0))</f>
        <v>0</v>
      </c>
      <c r="S531" s="14">
        <f t="shared" ref="S531:S544" si="429">L531-SUM(N531:R531)</f>
        <v>0</v>
      </c>
      <c r="T531" s="36"/>
      <c r="U531" s="332">
        <f t="shared" ref="U531:U544" si="430">W:W+X:X+Y:Y+Z:Z+AA:AA</f>
        <v>0</v>
      </c>
      <c r="V531" s="58"/>
      <c r="W531" s="14"/>
      <c r="X531" s="58"/>
      <c r="Y531" s="58"/>
      <c r="Z531" s="58"/>
      <c r="AA531" s="58"/>
      <c r="AB531" s="310"/>
      <c r="AC531" s="319">
        <f t="shared" ref="AC531:AC544" si="431">AD:AD+AE:AE</f>
        <v>0</v>
      </c>
      <c r="AD531" s="278"/>
      <c r="AE531" s="278"/>
      <c r="AF531" s="278"/>
      <c r="AG531" s="294">
        <f t="shared" ref="AG531:AG544" si="432">AC:AC+U:U</f>
        <v>0</v>
      </c>
      <c r="AH531" s="304">
        <f t="shared" ref="AH531:AH544" si="433">L:L-AG:AG</f>
        <v>0</v>
      </c>
    </row>
    <row r="532" spans="1:34">
      <c r="A532" s="39">
        <v>4541</v>
      </c>
      <c r="B532" s="44" t="s">
        <v>584</v>
      </c>
      <c r="C532" s="236" t="s">
        <v>230</v>
      </c>
      <c r="D532" s="6"/>
      <c r="E532" s="8"/>
      <c r="F532" s="98">
        <v>1</v>
      </c>
      <c r="G532" s="8"/>
      <c r="H532" s="7">
        <f t="shared" si="428"/>
        <v>1</v>
      </c>
      <c r="I532" s="4">
        <v>1</v>
      </c>
      <c r="J532" s="8" t="s">
        <v>323</v>
      </c>
      <c r="K532" s="7">
        <f>SUMIF(exportMMB!D:D,'Voorbeeld Costreport BudgetMMB'!A532,exportMMB!G:G)</f>
        <v>0</v>
      </c>
      <c r="L532" s="14">
        <f>INDEX(budgetMMB!L:L,MATCH(A:A,budgetMMB!A:A,0))</f>
        <v>0</v>
      </c>
      <c r="M532" s="22">
        <f>INDEX(budgetMMB!M:M,MATCH($A:$A,budgetMMB!$A:$A,0))</f>
        <v>0</v>
      </c>
      <c r="N532" s="14">
        <f>INDEX(budgetMMB!N:N,MATCH($A:$A,budgetMMB!$A:$A,0))</f>
        <v>0</v>
      </c>
      <c r="O532" s="35">
        <f>INDEX(budgetMMB!O:O,MATCH($A:$A,budgetMMB!$A:$A,0))</f>
        <v>0</v>
      </c>
      <c r="P532" s="35">
        <f>INDEX(budgetMMB!P:P,MATCH($A:$A,budgetMMB!$A:$A,0))</f>
        <v>0</v>
      </c>
      <c r="Q532" s="35">
        <f>INDEX(budgetMMB!Q:Q,MATCH($A:$A,budgetMMB!$A:$A,0))</f>
        <v>0</v>
      </c>
      <c r="R532" s="35">
        <f>INDEX(budgetMMB!R:R,MATCH($A:$A,budgetMMB!$A:$A,0))</f>
        <v>0</v>
      </c>
      <c r="S532" s="14">
        <f t="shared" si="429"/>
        <v>0</v>
      </c>
      <c r="T532" s="36"/>
      <c r="U532" s="332">
        <f t="shared" si="430"/>
        <v>0</v>
      </c>
      <c r="V532" s="58"/>
      <c r="W532" s="14"/>
      <c r="X532" s="58"/>
      <c r="Y532" s="58"/>
      <c r="Z532" s="58"/>
      <c r="AA532" s="58"/>
      <c r="AB532" s="310"/>
      <c r="AC532" s="319">
        <f t="shared" si="431"/>
        <v>0</v>
      </c>
      <c r="AD532" s="278"/>
      <c r="AE532" s="278"/>
      <c r="AF532" s="278"/>
      <c r="AG532" s="294">
        <f t="shared" si="432"/>
        <v>0</v>
      </c>
      <c r="AH532" s="304">
        <f t="shared" si="433"/>
        <v>0</v>
      </c>
    </row>
    <row r="533" spans="1:34">
      <c r="A533" s="39">
        <v>4542</v>
      </c>
      <c r="B533" s="44" t="s">
        <v>585</v>
      </c>
      <c r="C533" s="236" t="s">
        <v>230</v>
      </c>
      <c r="D533" s="6"/>
      <c r="E533" s="8"/>
      <c r="F533" s="98">
        <v>1</v>
      </c>
      <c r="G533" s="8"/>
      <c r="H533" s="7">
        <f t="shared" si="428"/>
        <v>1</v>
      </c>
      <c r="I533" s="4">
        <v>1</v>
      </c>
      <c r="J533" s="8" t="s">
        <v>231</v>
      </c>
      <c r="K533" s="7">
        <f>SUMIF(exportMMB!D:D,'Voorbeeld Costreport BudgetMMB'!A533,exportMMB!G:G)</f>
        <v>0</v>
      </c>
      <c r="L533" s="14">
        <f>INDEX(budgetMMB!L:L,MATCH(A:A,budgetMMB!A:A,0))</f>
        <v>0</v>
      </c>
      <c r="M533" s="22">
        <f>INDEX(budgetMMB!M:M,MATCH($A:$A,budgetMMB!$A:$A,0))</f>
        <v>0</v>
      </c>
      <c r="N533" s="14">
        <f>INDEX(budgetMMB!N:N,MATCH($A:$A,budgetMMB!$A:$A,0))</f>
        <v>0</v>
      </c>
      <c r="O533" s="35">
        <f>INDEX(budgetMMB!O:O,MATCH($A:$A,budgetMMB!$A:$A,0))</f>
        <v>0</v>
      </c>
      <c r="P533" s="35">
        <f>INDEX(budgetMMB!P:P,MATCH($A:$A,budgetMMB!$A:$A,0))</f>
        <v>0</v>
      </c>
      <c r="Q533" s="35">
        <f>INDEX(budgetMMB!Q:Q,MATCH($A:$A,budgetMMB!$A:$A,0))</f>
        <v>0</v>
      </c>
      <c r="R533" s="35">
        <f>INDEX(budgetMMB!R:R,MATCH($A:$A,budgetMMB!$A:$A,0))</f>
        <v>0</v>
      </c>
      <c r="S533" s="14">
        <f t="shared" si="429"/>
        <v>0</v>
      </c>
      <c r="T533" s="36"/>
      <c r="U533" s="332">
        <f t="shared" si="430"/>
        <v>0</v>
      </c>
      <c r="V533" s="58"/>
      <c r="W533" s="14"/>
      <c r="X533" s="58"/>
      <c r="Y533" s="58"/>
      <c r="Z533" s="58"/>
      <c r="AA533" s="58"/>
      <c r="AB533" s="310"/>
      <c r="AC533" s="319">
        <f t="shared" si="431"/>
        <v>0</v>
      </c>
      <c r="AD533" s="278"/>
      <c r="AE533" s="278"/>
      <c r="AF533" s="278"/>
      <c r="AG533" s="294">
        <f t="shared" si="432"/>
        <v>0</v>
      </c>
      <c r="AH533" s="304">
        <f t="shared" si="433"/>
        <v>0</v>
      </c>
    </row>
    <row r="534" spans="1:34">
      <c r="A534" s="39">
        <v>4543</v>
      </c>
      <c r="B534" s="44" t="s">
        <v>586</v>
      </c>
      <c r="C534" s="236" t="s">
        <v>230</v>
      </c>
      <c r="D534" s="6"/>
      <c r="E534" s="8"/>
      <c r="F534" s="98">
        <v>1</v>
      </c>
      <c r="G534" s="8"/>
      <c r="H534" s="7">
        <f t="shared" ref="H534:H541" si="434">SUM(E534:G534)</f>
        <v>1</v>
      </c>
      <c r="I534" s="4">
        <v>1</v>
      </c>
      <c r="J534" s="8" t="s">
        <v>98</v>
      </c>
      <c r="K534" s="7">
        <f>SUMIF(exportMMB!D:D,'Voorbeeld Costreport BudgetMMB'!A534,exportMMB!G:G)</f>
        <v>0</v>
      </c>
      <c r="L534" s="14">
        <f>INDEX(budgetMMB!L:L,MATCH(A:A,budgetMMB!A:A,0))</f>
        <v>0</v>
      </c>
      <c r="M534" s="22">
        <f>INDEX(budgetMMB!M:M,MATCH($A:$A,budgetMMB!$A:$A,0))</f>
        <v>0</v>
      </c>
      <c r="N534" s="14">
        <f>INDEX(budgetMMB!N:N,MATCH($A:$A,budgetMMB!$A:$A,0))</f>
        <v>0</v>
      </c>
      <c r="O534" s="35">
        <f>INDEX(budgetMMB!O:O,MATCH($A:$A,budgetMMB!$A:$A,0))</f>
        <v>0</v>
      </c>
      <c r="P534" s="35">
        <f>INDEX(budgetMMB!P:P,MATCH($A:$A,budgetMMB!$A:$A,0))</f>
        <v>0</v>
      </c>
      <c r="Q534" s="35">
        <f>INDEX(budgetMMB!Q:Q,MATCH($A:$A,budgetMMB!$A:$A,0))</f>
        <v>0</v>
      </c>
      <c r="R534" s="35">
        <f>INDEX(budgetMMB!R:R,MATCH($A:$A,budgetMMB!$A:$A,0))</f>
        <v>0</v>
      </c>
      <c r="S534" s="14">
        <f t="shared" si="429"/>
        <v>0</v>
      </c>
      <c r="T534" s="36"/>
      <c r="U534" s="332">
        <f t="shared" si="430"/>
        <v>0</v>
      </c>
      <c r="V534" s="58"/>
      <c r="W534" s="14"/>
      <c r="X534" s="58"/>
      <c r="Y534" s="58"/>
      <c r="Z534" s="58"/>
      <c r="AA534" s="58"/>
      <c r="AB534" s="310"/>
      <c r="AC534" s="319">
        <f t="shared" si="431"/>
        <v>0</v>
      </c>
      <c r="AD534" s="278"/>
      <c r="AE534" s="278"/>
      <c r="AF534" s="278"/>
      <c r="AG534" s="294">
        <f t="shared" si="432"/>
        <v>0</v>
      </c>
      <c r="AH534" s="304">
        <f t="shared" si="433"/>
        <v>0</v>
      </c>
    </row>
    <row r="535" spans="1:34">
      <c r="A535" s="39">
        <v>4544</v>
      </c>
      <c r="B535" s="44" t="s">
        <v>587</v>
      </c>
      <c r="C535" s="236" t="s">
        <v>230</v>
      </c>
      <c r="D535" s="6"/>
      <c r="E535" s="8"/>
      <c r="F535" s="98">
        <v>1</v>
      </c>
      <c r="G535" s="8"/>
      <c r="H535" s="7">
        <f t="shared" si="434"/>
        <v>1</v>
      </c>
      <c r="I535" s="4">
        <v>1</v>
      </c>
      <c r="J535" s="8" t="s">
        <v>231</v>
      </c>
      <c r="K535" s="7">
        <f>SUMIF(exportMMB!D:D,'Voorbeeld Costreport BudgetMMB'!A535,exportMMB!G:G)</f>
        <v>0</v>
      </c>
      <c r="L535" s="14">
        <f>INDEX(budgetMMB!L:L,MATCH(A:A,budgetMMB!A:A,0))</f>
        <v>0</v>
      </c>
      <c r="M535" s="22">
        <f>INDEX(budgetMMB!M:M,MATCH($A:$A,budgetMMB!$A:$A,0))</f>
        <v>0</v>
      </c>
      <c r="N535" s="14">
        <f>INDEX(budgetMMB!N:N,MATCH($A:$A,budgetMMB!$A:$A,0))</f>
        <v>0</v>
      </c>
      <c r="O535" s="35">
        <f>INDEX(budgetMMB!O:O,MATCH($A:$A,budgetMMB!$A:$A,0))</f>
        <v>0</v>
      </c>
      <c r="P535" s="35">
        <f>INDEX(budgetMMB!P:P,MATCH($A:$A,budgetMMB!$A:$A,0))</f>
        <v>0</v>
      </c>
      <c r="Q535" s="35">
        <f>INDEX(budgetMMB!Q:Q,MATCH($A:$A,budgetMMB!$A:$A,0))</f>
        <v>0</v>
      </c>
      <c r="R535" s="35">
        <f>INDEX(budgetMMB!R:R,MATCH($A:$A,budgetMMB!$A:$A,0))</f>
        <v>0</v>
      </c>
      <c r="S535" s="14">
        <f t="shared" si="429"/>
        <v>0</v>
      </c>
      <c r="T535" s="36"/>
      <c r="U535" s="332">
        <f t="shared" si="430"/>
        <v>0</v>
      </c>
      <c r="V535" s="58"/>
      <c r="W535" s="14"/>
      <c r="X535" s="58"/>
      <c r="Y535" s="58"/>
      <c r="Z535" s="58"/>
      <c r="AA535" s="58"/>
      <c r="AB535" s="310"/>
      <c r="AC535" s="319">
        <f t="shared" si="431"/>
        <v>0</v>
      </c>
      <c r="AD535" s="278"/>
      <c r="AE535" s="278"/>
      <c r="AF535" s="278"/>
      <c r="AG535" s="294">
        <f t="shared" si="432"/>
        <v>0</v>
      </c>
      <c r="AH535" s="304">
        <f t="shared" si="433"/>
        <v>0</v>
      </c>
    </row>
    <row r="536" spans="1:34">
      <c r="A536" s="39">
        <v>4546</v>
      </c>
      <c r="B536" s="44" t="s">
        <v>588</v>
      </c>
      <c r="C536" s="236" t="s">
        <v>230</v>
      </c>
      <c r="D536" s="6"/>
      <c r="E536" s="8"/>
      <c r="F536" s="98">
        <v>1</v>
      </c>
      <c r="G536" s="8"/>
      <c r="H536" s="7">
        <f t="shared" si="434"/>
        <v>1</v>
      </c>
      <c r="I536" s="4">
        <v>1</v>
      </c>
      <c r="J536" s="8" t="s">
        <v>231</v>
      </c>
      <c r="K536" s="7">
        <f>SUMIF(exportMMB!D:D,'Voorbeeld Costreport BudgetMMB'!A536,exportMMB!G:G)</f>
        <v>0</v>
      </c>
      <c r="L536" s="14">
        <f>INDEX(budgetMMB!L:L,MATCH(A:A,budgetMMB!A:A,0))</f>
        <v>0</v>
      </c>
      <c r="M536" s="22">
        <f>INDEX(budgetMMB!M:M,MATCH($A:$A,budgetMMB!$A:$A,0))</f>
        <v>0</v>
      </c>
      <c r="N536" s="14">
        <f>INDEX(budgetMMB!N:N,MATCH($A:$A,budgetMMB!$A:$A,0))</f>
        <v>0</v>
      </c>
      <c r="O536" s="35">
        <f>INDEX(budgetMMB!O:O,MATCH($A:$A,budgetMMB!$A:$A,0))</f>
        <v>0</v>
      </c>
      <c r="P536" s="35">
        <f>INDEX(budgetMMB!P:P,MATCH($A:$A,budgetMMB!$A:$A,0))</f>
        <v>0</v>
      </c>
      <c r="Q536" s="35">
        <f>INDEX(budgetMMB!Q:Q,MATCH($A:$A,budgetMMB!$A:$A,0))</f>
        <v>0</v>
      </c>
      <c r="R536" s="35">
        <f>INDEX(budgetMMB!R:R,MATCH($A:$A,budgetMMB!$A:$A,0))</f>
        <v>0</v>
      </c>
      <c r="S536" s="14">
        <f t="shared" si="429"/>
        <v>0</v>
      </c>
      <c r="T536" s="36"/>
      <c r="U536" s="332">
        <f t="shared" si="430"/>
        <v>0</v>
      </c>
      <c r="V536" s="58"/>
      <c r="W536" s="14"/>
      <c r="X536" s="58"/>
      <c r="Y536" s="58"/>
      <c r="Z536" s="58"/>
      <c r="AA536" s="58"/>
      <c r="AB536" s="310"/>
      <c r="AC536" s="319">
        <f t="shared" si="431"/>
        <v>0</v>
      </c>
      <c r="AD536" s="278"/>
      <c r="AE536" s="278"/>
      <c r="AF536" s="278"/>
      <c r="AG536" s="294">
        <f t="shared" si="432"/>
        <v>0</v>
      </c>
      <c r="AH536" s="304">
        <f t="shared" si="433"/>
        <v>0</v>
      </c>
    </row>
    <row r="537" spans="1:34">
      <c r="A537" s="39">
        <v>4549</v>
      </c>
      <c r="B537" s="44" t="s">
        <v>589</v>
      </c>
      <c r="C537" s="236" t="s">
        <v>230</v>
      </c>
      <c r="D537" s="6"/>
      <c r="E537" s="8"/>
      <c r="F537" s="98">
        <v>1</v>
      </c>
      <c r="G537" s="8"/>
      <c r="H537" s="7">
        <f t="shared" si="434"/>
        <v>1</v>
      </c>
      <c r="I537" s="4">
        <v>1</v>
      </c>
      <c r="J537" s="8" t="s">
        <v>231</v>
      </c>
      <c r="K537" s="7">
        <f>SUMIF(exportMMB!D:D,'Voorbeeld Costreport BudgetMMB'!A537,exportMMB!G:G)</f>
        <v>0</v>
      </c>
      <c r="L537" s="14">
        <f>INDEX(budgetMMB!L:L,MATCH(A:A,budgetMMB!A:A,0))</f>
        <v>0</v>
      </c>
      <c r="M537" s="22">
        <f>INDEX(budgetMMB!M:M,MATCH($A:$A,budgetMMB!$A:$A,0))</f>
        <v>0</v>
      </c>
      <c r="N537" s="14">
        <f>INDEX(budgetMMB!N:N,MATCH($A:$A,budgetMMB!$A:$A,0))</f>
        <v>0</v>
      </c>
      <c r="O537" s="35">
        <f>INDEX(budgetMMB!O:O,MATCH($A:$A,budgetMMB!$A:$A,0))</f>
        <v>0</v>
      </c>
      <c r="P537" s="35">
        <f>INDEX(budgetMMB!P:P,MATCH($A:$A,budgetMMB!$A:$A,0))</f>
        <v>0</v>
      </c>
      <c r="Q537" s="35">
        <f>INDEX(budgetMMB!Q:Q,MATCH($A:$A,budgetMMB!$A:$A,0))</f>
        <v>0</v>
      </c>
      <c r="R537" s="35">
        <f>INDEX(budgetMMB!R:R,MATCH($A:$A,budgetMMB!$A:$A,0))</f>
        <v>0</v>
      </c>
      <c r="S537" s="14">
        <f t="shared" si="429"/>
        <v>0</v>
      </c>
      <c r="T537" s="36"/>
      <c r="U537" s="332">
        <f t="shared" si="430"/>
        <v>0</v>
      </c>
      <c r="V537" s="58"/>
      <c r="W537" s="14"/>
      <c r="X537" s="58"/>
      <c r="Y537" s="58"/>
      <c r="Z537" s="58"/>
      <c r="AA537" s="58"/>
      <c r="AB537" s="310"/>
      <c r="AC537" s="319">
        <f t="shared" si="431"/>
        <v>0</v>
      </c>
      <c r="AD537" s="278"/>
      <c r="AE537" s="278"/>
      <c r="AF537" s="278"/>
      <c r="AG537" s="294">
        <f t="shared" si="432"/>
        <v>0</v>
      </c>
      <c r="AH537" s="304">
        <f t="shared" si="433"/>
        <v>0</v>
      </c>
    </row>
    <row r="538" spans="1:34">
      <c r="A538" s="39">
        <v>4560</v>
      </c>
      <c r="B538" s="44" t="s">
        <v>590</v>
      </c>
      <c r="C538" s="236" t="s">
        <v>230</v>
      </c>
      <c r="D538" s="6"/>
      <c r="E538" s="8"/>
      <c r="F538" s="98">
        <v>1</v>
      </c>
      <c r="G538" s="8"/>
      <c r="H538" s="7">
        <f t="shared" si="434"/>
        <v>1</v>
      </c>
      <c r="I538" s="4">
        <v>1</v>
      </c>
      <c r="J538" s="8" t="s">
        <v>231</v>
      </c>
      <c r="K538" s="7">
        <f>SUMIF(exportMMB!D:D,'Voorbeeld Costreport BudgetMMB'!A538,exportMMB!G:G)</f>
        <v>0</v>
      </c>
      <c r="L538" s="14">
        <f>INDEX(budgetMMB!L:L,MATCH(A:A,budgetMMB!A:A,0))</f>
        <v>0</v>
      </c>
      <c r="M538" s="22">
        <f>INDEX(budgetMMB!M:M,MATCH($A:$A,budgetMMB!$A:$A,0))</f>
        <v>0</v>
      </c>
      <c r="N538" s="14">
        <f>INDEX(budgetMMB!N:N,MATCH($A:$A,budgetMMB!$A:$A,0))</f>
        <v>0</v>
      </c>
      <c r="O538" s="35">
        <f>INDEX(budgetMMB!O:O,MATCH($A:$A,budgetMMB!$A:$A,0))</f>
        <v>0</v>
      </c>
      <c r="P538" s="35">
        <f>INDEX(budgetMMB!P:P,MATCH($A:$A,budgetMMB!$A:$A,0))</f>
        <v>0</v>
      </c>
      <c r="Q538" s="35">
        <f>INDEX(budgetMMB!Q:Q,MATCH($A:$A,budgetMMB!$A:$A,0))</f>
        <v>0</v>
      </c>
      <c r="R538" s="35">
        <f>INDEX(budgetMMB!R:R,MATCH($A:$A,budgetMMB!$A:$A,0))</f>
        <v>0</v>
      </c>
      <c r="S538" s="14">
        <f t="shared" si="429"/>
        <v>0</v>
      </c>
      <c r="T538" s="36"/>
      <c r="U538" s="332">
        <f t="shared" si="430"/>
        <v>0</v>
      </c>
      <c r="V538" s="58"/>
      <c r="W538" s="14"/>
      <c r="X538" s="58"/>
      <c r="Y538" s="58"/>
      <c r="Z538" s="58"/>
      <c r="AA538" s="58"/>
      <c r="AB538" s="310"/>
      <c r="AC538" s="319">
        <f t="shared" si="431"/>
        <v>0</v>
      </c>
      <c r="AD538" s="278"/>
      <c r="AE538" s="278"/>
      <c r="AF538" s="278"/>
      <c r="AG538" s="294">
        <f t="shared" si="432"/>
        <v>0</v>
      </c>
      <c r="AH538" s="304">
        <f t="shared" si="433"/>
        <v>0</v>
      </c>
    </row>
    <row r="539" spans="1:34">
      <c r="A539" s="39">
        <v>4561</v>
      </c>
      <c r="B539" s="44" t="s">
        <v>591</v>
      </c>
      <c r="C539" s="236" t="s">
        <v>230</v>
      </c>
      <c r="D539" s="6"/>
      <c r="E539" s="8"/>
      <c r="F539" s="98">
        <v>1</v>
      </c>
      <c r="G539" s="8"/>
      <c r="H539" s="7">
        <f t="shared" si="434"/>
        <v>1</v>
      </c>
      <c r="I539" s="4">
        <v>1</v>
      </c>
      <c r="J539" s="8" t="s">
        <v>231</v>
      </c>
      <c r="K539" s="7">
        <f>SUMIF(exportMMB!D:D,'Voorbeeld Costreport BudgetMMB'!A539,exportMMB!G:G)</f>
        <v>0</v>
      </c>
      <c r="L539" s="14">
        <f>INDEX(budgetMMB!L:L,MATCH(A:A,budgetMMB!A:A,0))</f>
        <v>0</v>
      </c>
      <c r="M539" s="22">
        <f>INDEX(budgetMMB!M:M,MATCH($A:$A,budgetMMB!$A:$A,0))</f>
        <v>0</v>
      </c>
      <c r="N539" s="14">
        <f>INDEX(budgetMMB!N:N,MATCH($A:$A,budgetMMB!$A:$A,0))</f>
        <v>0</v>
      </c>
      <c r="O539" s="35">
        <f>INDEX(budgetMMB!O:O,MATCH($A:$A,budgetMMB!$A:$A,0))</f>
        <v>0</v>
      </c>
      <c r="P539" s="35">
        <f>INDEX(budgetMMB!P:P,MATCH($A:$A,budgetMMB!$A:$A,0))</f>
        <v>0</v>
      </c>
      <c r="Q539" s="35">
        <f>INDEX(budgetMMB!Q:Q,MATCH($A:$A,budgetMMB!$A:$A,0))</f>
        <v>0</v>
      </c>
      <c r="R539" s="35">
        <f>INDEX(budgetMMB!R:R,MATCH($A:$A,budgetMMB!$A:$A,0))</f>
        <v>0</v>
      </c>
      <c r="S539" s="14">
        <f t="shared" si="429"/>
        <v>0</v>
      </c>
      <c r="T539" s="36"/>
      <c r="U539" s="332">
        <f t="shared" si="430"/>
        <v>0</v>
      </c>
      <c r="V539" s="58"/>
      <c r="W539" s="14"/>
      <c r="X539" s="58"/>
      <c r="Y539" s="58"/>
      <c r="Z539" s="58"/>
      <c r="AA539" s="58"/>
      <c r="AB539" s="310"/>
      <c r="AC539" s="319">
        <f t="shared" si="431"/>
        <v>0</v>
      </c>
      <c r="AD539" s="278"/>
      <c r="AE539" s="278"/>
      <c r="AF539" s="278"/>
      <c r="AG539" s="294">
        <f t="shared" si="432"/>
        <v>0</v>
      </c>
      <c r="AH539" s="304">
        <f t="shared" si="433"/>
        <v>0</v>
      </c>
    </row>
    <row r="540" spans="1:34">
      <c r="A540" s="39">
        <v>4562</v>
      </c>
      <c r="B540" s="44" t="s">
        <v>592</v>
      </c>
      <c r="C540" s="236" t="s">
        <v>230</v>
      </c>
      <c r="D540" s="6"/>
      <c r="E540" s="8"/>
      <c r="F540" s="98">
        <v>1</v>
      </c>
      <c r="G540" s="8"/>
      <c r="H540" s="7">
        <f t="shared" si="434"/>
        <v>1</v>
      </c>
      <c r="I540" s="4">
        <v>1</v>
      </c>
      <c r="J540" s="8" t="s">
        <v>231</v>
      </c>
      <c r="K540" s="7">
        <f>SUMIF(exportMMB!D:D,'Voorbeeld Costreport BudgetMMB'!A540,exportMMB!G:G)</f>
        <v>0</v>
      </c>
      <c r="L540" s="14">
        <f>INDEX(budgetMMB!L:L,MATCH(A:A,budgetMMB!A:A,0))</f>
        <v>0</v>
      </c>
      <c r="M540" s="22">
        <f>INDEX(budgetMMB!M:M,MATCH($A:$A,budgetMMB!$A:$A,0))</f>
        <v>0</v>
      </c>
      <c r="N540" s="14">
        <f>INDEX(budgetMMB!N:N,MATCH($A:$A,budgetMMB!$A:$A,0))</f>
        <v>0</v>
      </c>
      <c r="O540" s="35">
        <f>INDEX(budgetMMB!O:O,MATCH($A:$A,budgetMMB!$A:$A,0))</f>
        <v>0</v>
      </c>
      <c r="P540" s="35">
        <f>INDEX(budgetMMB!P:P,MATCH($A:$A,budgetMMB!$A:$A,0))</f>
        <v>0</v>
      </c>
      <c r="Q540" s="35">
        <f>INDEX(budgetMMB!Q:Q,MATCH($A:$A,budgetMMB!$A:$A,0))</f>
        <v>0</v>
      </c>
      <c r="R540" s="35">
        <f>INDEX(budgetMMB!R:R,MATCH($A:$A,budgetMMB!$A:$A,0))</f>
        <v>0</v>
      </c>
      <c r="S540" s="14">
        <f t="shared" si="429"/>
        <v>0</v>
      </c>
      <c r="T540" s="36"/>
      <c r="U540" s="332">
        <f t="shared" si="430"/>
        <v>0</v>
      </c>
      <c r="V540" s="58"/>
      <c r="W540" s="14"/>
      <c r="X540" s="58"/>
      <c r="Y540" s="58"/>
      <c r="Z540" s="58"/>
      <c r="AA540" s="58"/>
      <c r="AB540" s="310"/>
      <c r="AC540" s="319">
        <f t="shared" si="431"/>
        <v>0</v>
      </c>
      <c r="AD540" s="278"/>
      <c r="AE540" s="278"/>
      <c r="AF540" s="278"/>
      <c r="AG540" s="294">
        <f t="shared" si="432"/>
        <v>0</v>
      </c>
      <c r="AH540" s="304">
        <f t="shared" si="433"/>
        <v>0</v>
      </c>
    </row>
    <row r="541" spans="1:34">
      <c r="A541" s="39">
        <v>4563</v>
      </c>
      <c r="B541" s="44" t="s">
        <v>593</v>
      </c>
      <c r="C541" s="236" t="s">
        <v>230</v>
      </c>
      <c r="D541" s="6"/>
      <c r="E541" s="8"/>
      <c r="F541" s="98">
        <v>1</v>
      </c>
      <c r="G541" s="8"/>
      <c r="H541" s="7">
        <f t="shared" si="434"/>
        <v>1</v>
      </c>
      <c r="I541" s="4">
        <v>1</v>
      </c>
      <c r="J541" s="8" t="s">
        <v>231</v>
      </c>
      <c r="K541" s="7">
        <f>SUMIF(exportMMB!D:D,'Voorbeeld Costreport BudgetMMB'!A541,exportMMB!G:G)</f>
        <v>0</v>
      </c>
      <c r="L541" s="14">
        <f>INDEX(budgetMMB!L:L,MATCH(A:A,budgetMMB!A:A,0))</f>
        <v>0</v>
      </c>
      <c r="M541" s="22">
        <f>INDEX(budgetMMB!M:M,MATCH($A:$A,budgetMMB!$A:$A,0))</f>
        <v>0</v>
      </c>
      <c r="N541" s="14">
        <f>INDEX(budgetMMB!N:N,MATCH($A:$A,budgetMMB!$A:$A,0))</f>
        <v>0</v>
      </c>
      <c r="O541" s="35">
        <f>INDEX(budgetMMB!O:O,MATCH($A:$A,budgetMMB!$A:$A,0))</f>
        <v>0</v>
      </c>
      <c r="P541" s="35">
        <f>INDEX(budgetMMB!P:P,MATCH($A:$A,budgetMMB!$A:$A,0))</f>
        <v>0</v>
      </c>
      <c r="Q541" s="35">
        <f>INDEX(budgetMMB!Q:Q,MATCH($A:$A,budgetMMB!$A:$A,0))</f>
        <v>0</v>
      </c>
      <c r="R541" s="35">
        <f>INDEX(budgetMMB!R:R,MATCH($A:$A,budgetMMB!$A:$A,0))</f>
        <v>0</v>
      </c>
      <c r="S541" s="14">
        <f t="shared" si="429"/>
        <v>0</v>
      </c>
      <c r="T541" s="36"/>
      <c r="U541" s="332">
        <f t="shared" si="430"/>
        <v>0</v>
      </c>
      <c r="V541" s="58"/>
      <c r="W541" s="14"/>
      <c r="X541" s="58"/>
      <c r="Y541" s="58"/>
      <c r="Z541" s="58"/>
      <c r="AA541" s="58"/>
      <c r="AB541" s="310"/>
      <c r="AC541" s="319">
        <f t="shared" si="431"/>
        <v>0</v>
      </c>
      <c r="AD541" s="278"/>
      <c r="AE541" s="278"/>
      <c r="AF541" s="278"/>
      <c r="AG541" s="294">
        <f t="shared" si="432"/>
        <v>0</v>
      </c>
      <c r="AH541" s="304">
        <f t="shared" si="433"/>
        <v>0</v>
      </c>
    </row>
    <row r="542" spans="1:34">
      <c r="A542" s="39">
        <v>4575</v>
      </c>
      <c r="B542" s="44" t="s">
        <v>594</v>
      </c>
      <c r="C542" s="236" t="s">
        <v>230</v>
      </c>
      <c r="D542" s="6"/>
      <c r="E542" s="8"/>
      <c r="F542" s="98">
        <v>1</v>
      </c>
      <c r="G542" s="8"/>
      <c r="H542" s="7">
        <f t="shared" ref="H542:H544" si="435">SUM(E542:G542)</f>
        <v>1</v>
      </c>
      <c r="I542" s="4">
        <v>1</v>
      </c>
      <c r="J542" s="8" t="s">
        <v>231</v>
      </c>
      <c r="K542" s="7">
        <f>SUMIF(exportMMB!D:D,'Voorbeeld Costreport BudgetMMB'!A542,exportMMB!G:G)</f>
        <v>0</v>
      </c>
      <c r="L542" s="14">
        <f>INDEX(budgetMMB!L:L,MATCH(A:A,budgetMMB!A:A,0))</f>
        <v>0</v>
      </c>
      <c r="M542" s="22">
        <f>INDEX(budgetMMB!M:M,MATCH($A:$A,budgetMMB!$A:$A,0))</f>
        <v>0</v>
      </c>
      <c r="N542" s="14">
        <f>INDEX(budgetMMB!N:N,MATCH($A:$A,budgetMMB!$A:$A,0))</f>
        <v>0</v>
      </c>
      <c r="O542" s="35">
        <f>INDEX(budgetMMB!O:O,MATCH($A:$A,budgetMMB!$A:$A,0))</f>
        <v>0</v>
      </c>
      <c r="P542" s="35">
        <f>INDEX(budgetMMB!P:P,MATCH($A:$A,budgetMMB!$A:$A,0))</f>
        <v>0</v>
      </c>
      <c r="Q542" s="35">
        <f>INDEX(budgetMMB!Q:Q,MATCH($A:$A,budgetMMB!$A:$A,0))</f>
        <v>0</v>
      </c>
      <c r="R542" s="35">
        <f>INDEX(budgetMMB!R:R,MATCH($A:$A,budgetMMB!$A:$A,0))</f>
        <v>0</v>
      </c>
      <c r="S542" s="14">
        <f t="shared" si="429"/>
        <v>0</v>
      </c>
      <c r="T542" s="35">
        <f>INDEX(budgetMMB!T:T,MATCH($A:$A,budgetMMB!$A:$A,0))</f>
        <v>0</v>
      </c>
      <c r="U542" s="332">
        <f t="shared" si="430"/>
        <v>0</v>
      </c>
      <c r="V542" s="58"/>
      <c r="W542" s="14"/>
      <c r="X542" s="58"/>
      <c r="Y542" s="58"/>
      <c r="Z542" s="58"/>
      <c r="AA542" s="58"/>
      <c r="AB542" s="75"/>
      <c r="AC542" s="319">
        <f t="shared" si="431"/>
        <v>0</v>
      </c>
      <c r="AD542" s="278"/>
      <c r="AE542" s="278"/>
      <c r="AF542" s="278"/>
      <c r="AG542" s="294">
        <f t="shared" si="432"/>
        <v>0</v>
      </c>
      <c r="AH542" s="304">
        <f t="shared" si="433"/>
        <v>0</v>
      </c>
    </row>
    <row r="543" spans="1:34">
      <c r="A543" s="103">
        <v>4580</v>
      </c>
      <c r="B543" s="44" t="s">
        <v>595</v>
      </c>
      <c r="C543" s="236" t="s">
        <v>254</v>
      </c>
      <c r="D543" s="6"/>
      <c r="E543" s="8"/>
      <c r="F543" s="98">
        <v>1</v>
      </c>
      <c r="G543" s="8"/>
      <c r="H543" s="7">
        <f t="shared" si="435"/>
        <v>1</v>
      </c>
      <c r="I543" s="4">
        <v>1</v>
      </c>
      <c r="J543" s="8" t="s">
        <v>231</v>
      </c>
      <c r="K543" s="7">
        <f>SUMIF(exportMMB!D:D,'Voorbeeld Costreport BudgetMMB'!A543,exportMMB!G:G)</f>
        <v>0</v>
      </c>
      <c r="L543" s="14">
        <f>INDEX(budgetMMB!L:L,MATCH(A:A,budgetMMB!A:A,0))</f>
        <v>0</v>
      </c>
      <c r="M543" s="22">
        <f>INDEX(budgetMMB!M:M,MATCH($A:$A,budgetMMB!$A:$A,0))</f>
        <v>0</v>
      </c>
      <c r="N543" s="14">
        <f>INDEX(budgetMMB!N:N,MATCH($A:$A,budgetMMB!$A:$A,0))</f>
        <v>0</v>
      </c>
      <c r="O543" s="35">
        <f>INDEX(budgetMMB!O:O,MATCH($A:$A,budgetMMB!$A:$A,0))</f>
        <v>0</v>
      </c>
      <c r="P543" s="35">
        <f>INDEX(budgetMMB!P:P,MATCH($A:$A,budgetMMB!$A:$A,0))</f>
        <v>0</v>
      </c>
      <c r="Q543" s="35">
        <f>INDEX(budgetMMB!Q:Q,MATCH($A:$A,budgetMMB!$A:$A,0))</f>
        <v>0</v>
      </c>
      <c r="R543" s="35">
        <f>INDEX(budgetMMB!R:R,MATCH($A:$A,budgetMMB!$A:$A,0))</f>
        <v>0</v>
      </c>
      <c r="S543" s="14">
        <f t="shared" si="429"/>
        <v>0</v>
      </c>
      <c r="T543" s="36"/>
      <c r="U543" s="332">
        <f t="shared" si="430"/>
        <v>0</v>
      </c>
      <c r="V543" s="58"/>
      <c r="W543" s="14"/>
      <c r="X543" s="58"/>
      <c r="Y543" s="58"/>
      <c r="Z543" s="58"/>
      <c r="AA543" s="58"/>
      <c r="AB543" s="310"/>
      <c r="AC543" s="319">
        <f t="shared" si="431"/>
        <v>0</v>
      </c>
      <c r="AD543" s="278"/>
      <c r="AE543" s="278"/>
      <c r="AF543" s="278"/>
      <c r="AG543" s="294">
        <f t="shared" si="432"/>
        <v>0</v>
      </c>
      <c r="AH543" s="304">
        <f t="shared" si="433"/>
        <v>0</v>
      </c>
    </row>
    <row r="544" spans="1:34">
      <c r="A544" s="39">
        <v>4594</v>
      </c>
      <c r="B544" s="44" t="s">
        <v>596</v>
      </c>
      <c r="C544" s="236" t="s">
        <v>254</v>
      </c>
      <c r="D544" s="6"/>
      <c r="E544" s="8"/>
      <c r="F544" s="98">
        <v>1</v>
      </c>
      <c r="G544" s="8"/>
      <c r="H544" s="7">
        <f t="shared" si="435"/>
        <v>1</v>
      </c>
      <c r="I544" s="4">
        <v>1</v>
      </c>
      <c r="J544" s="8" t="s">
        <v>231</v>
      </c>
      <c r="K544" s="7">
        <f>SUMIF(exportMMB!D:D,'Voorbeeld Costreport BudgetMMB'!A544,exportMMB!G:G)</f>
        <v>0</v>
      </c>
      <c r="L544" s="14">
        <f>INDEX(budgetMMB!L:L,MATCH(A:A,budgetMMB!A:A,0))</f>
        <v>0</v>
      </c>
      <c r="M544" s="22">
        <f>INDEX(budgetMMB!M:M,MATCH($A:$A,budgetMMB!$A:$A,0))</f>
        <v>0</v>
      </c>
      <c r="N544" s="14">
        <f>INDEX(budgetMMB!N:N,MATCH($A:$A,budgetMMB!$A:$A,0))</f>
        <v>0</v>
      </c>
      <c r="O544" s="35">
        <f>INDEX(budgetMMB!O:O,MATCH($A:$A,budgetMMB!$A:$A,0))</f>
        <v>0</v>
      </c>
      <c r="P544" s="35">
        <f>INDEX(budgetMMB!P:P,MATCH($A:$A,budgetMMB!$A:$A,0))</f>
        <v>0</v>
      </c>
      <c r="Q544" s="35">
        <f>INDEX(budgetMMB!Q:Q,MATCH($A:$A,budgetMMB!$A:$A,0))</f>
        <v>0</v>
      </c>
      <c r="R544" s="35">
        <f>INDEX(budgetMMB!R:R,MATCH($A:$A,budgetMMB!$A:$A,0))</f>
        <v>0</v>
      </c>
      <c r="S544" s="14">
        <f t="shared" si="429"/>
        <v>0</v>
      </c>
      <c r="T544" s="36"/>
      <c r="U544" s="332">
        <f t="shared" si="430"/>
        <v>0</v>
      </c>
      <c r="V544" s="58"/>
      <c r="W544" s="14"/>
      <c r="X544" s="58"/>
      <c r="Y544" s="58"/>
      <c r="Z544" s="58"/>
      <c r="AA544" s="58"/>
      <c r="AB544" s="310"/>
      <c r="AC544" s="319">
        <f t="shared" si="431"/>
        <v>0</v>
      </c>
      <c r="AD544" s="278"/>
      <c r="AE544" s="278"/>
      <c r="AF544" s="278"/>
      <c r="AG544" s="294">
        <f t="shared" si="432"/>
        <v>0</v>
      </c>
      <c r="AH544" s="304">
        <f t="shared" si="433"/>
        <v>0</v>
      </c>
    </row>
    <row r="545" spans="1:35">
      <c r="A545" s="39"/>
      <c r="B545" s="46" t="s">
        <v>152</v>
      </c>
      <c r="C545" s="237"/>
      <c r="D545" s="6"/>
      <c r="E545" s="4"/>
      <c r="F545" s="98"/>
      <c r="G545" s="8"/>
      <c r="H545" s="7"/>
      <c r="I545" s="4"/>
      <c r="J545" s="8"/>
      <c r="K545" s="7"/>
      <c r="L545" s="16">
        <f>SUM(L531:L544)</f>
        <v>0</v>
      </c>
      <c r="M545" s="21">
        <f>SUM(M531:M544)</f>
        <v>0</v>
      </c>
      <c r="N545" s="16">
        <f t="shared" ref="N545:U545" si="436">SUM(N531:N544)</f>
        <v>0</v>
      </c>
      <c r="O545" s="34">
        <f t="shared" si="436"/>
        <v>0</v>
      </c>
      <c r="P545" s="34">
        <f t="shared" si="436"/>
        <v>0</v>
      </c>
      <c r="Q545" s="34">
        <f t="shared" si="436"/>
        <v>0</v>
      </c>
      <c r="R545" s="34">
        <f t="shared" si="436"/>
        <v>0</v>
      </c>
      <c r="S545" s="16">
        <f t="shared" si="436"/>
        <v>0</v>
      </c>
      <c r="T545" s="34">
        <f t="shared" si="436"/>
        <v>0</v>
      </c>
      <c r="U545" s="284">
        <f t="shared" si="436"/>
        <v>0</v>
      </c>
      <c r="V545" s="58">
        <f t="shared" ref="V545:AA545" si="437">SUM(V531:V544)</f>
        <v>0</v>
      </c>
      <c r="W545" s="14">
        <f t="shared" si="437"/>
        <v>0</v>
      </c>
      <c r="X545" s="58">
        <f t="shared" si="437"/>
        <v>0</v>
      </c>
      <c r="Y545" s="58">
        <f t="shared" si="437"/>
        <v>0</v>
      </c>
      <c r="Z545" s="58">
        <f t="shared" si="437"/>
        <v>0</v>
      </c>
      <c r="AA545" s="58">
        <f t="shared" si="437"/>
        <v>0</v>
      </c>
      <c r="AB545" s="59">
        <f t="shared" ref="AB545" si="438">SUM(AB531:AB544)</f>
        <v>0</v>
      </c>
      <c r="AC545" s="320">
        <f t="shared" ref="AC545:AF545" si="439">SUM(AC531:AC544)</f>
        <v>0</v>
      </c>
      <c r="AD545" s="279">
        <f t="shared" si="439"/>
        <v>0</v>
      </c>
      <c r="AE545" s="279">
        <f t="shared" si="439"/>
        <v>0</v>
      </c>
      <c r="AF545" s="279">
        <f t="shared" si="439"/>
        <v>0</v>
      </c>
      <c r="AG545" s="295">
        <f t="shared" ref="AG545:AH545" si="440">SUM(AG531:AG544)</f>
        <v>0</v>
      </c>
      <c r="AH545" s="305">
        <f t="shared" si="440"/>
        <v>0</v>
      </c>
      <c r="AI545" s="328"/>
    </row>
    <row r="546" spans="1:35" outlineLevel="1">
      <c r="A546" s="1"/>
      <c r="B546" s="44"/>
      <c r="C546" s="236"/>
      <c r="D546" s="6"/>
      <c r="E546" s="4"/>
      <c r="F546" s="98"/>
      <c r="G546" s="8"/>
      <c r="H546" s="7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  <c r="U546" s="284"/>
      <c r="V546" s="58"/>
      <c r="W546" s="14"/>
      <c r="X546" s="58"/>
      <c r="Y546" s="58"/>
      <c r="Z546" s="58"/>
      <c r="AA546" s="58"/>
      <c r="AB546" s="75"/>
      <c r="AC546" s="319"/>
      <c r="AD546" s="278"/>
      <c r="AE546" s="278"/>
      <c r="AF546" s="278"/>
      <c r="AG546" s="294"/>
      <c r="AH546" s="304"/>
    </row>
    <row r="547" spans="1:35" outlineLevel="1">
      <c r="A547" s="41">
        <v>4600</v>
      </c>
      <c r="B547" s="31" t="s">
        <v>195</v>
      </c>
      <c r="C547" s="236"/>
      <c r="D547" s="6"/>
      <c r="E547" s="8"/>
      <c r="F547" s="98"/>
      <c r="G547" s="8"/>
      <c r="H547" s="7"/>
      <c r="I547" s="4"/>
      <c r="J547" s="8"/>
      <c r="K547" s="7"/>
      <c r="L547" s="14">
        <f>INDEX(budgetMMB!L:L,MATCH(A:A,budgetMMB!A:A,0))</f>
        <v>0</v>
      </c>
      <c r="M547" s="22">
        <f>INDEX(budgetMMB!M:M,MATCH($A:$A,budgetMMB!$A:$A,0))</f>
        <v>0</v>
      </c>
      <c r="N547" s="14">
        <f>INDEX(budgetMMB!N:N,MATCH($A:$A,budgetMMB!$A:$A,0))</f>
        <v>0</v>
      </c>
      <c r="O547" s="35">
        <f>INDEX(budgetMMB!O:O,MATCH($A:$A,budgetMMB!$A:$A,0))</f>
        <v>0</v>
      </c>
      <c r="P547" s="35">
        <f>INDEX(budgetMMB!P:P,MATCH($A:$A,budgetMMB!$A:$A,0))</f>
        <v>0</v>
      </c>
      <c r="Q547" s="35">
        <f>INDEX(budgetMMB!Q:Q,MATCH($A:$A,budgetMMB!$A:$A,0))</f>
        <v>0</v>
      </c>
      <c r="R547" s="35">
        <f>INDEX(budgetMMB!R:R,MATCH($A:$A,budgetMMB!$A:$A,0))</f>
        <v>0</v>
      </c>
      <c r="S547" s="14"/>
      <c r="T547" s="33"/>
      <c r="U547" s="284"/>
      <c r="V547" s="58"/>
      <c r="W547" s="14"/>
      <c r="X547" s="58"/>
      <c r="Y547" s="58"/>
      <c r="Z547" s="58"/>
      <c r="AA547" s="58"/>
      <c r="AB547" s="75"/>
      <c r="AC547" s="319">
        <f>AD:AD+AE:AE</f>
        <v>0</v>
      </c>
      <c r="AD547" s="278"/>
      <c r="AE547" s="278"/>
      <c r="AF547" s="278"/>
      <c r="AG547" s="294">
        <f>AC:AC+U:U</f>
        <v>0</v>
      </c>
      <c r="AH547" s="304">
        <f>L:L-AG:AG</f>
        <v>0</v>
      </c>
    </row>
    <row r="548" spans="1:35" outlineLevel="1">
      <c r="A548" s="170"/>
      <c r="B548" s="171" t="s">
        <v>597</v>
      </c>
      <c r="C548" s="236"/>
      <c r="D548" s="172"/>
      <c r="E548" s="173"/>
      <c r="F548" s="174"/>
      <c r="G548" s="173"/>
      <c r="H548" s="175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  <c r="U548" s="284"/>
      <c r="V548" s="58"/>
      <c r="W548" s="14"/>
      <c r="X548" s="58"/>
      <c r="Y548" s="58"/>
      <c r="Z548" s="58"/>
      <c r="AA548" s="58"/>
      <c r="AB548" s="311"/>
      <c r="AC548" s="319"/>
      <c r="AD548" s="278"/>
      <c r="AE548" s="278"/>
      <c r="AF548" s="278"/>
      <c r="AG548" s="294"/>
      <c r="AH548" s="304"/>
    </row>
    <row r="549" spans="1:35" outlineLevel="1">
      <c r="A549" s="103">
        <v>4601</v>
      </c>
      <c r="B549" s="44" t="s">
        <v>598</v>
      </c>
      <c r="C549" s="236" t="s">
        <v>248</v>
      </c>
      <c r="D549" s="6"/>
      <c r="E549" s="8"/>
      <c r="F549" s="98">
        <v>1</v>
      </c>
      <c r="G549" s="8"/>
      <c r="H549" s="7">
        <f t="shared" ref="H549:H552" si="441">SUM(E549:G549)</f>
        <v>1</v>
      </c>
      <c r="I549" s="4">
        <v>1</v>
      </c>
      <c r="J549" s="8" t="s">
        <v>231</v>
      </c>
      <c r="K549" s="7">
        <f>SUMIF(exportMMB!D:D,'Voorbeeld Costreport BudgetMMB'!A549,exportMMB!G:G)</f>
        <v>0</v>
      </c>
      <c r="L549" s="14">
        <f>INDEX(budgetMMB!L:L,MATCH(A:A,budgetMMB!A:A,0))</f>
        <v>0</v>
      </c>
      <c r="M549" s="22">
        <f>INDEX(budgetMMB!M:M,MATCH($A:$A,budgetMMB!$A:$A,0))</f>
        <v>0</v>
      </c>
      <c r="N549" s="14">
        <f>INDEX(budgetMMB!N:N,MATCH($A:$A,budgetMMB!$A:$A,0))</f>
        <v>0</v>
      </c>
      <c r="O549" s="35">
        <f>INDEX(budgetMMB!O:O,MATCH($A:$A,budgetMMB!$A:$A,0))</f>
        <v>0</v>
      </c>
      <c r="P549" s="35">
        <f>INDEX(budgetMMB!P:P,MATCH($A:$A,budgetMMB!$A:$A,0))</f>
        <v>0</v>
      </c>
      <c r="Q549" s="35">
        <f>INDEX(budgetMMB!Q:Q,MATCH($A:$A,budgetMMB!$A:$A,0))</f>
        <v>0</v>
      </c>
      <c r="R549" s="35">
        <f>INDEX(budgetMMB!R:R,MATCH($A:$A,budgetMMB!$A:$A,0))</f>
        <v>0</v>
      </c>
      <c r="S549" s="14">
        <f>L549-SUM(N549:R549)</f>
        <v>0</v>
      </c>
      <c r="T549" s="35">
        <f>INDEX(budgetMMB!T:T,MATCH($A:$A,budgetMMB!$A:$A,0))</f>
        <v>0</v>
      </c>
      <c r="U549" s="332">
        <f>W:W+X:X+Y:Y+Z:Z+AA:AA</f>
        <v>0</v>
      </c>
      <c r="V549" s="58"/>
      <c r="W549" s="14"/>
      <c r="X549" s="58"/>
      <c r="Y549" s="58"/>
      <c r="Z549" s="58"/>
      <c r="AA549" s="58"/>
      <c r="AB549" s="75"/>
      <c r="AC549" s="319">
        <f>AD:AD+AE:AE</f>
        <v>0</v>
      </c>
      <c r="AD549" s="278"/>
      <c r="AE549" s="278"/>
      <c r="AF549" s="278"/>
      <c r="AG549" s="294">
        <f>AC:AC+U:U</f>
        <v>0</v>
      </c>
      <c r="AH549" s="304">
        <f>L:L-AG:AG</f>
        <v>0</v>
      </c>
    </row>
    <row r="550" spans="1:35" outlineLevel="1">
      <c r="A550" s="103">
        <v>4602</v>
      </c>
      <c r="B550" s="44" t="s">
        <v>599</v>
      </c>
      <c r="C550" s="236" t="s">
        <v>248</v>
      </c>
      <c r="D550" s="6"/>
      <c r="E550" s="8"/>
      <c r="F550" s="98">
        <v>1</v>
      </c>
      <c r="G550" s="8"/>
      <c r="H550" s="7">
        <f t="shared" si="441"/>
        <v>1</v>
      </c>
      <c r="I550" s="4">
        <v>1</v>
      </c>
      <c r="J550" s="8" t="s">
        <v>231</v>
      </c>
      <c r="K550" s="7">
        <f>SUMIF(exportMMB!D:D,'Voorbeeld Costreport BudgetMMB'!A550,exportMMB!G:G)</f>
        <v>0</v>
      </c>
      <c r="L550" s="14">
        <f>INDEX(budgetMMB!L:L,MATCH(A:A,budgetMMB!A:A,0))</f>
        <v>0</v>
      </c>
      <c r="M550" s="22">
        <f>INDEX(budgetMMB!M:M,MATCH($A:$A,budgetMMB!$A:$A,0))</f>
        <v>0</v>
      </c>
      <c r="N550" s="14">
        <f>INDEX(budgetMMB!N:N,MATCH($A:$A,budgetMMB!$A:$A,0))</f>
        <v>0</v>
      </c>
      <c r="O550" s="35">
        <f>INDEX(budgetMMB!O:O,MATCH($A:$A,budgetMMB!$A:$A,0))</f>
        <v>0</v>
      </c>
      <c r="P550" s="35">
        <f>INDEX(budgetMMB!P:P,MATCH($A:$A,budgetMMB!$A:$A,0))</f>
        <v>0</v>
      </c>
      <c r="Q550" s="35">
        <f>INDEX(budgetMMB!Q:Q,MATCH($A:$A,budgetMMB!$A:$A,0))</f>
        <v>0</v>
      </c>
      <c r="R550" s="35">
        <f>INDEX(budgetMMB!R:R,MATCH($A:$A,budgetMMB!$A:$A,0))</f>
        <v>0</v>
      </c>
      <c r="S550" s="14">
        <f>L550-SUM(N550:R550)</f>
        <v>0</v>
      </c>
      <c r="T550" s="35">
        <f>INDEX(budgetMMB!T:T,MATCH($A:$A,budgetMMB!$A:$A,0))</f>
        <v>0</v>
      </c>
      <c r="U550" s="332">
        <f>W:W+X:X+Y:Y+Z:Z+AA:AA</f>
        <v>0</v>
      </c>
      <c r="V550" s="58"/>
      <c r="W550" s="14"/>
      <c r="X550" s="58"/>
      <c r="Y550" s="58"/>
      <c r="Z550" s="58"/>
      <c r="AA550" s="58"/>
      <c r="AB550" s="75"/>
      <c r="AC550" s="319">
        <f>AD:AD+AE:AE</f>
        <v>0</v>
      </c>
      <c r="AD550" s="278"/>
      <c r="AE550" s="278"/>
      <c r="AF550" s="278"/>
      <c r="AG550" s="294">
        <f>AC:AC+U:U</f>
        <v>0</v>
      </c>
      <c r="AH550" s="304">
        <f>L:L-AG:AG</f>
        <v>0</v>
      </c>
    </row>
    <row r="551" spans="1:35" outlineLevel="1">
      <c r="A551" s="103">
        <v>4610</v>
      </c>
      <c r="B551" s="44" t="s">
        <v>600</v>
      </c>
      <c r="C551" s="236" t="s">
        <v>248</v>
      </c>
      <c r="D551" s="6"/>
      <c r="E551" s="8"/>
      <c r="F551" s="98">
        <v>1</v>
      </c>
      <c r="G551" s="8"/>
      <c r="H551" s="7">
        <f t="shared" si="441"/>
        <v>1</v>
      </c>
      <c r="I551" s="4">
        <v>1</v>
      </c>
      <c r="J551" s="8" t="s">
        <v>231</v>
      </c>
      <c r="K551" s="7">
        <f>SUMIF(exportMMB!D:D,'Voorbeeld Costreport BudgetMMB'!A551,exportMMB!G:G)</f>
        <v>0</v>
      </c>
      <c r="L551" s="14">
        <f>INDEX(budgetMMB!L:L,MATCH(A:A,budgetMMB!A:A,0))</f>
        <v>0</v>
      </c>
      <c r="M551" s="22">
        <f>INDEX(budgetMMB!M:M,MATCH($A:$A,budgetMMB!$A:$A,0))</f>
        <v>0</v>
      </c>
      <c r="N551" s="14">
        <f>INDEX(budgetMMB!N:N,MATCH($A:$A,budgetMMB!$A:$A,0))</f>
        <v>0</v>
      </c>
      <c r="O551" s="35">
        <f>INDEX(budgetMMB!O:O,MATCH($A:$A,budgetMMB!$A:$A,0))</f>
        <v>0</v>
      </c>
      <c r="P551" s="35">
        <f>INDEX(budgetMMB!P:P,MATCH($A:$A,budgetMMB!$A:$A,0))</f>
        <v>0</v>
      </c>
      <c r="Q551" s="35">
        <f>INDEX(budgetMMB!Q:Q,MATCH($A:$A,budgetMMB!$A:$A,0))</f>
        <v>0</v>
      </c>
      <c r="R551" s="35">
        <f>INDEX(budgetMMB!R:R,MATCH($A:$A,budgetMMB!$A:$A,0))</f>
        <v>0</v>
      </c>
      <c r="S551" s="14">
        <f>L551-SUM(N551:R551)</f>
        <v>0</v>
      </c>
      <c r="T551" s="35">
        <f>INDEX(budgetMMB!T:T,MATCH($A:$A,budgetMMB!$A:$A,0))</f>
        <v>0</v>
      </c>
      <c r="U551" s="332">
        <f>W:W+X:X+Y:Y+Z:Z+AA:AA</f>
        <v>0</v>
      </c>
      <c r="V551" s="58"/>
      <c r="W551" s="14"/>
      <c r="X551" s="58"/>
      <c r="Y551" s="58"/>
      <c r="Z551" s="58"/>
      <c r="AA551" s="58"/>
      <c r="AB551" s="75"/>
      <c r="AC551" s="319">
        <f>AD:AD+AE:AE</f>
        <v>0</v>
      </c>
      <c r="AD551" s="278"/>
      <c r="AE551" s="278"/>
      <c r="AF551" s="278"/>
      <c r="AG551" s="294">
        <f>AC:AC+U:U</f>
        <v>0</v>
      </c>
      <c r="AH551" s="304">
        <f>L:L-AG:AG</f>
        <v>0</v>
      </c>
    </row>
    <row r="552" spans="1:35" outlineLevel="1">
      <c r="A552" s="103">
        <v>4611</v>
      </c>
      <c r="B552" s="44" t="s">
        <v>601</v>
      </c>
      <c r="C552" s="236" t="s">
        <v>248</v>
      </c>
      <c r="D552" s="6"/>
      <c r="E552" s="8"/>
      <c r="F552" s="98">
        <v>1</v>
      </c>
      <c r="G552" s="8"/>
      <c r="H552" s="7">
        <f t="shared" si="441"/>
        <v>1</v>
      </c>
      <c r="I552" s="4">
        <v>1</v>
      </c>
      <c r="J552" s="8" t="s">
        <v>231</v>
      </c>
      <c r="K552" s="7">
        <f>SUMIF(exportMMB!D:D,'Voorbeeld Costreport BudgetMMB'!A552,exportMMB!G:G)</f>
        <v>0</v>
      </c>
      <c r="L552" s="14">
        <f>INDEX(budgetMMB!L:L,MATCH(A:A,budgetMMB!A:A,0))</f>
        <v>0</v>
      </c>
      <c r="M552" s="22">
        <f>INDEX(budgetMMB!M:M,MATCH($A:$A,budgetMMB!$A:$A,0))</f>
        <v>0</v>
      </c>
      <c r="N552" s="14">
        <f>INDEX(budgetMMB!N:N,MATCH($A:$A,budgetMMB!$A:$A,0))</f>
        <v>0</v>
      </c>
      <c r="O552" s="35">
        <f>INDEX(budgetMMB!O:O,MATCH($A:$A,budgetMMB!$A:$A,0))</f>
        <v>0</v>
      </c>
      <c r="P552" s="35">
        <f>INDEX(budgetMMB!P:P,MATCH($A:$A,budgetMMB!$A:$A,0))</f>
        <v>0</v>
      </c>
      <c r="Q552" s="35">
        <f>INDEX(budgetMMB!Q:Q,MATCH($A:$A,budgetMMB!$A:$A,0))</f>
        <v>0</v>
      </c>
      <c r="R552" s="35">
        <f>INDEX(budgetMMB!R:R,MATCH($A:$A,budgetMMB!$A:$A,0))</f>
        <v>0</v>
      </c>
      <c r="S552" s="14">
        <f>L552-SUM(N552:R552)</f>
        <v>0</v>
      </c>
      <c r="T552" s="35">
        <f>INDEX(budgetMMB!T:T,MATCH($A:$A,budgetMMB!$A:$A,0))</f>
        <v>0</v>
      </c>
      <c r="U552" s="332">
        <f>W:W+X:X+Y:Y+Z:Z+AA:AA</f>
        <v>0</v>
      </c>
      <c r="V552" s="58"/>
      <c r="W552" s="14"/>
      <c r="X552" s="58"/>
      <c r="Y552" s="58"/>
      <c r="Z552" s="58"/>
      <c r="AA552" s="58"/>
      <c r="AB552" s="75"/>
      <c r="AC552" s="319">
        <f>AD:AD+AE:AE</f>
        <v>0</v>
      </c>
      <c r="AD552" s="278"/>
      <c r="AE552" s="278"/>
      <c r="AF552" s="278"/>
      <c r="AG552" s="294">
        <f>AC:AC+U:U</f>
        <v>0</v>
      </c>
      <c r="AH552" s="304">
        <f>L:L-AG:AG</f>
        <v>0</v>
      </c>
    </row>
    <row r="553" spans="1:35" outlineLevel="1">
      <c r="A553" s="170"/>
      <c r="B553" s="171" t="s">
        <v>602</v>
      </c>
      <c r="C553" s="236"/>
      <c r="D553" s="172"/>
      <c r="E553" s="173"/>
      <c r="F553" s="174"/>
      <c r="G553" s="173"/>
      <c r="H553" s="175"/>
      <c r="I553" s="176"/>
      <c r="J553" s="173"/>
      <c r="K553" s="175"/>
      <c r="L553" s="177">
        <f>SUM(L549:L552)</f>
        <v>0</v>
      </c>
      <c r="M553" s="178">
        <f>SUM(M549:M552)</f>
        <v>0</v>
      </c>
      <c r="N553" s="177">
        <f t="shared" ref="N553:U553" si="442">SUM(N549:N552)</f>
        <v>0</v>
      </c>
      <c r="O553" s="179">
        <f t="shared" si="442"/>
        <v>0</v>
      </c>
      <c r="P553" s="179">
        <f t="shared" si="442"/>
        <v>0</v>
      </c>
      <c r="Q553" s="179">
        <f t="shared" si="442"/>
        <v>0</v>
      </c>
      <c r="R553" s="179">
        <f t="shared" si="442"/>
        <v>0</v>
      </c>
      <c r="S553" s="177">
        <f t="shared" si="442"/>
        <v>0</v>
      </c>
      <c r="T553" s="179">
        <f t="shared" si="442"/>
        <v>0</v>
      </c>
      <c r="U553" s="284">
        <f t="shared" si="442"/>
        <v>0</v>
      </c>
      <c r="V553" s="58">
        <f t="shared" ref="V553:AB553" si="443">SUM(V549:V552)</f>
        <v>0</v>
      </c>
      <c r="W553" s="14">
        <f t="shared" si="443"/>
        <v>0</v>
      </c>
      <c r="X553" s="58">
        <f t="shared" si="443"/>
        <v>0</v>
      </c>
      <c r="Y553" s="58">
        <f t="shared" si="443"/>
        <v>0</v>
      </c>
      <c r="Z553" s="58">
        <f t="shared" si="443"/>
        <v>0</v>
      </c>
      <c r="AA553" s="58">
        <f t="shared" si="443"/>
        <v>0</v>
      </c>
      <c r="AB553" s="311">
        <f t="shared" si="443"/>
        <v>0</v>
      </c>
      <c r="AC553" s="319">
        <f>AD:AD+AE:AE</f>
        <v>0</v>
      </c>
      <c r="AD553" s="278">
        <f>SUM(AD549:AD552)</f>
        <v>0</v>
      </c>
      <c r="AE553" s="278">
        <f>SUM(AE549:AE552)</f>
        <v>0</v>
      </c>
      <c r="AF553" s="278">
        <f>SUM(AF549:AF552)</f>
        <v>0</v>
      </c>
      <c r="AG553" s="294">
        <f t="shared" ref="AG553:AH553" si="444">SUM(AG549:AG552)</f>
        <v>0</v>
      </c>
      <c r="AH553" s="304">
        <f t="shared" si="444"/>
        <v>0</v>
      </c>
    </row>
    <row r="554" spans="1:35" outlineLevel="1">
      <c r="A554" s="170"/>
      <c r="B554" s="171" t="s">
        <v>603</v>
      </c>
      <c r="C554" s="236"/>
      <c r="D554" s="172"/>
      <c r="E554" s="173"/>
      <c r="F554" s="174"/>
      <c r="G554" s="173"/>
      <c r="H554" s="175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  <c r="U554" s="284"/>
      <c r="V554" s="58"/>
      <c r="W554" s="14"/>
      <c r="X554" s="58"/>
      <c r="Y554" s="58"/>
      <c r="Z554" s="58"/>
      <c r="AA554" s="58"/>
      <c r="AB554" s="311"/>
      <c r="AC554" s="319"/>
      <c r="AD554" s="278"/>
      <c r="AE554" s="278"/>
      <c r="AF554" s="278"/>
      <c r="AG554" s="294"/>
      <c r="AH554" s="304"/>
    </row>
    <row r="555" spans="1:35" outlineLevel="1">
      <c r="A555" s="103">
        <v>4620</v>
      </c>
      <c r="B555" s="44" t="s">
        <v>604</v>
      </c>
      <c r="C555" s="236" t="s">
        <v>248</v>
      </c>
      <c r="D555" s="6"/>
      <c r="E555" s="8"/>
      <c r="F555" s="98">
        <v>1</v>
      </c>
      <c r="G555" s="8"/>
      <c r="H555" s="7">
        <f t="shared" ref="H555:H566" si="445">SUM(E555:G555)</f>
        <v>1</v>
      </c>
      <c r="I555" s="4">
        <v>1</v>
      </c>
      <c r="J555" s="8" t="s">
        <v>231</v>
      </c>
      <c r="K555" s="7">
        <f>SUMIF(exportMMB!D:D,'Voorbeeld Costreport BudgetMMB'!A555,exportMMB!G:G)</f>
        <v>0</v>
      </c>
      <c r="L555" s="14">
        <f>INDEX(budgetMMB!L:L,MATCH(A:A,budgetMMB!A:A,0))</f>
        <v>0</v>
      </c>
      <c r="M555" s="22">
        <f>INDEX(budgetMMB!M:M,MATCH($A:$A,budgetMMB!$A:$A,0))</f>
        <v>0</v>
      </c>
      <c r="N555" s="14">
        <f>INDEX(budgetMMB!N:N,MATCH($A:$A,budgetMMB!$A:$A,0))</f>
        <v>0</v>
      </c>
      <c r="O555" s="35">
        <f>INDEX(budgetMMB!O:O,MATCH($A:$A,budgetMMB!$A:$A,0))</f>
        <v>0</v>
      </c>
      <c r="P555" s="35">
        <f>INDEX(budgetMMB!P:P,MATCH($A:$A,budgetMMB!$A:$A,0))</f>
        <v>0</v>
      </c>
      <c r="Q555" s="35">
        <f>INDEX(budgetMMB!Q:Q,MATCH($A:$A,budgetMMB!$A:$A,0))</f>
        <v>0</v>
      </c>
      <c r="R555" s="35">
        <f>INDEX(budgetMMB!R:R,MATCH($A:$A,budgetMMB!$A:$A,0))</f>
        <v>0</v>
      </c>
      <c r="S555" s="14">
        <f t="shared" ref="S555:S566" si="446">L555-SUM(N555:R555)</f>
        <v>0</v>
      </c>
      <c r="T555" s="35">
        <f>INDEX(budgetMMB!T:T,MATCH($A:$A,budgetMMB!$A:$A,0))</f>
        <v>0</v>
      </c>
      <c r="U555" s="332">
        <f t="shared" ref="U555:U566" si="447">W:W+X:X+Y:Y+Z:Z+AA:AA</f>
        <v>0</v>
      </c>
      <c r="V555" s="58"/>
      <c r="W555" s="14"/>
      <c r="X555" s="58"/>
      <c r="Y555" s="58"/>
      <c r="Z555" s="58"/>
      <c r="AA555" s="58"/>
      <c r="AB555" s="75"/>
      <c r="AC555" s="319">
        <f t="shared" ref="AC555:AC566" si="448">AD:AD+AE:AE</f>
        <v>0</v>
      </c>
      <c r="AD555" s="278"/>
      <c r="AE555" s="278"/>
      <c r="AF555" s="278"/>
      <c r="AG555" s="294">
        <f t="shared" ref="AG555:AG566" si="449">AC:AC+U:U</f>
        <v>0</v>
      </c>
      <c r="AH555" s="304">
        <f t="shared" ref="AH555:AH566" si="450">L:L-AG:AG</f>
        <v>0</v>
      </c>
    </row>
    <row r="556" spans="1:35" outlineLevel="1">
      <c r="A556" s="103">
        <v>4621</v>
      </c>
      <c r="B556" s="44" t="s">
        <v>605</v>
      </c>
      <c r="C556" s="236" t="s">
        <v>248</v>
      </c>
      <c r="D556" s="6"/>
      <c r="E556" s="8"/>
      <c r="F556" s="98">
        <v>1</v>
      </c>
      <c r="G556" s="8"/>
      <c r="H556" s="7">
        <f t="shared" si="445"/>
        <v>1</v>
      </c>
      <c r="I556" s="4">
        <v>1</v>
      </c>
      <c r="J556" s="8" t="s">
        <v>231</v>
      </c>
      <c r="K556" s="7">
        <f>SUMIF(exportMMB!D:D,'Voorbeeld Costreport BudgetMMB'!A556,exportMMB!G:G)</f>
        <v>0</v>
      </c>
      <c r="L556" s="14">
        <f>INDEX(budgetMMB!L:L,MATCH(A:A,budgetMMB!A:A,0))</f>
        <v>0</v>
      </c>
      <c r="M556" s="22">
        <f>INDEX(budgetMMB!M:M,MATCH($A:$A,budgetMMB!$A:$A,0))</f>
        <v>0</v>
      </c>
      <c r="N556" s="14">
        <f>INDEX(budgetMMB!N:N,MATCH($A:$A,budgetMMB!$A:$A,0))</f>
        <v>0</v>
      </c>
      <c r="O556" s="35">
        <f>INDEX(budgetMMB!O:O,MATCH($A:$A,budgetMMB!$A:$A,0))</f>
        <v>0</v>
      </c>
      <c r="P556" s="35">
        <f>INDEX(budgetMMB!P:P,MATCH($A:$A,budgetMMB!$A:$A,0))</f>
        <v>0</v>
      </c>
      <c r="Q556" s="35">
        <f>INDEX(budgetMMB!Q:Q,MATCH($A:$A,budgetMMB!$A:$A,0))</f>
        <v>0</v>
      </c>
      <c r="R556" s="35">
        <f>INDEX(budgetMMB!R:R,MATCH($A:$A,budgetMMB!$A:$A,0))</f>
        <v>0</v>
      </c>
      <c r="S556" s="14">
        <f t="shared" si="446"/>
        <v>0</v>
      </c>
      <c r="T556" s="35">
        <f>INDEX(budgetMMB!T:T,MATCH($A:$A,budgetMMB!$A:$A,0))</f>
        <v>0</v>
      </c>
      <c r="U556" s="332">
        <f t="shared" si="447"/>
        <v>0</v>
      </c>
      <c r="V556" s="58"/>
      <c r="W556" s="14"/>
      <c r="X556" s="58"/>
      <c r="Y556" s="58"/>
      <c r="Z556" s="58"/>
      <c r="AA556" s="58"/>
      <c r="AB556" s="75"/>
      <c r="AC556" s="319">
        <f t="shared" si="448"/>
        <v>0</v>
      </c>
      <c r="AD556" s="278"/>
      <c r="AE556" s="278"/>
      <c r="AF556" s="278"/>
      <c r="AG556" s="294">
        <f t="shared" si="449"/>
        <v>0</v>
      </c>
      <c r="AH556" s="304">
        <f t="shared" si="450"/>
        <v>0</v>
      </c>
    </row>
    <row r="557" spans="1:35" outlineLevel="1">
      <c r="A557" s="103">
        <v>4622</v>
      </c>
      <c r="B557" s="44" t="s">
        <v>606</v>
      </c>
      <c r="C557" s="236" t="s">
        <v>248</v>
      </c>
      <c r="D557" s="6"/>
      <c r="E557" s="8"/>
      <c r="F557" s="98">
        <v>1</v>
      </c>
      <c r="G557" s="8"/>
      <c r="H557" s="7">
        <f t="shared" si="445"/>
        <v>1</v>
      </c>
      <c r="I557" s="4">
        <v>1</v>
      </c>
      <c r="J557" s="8" t="s">
        <v>231</v>
      </c>
      <c r="K557" s="7">
        <f>SUMIF(exportMMB!D:D,'Voorbeeld Costreport BudgetMMB'!A557,exportMMB!G:G)</f>
        <v>0</v>
      </c>
      <c r="L557" s="14">
        <f>INDEX(budgetMMB!L:L,MATCH(A:A,budgetMMB!A:A,0))</f>
        <v>0</v>
      </c>
      <c r="M557" s="22">
        <f>INDEX(budgetMMB!M:M,MATCH($A:$A,budgetMMB!$A:$A,0))</f>
        <v>0</v>
      </c>
      <c r="N557" s="14">
        <f>INDEX(budgetMMB!N:N,MATCH($A:$A,budgetMMB!$A:$A,0))</f>
        <v>0</v>
      </c>
      <c r="O557" s="35">
        <f>INDEX(budgetMMB!O:O,MATCH($A:$A,budgetMMB!$A:$A,0))</f>
        <v>0</v>
      </c>
      <c r="P557" s="35">
        <f>INDEX(budgetMMB!P:P,MATCH($A:$A,budgetMMB!$A:$A,0))</f>
        <v>0</v>
      </c>
      <c r="Q557" s="35">
        <f>INDEX(budgetMMB!Q:Q,MATCH($A:$A,budgetMMB!$A:$A,0))</f>
        <v>0</v>
      </c>
      <c r="R557" s="35">
        <f>INDEX(budgetMMB!R:R,MATCH($A:$A,budgetMMB!$A:$A,0))</f>
        <v>0</v>
      </c>
      <c r="S557" s="14">
        <f t="shared" si="446"/>
        <v>0</v>
      </c>
      <c r="T557" s="35">
        <f>INDEX(budgetMMB!T:T,MATCH($A:$A,budgetMMB!$A:$A,0))</f>
        <v>0</v>
      </c>
      <c r="U557" s="332">
        <f t="shared" si="447"/>
        <v>0</v>
      </c>
      <c r="V557" s="58"/>
      <c r="W557" s="14"/>
      <c r="X557" s="58"/>
      <c r="Y557" s="58"/>
      <c r="Z557" s="58"/>
      <c r="AA557" s="58"/>
      <c r="AB557" s="75"/>
      <c r="AC557" s="319">
        <f t="shared" si="448"/>
        <v>0</v>
      </c>
      <c r="AD557" s="278"/>
      <c r="AE557" s="278"/>
      <c r="AF557" s="278"/>
      <c r="AG557" s="294">
        <f t="shared" si="449"/>
        <v>0</v>
      </c>
      <c r="AH557" s="304">
        <f t="shared" si="450"/>
        <v>0</v>
      </c>
    </row>
    <row r="558" spans="1:35" outlineLevel="1">
      <c r="A558" s="103">
        <v>4623</v>
      </c>
      <c r="B558" s="44" t="s">
        <v>607</v>
      </c>
      <c r="C558" s="236" t="s">
        <v>248</v>
      </c>
      <c r="D558" s="6"/>
      <c r="E558" s="8"/>
      <c r="F558" s="98">
        <v>1</v>
      </c>
      <c r="G558" s="8"/>
      <c r="H558" s="7">
        <f t="shared" si="445"/>
        <v>1</v>
      </c>
      <c r="I558" s="4">
        <v>1</v>
      </c>
      <c r="J558" s="8" t="s">
        <v>231</v>
      </c>
      <c r="K558" s="7">
        <f>SUMIF(exportMMB!D:D,'Voorbeeld Costreport BudgetMMB'!A558,exportMMB!G:G)</f>
        <v>0</v>
      </c>
      <c r="L558" s="14">
        <f>INDEX(budgetMMB!L:L,MATCH(A:A,budgetMMB!A:A,0))</f>
        <v>0</v>
      </c>
      <c r="M558" s="22">
        <f>INDEX(budgetMMB!M:M,MATCH($A:$A,budgetMMB!$A:$A,0))</f>
        <v>0</v>
      </c>
      <c r="N558" s="14">
        <f>INDEX(budgetMMB!N:N,MATCH($A:$A,budgetMMB!$A:$A,0))</f>
        <v>0</v>
      </c>
      <c r="O558" s="35">
        <f>INDEX(budgetMMB!O:O,MATCH($A:$A,budgetMMB!$A:$A,0))</f>
        <v>0</v>
      </c>
      <c r="P558" s="35">
        <f>INDEX(budgetMMB!P:P,MATCH($A:$A,budgetMMB!$A:$A,0))</f>
        <v>0</v>
      </c>
      <c r="Q558" s="35">
        <f>INDEX(budgetMMB!Q:Q,MATCH($A:$A,budgetMMB!$A:$A,0))</f>
        <v>0</v>
      </c>
      <c r="R558" s="35">
        <f>INDEX(budgetMMB!R:R,MATCH($A:$A,budgetMMB!$A:$A,0))</f>
        <v>0</v>
      </c>
      <c r="S558" s="14">
        <f t="shared" si="446"/>
        <v>0</v>
      </c>
      <c r="T558" s="35">
        <f>INDEX(budgetMMB!T:T,MATCH($A:$A,budgetMMB!$A:$A,0))</f>
        <v>0</v>
      </c>
      <c r="U558" s="332">
        <f t="shared" si="447"/>
        <v>0</v>
      </c>
      <c r="V558" s="58"/>
      <c r="W558" s="14"/>
      <c r="X558" s="58"/>
      <c r="Y558" s="58"/>
      <c r="Z558" s="58"/>
      <c r="AA558" s="58"/>
      <c r="AB558" s="75"/>
      <c r="AC558" s="319">
        <f t="shared" si="448"/>
        <v>0</v>
      </c>
      <c r="AD558" s="278"/>
      <c r="AE558" s="278"/>
      <c r="AF558" s="278"/>
      <c r="AG558" s="294">
        <f t="shared" si="449"/>
        <v>0</v>
      </c>
      <c r="AH558" s="304">
        <f t="shared" si="450"/>
        <v>0</v>
      </c>
    </row>
    <row r="559" spans="1:35" outlineLevel="1">
      <c r="A559" s="103">
        <v>4624</v>
      </c>
      <c r="B559" s="44" t="s">
        <v>608</v>
      </c>
      <c r="C559" s="236" t="s">
        <v>248</v>
      </c>
      <c r="D559" s="6"/>
      <c r="E559" s="8"/>
      <c r="F559" s="98">
        <v>1</v>
      </c>
      <c r="G559" s="8"/>
      <c r="H559" s="7">
        <f t="shared" si="445"/>
        <v>1</v>
      </c>
      <c r="I559" s="4">
        <v>1</v>
      </c>
      <c r="J559" s="8" t="s">
        <v>231</v>
      </c>
      <c r="K559" s="7">
        <f>SUMIF(exportMMB!D:D,'Voorbeeld Costreport BudgetMMB'!A559,exportMMB!G:G)</f>
        <v>0</v>
      </c>
      <c r="L559" s="14">
        <f>INDEX(budgetMMB!L:L,MATCH(A:A,budgetMMB!A:A,0))</f>
        <v>0</v>
      </c>
      <c r="M559" s="22">
        <f>INDEX(budgetMMB!M:M,MATCH($A:$A,budgetMMB!$A:$A,0))</f>
        <v>0</v>
      </c>
      <c r="N559" s="14">
        <f>INDEX(budgetMMB!N:N,MATCH($A:$A,budgetMMB!$A:$A,0))</f>
        <v>0</v>
      </c>
      <c r="O559" s="35">
        <f>INDEX(budgetMMB!O:O,MATCH($A:$A,budgetMMB!$A:$A,0))</f>
        <v>0</v>
      </c>
      <c r="P559" s="35">
        <f>INDEX(budgetMMB!P:P,MATCH($A:$A,budgetMMB!$A:$A,0))</f>
        <v>0</v>
      </c>
      <c r="Q559" s="35">
        <f>INDEX(budgetMMB!Q:Q,MATCH($A:$A,budgetMMB!$A:$A,0))</f>
        <v>0</v>
      </c>
      <c r="R559" s="35">
        <f>INDEX(budgetMMB!R:R,MATCH($A:$A,budgetMMB!$A:$A,0))</f>
        <v>0</v>
      </c>
      <c r="S559" s="14">
        <f t="shared" si="446"/>
        <v>0</v>
      </c>
      <c r="T559" s="35">
        <f>INDEX(budgetMMB!T:T,MATCH($A:$A,budgetMMB!$A:$A,0))</f>
        <v>0</v>
      </c>
      <c r="U559" s="332">
        <f t="shared" si="447"/>
        <v>0</v>
      </c>
      <c r="V559" s="58"/>
      <c r="W559" s="14"/>
      <c r="X559" s="58"/>
      <c r="Y559" s="58"/>
      <c r="Z559" s="58"/>
      <c r="AA559" s="58"/>
      <c r="AB559" s="75"/>
      <c r="AC559" s="319">
        <f t="shared" si="448"/>
        <v>0</v>
      </c>
      <c r="AD559" s="278"/>
      <c r="AE559" s="278"/>
      <c r="AF559" s="278"/>
      <c r="AG559" s="294">
        <f t="shared" si="449"/>
        <v>0</v>
      </c>
      <c r="AH559" s="304">
        <f t="shared" si="450"/>
        <v>0</v>
      </c>
    </row>
    <row r="560" spans="1:35" outlineLevel="1">
      <c r="A560" s="103">
        <v>4630</v>
      </c>
      <c r="B560" s="44" t="s">
        <v>609</v>
      </c>
      <c r="C560" s="236" t="s">
        <v>248</v>
      </c>
      <c r="D560" s="6"/>
      <c r="E560" s="8"/>
      <c r="F560" s="98">
        <v>1</v>
      </c>
      <c r="G560" s="8"/>
      <c r="H560" s="7">
        <f t="shared" si="445"/>
        <v>1</v>
      </c>
      <c r="I560" s="4">
        <v>1</v>
      </c>
      <c r="J560" s="8" t="s">
        <v>231</v>
      </c>
      <c r="K560" s="7">
        <f>SUMIF(exportMMB!D:D,'Voorbeeld Costreport BudgetMMB'!A560,exportMMB!G:G)</f>
        <v>0</v>
      </c>
      <c r="L560" s="14">
        <f>INDEX(budgetMMB!L:L,MATCH(A:A,budgetMMB!A:A,0))</f>
        <v>0</v>
      </c>
      <c r="M560" s="22">
        <f>INDEX(budgetMMB!M:M,MATCH($A:$A,budgetMMB!$A:$A,0))</f>
        <v>0</v>
      </c>
      <c r="N560" s="14">
        <f>INDEX(budgetMMB!N:N,MATCH($A:$A,budgetMMB!$A:$A,0))</f>
        <v>0</v>
      </c>
      <c r="O560" s="35">
        <f>INDEX(budgetMMB!O:O,MATCH($A:$A,budgetMMB!$A:$A,0))</f>
        <v>0</v>
      </c>
      <c r="P560" s="35">
        <f>INDEX(budgetMMB!P:P,MATCH($A:$A,budgetMMB!$A:$A,0))</f>
        <v>0</v>
      </c>
      <c r="Q560" s="35">
        <f>INDEX(budgetMMB!Q:Q,MATCH($A:$A,budgetMMB!$A:$A,0))</f>
        <v>0</v>
      </c>
      <c r="R560" s="35">
        <f>INDEX(budgetMMB!R:R,MATCH($A:$A,budgetMMB!$A:$A,0))</f>
        <v>0</v>
      </c>
      <c r="S560" s="14">
        <f t="shared" si="446"/>
        <v>0</v>
      </c>
      <c r="T560" s="35">
        <f>INDEX(budgetMMB!T:T,MATCH($A:$A,budgetMMB!$A:$A,0))</f>
        <v>0</v>
      </c>
      <c r="U560" s="332">
        <f t="shared" si="447"/>
        <v>0</v>
      </c>
      <c r="V560" s="58"/>
      <c r="W560" s="14"/>
      <c r="X560" s="58"/>
      <c r="Y560" s="58"/>
      <c r="Z560" s="58"/>
      <c r="AA560" s="58"/>
      <c r="AB560" s="75"/>
      <c r="AC560" s="319">
        <f t="shared" si="448"/>
        <v>0</v>
      </c>
      <c r="AD560" s="278"/>
      <c r="AE560" s="278"/>
      <c r="AF560" s="278"/>
      <c r="AG560" s="294">
        <f t="shared" si="449"/>
        <v>0</v>
      </c>
      <c r="AH560" s="304">
        <f t="shared" si="450"/>
        <v>0</v>
      </c>
    </row>
    <row r="561" spans="1:35" outlineLevel="1">
      <c r="A561" s="103">
        <v>4631</v>
      </c>
      <c r="B561" s="44" t="s">
        <v>610</v>
      </c>
      <c r="C561" s="236" t="s">
        <v>248</v>
      </c>
      <c r="D561" s="6"/>
      <c r="E561" s="8"/>
      <c r="F561" s="98">
        <v>1</v>
      </c>
      <c r="G561" s="8"/>
      <c r="H561" s="7">
        <f t="shared" si="445"/>
        <v>1</v>
      </c>
      <c r="I561" s="4">
        <v>1</v>
      </c>
      <c r="J561" s="8" t="s">
        <v>231</v>
      </c>
      <c r="K561" s="7">
        <f>SUMIF(exportMMB!D:D,'Voorbeeld Costreport BudgetMMB'!A561,exportMMB!G:G)</f>
        <v>0</v>
      </c>
      <c r="L561" s="14">
        <f>INDEX(budgetMMB!L:L,MATCH(A:A,budgetMMB!A:A,0))</f>
        <v>0</v>
      </c>
      <c r="M561" s="22">
        <f>INDEX(budgetMMB!M:M,MATCH($A:$A,budgetMMB!$A:$A,0))</f>
        <v>0</v>
      </c>
      <c r="N561" s="14">
        <f>INDEX(budgetMMB!N:N,MATCH($A:$A,budgetMMB!$A:$A,0))</f>
        <v>0</v>
      </c>
      <c r="O561" s="35">
        <f>INDEX(budgetMMB!O:O,MATCH($A:$A,budgetMMB!$A:$A,0))</f>
        <v>0</v>
      </c>
      <c r="P561" s="35">
        <f>INDEX(budgetMMB!P:P,MATCH($A:$A,budgetMMB!$A:$A,0))</f>
        <v>0</v>
      </c>
      <c r="Q561" s="35">
        <f>INDEX(budgetMMB!Q:Q,MATCH($A:$A,budgetMMB!$A:$A,0))</f>
        <v>0</v>
      </c>
      <c r="R561" s="35">
        <f>INDEX(budgetMMB!R:R,MATCH($A:$A,budgetMMB!$A:$A,0))</f>
        <v>0</v>
      </c>
      <c r="S561" s="14">
        <f t="shared" si="446"/>
        <v>0</v>
      </c>
      <c r="T561" s="35">
        <f>INDEX(budgetMMB!T:T,MATCH($A:$A,budgetMMB!$A:$A,0))</f>
        <v>0</v>
      </c>
      <c r="U561" s="332">
        <f t="shared" si="447"/>
        <v>0</v>
      </c>
      <c r="V561" s="58"/>
      <c r="W561" s="14"/>
      <c r="X561" s="58"/>
      <c r="Y561" s="58"/>
      <c r="Z561" s="58"/>
      <c r="AA561" s="58"/>
      <c r="AB561" s="75"/>
      <c r="AC561" s="319">
        <f t="shared" si="448"/>
        <v>0</v>
      </c>
      <c r="AD561" s="278"/>
      <c r="AE561" s="278"/>
      <c r="AF561" s="278"/>
      <c r="AG561" s="294">
        <f t="shared" si="449"/>
        <v>0</v>
      </c>
      <c r="AH561" s="304">
        <f t="shared" si="450"/>
        <v>0</v>
      </c>
    </row>
    <row r="562" spans="1:35" outlineLevel="1">
      <c r="A562" s="103">
        <v>4632</v>
      </c>
      <c r="B562" s="44" t="s">
        <v>611</v>
      </c>
      <c r="C562" s="236" t="s">
        <v>248</v>
      </c>
      <c r="D562" s="6"/>
      <c r="E562" s="8"/>
      <c r="F562" s="98">
        <v>1</v>
      </c>
      <c r="G562" s="8"/>
      <c r="H562" s="7">
        <f t="shared" si="445"/>
        <v>1</v>
      </c>
      <c r="I562" s="4">
        <v>1</v>
      </c>
      <c r="J562" s="8" t="s">
        <v>231</v>
      </c>
      <c r="K562" s="7">
        <f>SUMIF(exportMMB!D:D,'Voorbeeld Costreport BudgetMMB'!A562,exportMMB!G:G)</f>
        <v>0</v>
      </c>
      <c r="L562" s="14">
        <f>INDEX(budgetMMB!L:L,MATCH(A:A,budgetMMB!A:A,0))</f>
        <v>0</v>
      </c>
      <c r="M562" s="22">
        <f>INDEX(budgetMMB!M:M,MATCH($A:$A,budgetMMB!$A:$A,0))</f>
        <v>0</v>
      </c>
      <c r="N562" s="14">
        <f>INDEX(budgetMMB!N:N,MATCH($A:$A,budgetMMB!$A:$A,0))</f>
        <v>0</v>
      </c>
      <c r="O562" s="35">
        <f>INDEX(budgetMMB!O:O,MATCH($A:$A,budgetMMB!$A:$A,0))</f>
        <v>0</v>
      </c>
      <c r="P562" s="35">
        <f>INDEX(budgetMMB!P:P,MATCH($A:$A,budgetMMB!$A:$A,0))</f>
        <v>0</v>
      </c>
      <c r="Q562" s="35">
        <f>INDEX(budgetMMB!Q:Q,MATCH($A:$A,budgetMMB!$A:$A,0))</f>
        <v>0</v>
      </c>
      <c r="R562" s="35">
        <f>INDEX(budgetMMB!R:R,MATCH($A:$A,budgetMMB!$A:$A,0))</f>
        <v>0</v>
      </c>
      <c r="S562" s="14">
        <f t="shared" si="446"/>
        <v>0</v>
      </c>
      <c r="T562" s="35">
        <f>INDEX(budgetMMB!T:T,MATCH($A:$A,budgetMMB!$A:$A,0))</f>
        <v>0</v>
      </c>
      <c r="U562" s="332">
        <f t="shared" si="447"/>
        <v>0</v>
      </c>
      <c r="V562" s="58"/>
      <c r="W562" s="14"/>
      <c r="X562" s="58"/>
      <c r="Y562" s="58"/>
      <c r="Z562" s="58"/>
      <c r="AA562" s="58"/>
      <c r="AB562" s="75"/>
      <c r="AC562" s="319">
        <f t="shared" si="448"/>
        <v>0</v>
      </c>
      <c r="AD562" s="278"/>
      <c r="AE562" s="278"/>
      <c r="AF562" s="278"/>
      <c r="AG562" s="294">
        <f t="shared" si="449"/>
        <v>0</v>
      </c>
      <c r="AH562" s="304">
        <f t="shared" si="450"/>
        <v>0</v>
      </c>
    </row>
    <row r="563" spans="1:35" outlineLevel="1">
      <c r="A563" s="103">
        <v>4634</v>
      </c>
      <c r="B563" s="44" t="s">
        <v>612</v>
      </c>
      <c r="C563" s="236" t="s">
        <v>248</v>
      </c>
      <c r="D563" s="6"/>
      <c r="E563" s="8"/>
      <c r="F563" s="98">
        <v>1</v>
      </c>
      <c r="G563" s="8"/>
      <c r="H563" s="7">
        <f t="shared" si="445"/>
        <v>1</v>
      </c>
      <c r="I563" s="4">
        <v>1</v>
      </c>
      <c r="J563" s="8" t="s">
        <v>231</v>
      </c>
      <c r="K563" s="7">
        <f>SUMIF(exportMMB!D:D,'Voorbeeld Costreport BudgetMMB'!A563,exportMMB!G:G)</f>
        <v>0</v>
      </c>
      <c r="L563" s="14">
        <f>INDEX(budgetMMB!L:L,MATCH(A:A,budgetMMB!A:A,0))</f>
        <v>0</v>
      </c>
      <c r="M563" s="22">
        <f>INDEX(budgetMMB!M:M,MATCH($A:$A,budgetMMB!$A:$A,0))</f>
        <v>0</v>
      </c>
      <c r="N563" s="14">
        <f>INDEX(budgetMMB!N:N,MATCH($A:$A,budgetMMB!$A:$A,0))</f>
        <v>0</v>
      </c>
      <c r="O563" s="35">
        <f>INDEX(budgetMMB!O:O,MATCH($A:$A,budgetMMB!$A:$A,0))</f>
        <v>0</v>
      </c>
      <c r="P563" s="35">
        <f>INDEX(budgetMMB!P:P,MATCH($A:$A,budgetMMB!$A:$A,0))</f>
        <v>0</v>
      </c>
      <c r="Q563" s="35">
        <f>INDEX(budgetMMB!Q:Q,MATCH($A:$A,budgetMMB!$A:$A,0))</f>
        <v>0</v>
      </c>
      <c r="R563" s="35">
        <f>INDEX(budgetMMB!R:R,MATCH($A:$A,budgetMMB!$A:$A,0))</f>
        <v>0</v>
      </c>
      <c r="S563" s="14">
        <f t="shared" si="446"/>
        <v>0</v>
      </c>
      <c r="T563" s="35">
        <f>INDEX(budgetMMB!T:T,MATCH($A:$A,budgetMMB!$A:$A,0))</f>
        <v>0</v>
      </c>
      <c r="U563" s="332">
        <f t="shared" si="447"/>
        <v>0</v>
      </c>
      <c r="V563" s="58"/>
      <c r="W563" s="14"/>
      <c r="X563" s="58"/>
      <c r="Y563" s="58"/>
      <c r="Z563" s="58"/>
      <c r="AA563" s="58"/>
      <c r="AB563" s="75"/>
      <c r="AC563" s="319">
        <f t="shared" si="448"/>
        <v>0</v>
      </c>
      <c r="AD563" s="278"/>
      <c r="AE563" s="278"/>
      <c r="AF563" s="278"/>
      <c r="AG563" s="294">
        <f t="shared" si="449"/>
        <v>0</v>
      </c>
      <c r="AH563" s="304">
        <f t="shared" si="450"/>
        <v>0</v>
      </c>
    </row>
    <row r="564" spans="1:35" outlineLevel="1">
      <c r="A564" s="103">
        <v>4640</v>
      </c>
      <c r="B564" s="44" t="s">
        <v>613</v>
      </c>
      <c r="C564" s="236" t="s">
        <v>248</v>
      </c>
      <c r="D564" s="6"/>
      <c r="E564" s="8"/>
      <c r="F564" s="98">
        <v>1</v>
      </c>
      <c r="G564" s="8"/>
      <c r="H564" s="7">
        <f t="shared" si="445"/>
        <v>1</v>
      </c>
      <c r="I564" s="4">
        <v>1</v>
      </c>
      <c r="J564" s="8" t="s">
        <v>231</v>
      </c>
      <c r="K564" s="7">
        <f>SUMIF(exportMMB!D:D,'Voorbeeld Costreport BudgetMMB'!A564,exportMMB!G:G)</f>
        <v>0</v>
      </c>
      <c r="L564" s="14">
        <f>INDEX(budgetMMB!L:L,MATCH(A:A,budgetMMB!A:A,0))</f>
        <v>0</v>
      </c>
      <c r="M564" s="22">
        <f>INDEX(budgetMMB!M:M,MATCH($A:$A,budgetMMB!$A:$A,0))</f>
        <v>0</v>
      </c>
      <c r="N564" s="14">
        <f>INDEX(budgetMMB!N:N,MATCH($A:$A,budgetMMB!$A:$A,0))</f>
        <v>0</v>
      </c>
      <c r="O564" s="35">
        <f>INDEX(budgetMMB!O:O,MATCH($A:$A,budgetMMB!$A:$A,0))</f>
        <v>0</v>
      </c>
      <c r="P564" s="35">
        <f>INDEX(budgetMMB!P:P,MATCH($A:$A,budgetMMB!$A:$A,0))</f>
        <v>0</v>
      </c>
      <c r="Q564" s="35">
        <f>INDEX(budgetMMB!Q:Q,MATCH($A:$A,budgetMMB!$A:$A,0))</f>
        <v>0</v>
      </c>
      <c r="R564" s="35">
        <f>INDEX(budgetMMB!R:R,MATCH($A:$A,budgetMMB!$A:$A,0))</f>
        <v>0</v>
      </c>
      <c r="S564" s="14">
        <f t="shared" si="446"/>
        <v>0</v>
      </c>
      <c r="T564" s="35">
        <f>INDEX(budgetMMB!T:T,MATCH($A:$A,budgetMMB!$A:$A,0))</f>
        <v>0</v>
      </c>
      <c r="U564" s="332">
        <f t="shared" si="447"/>
        <v>0</v>
      </c>
      <c r="V564" s="58"/>
      <c r="W564" s="14"/>
      <c r="X564" s="58"/>
      <c r="Y564" s="58"/>
      <c r="Z564" s="58"/>
      <c r="AA564" s="58"/>
      <c r="AB564" s="75"/>
      <c r="AC564" s="319">
        <f t="shared" si="448"/>
        <v>0</v>
      </c>
      <c r="AD564" s="279"/>
      <c r="AE564" s="279"/>
      <c r="AF564" s="279"/>
      <c r="AG564" s="294">
        <f t="shared" si="449"/>
        <v>0</v>
      </c>
      <c r="AH564" s="304">
        <f t="shared" si="450"/>
        <v>0</v>
      </c>
      <c r="AI564" s="328"/>
    </row>
    <row r="565" spans="1:35" outlineLevel="1">
      <c r="A565" s="103">
        <v>4641</v>
      </c>
      <c r="B565" s="44" t="s">
        <v>614</v>
      </c>
      <c r="C565" s="236" t="s">
        <v>248</v>
      </c>
      <c r="D565" s="6"/>
      <c r="E565" s="8"/>
      <c r="F565" s="98">
        <v>1</v>
      </c>
      <c r="G565" s="8"/>
      <c r="H565" s="7">
        <f t="shared" si="445"/>
        <v>1</v>
      </c>
      <c r="I565" s="4">
        <v>1</v>
      </c>
      <c r="J565" s="8" t="s">
        <v>231</v>
      </c>
      <c r="K565" s="7">
        <f>SUMIF(exportMMB!D:D,'Voorbeeld Costreport BudgetMMB'!A565,exportMMB!G:G)</f>
        <v>0</v>
      </c>
      <c r="L565" s="14">
        <f>INDEX(budgetMMB!L:L,MATCH(A:A,budgetMMB!A:A,0))</f>
        <v>0</v>
      </c>
      <c r="M565" s="22">
        <f>INDEX(budgetMMB!M:M,MATCH($A:$A,budgetMMB!$A:$A,0))</f>
        <v>0</v>
      </c>
      <c r="N565" s="14">
        <f>INDEX(budgetMMB!N:N,MATCH($A:$A,budgetMMB!$A:$A,0))</f>
        <v>0</v>
      </c>
      <c r="O565" s="35">
        <f>INDEX(budgetMMB!O:O,MATCH($A:$A,budgetMMB!$A:$A,0))</f>
        <v>0</v>
      </c>
      <c r="P565" s="35">
        <f>INDEX(budgetMMB!P:P,MATCH($A:$A,budgetMMB!$A:$A,0))</f>
        <v>0</v>
      </c>
      <c r="Q565" s="35">
        <f>INDEX(budgetMMB!Q:Q,MATCH($A:$A,budgetMMB!$A:$A,0))</f>
        <v>0</v>
      </c>
      <c r="R565" s="35">
        <f>INDEX(budgetMMB!R:R,MATCH($A:$A,budgetMMB!$A:$A,0))</f>
        <v>0</v>
      </c>
      <c r="S565" s="14">
        <f t="shared" si="446"/>
        <v>0</v>
      </c>
      <c r="T565" s="35">
        <f>INDEX(budgetMMB!T:T,MATCH($A:$A,budgetMMB!$A:$A,0))</f>
        <v>0</v>
      </c>
      <c r="U565" s="332">
        <f t="shared" si="447"/>
        <v>0</v>
      </c>
      <c r="V565" s="58"/>
      <c r="W565" s="14"/>
      <c r="X565" s="58"/>
      <c r="Y565" s="58"/>
      <c r="Z565" s="58"/>
      <c r="AA565" s="58"/>
      <c r="AB565" s="75"/>
      <c r="AC565" s="319">
        <f t="shared" si="448"/>
        <v>0</v>
      </c>
      <c r="AD565" s="278"/>
      <c r="AE565" s="278"/>
      <c r="AF565" s="278"/>
      <c r="AG565" s="294">
        <f t="shared" si="449"/>
        <v>0</v>
      </c>
      <c r="AH565" s="304">
        <f t="shared" si="450"/>
        <v>0</v>
      </c>
    </row>
    <row r="566" spans="1:35" outlineLevel="1">
      <c r="A566" s="103">
        <v>4645</v>
      </c>
      <c r="B566" s="44" t="s">
        <v>615</v>
      </c>
      <c r="C566" s="236" t="s">
        <v>248</v>
      </c>
      <c r="D566" s="6"/>
      <c r="E566" s="8"/>
      <c r="F566" s="98">
        <v>1</v>
      </c>
      <c r="G566" s="8"/>
      <c r="H566" s="7">
        <f t="shared" si="445"/>
        <v>1</v>
      </c>
      <c r="I566" s="4">
        <v>1</v>
      </c>
      <c r="J566" s="8" t="s">
        <v>231</v>
      </c>
      <c r="K566" s="7">
        <f>SUMIF(exportMMB!D:D,'Voorbeeld Costreport BudgetMMB'!A566,exportMMB!G:G)</f>
        <v>0</v>
      </c>
      <c r="L566" s="14">
        <f>INDEX(budgetMMB!L:L,MATCH(A:A,budgetMMB!A:A,0))</f>
        <v>0</v>
      </c>
      <c r="M566" s="22">
        <f>INDEX(budgetMMB!M:M,MATCH($A:$A,budgetMMB!$A:$A,0))</f>
        <v>0</v>
      </c>
      <c r="N566" s="14">
        <f>INDEX(budgetMMB!N:N,MATCH($A:$A,budgetMMB!$A:$A,0))</f>
        <v>0</v>
      </c>
      <c r="O566" s="35">
        <f>INDEX(budgetMMB!O:O,MATCH($A:$A,budgetMMB!$A:$A,0))</f>
        <v>0</v>
      </c>
      <c r="P566" s="35">
        <f>INDEX(budgetMMB!P:P,MATCH($A:$A,budgetMMB!$A:$A,0))</f>
        <v>0</v>
      </c>
      <c r="Q566" s="35">
        <f>INDEX(budgetMMB!Q:Q,MATCH($A:$A,budgetMMB!$A:$A,0))</f>
        <v>0</v>
      </c>
      <c r="R566" s="35">
        <f>INDEX(budgetMMB!R:R,MATCH($A:$A,budgetMMB!$A:$A,0))</f>
        <v>0</v>
      </c>
      <c r="S566" s="14">
        <f t="shared" si="446"/>
        <v>0</v>
      </c>
      <c r="T566" s="35">
        <f>INDEX(budgetMMB!T:T,MATCH($A:$A,budgetMMB!$A:$A,0))</f>
        <v>0</v>
      </c>
      <c r="U566" s="332">
        <f t="shared" si="447"/>
        <v>0</v>
      </c>
      <c r="V566" s="58"/>
      <c r="W566" s="14"/>
      <c r="X566" s="58"/>
      <c r="Y566" s="58"/>
      <c r="Z566" s="58"/>
      <c r="AA566" s="58"/>
      <c r="AB566" s="75"/>
      <c r="AC566" s="319">
        <f t="shared" si="448"/>
        <v>0</v>
      </c>
      <c r="AD566" s="278"/>
      <c r="AE566" s="278"/>
      <c r="AF566" s="278"/>
      <c r="AG566" s="294">
        <f t="shared" si="449"/>
        <v>0</v>
      </c>
      <c r="AH566" s="304">
        <f t="shared" si="450"/>
        <v>0</v>
      </c>
    </row>
    <row r="567" spans="1:35" outlineLevel="1">
      <c r="A567" s="170"/>
      <c r="B567" s="171" t="s">
        <v>602</v>
      </c>
      <c r="C567" s="236"/>
      <c r="D567" s="172"/>
      <c r="E567" s="173"/>
      <c r="F567" s="174"/>
      <c r="G567" s="173"/>
      <c r="H567" s="175"/>
      <c r="I567" s="176"/>
      <c r="J567" s="173"/>
      <c r="K567" s="175"/>
      <c r="L567" s="177">
        <f>SUM(L555:L566)</f>
        <v>0</v>
      </c>
      <c r="M567" s="178">
        <f>SUM(M555:M566)</f>
        <v>0</v>
      </c>
      <c r="N567" s="177">
        <f t="shared" ref="N567:U567" si="451">SUM(N555:N566)</f>
        <v>0</v>
      </c>
      <c r="O567" s="179">
        <f t="shared" si="451"/>
        <v>0</v>
      </c>
      <c r="P567" s="179">
        <f t="shared" si="451"/>
        <v>0</v>
      </c>
      <c r="Q567" s="179">
        <f t="shared" si="451"/>
        <v>0</v>
      </c>
      <c r="R567" s="179">
        <f t="shared" si="451"/>
        <v>0</v>
      </c>
      <c r="S567" s="177">
        <f t="shared" si="451"/>
        <v>0</v>
      </c>
      <c r="T567" s="179">
        <f t="shared" si="451"/>
        <v>0</v>
      </c>
      <c r="U567" s="284">
        <f t="shared" si="451"/>
        <v>0</v>
      </c>
      <c r="V567" s="58">
        <f t="shared" ref="V567:AA567" si="452">SUM(V555:V566)</f>
        <v>0</v>
      </c>
      <c r="W567" s="14">
        <f t="shared" si="452"/>
        <v>0</v>
      </c>
      <c r="X567" s="58">
        <f t="shared" si="452"/>
        <v>0</v>
      </c>
      <c r="Y567" s="58">
        <f t="shared" si="452"/>
        <v>0</v>
      </c>
      <c r="Z567" s="58">
        <f t="shared" si="452"/>
        <v>0</v>
      </c>
      <c r="AA567" s="58">
        <f t="shared" si="452"/>
        <v>0</v>
      </c>
      <c r="AB567" s="311">
        <f t="shared" ref="AB567" si="453">SUM(AB555:AB566)</f>
        <v>0</v>
      </c>
      <c r="AC567" s="319">
        <f t="shared" ref="AC567:AF567" si="454">SUM(AC555:AC566)</f>
        <v>0</v>
      </c>
      <c r="AD567" s="278">
        <f t="shared" si="454"/>
        <v>0</v>
      </c>
      <c r="AE567" s="278">
        <f t="shared" si="454"/>
        <v>0</v>
      </c>
      <c r="AF567" s="278">
        <f t="shared" si="454"/>
        <v>0</v>
      </c>
      <c r="AG567" s="294">
        <f t="shared" ref="AG567:AH567" si="455">SUM(AG555:AG566)</f>
        <v>0</v>
      </c>
      <c r="AH567" s="304">
        <f t="shared" si="455"/>
        <v>0</v>
      </c>
    </row>
    <row r="568" spans="1:35" outlineLevel="1">
      <c r="A568" s="182"/>
      <c r="B568" s="171" t="s">
        <v>616</v>
      </c>
      <c r="C568" s="236"/>
      <c r="D568" s="183"/>
      <c r="E568" s="184"/>
      <c r="F568" s="185"/>
      <c r="G568" s="184"/>
      <c r="H568" s="186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  <c r="U568" s="284"/>
      <c r="V568" s="58"/>
      <c r="W568" s="14"/>
      <c r="X568" s="58"/>
      <c r="Y568" s="58"/>
      <c r="Z568" s="58"/>
      <c r="AA568" s="58"/>
      <c r="AB568" s="312"/>
      <c r="AC568" s="319"/>
      <c r="AD568" s="278"/>
      <c r="AE568" s="278"/>
      <c r="AF568" s="278"/>
      <c r="AG568" s="294"/>
      <c r="AH568" s="304"/>
    </row>
    <row r="569" spans="1:35" outlineLevel="1">
      <c r="A569" s="103">
        <v>4651</v>
      </c>
      <c r="B569" s="44" t="s">
        <v>617</v>
      </c>
      <c r="C569" s="236" t="s">
        <v>244</v>
      </c>
      <c r="D569" s="6"/>
      <c r="E569" s="8"/>
      <c r="F569" s="98">
        <v>1</v>
      </c>
      <c r="G569" s="8"/>
      <c r="H569" s="7">
        <f t="shared" ref="H569:H578" si="456">SUM(E569:G569)</f>
        <v>1</v>
      </c>
      <c r="I569" s="4">
        <v>1</v>
      </c>
      <c r="J569" s="8" t="s">
        <v>231</v>
      </c>
      <c r="K569" s="7">
        <f>SUMIF(exportMMB!D:D,'Voorbeeld Costreport BudgetMMB'!A569,exportMMB!G:G)</f>
        <v>0</v>
      </c>
      <c r="L569" s="14">
        <f>INDEX(budgetMMB!L:L,MATCH(A:A,budgetMMB!A:A,0))</f>
        <v>0</v>
      </c>
      <c r="M569" s="22">
        <f>INDEX(budgetMMB!M:M,MATCH($A:$A,budgetMMB!$A:$A,0))</f>
        <v>0</v>
      </c>
      <c r="N569" s="14">
        <f>INDEX(budgetMMB!N:N,MATCH($A:$A,budgetMMB!$A:$A,0))</f>
        <v>0</v>
      </c>
      <c r="O569" s="35">
        <f>INDEX(budgetMMB!O:O,MATCH($A:$A,budgetMMB!$A:$A,0))</f>
        <v>0</v>
      </c>
      <c r="P569" s="35">
        <f>INDEX(budgetMMB!P:P,MATCH($A:$A,budgetMMB!$A:$A,0))</f>
        <v>0</v>
      </c>
      <c r="Q569" s="35">
        <f>INDEX(budgetMMB!Q:Q,MATCH($A:$A,budgetMMB!$A:$A,0))</f>
        <v>0</v>
      </c>
      <c r="R569" s="35">
        <f>INDEX(budgetMMB!R:R,MATCH($A:$A,budgetMMB!$A:$A,0))</f>
        <v>0</v>
      </c>
      <c r="S569" s="14">
        <f t="shared" ref="S569:S578" si="457">L569-SUM(N569:R569)</f>
        <v>0</v>
      </c>
      <c r="T569" s="35">
        <f>INDEX(budgetMMB!T:T,MATCH($A:$A,budgetMMB!$A:$A,0))</f>
        <v>0</v>
      </c>
      <c r="U569" s="332">
        <f t="shared" ref="U569:U578" si="458">W:W+X:X+Y:Y+Z:Z+AA:AA</f>
        <v>0</v>
      </c>
      <c r="V569" s="58"/>
      <c r="W569" s="14"/>
      <c r="X569" s="58"/>
      <c r="Y569" s="58"/>
      <c r="Z569" s="58"/>
      <c r="AA569" s="58"/>
      <c r="AB569" s="75"/>
      <c r="AC569" s="319">
        <f t="shared" ref="AC569:AC578" si="459">AD:AD+AE:AE</f>
        <v>0</v>
      </c>
      <c r="AD569" s="278"/>
      <c r="AE569" s="278"/>
      <c r="AF569" s="278"/>
      <c r="AG569" s="294">
        <f t="shared" ref="AG569:AG578" si="460">AC:AC+U:U</f>
        <v>0</v>
      </c>
      <c r="AH569" s="304">
        <f t="shared" ref="AH569:AH578" si="461">L:L-AG:AG</f>
        <v>0</v>
      </c>
    </row>
    <row r="570" spans="1:35" outlineLevel="1">
      <c r="A570" s="103">
        <v>4652</v>
      </c>
      <c r="B570" s="44" t="s">
        <v>618</v>
      </c>
      <c r="C570" s="236" t="s">
        <v>244</v>
      </c>
      <c r="D570" s="6"/>
      <c r="E570" s="8"/>
      <c r="F570" s="98">
        <v>1</v>
      </c>
      <c r="G570" s="8"/>
      <c r="H570" s="7">
        <f t="shared" si="456"/>
        <v>1</v>
      </c>
      <c r="I570" s="4">
        <v>1</v>
      </c>
      <c r="J570" s="8" t="s">
        <v>231</v>
      </c>
      <c r="K570" s="7">
        <f>SUMIF(exportMMB!D:D,'Voorbeeld Costreport BudgetMMB'!A570,exportMMB!G:G)</f>
        <v>0</v>
      </c>
      <c r="L570" s="14">
        <f>INDEX(budgetMMB!L:L,MATCH(A:A,budgetMMB!A:A,0))</f>
        <v>0</v>
      </c>
      <c r="M570" s="22">
        <f>INDEX(budgetMMB!M:M,MATCH($A:$A,budgetMMB!$A:$A,0))</f>
        <v>0</v>
      </c>
      <c r="N570" s="14">
        <f>INDEX(budgetMMB!N:N,MATCH($A:$A,budgetMMB!$A:$A,0))</f>
        <v>0</v>
      </c>
      <c r="O570" s="35">
        <f>INDEX(budgetMMB!O:O,MATCH($A:$A,budgetMMB!$A:$A,0))</f>
        <v>0</v>
      </c>
      <c r="P570" s="35">
        <f>INDEX(budgetMMB!P:P,MATCH($A:$A,budgetMMB!$A:$A,0))</f>
        <v>0</v>
      </c>
      <c r="Q570" s="35">
        <f>INDEX(budgetMMB!Q:Q,MATCH($A:$A,budgetMMB!$A:$A,0))</f>
        <v>0</v>
      </c>
      <c r="R570" s="35">
        <f>INDEX(budgetMMB!R:R,MATCH($A:$A,budgetMMB!$A:$A,0))</f>
        <v>0</v>
      </c>
      <c r="S570" s="14">
        <f t="shared" si="457"/>
        <v>0</v>
      </c>
      <c r="T570" s="35">
        <f>INDEX(budgetMMB!T:T,MATCH($A:$A,budgetMMB!$A:$A,0))</f>
        <v>0</v>
      </c>
      <c r="U570" s="332">
        <f t="shared" si="458"/>
        <v>0</v>
      </c>
      <c r="V570" s="58"/>
      <c r="W570" s="14"/>
      <c r="X570" s="58"/>
      <c r="Y570" s="58"/>
      <c r="Z570" s="58"/>
      <c r="AA570" s="58"/>
      <c r="AB570" s="75"/>
      <c r="AC570" s="319">
        <f t="shared" si="459"/>
        <v>0</v>
      </c>
      <c r="AD570" s="278"/>
      <c r="AE570" s="278"/>
      <c r="AF570" s="278"/>
      <c r="AG570" s="294">
        <f t="shared" si="460"/>
        <v>0</v>
      </c>
      <c r="AH570" s="304">
        <f t="shared" si="461"/>
        <v>0</v>
      </c>
    </row>
    <row r="571" spans="1:35" outlineLevel="1">
      <c r="A571" s="103">
        <v>4655</v>
      </c>
      <c r="B571" s="44" t="s">
        <v>619</v>
      </c>
      <c r="C571" s="236" t="s">
        <v>244</v>
      </c>
      <c r="D571" s="6"/>
      <c r="E571" s="8"/>
      <c r="F571" s="98">
        <v>1</v>
      </c>
      <c r="G571" s="8"/>
      <c r="H571" s="7">
        <f t="shared" si="456"/>
        <v>1</v>
      </c>
      <c r="I571" s="4">
        <v>1</v>
      </c>
      <c r="J571" s="8" t="s">
        <v>231</v>
      </c>
      <c r="K571" s="7">
        <f>SUMIF(exportMMB!D:D,'Voorbeeld Costreport BudgetMMB'!A571,exportMMB!G:G)</f>
        <v>0</v>
      </c>
      <c r="L571" s="14">
        <f>INDEX(budgetMMB!L:L,MATCH(A:A,budgetMMB!A:A,0))</f>
        <v>0</v>
      </c>
      <c r="M571" s="22">
        <f>INDEX(budgetMMB!M:M,MATCH($A:$A,budgetMMB!$A:$A,0))</f>
        <v>0</v>
      </c>
      <c r="N571" s="14">
        <f>INDEX(budgetMMB!N:N,MATCH($A:$A,budgetMMB!$A:$A,0))</f>
        <v>0</v>
      </c>
      <c r="O571" s="35">
        <f>INDEX(budgetMMB!O:O,MATCH($A:$A,budgetMMB!$A:$A,0))</f>
        <v>0</v>
      </c>
      <c r="P571" s="35">
        <f>INDEX(budgetMMB!P:P,MATCH($A:$A,budgetMMB!$A:$A,0))</f>
        <v>0</v>
      </c>
      <c r="Q571" s="35">
        <f>INDEX(budgetMMB!Q:Q,MATCH($A:$A,budgetMMB!$A:$A,0))</f>
        <v>0</v>
      </c>
      <c r="R571" s="35">
        <f>INDEX(budgetMMB!R:R,MATCH($A:$A,budgetMMB!$A:$A,0))</f>
        <v>0</v>
      </c>
      <c r="S571" s="14">
        <f t="shared" si="457"/>
        <v>0</v>
      </c>
      <c r="T571" s="35">
        <f>INDEX(budgetMMB!T:T,MATCH($A:$A,budgetMMB!$A:$A,0))</f>
        <v>0</v>
      </c>
      <c r="U571" s="332">
        <f t="shared" si="458"/>
        <v>0</v>
      </c>
      <c r="V571" s="58"/>
      <c r="W571" s="14"/>
      <c r="X571" s="58"/>
      <c r="Y571" s="58"/>
      <c r="Z571" s="58"/>
      <c r="AA571" s="58"/>
      <c r="AB571" s="75"/>
      <c r="AC571" s="319">
        <f t="shared" si="459"/>
        <v>0</v>
      </c>
      <c r="AD571" s="278"/>
      <c r="AE571" s="278"/>
      <c r="AF571" s="278"/>
      <c r="AG571" s="294">
        <f t="shared" si="460"/>
        <v>0</v>
      </c>
      <c r="AH571" s="304">
        <f t="shared" si="461"/>
        <v>0</v>
      </c>
    </row>
    <row r="572" spans="1:35" outlineLevel="1">
      <c r="A572" s="103">
        <v>4661</v>
      </c>
      <c r="B572" s="44" t="s">
        <v>620</v>
      </c>
      <c r="C572" s="236" t="s">
        <v>244</v>
      </c>
      <c r="D572" s="6"/>
      <c r="E572" s="8"/>
      <c r="F572" s="98">
        <v>1</v>
      </c>
      <c r="G572" s="8"/>
      <c r="H572" s="7">
        <f t="shared" si="456"/>
        <v>1</v>
      </c>
      <c r="I572" s="4">
        <v>1</v>
      </c>
      <c r="J572" s="8" t="s">
        <v>231</v>
      </c>
      <c r="K572" s="7">
        <f>SUMIF(exportMMB!D:D,'Voorbeeld Costreport BudgetMMB'!A572,exportMMB!G:G)</f>
        <v>0</v>
      </c>
      <c r="L572" s="14">
        <f>INDEX(budgetMMB!L:L,MATCH(A:A,budgetMMB!A:A,0))</f>
        <v>0</v>
      </c>
      <c r="M572" s="22">
        <f>INDEX(budgetMMB!M:M,MATCH($A:$A,budgetMMB!$A:$A,0))</f>
        <v>0</v>
      </c>
      <c r="N572" s="14">
        <f>INDEX(budgetMMB!N:N,MATCH($A:$A,budgetMMB!$A:$A,0))</f>
        <v>0</v>
      </c>
      <c r="O572" s="35">
        <f>INDEX(budgetMMB!O:O,MATCH($A:$A,budgetMMB!$A:$A,0))</f>
        <v>0</v>
      </c>
      <c r="P572" s="35">
        <f>INDEX(budgetMMB!P:P,MATCH($A:$A,budgetMMB!$A:$A,0))</f>
        <v>0</v>
      </c>
      <c r="Q572" s="35">
        <f>INDEX(budgetMMB!Q:Q,MATCH($A:$A,budgetMMB!$A:$A,0))</f>
        <v>0</v>
      </c>
      <c r="R572" s="35">
        <f>INDEX(budgetMMB!R:R,MATCH($A:$A,budgetMMB!$A:$A,0))</f>
        <v>0</v>
      </c>
      <c r="S572" s="14">
        <f t="shared" si="457"/>
        <v>0</v>
      </c>
      <c r="T572" s="35">
        <f>INDEX(budgetMMB!T:T,MATCH($A:$A,budgetMMB!$A:$A,0))</f>
        <v>0</v>
      </c>
      <c r="U572" s="332">
        <f t="shared" si="458"/>
        <v>0</v>
      </c>
      <c r="V572" s="58"/>
      <c r="W572" s="14"/>
      <c r="X572" s="58"/>
      <c r="Y572" s="58"/>
      <c r="Z572" s="58"/>
      <c r="AA572" s="58"/>
      <c r="AB572" s="75"/>
      <c r="AC572" s="319">
        <f t="shared" si="459"/>
        <v>0</v>
      </c>
      <c r="AD572" s="278"/>
      <c r="AE572" s="278"/>
      <c r="AF572" s="278"/>
      <c r="AG572" s="294">
        <f t="shared" si="460"/>
        <v>0</v>
      </c>
      <c r="AH572" s="304">
        <f t="shared" si="461"/>
        <v>0</v>
      </c>
    </row>
    <row r="573" spans="1:35" outlineLevel="1">
      <c r="A573" s="103">
        <v>4662</v>
      </c>
      <c r="B573" s="44" t="s">
        <v>621</v>
      </c>
      <c r="C573" s="236" t="s">
        <v>244</v>
      </c>
      <c r="D573" s="6"/>
      <c r="E573" s="8"/>
      <c r="F573" s="98">
        <v>1</v>
      </c>
      <c r="G573" s="8"/>
      <c r="H573" s="7">
        <f t="shared" si="456"/>
        <v>1</v>
      </c>
      <c r="I573" s="4">
        <v>1</v>
      </c>
      <c r="J573" s="8" t="s">
        <v>231</v>
      </c>
      <c r="K573" s="7">
        <f>SUMIF(exportMMB!D:D,'Voorbeeld Costreport BudgetMMB'!A573,exportMMB!G:G)</f>
        <v>0</v>
      </c>
      <c r="L573" s="14">
        <f>INDEX(budgetMMB!L:L,MATCH(A:A,budgetMMB!A:A,0))</f>
        <v>0</v>
      </c>
      <c r="M573" s="22">
        <f>INDEX(budgetMMB!M:M,MATCH($A:$A,budgetMMB!$A:$A,0))</f>
        <v>0</v>
      </c>
      <c r="N573" s="14">
        <f>INDEX(budgetMMB!N:N,MATCH($A:$A,budgetMMB!$A:$A,0))</f>
        <v>0</v>
      </c>
      <c r="O573" s="35">
        <f>INDEX(budgetMMB!O:O,MATCH($A:$A,budgetMMB!$A:$A,0))</f>
        <v>0</v>
      </c>
      <c r="P573" s="35">
        <f>INDEX(budgetMMB!P:P,MATCH($A:$A,budgetMMB!$A:$A,0))</f>
        <v>0</v>
      </c>
      <c r="Q573" s="35">
        <f>INDEX(budgetMMB!Q:Q,MATCH($A:$A,budgetMMB!$A:$A,0))</f>
        <v>0</v>
      </c>
      <c r="R573" s="35">
        <f>INDEX(budgetMMB!R:R,MATCH($A:$A,budgetMMB!$A:$A,0))</f>
        <v>0</v>
      </c>
      <c r="S573" s="14">
        <f t="shared" si="457"/>
        <v>0</v>
      </c>
      <c r="T573" s="35">
        <f>INDEX(budgetMMB!T:T,MATCH($A:$A,budgetMMB!$A:$A,0))</f>
        <v>0</v>
      </c>
      <c r="U573" s="332">
        <f t="shared" si="458"/>
        <v>0</v>
      </c>
      <c r="V573" s="58"/>
      <c r="W573" s="14"/>
      <c r="X573" s="58"/>
      <c r="Y573" s="58"/>
      <c r="Z573" s="58"/>
      <c r="AA573" s="58"/>
      <c r="AB573" s="75"/>
      <c r="AC573" s="319">
        <f t="shared" si="459"/>
        <v>0</v>
      </c>
      <c r="AD573" s="278"/>
      <c r="AE573" s="278"/>
      <c r="AF573" s="278"/>
      <c r="AG573" s="294">
        <f t="shared" si="460"/>
        <v>0</v>
      </c>
      <c r="AH573" s="304">
        <f t="shared" si="461"/>
        <v>0</v>
      </c>
    </row>
    <row r="574" spans="1:35" outlineLevel="1">
      <c r="A574" s="103">
        <v>4663</v>
      </c>
      <c r="B574" s="44" t="s">
        <v>622</v>
      </c>
      <c r="C574" s="236" t="s">
        <v>244</v>
      </c>
      <c r="D574" s="6"/>
      <c r="E574" s="8"/>
      <c r="F574" s="98">
        <v>1</v>
      </c>
      <c r="G574" s="8"/>
      <c r="H574" s="7">
        <f t="shared" si="456"/>
        <v>1</v>
      </c>
      <c r="I574" s="4">
        <v>1</v>
      </c>
      <c r="J574" s="8" t="s">
        <v>231</v>
      </c>
      <c r="K574" s="7">
        <f>SUMIF(exportMMB!D:D,'Voorbeeld Costreport BudgetMMB'!A574,exportMMB!G:G)</f>
        <v>0</v>
      </c>
      <c r="L574" s="14">
        <f>INDEX(budgetMMB!L:L,MATCH(A:A,budgetMMB!A:A,0))</f>
        <v>0</v>
      </c>
      <c r="M574" s="22">
        <f>INDEX(budgetMMB!M:M,MATCH($A:$A,budgetMMB!$A:$A,0))</f>
        <v>0</v>
      </c>
      <c r="N574" s="14">
        <f>INDEX(budgetMMB!N:N,MATCH($A:$A,budgetMMB!$A:$A,0))</f>
        <v>0</v>
      </c>
      <c r="O574" s="35">
        <f>INDEX(budgetMMB!O:O,MATCH($A:$A,budgetMMB!$A:$A,0))</f>
        <v>0</v>
      </c>
      <c r="P574" s="35">
        <f>INDEX(budgetMMB!P:P,MATCH($A:$A,budgetMMB!$A:$A,0))</f>
        <v>0</v>
      </c>
      <c r="Q574" s="35">
        <f>INDEX(budgetMMB!Q:Q,MATCH($A:$A,budgetMMB!$A:$A,0))</f>
        <v>0</v>
      </c>
      <c r="R574" s="35">
        <f>INDEX(budgetMMB!R:R,MATCH($A:$A,budgetMMB!$A:$A,0))</f>
        <v>0</v>
      </c>
      <c r="S574" s="14">
        <f t="shared" si="457"/>
        <v>0</v>
      </c>
      <c r="T574" s="35">
        <f>INDEX(budgetMMB!T:T,MATCH($A:$A,budgetMMB!$A:$A,0))</f>
        <v>0</v>
      </c>
      <c r="U574" s="332">
        <f t="shared" si="458"/>
        <v>0</v>
      </c>
      <c r="V574" s="58"/>
      <c r="W574" s="14"/>
      <c r="X574" s="58"/>
      <c r="Y574" s="58"/>
      <c r="Z574" s="58"/>
      <c r="AA574" s="58"/>
      <c r="AB574" s="75"/>
      <c r="AC574" s="319">
        <f t="shared" si="459"/>
        <v>0</v>
      </c>
      <c r="AD574" s="278"/>
      <c r="AE574" s="278"/>
      <c r="AF574" s="278"/>
      <c r="AG574" s="294">
        <f t="shared" si="460"/>
        <v>0</v>
      </c>
      <c r="AH574" s="304">
        <f t="shared" si="461"/>
        <v>0</v>
      </c>
    </row>
    <row r="575" spans="1:35" outlineLevel="1">
      <c r="A575" s="103">
        <v>4664</v>
      </c>
      <c r="B575" s="44" t="s">
        <v>623</v>
      </c>
      <c r="C575" s="236" t="s">
        <v>244</v>
      </c>
      <c r="D575" s="6"/>
      <c r="E575" s="8"/>
      <c r="F575" s="98">
        <v>1</v>
      </c>
      <c r="G575" s="8"/>
      <c r="H575" s="7">
        <f t="shared" si="456"/>
        <v>1</v>
      </c>
      <c r="I575" s="4">
        <v>1</v>
      </c>
      <c r="J575" s="8" t="s">
        <v>231</v>
      </c>
      <c r="K575" s="7">
        <f>SUMIF(exportMMB!D:D,'Voorbeeld Costreport BudgetMMB'!A575,exportMMB!G:G)</f>
        <v>0</v>
      </c>
      <c r="L575" s="14">
        <f>INDEX(budgetMMB!L:L,MATCH(A:A,budgetMMB!A:A,0))</f>
        <v>0</v>
      </c>
      <c r="M575" s="22">
        <f>INDEX(budgetMMB!M:M,MATCH($A:$A,budgetMMB!$A:$A,0))</f>
        <v>0</v>
      </c>
      <c r="N575" s="14">
        <f>INDEX(budgetMMB!N:N,MATCH($A:$A,budgetMMB!$A:$A,0))</f>
        <v>0</v>
      </c>
      <c r="O575" s="35">
        <f>INDEX(budgetMMB!O:O,MATCH($A:$A,budgetMMB!$A:$A,0))</f>
        <v>0</v>
      </c>
      <c r="P575" s="35">
        <f>INDEX(budgetMMB!P:P,MATCH($A:$A,budgetMMB!$A:$A,0))</f>
        <v>0</v>
      </c>
      <c r="Q575" s="35">
        <f>INDEX(budgetMMB!Q:Q,MATCH($A:$A,budgetMMB!$A:$A,0))</f>
        <v>0</v>
      </c>
      <c r="R575" s="35">
        <f>INDEX(budgetMMB!R:R,MATCH($A:$A,budgetMMB!$A:$A,0))</f>
        <v>0</v>
      </c>
      <c r="S575" s="14">
        <f t="shared" si="457"/>
        <v>0</v>
      </c>
      <c r="T575" s="35">
        <f>INDEX(budgetMMB!T:T,MATCH($A:$A,budgetMMB!$A:$A,0))</f>
        <v>0</v>
      </c>
      <c r="U575" s="332">
        <f t="shared" si="458"/>
        <v>0</v>
      </c>
      <c r="V575" s="58"/>
      <c r="W575" s="14"/>
      <c r="X575" s="58"/>
      <c r="Y575" s="58"/>
      <c r="Z575" s="58"/>
      <c r="AA575" s="58"/>
      <c r="AB575" s="75"/>
      <c r="AC575" s="319">
        <f t="shared" si="459"/>
        <v>0</v>
      </c>
      <c r="AD575" s="278"/>
      <c r="AE575" s="278"/>
      <c r="AF575" s="278"/>
      <c r="AG575" s="294">
        <f t="shared" si="460"/>
        <v>0</v>
      </c>
      <c r="AH575" s="304">
        <f t="shared" si="461"/>
        <v>0</v>
      </c>
    </row>
    <row r="576" spans="1:35" outlineLevel="1">
      <c r="A576" s="103">
        <v>4665</v>
      </c>
      <c r="B576" s="44" t="s">
        <v>624</v>
      </c>
      <c r="C576" s="236" t="s">
        <v>244</v>
      </c>
      <c r="D576" s="6"/>
      <c r="E576" s="8"/>
      <c r="F576" s="98">
        <v>1</v>
      </c>
      <c r="G576" s="8"/>
      <c r="H576" s="7">
        <f t="shared" si="456"/>
        <v>1</v>
      </c>
      <c r="I576" s="4">
        <v>1</v>
      </c>
      <c r="J576" s="8" t="s">
        <v>231</v>
      </c>
      <c r="K576" s="7">
        <f>SUMIF(exportMMB!D:D,'Voorbeeld Costreport BudgetMMB'!A576,exportMMB!G:G)</f>
        <v>0</v>
      </c>
      <c r="L576" s="14">
        <f>INDEX(budgetMMB!L:L,MATCH(A:A,budgetMMB!A:A,0))</f>
        <v>0</v>
      </c>
      <c r="M576" s="22">
        <f>INDEX(budgetMMB!M:M,MATCH($A:$A,budgetMMB!$A:$A,0))</f>
        <v>0</v>
      </c>
      <c r="N576" s="14">
        <f>INDEX(budgetMMB!N:N,MATCH($A:$A,budgetMMB!$A:$A,0))</f>
        <v>0</v>
      </c>
      <c r="O576" s="35">
        <f>INDEX(budgetMMB!O:O,MATCH($A:$A,budgetMMB!$A:$A,0))</f>
        <v>0</v>
      </c>
      <c r="P576" s="35">
        <f>INDEX(budgetMMB!P:P,MATCH($A:$A,budgetMMB!$A:$A,0))</f>
        <v>0</v>
      </c>
      <c r="Q576" s="35">
        <f>INDEX(budgetMMB!Q:Q,MATCH($A:$A,budgetMMB!$A:$A,0))</f>
        <v>0</v>
      </c>
      <c r="R576" s="35">
        <f>INDEX(budgetMMB!R:R,MATCH($A:$A,budgetMMB!$A:$A,0))</f>
        <v>0</v>
      </c>
      <c r="S576" s="14">
        <f t="shared" si="457"/>
        <v>0</v>
      </c>
      <c r="T576" s="35">
        <f>INDEX(budgetMMB!T:T,MATCH($A:$A,budgetMMB!$A:$A,0))</f>
        <v>0</v>
      </c>
      <c r="U576" s="332">
        <f t="shared" si="458"/>
        <v>0</v>
      </c>
      <c r="V576" s="58"/>
      <c r="W576" s="14"/>
      <c r="X576" s="58"/>
      <c r="Y576" s="58"/>
      <c r="Z576" s="58"/>
      <c r="AA576" s="58"/>
      <c r="AB576" s="75"/>
      <c r="AC576" s="319">
        <f t="shared" si="459"/>
        <v>0</v>
      </c>
      <c r="AD576" s="278"/>
      <c r="AE576" s="278"/>
      <c r="AF576" s="278"/>
      <c r="AG576" s="294">
        <f t="shared" si="460"/>
        <v>0</v>
      </c>
      <c r="AH576" s="304">
        <f t="shared" si="461"/>
        <v>0</v>
      </c>
    </row>
    <row r="577" spans="1:35" outlineLevel="1">
      <c r="A577" s="103">
        <v>4666</v>
      </c>
      <c r="B577" s="44" t="s">
        <v>625</v>
      </c>
      <c r="C577" s="236" t="s">
        <v>244</v>
      </c>
      <c r="D577" s="6"/>
      <c r="E577" s="8"/>
      <c r="F577" s="98">
        <v>1</v>
      </c>
      <c r="G577" s="8"/>
      <c r="H577" s="7">
        <f t="shared" si="456"/>
        <v>1</v>
      </c>
      <c r="I577" s="4">
        <v>1</v>
      </c>
      <c r="J577" s="8" t="s">
        <v>231</v>
      </c>
      <c r="K577" s="7">
        <f>SUMIF(exportMMB!D:D,'Voorbeeld Costreport BudgetMMB'!A577,exportMMB!G:G)</f>
        <v>0</v>
      </c>
      <c r="L577" s="14">
        <f>INDEX(budgetMMB!L:L,MATCH(A:A,budgetMMB!A:A,0))</f>
        <v>0</v>
      </c>
      <c r="M577" s="22">
        <f>INDEX(budgetMMB!M:M,MATCH($A:$A,budgetMMB!$A:$A,0))</f>
        <v>0</v>
      </c>
      <c r="N577" s="14">
        <f>INDEX(budgetMMB!N:N,MATCH($A:$A,budgetMMB!$A:$A,0))</f>
        <v>0</v>
      </c>
      <c r="O577" s="35">
        <f>INDEX(budgetMMB!O:O,MATCH($A:$A,budgetMMB!$A:$A,0))</f>
        <v>0</v>
      </c>
      <c r="P577" s="35">
        <f>INDEX(budgetMMB!P:P,MATCH($A:$A,budgetMMB!$A:$A,0))</f>
        <v>0</v>
      </c>
      <c r="Q577" s="35">
        <f>INDEX(budgetMMB!Q:Q,MATCH($A:$A,budgetMMB!$A:$A,0))</f>
        <v>0</v>
      </c>
      <c r="R577" s="35">
        <f>INDEX(budgetMMB!R:R,MATCH($A:$A,budgetMMB!$A:$A,0))</f>
        <v>0</v>
      </c>
      <c r="S577" s="14">
        <f t="shared" si="457"/>
        <v>0</v>
      </c>
      <c r="T577" s="35">
        <f>INDEX(budgetMMB!T:T,MATCH($A:$A,budgetMMB!$A:$A,0))</f>
        <v>0</v>
      </c>
      <c r="U577" s="332">
        <f t="shared" si="458"/>
        <v>0</v>
      </c>
      <c r="V577" s="58"/>
      <c r="W577" s="14"/>
      <c r="X577" s="58"/>
      <c r="Y577" s="58"/>
      <c r="Z577" s="58"/>
      <c r="AA577" s="58"/>
      <c r="AB577" s="75"/>
      <c r="AC577" s="319">
        <f t="shared" si="459"/>
        <v>0</v>
      </c>
      <c r="AD577" s="278"/>
      <c r="AE577" s="278"/>
      <c r="AF577" s="278"/>
      <c r="AG577" s="294">
        <f t="shared" si="460"/>
        <v>0</v>
      </c>
      <c r="AH577" s="304">
        <f t="shared" si="461"/>
        <v>0</v>
      </c>
    </row>
    <row r="578" spans="1:35" outlineLevel="1">
      <c r="A578" s="103">
        <v>4667</v>
      </c>
      <c r="B578" s="44" t="s">
        <v>626</v>
      </c>
      <c r="C578" s="236" t="s">
        <v>244</v>
      </c>
      <c r="D578" s="6"/>
      <c r="E578" s="8"/>
      <c r="F578" s="98">
        <v>1</v>
      </c>
      <c r="G578" s="8"/>
      <c r="H578" s="7">
        <f t="shared" si="456"/>
        <v>1</v>
      </c>
      <c r="I578" s="4">
        <v>1</v>
      </c>
      <c r="J578" s="8" t="s">
        <v>231</v>
      </c>
      <c r="K578" s="7">
        <f>SUMIF(exportMMB!D:D,'Voorbeeld Costreport BudgetMMB'!A578,exportMMB!G:G)</f>
        <v>0</v>
      </c>
      <c r="L578" s="14">
        <f>INDEX(budgetMMB!L:L,MATCH(A:A,budgetMMB!A:A,0))</f>
        <v>0</v>
      </c>
      <c r="M578" s="22">
        <f>INDEX(budgetMMB!M:M,MATCH($A:$A,budgetMMB!$A:$A,0))</f>
        <v>0</v>
      </c>
      <c r="N578" s="14">
        <f>INDEX(budgetMMB!N:N,MATCH($A:$A,budgetMMB!$A:$A,0))</f>
        <v>0</v>
      </c>
      <c r="O578" s="35">
        <f>INDEX(budgetMMB!O:O,MATCH($A:$A,budgetMMB!$A:$A,0))</f>
        <v>0</v>
      </c>
      <c r="P578" s="35">
        <f>INDEX(budgetMMB!P:P,MATCH($A:$A,budgetMMB!$A:$A,0))</f>
        <v>0</v>
      </c>
      <c r="Q578" s="35">
        <f>INDEX(budgetMMB!Q:Q,MATCH($A:$A,budgetMMB!$A:$A,0))</f>
        <v>0</v>
      </c>
      <c r="R578" s="35">
        <f>INDEX(budgetMMB!R:R,MATCH($A:$A,budgetMMB!$A:$A,0))</f>
        <v>0</v>
      </c>
      <c r="S578" s="14">
        <f t="shared" si="457"/>
        <v>0</v>
      </c>
      <c r="T578" s="35">
        <f>INDEX(budgetMMB!T:T,MATCH($A:$A,budgetMMB!$A:$A,0))</f>
        <v>0</v>
      </c>
      <c r="U578" s="332">
        <f t="shared" si="458"/>
        <v>0</v>
      </c>
      <c r="V578" s="58"/>
      <c r="W578" s="14"/>
      <c r="X578" s="58"/>
      <c r="Y578" s="58"/>
      <c r="Z578" s="58"/>
      <c r="AA578" s="58"/>
      <c r="AB578" s="75"/>
      <c r="AC578" s="319">
        <f t="shared" si="459"/>
        <v>0</v>
      </c>
      <c r="AD578" s="278"/>
      <c r="AE578" s="278"/>
      <c r="AF578" s="278"/>
      <c r="AG578" s="294">
        <f t="shared" si="460"/>
        <v>0</v>
      </c>
      <c r="AH578" s="304">
        <f t="shared" si="461"/>
        <v>0</v>
      </c>
      <c r="AI578" s="328"/>
    </row>
    <row r="579" spans="1:35" outlineLevel="1">
      <c r="A579" s="170"/>
      <c r="B579" s="171" t="s">
        <v>602</v>
      </c>
      <c r="C579" s="236"/>
      <c r="D579" s="172"/>
      <c r="E579" s="173"/>
      <c r="F579" s="174"/>
      <c r="G579" s="173"/>
      <c r="H579" s="175"/>
      <c r="I579" s="176"/>
      <c r="J579" s="173"/>
      <c r="K579" s="175"/>
      <c r="L579" s="177">
        <f>SUM(L569:L578)</f>
        <v>0</v>
      </c>
      <c r="M579" s="178">
        <f>SUM(M569:M578)</f>
        <v>0</v>
      </c>
      <c r="N579" s="177">
        <f t="shared" ref="N579:U579" si="462">SUM(N569:N578)</f>
        <v>0</v>
      </c>
      <c r="O579" s="179">
        <f t="shared" si="462"/>
        <v>0</v>
      </c>
      <c r="P579" s="179">
        <f t="shared" si="462"/>
        <v>0</v>
      </c>
      <c r="Q579" s="179">
        <f t="shared" si="462"/>
        <v>0</v>
      </c>
      <c r="R579" s="179">
        <f t="shared" si="462"/>
        <v>0</v>
      </c>
      <c r="S579" s="177">
        <f t="shared" si="462"/>
        <v>0</v>
      </c>
      <c r="T579" s="179">
        <f t="shared" si="462"/>
        <v>0</v>
      </c>
      <c r="U579" s="284">
        <f t="shared" si="462"/>
        <v>0</v>
      </c>
      <c r="V579" s="58">
        <f t="shared" ref="V579:AA579" si="463">SUM(V569:V578)</f>
        <v>0</v>
      </c>
      <c r="W579" s="14">
        <f t="shared" si="463"/>
        <v>0</v>
      </c>
      <c r="X579" s="58">
        <f t="shared" si="463"/>
        <v>0</v>
      </c>
      <c r="Y579" s="58">
        <f t="shared" si="463"/>
        <v>0</v>
      </c>
      <c r="Z579" s="58">
        <f t="shared" si="463"/>
        <v>0</v>
      </c>
      <c r="AA579" s="58">
        <f t="shared" si="463"/>
        <v>0</v>
      </c>
      <c r="AB579" s="311">
        <f t="shared" ref="AB579" si="464">SUM(AB569:AB578)</f>
        <v>0</v>
      </c>
      <c r="AC579" s="319">
        <f t="shared" ref="AC579:AF579" si="465">SUM(AC569:AC578)</f>
        <v>0</v>
      </c>
      <c r="AD579" s="278">
        <f t="shared" si="465"/>
        <v>0</v>
      </c>
      <c r="AE579" s="278">
        <f t="shared" si="465"/>
        <v>0</v>
      </c>
      <c r="AF579" s="278">
        <f t="shared" si="465"/>
        <v>0</v>
      </c>
      <c r="AG579" s="294">
        <f t="shared" ref="AG579:AH579" si="466">SUM(AG569:AG578)</f>
        <v>0</v>
      </c>
      <c r="AH579" s="304">
        <f t="shared" si="466"/>
        <v>0</v>
      </c>
    </row>
    <row r="580" spans="1:35" outlineLevel="1">
      <c r="A580" s="182"/>
      <c r="B580" s="171" t="s">
        <v>627</v>
      </c>
      <c r="C580" s="236"/>
      <c r="D580" s="183"/>
      <c r="E580" s="184"/>
      <c r="F580" s="185"/>
      <c r="G580" s="184"/>
      <c r="H580" s="186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  <c r="U580" s="284"/>
      <c r="V580" s="58"/>
      <c r="W580" s="14"/>
      <c r="X580" s="58"/>
      <c r="Y580" s="58"/>
      <c r="Z580" s="58"/>
      <c r="AA580" s="58"/>
      <c r="AB580" s="312"/>
      <c r="AC580" s="319"/>
      <c r="AD580" s="278"/>
      <c r="AE580" s="278"/>
      <c r="AF580" s="278"/>
      <c r="AG580" s="294"/>
      <c r="AH580" s="304"/>
    </row>
    <row r="581" spans="1:35" outlineLevel="1">
      <c r="A581" s="103">
        <v>4671</v>
      </c>
      <c r="B581" s="44" t="s">
        <v>628</v>
      </c>
      <c r="C581" s="236" t="s">
        <v>244</v>
      </c>
      <c r="D581" s="6"/>
      <c r="E581" s="8"/>
      <c r="F581" s="98">
        <v>1</v>
      </c>
      <c r="G581" s="8"/>
      <c r="H581" s="7">
        <f t="shared" ref="H581:H589" si="467">SUM(E581:G581)</f>
        <v>1</v>
      </c>
      <c r="I581" s="4">
        <v>1</v>
      </c>
      <c r="J581" s="8" t="s">
        <v>231</v>
      </c>
      <c r="K581" s="7">
        <f>SUMIF(exportMMB!D:D,'Voorbeeld Costreport BudgetMMB'!A581,exportMMB!G:G)</f>
        <v>0</v>
      </c>
      <c r="L581" s="14">
        <f>INDEX(budgetMMB!L:L,MATCH(A:A,budgetMMB!A:A,0))</f>
        <v>0</v>
      </c>
      <c r="M581" s="22">
        <f>INDEX(budgetMMB!M:M,MATCH($A:$A,budgetMMB!$A:$A,0))</f>
        <v>0</v>
      </c>
      <c r="N581" s="14">
        <f>INDEX(budgetMMB!N:N,MATCH($A:$A,budgetMMB!$A:$A,0))</f>
        <v>0</v>
      </c>
      <c r="O581" s="35">
        <f>INDEX(budgetMMB!O:O,MATCH($A:$A,budgetMMB!$A:$A,0))</f>
        <v>0</v>
      </c>
      <c r="P581" s="35">
        <f>INDEX(budgetMMB!P:P,MATCH($A:$A,budgetMMB!$A:$A,0))</f>
        <v>0</v>
      </c>
      <c r="Q581" s="35">
        <f>INDEX(budgetMMB!Q:Q,MATCH($A:$A,budgetMMB!$A:$A,0))</f>
        <v>0</v>
      </c>
      <c r="R581" s="35">
        <f>INDEX(budgetMMB!R:R,MATCH($A:$A,budgetMMB!$A:$A,0))</f>
        <v>0</v>
      </c>
      <c r="S581" s="14">
        <f t="shared" ref="S581:S589" si="468">L581-SUM(N581:R581)</f>
        <v>0</v>
      </c>
      <c r="T581" s="35">
        <f>INDEX(budgetMMB!T:T,MATCH($A:$A,budgetMMB!$A:$A,0))</f>
        <v>0</v>
      </c>
      <c r="U581" s="332">
        <f t="shared" ref="U581:U589" si="469">W:W+X:X+Y:Y+Z:Z+AA:AA</f>
        <v>0</v>
      </c>
      <c r="V581" s="58"/>
      <c r="W581" s="14"/>
      <c r="X581" s="58"/>
      <c r="Y581" s="58"/>
      <c r="Z581" s="58"/>
      <c r="AA581" s="58"/>
      <c r="AB581" s="75"/>
      <c r="AC581" s="319">
        <f t="shared" ref="AC581:AC589" si="470">AD:AD+AE:AE</f>
        <v>0</v>
      </c>
      <c r="AD581" s="278"/>
      <c r="AE581" s="278"/>
      <c r="AF581" s="278"/>
      <c r="AG581" s="294">
        <f t="shared" ref="AG581:AG589" si="471">AC:AC+U:U</f>
        <v>0</v>
      </c>
      <c r="AH581" s="304">
        <f t="shared" ref="AH581:AH589" si="472">L:L-AG:AG</f>
        <v>0</v>
      </c>
    </row>
    <row r="582" spans="1:35" outlineLevel="1">
      <c r="A582" s="103">
        <v>4672</v>
      </c>
      <c r="B582" s="44" t="s">
        <v>629</v>
      </c>
      <c r="C582" s="236" t="s">
        <v>244</v>
      </c>
      <c r="D582" s="6"/>
      <c r="E582" s="8"/>
      <c r="F582" s="98">
        <v>1</v>
      </c>
      <c r="G582" s="8"/>
      <c r="H582" s="7">
        <f t="shared" si="467"/>
        <v>1</v>
      </c>
      <c r="I582" s="4">
        <v>1</v>
      </c>
      <c r="J582" s="8" t="s">
        <v>231</v>
      </c>
      <c r="K582" s="7">
        <f>SUMIF(exportMMB!D:D,'Voorbeeld Costreport BudgetMMB'!A582,exportMMB!G:G)</f>
        <v>0</v>
      </c>
      <c r="L582" s="14">
        <f>INDEX(budgetMMB!L:L,MATCH(A:A,budgetMMB!A:A,0))</f>
        <v>0</v>
      </c>
      <c r="M582" s="22">
        <f>INDEX(budgetMMB!M:M,MATCH($A:$A,budgetMMB!$A:$A,0))</f>
        <v>0</v>
      </c>
      <c r="N582" s="14">
        <f>INDEX(budgetMMB!N:N,MATCH($A:$A,budgetMMB!$A:$A,0))</f>
        <v>0</v>
      </c>
      <c r="O582" s="35">
        <f>INDEX(budgetMMB!O:O,MATCH($A:$A,budgetMMB!$A:$A,0))</f>
        <v>0</v>
      </c>
      <c r="P582" s="35">
        <f>INDEX(budgetMMB!P:P,MATCH($A:$A,budgetMMB!$A:$A,0))</f>
        <v>0</v>
      </c>
      <c r="Q582" s="35">
        <f>INDEX(budgetMMB!Q:Q,MATCH($A:$A,budgetMMB!$A:$A,0))</f>
        <v>0</v>
      </c>
      <c r="R582" s="35">
        <f>INDEX(budgetMMB!R:R,MATCH($A:$A,budgetMMB!$A:$A,0))</f>
        <v>0</v>
      </c>
      <c r="S582" s="14">
        <f t="shared" si="468"/>
        <v>0</v>
      </c>
      <c r="T582" s="35">
        <f>INDEX(budgetMMB!T:T,MATCH($A:$A,budgetMMB!$A:$A,0))</f>
        <v>0</v>
      </c>
      <c r="U582" s="332">
        <f t="shared" si="469"/>
        <v>0</v>
      </c>
      <c r="V582" s="58"/>
      <c r="W582" s="14"/>
      <c r="X582" s="58"/>
      <c r="Y582" s="58"/>
      <c r="Z582" s="58"/>
      <c r="AA582" s="58"/>
      <c r="AB582" s="75"/>
      <c r="AC582" s="319">
        <f t="shared" si="470"/>
        <v>0</v>
      </c>
      <c r="AD582" s="278"/>
      <c r="AE582" s="278"/>
      <c r="AF582" s="278"/>
      <c r="AG582" s="294">
        <f t="shared" si="471"/>
        <v>0</v>
      </c>
      <c r="AH582" s="304">
        <f t="shared" si="472"/>
        <v>0</v>
      </c>
    </row>
    <row r="583" spans="1:35" outlineLevel="1">
      <c r="A583" s="103">
        <v>4673</v>
      </c>
      <c r="B583" s="44" t="s">
        <v>630</v>
      </c>
      <c r="C583" s="236" t="s">
        <v>244</v>
      </c>
      <c r="D583" s="6"/>
      <c r="E583" s="8"/>
      <c r="F583" s="98">
        <v>1</v>
      </c>
      <c r="G583" s="8"/>
      <c r="H583" s="7">
        <f t="shared" si="467"/>
        <v>1</v>
      </c>
      <c r="I583" s="4">
        <v>1</v>
      </c>
      <c r="J583" s="8" t="s">
        <v>231</v>
      </c>
      <c r="K583" s="7">
        <f>SUMIF(exportMMB!D:D,'Voorbeeld Costreport BudgetMMB'!A583,exportMMB!G:G)</f>
        <v>0</v>
      </c>
      <c r="L583" s="14">
        <f>INDEX(budgetMMB!L:L,MATCH(A:A,budgetMMB!A:A,0))</f>
        <v>0</v>
      </c>
      <c r="M583" s="22">
        <f>INDEX(budgetMMB!M:M,MATCH($A:$A,budgetMMB!$A:$A,0))</f>
        <v>0</v>
      </c>
      <c r="N583" s="14">
        <f>INDEX(budgetMMB!N:N,MATCH($A:$A,budgetMMB!$A:$A,0))</f>
        <v>0</v>
      </c>
      <c r="O583" s="35">
        <f>INDEX(budgetMMB!O:O,MATCH($A:$A,budgetMMB!$A:$A,0))</f>
        <v>0</v>
      </c>
      <c r="P583" s="35">
        <f>INDEX(budgetMMB!P:P,MATCH($A:$A,budgetMMB!$A:$A,0))</f>
        <v>0</v>
      </c>
      <c r="Q583" s="35">
        <f>INDEX(budgetMMB!Q:Q,MATCH($A:$A,budgetMMB!$A:$A,0))</f>
        <v>0</v>
      </c>
      <c r="R583" s="35">
        <f>INDEX(budgetMMB!R:R,MATCH($A:$A,budgetMMB!$A:$A,0))</f>
        <v>0</v>
      </c>
      <c r="S583" s="14">
        <f t="shared" si="468"/>
        <v>0</v>
      </c>
      <c r="T583" s="35">
        <f>INDEX(budgetMMB!T:T,MATCH($A:$A,budgetMMB!$A:$A,0))</f>
        <v>0</v>
      </c>
      <c r="U583" s="332">
        <f t="shared" si="469"/>
        <v>0</v>
      </c>
      <c r="V583" s="58"/>
      <c r="W583" s="14"/>
      <c r="X583" s="58"/>
      <c r="Y583" s="58"/>
      <c r="Z583" s="58"/>
      <c r="AA583" s="58"/>
      <c r="AB583" s="75"/>
      <c r="AC583" s="319">
        <f t="shared" si="470"/>
        <v>0</v>
      </c>
      <c r="AD583" s="278"/>
      <c r="AE583" s="278"/>
      <c r="AF583" s="278"/>
      <c r="AG583" s="294">
        <f t="shared" si="471"/>
        <v>0</v>
      </c>
      <c r="AH583" s="304">
        <f t="shared" si="472"/>
        <v>0</v>
      </c>
    </row>
    <row r="584" spans="1:35" outlineLevel="1">
      <c r="A584" s="103">
        <v>4675</v>
      </c>
      <c r="B584" s="44" t="s">
        <v>631</v>
      </c>
      <c r="C584" s="236" t="s">
        <v>244</v>
      </c>
      <c r="D584" s="6"/>
      <c r="E584" s="8"/>
      <c r="F584" s="98">
        <v>1</v>
      </c>
      <c r="G584" s="8"/>
      <c r="H584" s="7">
        <f t="shared" si="467"/>
        <v>1</v>
      </c>
      <c r="I584" s="4">
        <v>1</v>
      </c>
      <c r="J584" s="8" t="s">
        <v>231</v>
      </c>
      <c r="K584" s="7">
        <f>SUMIF(exportMMB!D:D,'Voorbeeld Costreport BudgetMMB'!A584,exportMMB!G:G)</f>
        <v>0</v>
      </c>
      <c r="L584" s="14">
        <f>INDEX(budgetMMB!L:L,MATCH(A:A,budgetMMB!A:A,0))</f>
        <v>0</v>
      </c>
      <c r="M584" s="22">
        <f>INDEX(budgetMMB!M:M,MATCH($A:$A,budgetMMB!$A:$A,0))</f>
        <v>0</v>
      </c>
      <c r="N584" s="14">
        <f>INDEX(budgetMMB!N:N,MATCH($A:$A,budgetMMB!$A:$A,0))</f>
        <v>0</v>
      </c>
      <c r="O584" s="35">
        <f>INDEX(budgetMMB!O:O,MATCH($A:$A,budgetMMB!$A:$A,0))</f>
        <v>0</v>
      </c>
      <c r="P584" s="35">
        <f>INDEX(budgetMMB!P:P,MATCH($A:$A,budgetMMB!$A:$A,0))</f>
        <v>0</v>
      </c>
      <c r="Q584" s="35">
        <f>INDEX(budgetMMB!Q:Q,MATCH($A:$A,budgetMMB!$A:$A,0))</f>
        <v>0</v>
      </c>
      <c r="R584" s="35">
        <f>INDEX(budgetMMB!R:R,MATCH($A:$A,budgetMMB!$A:$A,0))</f>
        <v>0</v>
      </c>
      <c r="S584" s="14">
        <f t="shared" si="468"/>
        <v>0</v>
      </c>
      <c r="T584" s="35">
        <f>INDEX(budgetMMB!T:T,MATCH($A:$A,budgetMMB!$A:$A,0))</f>
        <v>0</v>
      </c>
      <c r="U584" s="332">
        <f t="shared" si="469"/>
        <v>0</v>
      </c>
      <c r="V584" s="58"/>
      <c r="W584" s="14"/>
      <c r="X584" s="58"/>
      <c r="Y584" s="58"/>
      <c r="Z584" s="58"/>
      <c r="AA584" s="58"/>
      <c r="AB584" s="75"/>
      <c r="AC584" s="319">
        <f t="shared" si="470"/>
        <v>0</v>
      </c>
      <c r="AD584" s="278"/>
      <c r="AE584" s="278"/>
      <c r="AF584" s="278"/>
      <c r="AG584" s="294">
        <f t="shared" si="471"/>
        <v>0</v>
      </c>
      <c r="AH584" s="304">
        <f t="shared" si="472"/>
        <v>0</v>
      </c>
    </row>
    <row r="585" spans="1:35" outlineLevel="1">
      <c r="A585" s="103">
        <v>4676</v>
      </c>
      <c r="B585" s="44" t="s">
        <v>632</v>
      </c>
      <c r="C585" s="236" t="s">
        <v>244</v>
      </c>
      <c r="D585" s="6"/>
      <c r="E585" s="8"/>
      <c r="F585" s="98">
        <v>1</v>
      </c>
      <c r="G585" s="8"/>
      <c r="H585" s="7">
        <f t="shared" si="467"/>
        <v>1</v>
      </c>
      <c r="I585" s="4">
        <v>1</v>
      </c>
      <c r="J585" s="8" t="s">
        <v>231</v>
      </c>
      <c r="K585" s="7">
        <f>SUMIF(exportMMB!D:D,'Voorbeeld Costreport BudgetMMB'!A585,exportMMB!G:G)</f>
        <v>0</v>
      </c>
      <c r="L585" s="14">
        <f>INDEX(budgetMMB!L:L,MATCH(A:A,budgetMMB!A:A,0))</f>
        <v>0</v>
      </c>
      <c r="M585" s="22">
        <f>INDEX(budgetMMB!M:M,MATCH($A:$A,budgetMMB!$A:$A,0))</f>
        <v>0</v>
      </c>
      <c r="N585" s="14">
        <f>INDEX(budgetMMB!N:N,MATCH($A:$A,budgetMMB!$A:$A,0))</f>
        <v>0</v>
      </c>
      <c r="O585" s="35">
        <f>INDEX(budgetMMB!O:O,MATCH($A:$A,budgetMMB!$A:$A,0))</f>
        <v>0</v>
      </c>
      <c r="P585" s="35">
        <f>INDEX(budgetMMB!P:P,MATCH($A:$A,budgetMMB!$A:$A,0))</f>
        <v>0</v>
      </c>
      <c r="Q585" s="35">
        <f>INDEX(budgetMMB!Q:Q,MATCH($A:$A,budgetMMB!$A:$A,0))</f>
        <v>0</v>
      </c>
      <c r="R585" s="35">
        <f>INDEX(budgetMMB!R:R,MATCH($A:$A,budgetMMB!$A:$A,0))</f>
        <v>0</v>
      </c>
      <c r="S585" s="14">
        <f t="shared" si="468"/>
        <v>0</v>
      </c>
      <c r="T585" s="35">
        <f>INDEX(budgetMMB!T:T,MATCH($A:$A,budgetMMB!$A:$A,0))</f>
        <v>0</v>
      </c>
      <c r="U585" s="332">
        <f t="shared" si="469"/>
        <v>0</v>
      </c>
      <c r="V585" s="58"/>
      <c r="W585" s="14"/>
      <c r="X585" s="58"/>
      <c r="Y585" s="58"/>
      <c r="Z585" s="58"/>
      <c r="AA585" s="58"/>
      <c r="AB585" s="75"/>
      <c r="AC585" s="319">
        <f t="shared" si="470"/>
        <v>0</v>
      </c>
      <c r="AD585" s="278"/>
      <c r="AE585" s="278"/>
      <c r="AF585" s="278"/>
      <c r="AG585" s="294">
        <f t="shared" si="471"/>
        <v>0</v>
      </c>
      <c r="AH585" s="304">
        <f t="shared" si="472"/>
        <v>0</v>
      </c>
    </row>
    <row r="586" spans="1:35" outlineLevel="1">
      <c r="A586" s="103">
        <v>4680</v>
      </c>
      <c r="B586" s="44" t="s">
        <v>633</v>
      </c>
      <c r="C586" s="236" t="s">
        <v>244</v>
      </c>
      <c r="D586" s="6"/>
      <c r="E586" s="8"/>
      <c r="F586" s="98">
        <v>1</v>
      </c>
      <c r="G586" s="8"/>
      <c r="H586" s="7">
        <f t="shared" si="467"/>
        <v>1</v>
      </c>
      <c r="I586" s="4">
        <v>1</v>
      </c>
      <c r="J586" s="8" t="s">
        <v>231</v>
      </c>
      <c r="K586" s="7">
        <f>SUMIF(exportMMB!D:D,'Voorbeeld Costreport BudgetMMB'!A586,exportMMB!G:G)</f>
        <v>0</v>
      </c>
      <c r="L586" s="14">
        <f>INDEX(budgetMMB!L:L,MATCH(A:A,budgetMMB!A:A,0))</f>
        <v>0</v>
      </c>
      <c r="M586" s="22">
        <f>INDEX(budgetMMB!M:M,MATCH($A:$A,budgetMMB!$A:$A,0))</f>
        <v>0</v>
      </c>
      <c r="N586" s="14">
        <f>INDEX(budgetMMB!N:N,MATCH($A:$A,budgetMMB!$A:$A,0))</f>
        <v>0</v>
      </c>
      <c r="O586" s="35">
        <f>INDEX(budgetMMB!O:O,MATCH($A:$A,budgetMMB!$A:$A,0))</f>
        <v>0</v>
      </c>
      <c r="P586" s="35">
        <f>INDEX(budgetMMB!P:P,MATCH($A:$A,budgetMMB!$A:$A,0))</f>
        <v>0</v>
      </c>
      <c r="Q586" s="35">
        <f>INDEX(budgetMMB!Q:Q,MATCH($A:$A,budgetMMB!$A:$A,0))</f>
        <v>0</v>
      </c>
      <c r="R586" s="35">
        <f>INDEX(budgetMMB!R:R,MATCH($A:$A,budgetMMB!$A:$A,0))</f>
        <v>0</v>
      </c>
      <c r="S586" s="14">
        <f t="shared" si="468"/>
        <v>0</v>
      </c>
      <c r="T586" s="35">
        <f>INDEX(budgetMMB!T:T,MATCH($A:$A,budgetMMB!$A:$A,0))</f>
        <v>0</v>
      </c>
      <c r="U586" s="332">
        <f t="shared" si="469"/>
        <v>0</v>
      </c>
      <c r="V586" s="58"/>
      <c r="W586" s="14"/>
      <c r="X586" s="58"/>
      <c r="Y586" s="58"/>
      <c r="Z586" s="58"/>
      <c r="AA586" s="58"/>
      <c r="AB586" s="75"/>
      <c r="AC586" s="319">
        <f t="shared" si="470"/>
        <v>0</v>
      </c>
      <c r="AD586" s="278"/>
      <c r="AE586" s="278"/>
      <c r="AF586" s="278"/>
      <c r="AG586" s="294">
        <f t="shared" si="471"/>
        <v>0</v>
      </c>
      <c r="AH586" s="304">
        <f t="shared" si="472"/>
        <v>0</v>
      </c>
    </row>
    <row r="587" spans="1:35" outlineLevel="1">
      <c r="A587" s="103">
        <v>4681</v>
      </c>
      <c r="B587" s="44" t="s">
        <v>634</v>
      </c>
      <c r="C587" s="236" t="s">
        <v>244</v>
      </c>
      <c r="D587" s="6"/>
      <c r="E587" s="8"/>
      <c r="F587" s="98">
        <v>1</v>
      </c>
      <c r="G587" s="8"/>
      <c r="H587" s="7">
        <f t="shared" si="467"/>
        <v>1</v>
      </c>
      <c r="I587" s="4">
        <v>1</v>
      </c>
      <c r="J587" s="8" t="s">
        <v>231</v>
      </c>
      <c r="K587" s="7">
        <f>SUMIF(exportMMB!D:D,'Voorbeeld Costreport BudgetMMB'!A587,exportMMB!G:G)</f>
        <v>0</v>
      </c>
      <c r="L587" s="14">
        <f>INDEX(budgetMMB!L:L,MATCH(A:A,budgetMMB!A:A,0))</f>
        <v>0</v>
      </c>
      <c r="M587" s="22">
        <f>INDEX(budgetMMB!M:M,MATCH($A:$A,budgetMMB!$A:$A,0))</f>
        <v>0</v>
      </c>
      <c r="N587" s="14">
        <f>INDEX(budgetMMB!N:N,MATCH($A:$A,budgetMMB!$A:$A,0))</f>
        <v>0</v>
      </c>
      <c r="O587" s="35">
        <f>INDEX(budgetMMB!O:O,MATCH($A:$A,budgetMMB!$A:$A,0))</f>
        <v>0</v>
      </c>
      <c r="P587" s="35">
        <f>INDEX(budgetMMB!P:P,MATCH($A:$A,budgetMMB!$A:$A,0))</f>
        <v>0</v>
      </c>
      <c r="Q587" s="35">
        <f>INDEX(budgetMMB!Q:Q,MATCH($A:$A,budgetMMB!$A:$A,0))</f>
        <v>0</v>
      </c>
      <c r="R587" s="35">
        <f>INDEX(budgetMMB!R:R,MATCH($A:$A,budgetMMB!$A:$A,0))</f>
        <v>0</v>
      </c>
      <c r="S587" s="14">
        <f t="shared" si="468"/>
        <v>0</v>
      </c>
      <c r="T587" s="35">
        <f>INDEX(budgetMMB!T:T,MATCH($A:$A,budgetMMB!$A:$A,0))</f>
        <v>0</v>
      </c>
      <c r="U587" s="332">
        <f t="shared" si="469"/>
        <v>0</v>
      </c>
      <c r="V587" s="58"/>
      <c r="W587" s="14"/>
      <c r="X587" s="58"/>
      <c r="Y587" s="58"/>
      <c r="Z587" s="58"/>
      <c r="AA587" s="58"/>
      <c r="AB587" s="75"/>
      <c r="AC587" s="319">
        <f t="shared" si="470"/>
        <v>0</v>
      </c>
      <c r="AD587" s="278"/>
      <c r="AE587" s="278"/>
      <c r="AF587" s="278"/>
      <c r="AG587" s="294">
        <f t="shared" si="471"/>
        <v>0</v>
      </c>
      <c r="AH587" s="304">
        <f t="shared" si="472"/>
        <v>0</v>
      </c>
    </row>
    <row r="588" spans="1:35" outlineLevel="1">
      <c r="A588" s="103">
        <v>4682</v>
      </c>
      <c r="B588" s="44" t="s">
        <v>635</v>
      </c>
      <c r="C588" s="236" t="s">
        <v>244</v>
      </c>
      <c r="D588" s="6"/>
      <c r="E588" s="8"/>
      <c r="F588" s="98">
        <v>1</v>
      </c>
      <c r="G588" s="8"/>
      <c r="H588" s="7">
        <f t="shared" si="467"/>
        <v>1</v>
      </c>
      <c r="I588" s="4">
        <v>1</v>
      </c>
      <c r="J588" s="8" t="s">
        <v>231</v>
      </c>
      <c r="K588" s="7">
        <f>SUMIF(exportMMB!D:D,'Voorbeeld Costreport BudgetMMB'!A588,exportMMB!G:G)</f>
        <v>0</v>
      </c>
      <c r="L588" s="14">
        <f>INDEX(budgetMMB!L:L,MATCH(A:A,budgetMMB!A:A,0))</f>
        <v>0</v>
      </c>
      <c r="M588" s="22">
        <f>INDEX(budgetMMB!M:M,MATCH($A:$A,budgetMMB!$A:$A,0))</f>
        <v>0</v>
      </c>
      <c r="N588" s="14">
        <f>INDEX(budgetMMB!N:N,MATCH($A:$A,budgetMMB!$A:$A,0))</f>
        <v>0</v>
      </c>
      <c r="O588" s="35">
        <f>INDEX(budgetMMB!O:O,MATCH($A:$A,budgetMMB!$A:$A,0))</f>
        <v>0</v>
      </c>
      <c r="P588" s="35">
        <f>INDEX(budgetMMB!P:P,MATCH($A:$A,budgetMMB!$A:$A,0))</f>
        <v>0</v>
      </c>
      <c r="Q588" s="35">
        <f>INDEX(budgetMMB!Q:Q,MATCH($A:$A,budgetMMB!$A:$A,0))</f>
        <v>0</v>
      </c>
      <c r="R588" s="35">
        <f>INDEX(budgetMMB!R:R,MATCH($A:$A,budgetMMB!$A:$A,0))</f>
        <v>0</v>
      </c>
      <c r="S588" s="14">
        <f t="shared" si="468"/>
        <v>0</v>
      </c>
      <c r="T588" s="35">
        <f>INDEX(budgetMMB!T:T,MATCH($A:$A,budgetMMB!$A:$A,0))</f>
        <v>0</v>
      </c>
      <c r="U588" s="332">
        <f t="shared" si="469"/>
        <v>0</v>
      </c>
      <c r="V588" s="58"/>
      <c r="W588" s="14"/>
      <c r="X588" s="58"/>
      <c r="Y588" s="58"/>
      <c r="Z588" s="58"/>
      <c r="AA588" s="58"/>
      <c r="AB588" s="75"/>
      <c r="AC588" s="319">
        <f t="shared" si="470"/>
        <v>0</v>
      </c>
      <c r="AD588" s="278"/>
      <c r="AE588" s="278"/>
      <c r="AF588" s="278"/>
      <c r="AG588" s="294">
        <f t="shared" si="471"/>
        <v>0</v>
      </c>
      <c r="AH588" s="304">
        <f t="shared" si="472"/>
        <v>0</v>
      </c>
    </row>
    <row r="589" spans="1:35" outlineLevel="1">
      <c r="A589" s="103">
        <v>4685</v>
      </c>
      <c r="B589" s="44" t="s">
        <v>636</v>
      </c>
      <c r="C589" s="236" t="s">
        <v>244</v>
      </c>
      <c r="D589" s="6"/>
      <c r="E589" s="8"/>
      <c r="F589" s="98">
        <v>1</v>
      </c>
      <c r="G589" s="8"/>
      <c r="H589" s="7">
        <f t="shared" si="467"/>
        <v>1</v>
      </c>
      <c r="I589" s="4">
        <v>1</v>
      </c>
      <c r="J589" s="8" t="s">
        <v>231</v>
      </c>
      <c r="K589" s="7">
        <f>SUMIF(exportMMB!D:D,'Voorbeeld Costreport BudgetMMB'!A589,exportMMB!G:G)</f>
        <v>0</v>
      </c>
      <c r="L589" s="14">
        <f>INDEX(budgetMMB!L:L,MATCH(A:A,budgetMMB!A:A,0))</f>
        <v>0</v>
      </c>
      <c r="M589" s="22">
        <f>INDEX(budgetMMB!M:M,MATCH($A:$A,budgetMMB!$A:$A,0))</f>
        <v>0</v>
      </c>
      <c r="N589" s="14">
        <f>INDEX(budgetMMB!N:N,MATCH($A:$A,budgetMMB!$A:$A,0))</f>
        <v>0</v>
      </c>
      <c r="O589" s="35">
        <f>INDEX(budgetMMB!O:O,MATCH($A:$A,budgetMMB!$A:$A,0))</f>
        <v>0</v>
      </c>
      <c r="P589" s="35">
        <f>INDEX(budgetMMB!P:P,MATCH($A:$A,budgetMMB!$A:$A,0))</f>
        <v>0</v>
      </c>
      <c r="Q589" s="35">
        <f>INDEX(budgetMMB!Q:Q,MATCH($A:$A,budgetMMB!$A:$A,0))</f>
        <v>0</v>
      </c>
      <c r="R589" s="35">
        <f>INDEX(budgetMMB!R:R,MATCH($A:$A,budgetMMB!$A:$A,0))</f>
        <v>0</v>
      </c>
      <c r="S589" s="14">
        <f t="shared" si="468"/>
        <v>0</v>
      </c>
      <c r="T589" s="35">
        <f>INDEX(budgetMMB!T:T,MATCH($A:$A,budgetMMB!$A:$A,0))</f>
        <v>0</v>
      </c>
      <c r="U589" s="332">
        <f t="shared" si="469"/>
        <v>0</v>
      </c>
      <c r="V589" s="58"/>
      <c r="W589" s="14"/>
      <c r="X589" s="58"/>
      <c r="Y589" s="58"/>
      <c r="Z589" s="58"/>
      <c r="AA589" s="58"/>
      <c r="AB589" s="75"/>
      <c r="AC589" s="319">
        <f t="shared" si="470"/>
        <v>0</v>
      </c>
      <c r="AD589" s="278"/>
      <c r="AE589" s="278"/>
      <c r="AF589" s="278"/>
      <c r="AG589" s="294">
        <f t="shared" si="471"/>
        <v>0</v>
      </c>
      <c r="AH589" s="304">
        <f t="shared" si="472"/>
        <v>0</v>
      </c>
    </row>
    <row r="590" spans="1:35" outlineLevel="1">
      <c r="A590" s="170"/>
      <c r="B590" s="171" t="s">
        <v>602</v>
      </c>
      <c r="C590" s="239"/>
      <c r="D590" s="172"/>
      <c r="E590" s="173"/>
      <c r="F590" s="174"/>
      <c r="G590" s="173"/>
      <c r="H590" s="175"/>
      <c r="I590" s="176"/>
      <c r="J590" s="173"/>
      <c r="K590" s="175"/>
      <c r="L590" s="177">
        <f>SUM(L581:L589)</f>
        <v>0</v>
      </c>
      <c r="M590" s="178">
        <f>SUM(M581:M589)</f>
        <v>0</v>
      </c>
      <c r="N590" s="177">
        <f t="shared" ref="N590:U590" si="473">SUM(N581:N589)</f>
        <v>0</v>
      </c>
      <c r="O590" s="179">
        <f t="shared" si="473"/>
        <v>0</v>
      </c>
      <c r="P590" s="179">
        <f t="shared" si="473"/>
        <v>0</v>
      </c>
      <c r="Q590" s="179">
        <f t="shared" si="473"/>
        <v>0</v>
      </c>
      <c r="R590" s="179">
        <f t="shared" si="473"/>
        <v>0</v>
      </c>
      <c r="S590" s="177">
        <f t="shared" si="473"/>
        <v>0</v>
      </c>
      <c r="T590" s="179">
        <f t="shared" si="473"/>
        <v>0</v>
      </c>
      <c r="U590" s="284">
        <f t="shared" si="473"/>
        <v>0</v>
      </c>
      <c r="V590" s="58">
        <f t="shared" ref="V590:AA590" si="474">SUM(V581:V589)</f>
        <v>0</v>
      </c>
      <c r="W590" s="14">
        <f t="shared" si="474"/>
        <v>0</v>
      </c>
      <c r="X590" s="58">
        <f t="shared" si="474"/>
        <v>0</v>
      </c>
      <c r="Y590" s="58">
        <f t="shared" si="474"/>
        <v>0</v>
      </c>
      <c r="Z590" s="58">
        <f t="shared" si="474"/>
        <v>0</v>
      </c>
      <c r="AA590" s="58">
        <f t="shared" si="474"/>
        <v>0</v>
      </c>
      <c r="AB590" s="311">
        <f t="shared" ref="AB590" si="475">SUM(AB581:AB589)</f>
        <v>0</v>
      </c>
      <c r="AC590" s="319">
        <f t="shared" ref="AC590:AF590" si="476">SUM(AC581:AC589)</f>
        <v>0</v>
      </c>
      <c r="AD590" s="278">
        <f t="shared" si="476"/>
        <v>0</v>
      </c>
      <c r="AE590" s="278">
        <f t="shared" si="476"/>
        <v>0</v>
      </c>
      <c r="AF590" s="278">
        <f t="shared" si="476"/>
        <v>0</v>
      </c>
      <c r="AG590" s="294">
        <f t="shared" ref="AG590:AH590" si="477">SUM(AG581:AG589)</f>
        <v>0</v>
      </c>
      <c r="AH590" s="304">
        <f t="shared" si="477"/>
        <v>0</v>
      </c>
    </row>
    <row r="591" spans="1:35" outlineLevel="1">
      <c r="A591" s="182"/>
      <c r="B591" s="171" t="s">
        <v>637</v>
      </c>
      <c r="C591" s="237"/>
      <c r="D591" s="183"/>
      <c r="E591" s="184"/>
      <c r="F591" s="185"/>
      <c r="G591" s="184"/>
      <c r="H591" s="186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  <c r="U591" s="284"/>
      <c r="V591" s="58"/>
      <c r="W591" s="14"/>
      <c r="X591" s="58"/>
      <c r="Y591" s="58"/>
      <c r="Z591" s="58"/>
      <c r="AA591" s="58"/>
      <c r="AB591" s="312"/>
      <c r="AC591" s="320"/>
      <c r="AD591" s="279"/>
      <c r="AE591" s="279"/>
      <c r="AF591" s="279"/>
      <c r="AG591" s="295"/>
      <c r="AH591" s="305"/>
      <c r="AI591" s="328"/>
    </row>
    <row r="592" spans="1:35" outlineLevel="1">
      <c r="A592" s="103">
        <v>4691</v>
      </c>
      <c r="B592" s="44" t="s">
        <v>638</v>
      </c>
      <c r="C592" s="236" t="s">
        <v>244</v>
      </c>
      <c r="D592" s="6"/>
      <c r="E592" s="8"/>
      <c r="F592" s="98">
        <v>1</v>
      </c>
      <c r="G592" s="8"/>
      <c r="H592" s="7">
        <f t="shared" ref="H592:H594" si="478">SUM(E592:G592)</f>
        <v>1</v>
      </c>
      <c r="I592" s="4">
        <v>1</v>
      </c>
      <c r="J592" s="8" t="s">
        <v>231</v>
      </c>
      <c r="K592" s="7">
        <f>SUMIF(exportMMB!D:D,'Voorbeeld Costreport BudgetMMB'!A592,exportMMB!G:G)</f>
        <v>0</v>
      </c>
      <c r="L592" s="14">
        <f>INDEX(budgetMMB!L:L,MATCH(A:A,budgetMMB!A:A,0))</f>
        <v>0</v>
      </c>
      <c r="M592" s="22">
        <f>INDEX(budgetMMB!M:M,MATCH($A:$A,budgetMMB!$A:$A,0))</f>
        <v>0</v>
      </c>
      <c r="N592" s="14">
        <f>INDEX(budgetMMB!N:N,MATCH($A:$A,budgetMMB!$A:$A,0))</f>
        <v>0</v>
      </c>
      <c r="O592" s="35">
        <f>INDEX(budgetMMB!O:O,MATCH($A:$A,budgetMMB!$A:$A,0))</f>
        <v>0</v>
      </c>
      <c r="P592" s="35">
        <f>INDEX(budgetMMB!P:P,MATCH($A:$A,budgetMMB!$A:$A,0))</f>
        <v>0</v>
      </c>
      <c r="Q592" s="35">
        <f>INDEX(budgetMMB!Q:Q,MATCH($A:$A,budgetMMB!$A:$A,0))</f>
        <v>0</v>
      </c>
      <c r="R592" s="35">
        <f>INDEX(budgetMMB!R:R,MATCH($A:$A,budgetMMB!$A:$A,0))</f>
        <v>0</v>
      </c>
      <c r="S592" s="14">
        <f>L592-SUM(N592:R592)</f>
        <v>0</v>
      </c>
      <c r="T592" s="35">
        <f>INDEX(budgetMMB!T:T,MATCH($A:$A,budgetMMB!$A:$A,0))</f>
        <v>0</v>
      </c>
      <c r="U592" s="332">
        <f>W:W+X:X+Y:Y+Z:Z+AA:AA</f>
        <v>0</v>
      </c>
      <c r="V592" s="58"/>
      <c r="W592" s="14"/>
      <c r="X592" s="58"/>
      <c r="Y592" s="58"/>
      <c r="Z592" s="58"/>
      <c r="AA592" s="58"/>
      <c r="AB592" s="75"/>
      <c r="AC592" s="319">
        <f>AD:AD+AE:AE</f>
        <v>0</v>
      </c>
      <c r="AD592" s="278"/>
      <c r="AE592" s="278"/>
      <c r="AF592" s="278"/>
      <c r="AG592" s="294">
        <f>AC:AC+U:U</f>
        <v>0</v>
      </c>
      <c r="AH592" s="304">
        <f>L:L-AG:AG</f>
        <v>0</v>
      </c>
    </row>
    <row r="593" spans="1:34" outlineLevel="1">
      <c r="A593" s="103">
        <v>4692</v>
      </c>
      <c r="B593" s="44" t="s">
        <v>639</v>
      </c>
      <c r="C593" s="236" t="s">
        <v>244</v>
      </c>
      <c r="D593" s="6"/>
      <c r="E593" s="8"/>
      <c r="F593" s="98">
        <v>1</v>
      </c>
      <c r="G593" s="8"/>
      <c r="H593" s="7">
        <f t="shared" si="478"/>
        <v>1</v>
      </c>
      <c r="I593" s="4">
        <v>1</v>
      </c>
      <c r="J593" s="8" t="s">
        <v>231</v>
      </c>
      <c r="K593" s="7">
        <f>SUMIF(exportMMB!D:D,'Voorbeeld Costreport BudgetMMB'!A593,exportMMB!G:G)</f>
        <v>0</v>
      </c>
      <c r="L593" s="14">
        <f>INDEX(budgetMMB!L:L,MATCH(A:A,budgetMMB!A:A,0))</f>
        <v>0</v>
      </c>
      <c r="M593" s="22">
        <f>INDEX(budgetMMB!M:M,MATCH($A:$A,budgetMMB!$A:$A,0))</f>
        <v>0</v>
      </c>
      <c r="N593" s="14">
        <f>INDEX(budgetMMB!N:N,MATCH($A:$A,budgetMMB!$A:$A,0))</f>
        <v>0</v>
      </c>
      <c r="O593" s="35">
        <f>INDEX(budgetMMB!O:O,MATCH($A:$A,budgetMMB!$A:$A,0))</f>
        <v>0</v>
      </c>
      <c r="P593" s="35">
        <f>INDEX(budgetMMB!P:P,MATCH($A:$A,budgetMMB!$A:$A,0))</f>
        <v>0</v>
      </c>
      <c r="Q593" s="35">
        <f>INDEX(budgetMMB!Q:Q,MATCH($A:$A,budgetMMB!$A:$A,0))</f>
        <v>0</v>
      </c>
      <c r="R593" s="35">
        <f>INDEX(budgetMMB!R:R,MATCH($A:$A,budgetMMB!$A:$A,0))</f>
        <v>0</v>
      </c>
      <c r="S593" s="14">
        <f>L593-SUM(N593:R593)</f>
        <v>0</v>
      </c>
      <c r="T593" s="35">
        <f>INDEX(budgetMMB!T:T,MATCH($A:$A,budgetMMB!$A:$A,0))</f>
        <v>0</v>
      </c>
      <c r="U593" s="332">
        <f>W:W+X:X+Y:Y+Z:Z+AA:AA</f>
        <v>0</v>
      </c>
      <c r="V593" s="58"/>
      <c r="W593" s="14"/>
      <c r="X593" s="58"/>
      <c r="Y593" s="58"/>
      <c r="Z593" s="58"/>
      <c r="AA593" s="58"/>
      <c r="AB593" s="75"/>
      <c r="AC593" s="319">
        <f>AD:AD+AE:AE</f>
        <v>0</v>
      </c>
      <c r="AD593" s="278"/>
      <c r="AE593" s="278"/>
      <c r="AF593" s="278"/>
      <c r="AG593" s="294">
        <f>AC:AC+U:U</f>
        <v>0</v>
      </c>
      <c r="AH593" s="304">
        <f>L:L-AG:AG</f>
        <v>0</v>
      </c>
    </row>
    <row r="594" spans="1:34" outlineLevel="1">
      <c r="A594" s="103">
        <v>4693</v>
      </c>
      <c r="B594" s="44" t="s">
        <v>640</v>
      </c>
      <c r="C594" s="236" t="s">
        <v>244</v>
      </c>
      <c r="D594" s="6"/>
      <c r="E594" s="8"/>
      <c r="F594" s="98">
        <v>1</v>
      </c>
      <c r="G594" s="8"/>
      <c r="H594" s="7">
        <f t="shared" si="478"/>
        <v>1</v>
      </c>
      <c r="I594" s="4">
        <v>1</v>
      </c>
      <c r="J594" s="8" t="s">
        <v>231</v>
      </c>
      <c r="K594" s="7">
        <f>SUMIF(exportMMB!D:D,'Voorbeeld Costreport BudgetMMB'!A594,exportMMB!G:G)</f>
        <v>0</v>
      </c>
      <c r="L594" s="14">
        <f>INDEX(budgetMMB!L:L,MATCH(A:A,budgetMMB!A:A,0))</f>
        <v>0</v>
      </c>
      <c r="M594" s="22">
        <f>INDEX(budgetMMB!M:M,MATCH($A:$A,budgetMMB!$A:$A,0))</f>
        <v>0</v>
      </c>
      <c r="N594" s="14">
        <f>INDEX(budgetMMB!N:N,MATCH($A:$A,budgetMMB!$A:$A,0))</f>
        <v>0</v>
      </c>
      <c r="O594" s="35">
        <f>INDEX(budgetMMB!O:O,MATCH($A:$A,budgetMMB!$A:$A,0))</f>
        <v>0</v>
      </c>
      <c r="P594" s="35">
        <f>INDEX(budgetMMB!P:P,MATCH($A:$A,budgetMMB!$A:$A,0))</f>
        <v>0</v>
      </c>
      <c r="Q594" s="35">
        <f>INDEX(budgetMMB!Q:Q,MATCH($A:$A,budgetMMB!$A:$A,0))</f>
        <v>0</v>
      </c>
      <c r="R594" s="35">
        <f>INDEX(budgetMMB!R:R,MATCH($A:$A,budgetMMB!$A:$A,0))</f>
        <v>0</v>
      </c>
      <c r="S594" s="14">
        <f>L594-SUM(N594:R594)</f>
        <v>0</v>
      </c>
      <c r="T594" s="35">
        <f>INDEX(budgetMMB!T:T,MATCH($A:$A,budgetMMB!$A:$A,0))</f>
        <v>0</v>
      </c>
      <c r="U594" s="332">
        <f>W:W+X:X+Y:Y+Z:Z+AA:AA</f>
        <v>0</v>
      </c>
      <c r="V594" s="58"/>
      <c r="W594" s="14"/>
      <c r="X594" s="58"/>
      <c r="Y594" s="58"/>
      <c r="Z594" s="58"/>
      <c r="AA594" s="58"/>
      <c r="AB594" s="75"/>
      <c r="AC594" s="319">
        <f>AD:AD+AE:AE</f>
        <v>0</v>
      </c>
      <c r="AD594" s="278"/>
      <c r="AE594" s="278"/>
      <c r="AF594" s="278"/>
      <c r="AG594" s="294">
        <f>AC:AC+U:U</f>
        <v>0</v>
      </c>
      <c r="AH594" s="304">
        <f>L:L-AG:AG</f>
        <v>0</v>
      </c>
    </row>
    <row r="595" spans="1:34" outlineLevel="1">
      <c r="A595" s="170"/>
      <c r="B595" s="171" t="s">
        <v>602</v>
      </c>
      <c r="C595" s="236"/>
      <c r="D595" s="172"/>
      <c r="E595" s="173"/>
      <c r="F595" s="174"/>
      <c r="G595" s="173"/>
      <c r="H595" s="175"/>
      <c r="I595" s="176"/>
      <c r="J595" s="173"/>
      <c r="K595" s="175"/>
      <c r="L595" s="177">
        <f>SUM(L592:L594)</f>
        <v>0</v>
      </c>
      <c r="M595" s="178">
        <f>SUM(M592:M594)</f>
        <v>0</v>
      </c>
      <c r="N595" s="177">
        <f t="shared" ref="N595:U595" si="479">SUM(N592:N594)</f>
        <v>0</v>
      </c>
      <c r="O595" s="179">
        <f t="shared" si="479"/>
        <v>0</v>
      </c>
      <c r="P595" s="179">
        <f t="shared" si="479"/>
        <v>0</v>
      </c>
      <c r="Q595" s="179">
        <f t="shared" si="479"/>
        <v>0</v>
      </c>
      <c r="R595" s="179">
        <f t="shared" si="479"/>
        <v>0</v>
      </c>
      <c r="S595" s="177">
        <f t="shared" si="479"/>
        <v>0</v>
      </c>
      <c r="T595" s="179">
        <f t="shared" si="479"/>
        <v>0</v>
      </c>
      <c r="U595" s="284">
        <f t="shared" si="479"/>
        <v>0</v>
      </c>
      <c r="V595" s="58">
        <f t="shared" ref="V595:AA595" si="480">SUM(V592:V594)</f>
        <v>0</v>
      </c>
      <c r="W595" s="14">
        <f t="shared" si="480"/>
        <v>0</v>
      </c>
      <c r="X595" s="58">
        <f t="shared" si="480"/>
        <v>0</v>
      </c>
      <c r="Y595" s="58">
        <f t="shared" si="480"/>
        <v>0</v>
      </c>
      <c r="Z595" s="58">
        <f t="shared" si="480"/>
        <v>0</v>
      </c>
      <c r="AA595" s="58">
        <f t="shared" si="480"/>
        <v>0</v>
      </c>
      <c r="AB595" s="311">
        <f t="shared" ref="AB595" si="481">SUM(AB592:AB594)</f>
        <v>0</v>
      </c>
      <c r="AC595" s="319">
        <f t="shared" ref="AC595:AF595" si="482">SUM(AC592:AC594)</f>
        <v>0</v>
      </c>
      <c r="AD595" s="278">
        <f t="shared" si="482"/>
        <v>0</v>
      </c>
      <c r="AE595" s="278">
        <f t="shared" si="482"/>
        <v>0</v>
      </c>
      <c r="AF595" s="278">
        <f t="shared" si="482"/>
        <v>0</v>
      </c>
      <c r="AG595" s="294">
        <f t="shared" ref="AG595:AH595" si="483">SUM(AG592:AG594)</f>
        <v>0</v>
      </c>
      <c r="AH595" s="304">
        <f t="shared" si="483"/>
        <v>0</v>
      </c>
    </row>
    <row r="596" spans="1:34" outlineLevel="1">
      <c r="A596" s="39"/>
      <c r="B596" s="46" t="s">
        <v>152</v>
      </c>
      <c r="C596" s="236"/>
      <c r="D596" s="6"/>
      <c r="E596" s="4"/>
      <c r="F596" s="98"/>
      <c r="G596" s="8"/>
      <c r="H596" s="7"/>
      <c r="I596" s="4"/>
      <c r="J596" s="8"/>
      <c r="K596" s="7"/>
      <c r="L596" s="16"/>
      <c r="M596" s="21">
        <f>M553+M567+M579+M590+M595</f>
        <v>0</v>
      </c>
      <c r="N596" s="16">
        <f t="shared" ref="N596:U596" si="484">N553+N567+N579+N590+N595</f>
        <v>0</v>
      </c>
      <c r="O596" s="34">
        <f t="shared" si="484"/>
        <v>0</v>
      </c>
      <c r="P596" s="34">
        <f t="shared" si="484"/>
        <v>0</v>
      </c>
      <c r="Q596" s="34">
        <f t="shared" si="484"/>
        <v>0</v>
      </c>
      <c r="R596" s="34">
        <f t="shared" si="484"/>
        <v>0</v>
      </c>
      <c r="S596" s="16">
        <f t="shared" si="484"/>
        <v>0</v>
      </c>
      <c r="T596" s="34">
        <f t="shared" si="484"/>
        <v>0</v>
      </c>
      <c r="U596" s="284">
        <f t="shared" si="484"/>
        <v>0</v>
      </c>
      <c r="V596" s="58">
        <f t="shared" ref="V596:AB596" si="485">V553+V567+V579+V590+V595</f>
        <v>0</v>
      </c>
      <c r="W596" s="14">
        <f t="shared" si="485"/>
        <v>0</v>
      </c>
      <c r="X596" s="58">
        <f t="shared" si="485"/>
        <v>0</v>
      </c>
      <c r="Y596" s="58">
        <f t="shared" si="485"/>
        <v>0</v>
      </c>
      <c r="Z596" s="58">
        <f t="shared" si="485"/>
        <v>0</v>
      </c>
      <c r="AA596" s="58">
        <f t="shared" si="485"/>
        <v>0</v>
      </c>
      <c r="AB596" s="59">
        <f t="shared" si="485"/>
        <v>0</v>
      </c>
      <c r="AC596" s="319">
        <f>AC553+AC567+AC579+AC590+AC595</f>
        <v>0</v>
      </c>
      <c r="AD596" s="278">
        <f>AD553+AD567+AD579+AD590+AD595</f>
        <v>0</v>
      </c>
      <c r="AE596" s="278">
        <f>AE553+AE567+AE579+AE590+AE595</f>
        <v>0</v>
      </c>
      <c r="AF596" s="278">
        <f>AF553+AF567+AF579+AF590+AF595</f>
        <v>0</v>
      </c>
      <c r="AG596" s="294">
        <f t="shared" ref="AG596:AH596" si="486">AG553+AG567+AG579+AG590+AG595</f>
        <v>0</v>
      </c>
      <c r="AH596" s="304">
        <f t="shared" si="486"/>
        <v>0</v>
      </c>
    </row>
    <row r="597" spans="1:34" outlineLevel="1">
      <c r="A597" s="103"/>
      <c r="B597" s="44"/>
      <c r="C597" s="236"/>
      <c r="D597" s="6"/>
      <c r="E597" s="8"/>
      <c r="F597" s="98"/>
      <c r="G597" s="8"/>
      <c r="H597" s="7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  <c r="U597" s="284"/>
      <c r="V597" s="58"/>
      <c r="W597" s="14"/>
      <c r="X597" s="58"/>
      <c r="Y597" s="58"/>
      <c r="Z597" s="58"/>
      <c r="AA597" s="58"/>
      <c r="AB597" s="75"/>
      <c r="AC597" s="319"/>
      <c r="AD597" s="278"/>
      <c r="AE597" s="278"/>
      <c r="AF597" s="278"/>
      <c r="AG597" s="294"/>
      <c r="AH597" s="304"/>
    </row>
    <row r="598" spans="1:34" outlineLevel="1">
      <c r="A598" s="104">
        <v>4700</v>
      </c>
      <c r="B598" s="31" t="s">
        <v>196</v>
      </c>
      <c r="C598" s="236"/>
      <c r="D598" s="6"/>
      <c r="E598" s="8"/>
      <c r="F598" s="98"/>
      <c r="G598" s="8"/>
      <c r="H598" s="7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  <c r="U598" s="284"/>
      <c r="V598" s="58"/>
      <c r="W598" s="14"/>
      <c r="X598" s="58"/>
      <c r="Y598" s="58"/>
      <c r="Z598" s="58"/>
      <c r="AA598" s="58"/>
      <c r="AB598" s="75"/>
      <c r="AC598" s="319"/>
      <c r="AD598" s="278"/>
      <c r="AE598" s="278"/>
      <c r="AF598" s="278"/>
      <c r="AG598" s="294"/>
      <c r="AH598" s="304"/>
    </row>
    <row r="599" spans="1:34" outlineLevel="1">
      <c r="A599" s="170"/>
      <c r="B599" s="171" t="s">
        <v>641</v>
      </c>
      <c r="C599" s="236"/>
      <c r="D599" s="172"/>
      <c r="E599" s="173"/>
      <c r="F599" s="174"/>
      <c r="G599" s="173"/>
      <c r="H599" s="175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  <c r="U599" s="284"/>
      <c r="V599" s="58"/>
      <c r="W599" s="14"/>
      <c r="X599" s="58"/>
      <c r="Y599" s="58"/>
      <c r="Z599" s="58"/>
      <c r="AA599" s="58"/>
      <c r="AB599" s="311"/>
      <c r="AC599" s="319"/>
      <c r="AD599" s="278"/>
      <c r="AE599" s="278"/>
      <c r="AF599" s="278"/>
      <c r="AG599" s="294"/>
      <c r="AH599" s="304"/>
    </row>
    <row r="600" spans="1:34" outlineLevel="1">
      <c r="A600" s="103">
        <v>4701</v>
      </c>
      <c r="B600" s="44" t="s">
        <v>642</v>
      </c>
      <c r="C600" s="236" t="s">
        <v>244</v>
      </c>
      <c r="D600" s="6"/>
      <c r="E600" s="8"/>
      <c r="F600" s="98">
        <v>1</v>
      </c>
      <c r="G600" s="8"/>
      <c r="H600" s="7">
        <f t="shared" ref="H600:H603" si="487">SUM(E600:G600)</f>
        <v>1</v>
      </c>
      <c r="I600" s="4">
        <v>1</v>
      </c>
      <c r="J600" s="8" t="s">
        <v>231</v>
      </c>
      <c r="K600" s="7">
        <f>SUMIF(exportMMB!D:D,'Voorbeeld Costreport BudgetMMB'!A600,exportMMB!G:G)</f>
        <v>0</v>
      </c>
      <c r="L600" s="14">
        <f>INDEX(budgetMMB!L:L,MATCH(A:A,budgetMMB!A:A,0))</f>
        <v>0</v>
      </c>
      <c r="M600" s="22">
        <f>INDEX(budgetMMB!M:M,MATCH($A:$A,budgetMMB!$A:$A,0))</f>
        <v>0</v>
      </c>
      <c r="N600" s="14">
        <f>INDEX(budgetMMB!N:N,MATCH($A:$A,budgetMMB!$A:$A,0))</f>
        <v>0</v>
      </c>
      <c r="O600" s="35">
        <f>INDEX(budgetMMB!O:O,MATCH($A:$A,budgetMMB!$A:$A,0))</f>
        <v>0</v>
      </c>
      <c r="P600" s="35">
        <f>INDEX(budgetMMB!P:P,MATCH($A:$A,budgetMMB!$A:$A,0))</f>
        <v>0</v>
      </c>
      <c r="Q600" s="35">
        <f>INDEX(budgetMMB!Q:Q,MATCH($A:$A,budgetMMB!$A:$A,0))</f>
        <v>0</v>
      </c>
      <c r="R600" s="35">
        <f>INDEX(budgetMMB!R:R,MATCH($A:$A,budgetMMB!$A:$A,0))</f>
        <v>0</v>
      </c>
      <c r="S600" s="14">
        <f>L600-SUM(N600:R600)</f>
        <v>0</v>
      </c>
      <c r="T600" s="35">
        <f>INDEX(budgetMMB!T:T,MATCH($A:$A,budgetMMB!$A:$A,0))</f>
        <v>0</v>
      </c>
      <c r="U600" s="332">
        <f>W:W+X:X+Y:Y+Z:Z+AA:AA</f>
        <v>0</v>
      </c>
      <c r="V600" s="58"/>
      <c r="W600" s="14"/>
      <c r="X600" s="58"/>
      <c r="Y600" s="58"/>
      <c r="Z600" s="58"/>
      <c r="AA600" s="58"/>
      <c r="AB600" s="75"/>
      <c r="AC600" s="319">
        <f>AD:AD+AE:AE</f>
        <v>0</v>
      </c>
      <c r="AD600" s="278"/>
      <c r="AE600" s="278"/>
      <c r="AF600" s="278"/>
      <c r="AG600" s="294">
        <f>AC:AC+U:U</f>
        <v>0</v>
      </c>
      <c r="AH600" s="304">
        <f>L:L-AG:AG</f>
        <v>0</v>
      </c>
    </row>
    <row r="601" spans="1:34" outlineLevel="1">
      <c r="A601" s="103">
        <v>4702</v>
      </c>
      <c r="B601" s="44" t="s">
        <v>643</v>
      </c>
      <c r="C601" s="236" t="s">
        <v>244</v>
      </c>
      <c r="D601" s="6"/>
      <c r="E601" s="8"/>
      <c r="F601" s="98">
        <v>1</v>
      </c>
      <c r="G601" s="8"/>
      <c r="H601" s="7">
        <f t="shared" si="487"/>
        <v>1</v>
      </c>
      <c r="I601" s="4">
        <v>1</v>
      </c>
      <c r="J601" s="8" t="s">
        <v>231</v>
      </c>
      <c r="K601" s="7">
        <f>SUMIF(exportMMB!D:D,'Voorbeeld Costreport BudgetMMB'!A601,exportMMB!G:G)</f>
        <v>0</v>
      </c>
      <c r="L601" s="14">
        <f>INDEX(budgetMMB!L:L,MATCH(A:A,budgetMMB!A:A,0))</f>
        <v>0</v>
      </c>
      <c r="M601" s="22">
        <f>INDEX(budgetMMB!M:M,MATCH($A:$A,budgetMMB!$A:$A,0))</f>
        <v>0</v>
      </c>
      <c r="N601" s="14">
        <f>INDEX(budgetMMB!N:N,MATCH($A:$A,budgetMMB!$A:$A,0))</f>
        <v>0</v>
      </c>
      <c r="O601" s="35">
        <f>INDEX(budgetMMB!O:O,MATCH($A:$A,budgetMMB!$A:$A,0))</f>
        <v>0</v>
      </c>
      <c r="P601" s="35">
        <f>INDEX(budgetMMB!P:P,MATCH($A:$A,budgetMMB!$A:$A,0))</f>
        <v>0</v>
      </c>
      <c r="Q601" s="35">
        <f>INDEX(budgetMMB!Q:Q,MATCH($A:$A,budgetMMB!$A:$A,0))</f>
        <v>0</v>
      </c>
      <c r="R601" s="35">
        <f>INDEX(budgetMMB!R:R,MATCH($A:$A,budgetMMB!$A:$A,0))</f>
        <v>0</v>
      </c>
      <c r="S601" s="14">
        <f>L601-SUM(N601:R601)</f>
        <v>0</v>
      </c>
      <c r="T601" s="35">
        <f>INDEX(budgetMMB!T:T,MATCH($A:$A,budgetMMB!$A:$A,0))</f>
        <v>0</v>
      </c>
      <c r="U601" s="332">
        <f>W:W+X:X+Y:Y+Z:Z+AA:AA</f>
        <v>0</v>
      </c>
      <c r="V601" s="58"/>
      <c r="W601" s="14"/>
      <c r="X601" s="58"/>
      <c r="Y601" s="58"/>
      <c r="Z601" s="58"/>
      <c r="AA601" s="58"/>
      <c r="AB601" s="75"/>
      <c r="AC601" s="319">
        <f>AD:AD+AE:AE</f>
        <v>0</v>
      </c>
      <c r="AD601" s="278"/>
      <c r="AE601" s="278"/>
      <c r="AF601" s="278"/>
      <c r="AG601" s="294">
        <f>AC:AC+U:U</f>
        <v>0</v>
      </c>
      <c r="AH601" s="304">
        <f>L:L-AG:AG</f>
        <v>0</v>
      </c>
    </row>
    <row r="602" spans="1:34" outlineLevel="1">
      <c r="A602" s="103">
        <v>4703</v>
      </c>
      <c r="B602" s="44" t="s">
        <v>644</v>
      </c>
      <c r="C602" s="236" t="s">
        <v>244</v>
      </c>
      <c r="D602" s="6"/>
      <c r="E602" s="8"/>
      <c r="F602" s="98">
        <v>1</v>
      </c>
      <c r="G602" s="8"/>
      <c r="H602" s="7">
        <f t="shared" si="487"/>
        <v>1</v>
      </c>
      <c r="I602" s="4">
        <v>1</v>
      </c>
      <c r="J602" s="8" t="s">
        <v>231</v>
      </c>
      <c r="K602" s="7">
        <f>SUMIF(exportMMB!D:D,'Voorbeeld Costreport BudgetMMB'!A602,exportMMB!G:G)</f>
        <v>0</v>
      </c>
      <c r="L602" s="14">
        <f>INDEX(budgetMMB!L:L,MATCH(A:A,budgetMMB!A:A,0))</f>
        <v>0</v>
      </c>
      <c r="M602" s="22">
        <f>INDEX(budgetMMB!M:M,MATCH($A:$A,budgetMMB!$A:$A,0))</f>
        <v>0</v>
      </c>
      <c r="N602" s="14">
        <f>INDEX(budgetMMB!N:N,MATCH($A:$A,budgetMMB!$A:$A,0))</f>
        <v>0</v>
      </c>
      <c r="O602" s="35">
        <f>INDEX(budgetMMB!O:O,MATCH($A:$A,budgetMMB!$A:$A,0))</f>
        <v>0</v>
      </c>
      <c r="P602" s="35">
        <f>INDEX(budgetMMB!P:P,MATCH($A:$A,budgetMMB!$A:$A,0))</f>
        <v>0</v>
      </c>
      <c r="Q602" s="35">
        <f>INDEX(budgetMMB!Q:Q,MATCH($A:$A,budgetMMB!$A:$A,0))</f>
        <v>0</v>
      </c>
      <c r="R602" s="35">
        <f>INDEX(budgetMMB!R:R,MATCH($A:$A,budgetMMB!$A:$A,0))</f>
        <v>0</v>
      </c>
      <c r="S602" s="14">
        <f>L602-SUM(N602:R602)</f>
        <v>0</v>
      </c>
      <c r="T602" s="35">
        <f>INDEX(budgetMMB!T:T,MATCH($A:$A,budgetMMB!$A:$A,0))</f>
        <v>0</v>
      </c>
      <c r="U602" s="332">
        <f>W:W+X:X+Y:Y+Z:Z+AA:AA</f>
        <v>0</v>
      </c>
      <c r="V602" s="58"/>
      <c r="W602" s="14"/>
      <c r="X602" s="58"/>
      <c r="Y602" s="58"/>
      <c r="Z602" s="58"/>
      <c r="AA602" s="58"/>
      <c r="AB602" s="75"/>
      <c r="AC602" s="319">
        <f>AD:AD+AE:AE</f>
        <v>0</v>
      </c>
      <c r="AD602" s="278"/>
      <c r="AE602" s="278"/>
      <c r="AF602" s="278"/>
      <c r="AG602" s="294">
        <f>AC:AC+U:U</f>
        <v>0</v>
      </c>
      <c r="AH602" s="304">
        <f>L:L-AG:AG</f>
        <v>0</v>
      </c>
    </row>
    <row r="603" spans="1:34" outlineLevel="1">
      <c r="A603" s="103">
        <v>4704</v>
      </c>
      <c r="B603" s="44" t="s">
        <v>645</v>
      </c>
      <c r="C603" s="236" t="s">
        <v>244</v>
      </c>
      <c r="D603" s="6"/>
      <c r="E603" s="8"/>
      <c r="F603" s="98">
        <v>1</v>
      </c>
      <c r="G603" s="8"/>
      <c r="H603" s="7">
        <f t="shared" si="487"/>
        <v>1</v>
      </c>
      <c r="I603" s="4">
        <v>1</v>
      </c>
      <c r="J603" s="8" t="s">
        <v>231</v>
      </c>
      <c r="K603" s="7">
        <f>SUMIF(exportMMB!D:D,'Voorbeeld Costreport BudgetMMB'!A603,exportMMB!G:G)</f>
        <v>0</v>
      </c>
      <c r="L603" s="14">
        <f>INDEX(budgetMMB!L:L,MATCH(A:A,budgetMMB!A:A,0))</f>
        <v>0</v>
      </c>
      <c r="M603" s="22">
        <f>INDEX(budgetMMB!M:M,MATCH($A:$A,budgetMMB!$A:$A,0))</f>
        <v>0</v>
      </c>
      <c r="N603" s="14">
        <f>INDEX(budgetMMB!N:N,MATCH($A:$A,budgetMMB!$A:$A,0))</f>
        <v>0</v>
      </c>
      <c r="O603" s="35">
        <f>INDEX(budgetMMB!O:O,MATCH($A:$A,budgetMMB!$A:$A,0))</f>
        <v>0</v>
      </c>
      <c r="P603" s="35">
        <f>INDEX(budgetMMB!P:P,MATCH($A:$A,budgetMMB!$A:$A,0))</f>
        <v>0</v>
      </c>
      <c r="Q603" s="35">
        <f>INDEX(budgetMMB!Q:Q,MATCH($A:$A,budgetMMB!$A:$A,0))</f>
        <v>0</v>
      </c>
      <c r="R603" s="35">
        <f>INDEX(budgetMMB!R:R,MATCH($A:$A,budgetMMB!$A:$A,0))</f>
        <v>0</v>
      </c>
      <c r="S603" s="14">
        <f>L603-SUM(N603:R603)</f>
        <v>0</v>
      </c>
      <c r="T603" s="35">
        <f>INDEX(budgetMMB!T:T,MATCH($A:$A,budgetMMB!$A:$A,0))</f>
        <v>0</v>
      </c>
      <c r="U603" s="332">
        <f>W:W+X:X+Y:Y+Z:Z+AA:AA</f>
        <v>0</v>
      </c>
      <c r="V603" s="58"/>
      <c r="W603" s="14"/>
      <c r="X603" s="58"/>
      <c r="Y603" s="58"/>
      <c r="Z603" s="58"/>
      <c r="AA603" s="58"/>
      <c r="AB603" s="75"/>
      <c r="AC603" s="319">
        <f>AD:AD+AE:AE</f>
        <v>0</v>
      </c>
      <c r="AD603" s="278"/>
      <c r="AE603" s="278"/>
      <c r="AF603" s="278"/>
      <c r="AG603" s="294">
        <f>AC:AC+U:U</f>
        <v>0</v>
      </c>
      <c r="AH603" s="304">
        <f>L:L-AG:AG</f>
        <v>0</v>
      </c>
    </row>
    <row r="604" spans="1:34" outlineLevel="1">
      <c r="A604" s="170"/>
      <c r="B604" s="171" t="s">
        <v>602</v>
      </c>
      <c r="C604" s="236"/>
      <c r="D604" s="172"/>
      <c r="E604" s="173"/>
      <c r="F604" s="174"/>
      <c r="G604" s="173"/>
      <c r="H604" s="175"/>
      <c r="I604" s="176"/>
      <c r="J604" s="173"/>
      <c r="K604" s="175"/>
      <c r="L604" s="177">
        <f>SUM(L600:L603)</f>
        <v>0</v>
      </c>
      <c r="M604" s="178">
        <f>SUM(M600:M603)</f>
        <v>0</v>
      </c>
      <c r="N604" s="177">
        <f t="shared" ref="N604:U604" si="488">SUM(N600:N603)</f>
        <v>0</v>
      </c>
      <c r="O604" s="179">
        <f t="shared" si="488"/>
        <v>0</v>
      </c>
      <c r="P604" s="179">
        <f t="shared" si="488"/>
        <v>0</v>
      </c>
      <c r="Q604" s="179">
        <f t="shared" si="488"/>
        <v>0</v>
      </c>
      <c r="R604" s="179">
        <f t="shared" si="488"/>
        <v>0</v>
      </c>
      <c r="S604" s="177">
        <f t="shared" si="488"/>
        <v>0</v>
      </c>
      <c r="T604" s="179">
        <f t="shared" si="488"/>
        <v>0</v>
      </c>
      <c r="U604" s="284">
        <f t="shared" si="488"/>
        <v>0</v>
      </c>
      <c r="V604" s="58">
        <f t="shared" ref="V604:AA604" si="489">SUM(V600:V603)</f>
        <v>0</v>
      </c>
      <c r="W604" s="14">
        <f t="shared" si="489"/>
        <v>0</v>
      </c>
      <c r="X604" s="58">
        <f t="shared" si="489"/>
        <v>0</v>
      </c>
      <c r="Y604" s="58">
        <f t="shared" si="489"/>
        <v>0</v>
      </c>
      <c r="Z604" s="58">
        <f t="shared" si="489"/>
        <v>0</v>
      </c>
      <c r="AA604" s="58">
        <f t="shared" si="489"/>
        <v>0</v>
      </c>
      <c r="AB604" s="311">
        <f t="shared" ref="AB604" si="490">SUM(AB600:AB603)</f>
        <v>0</v>
      </c>
      <c r="AC604" s="319">
        <f t="shared" ref="AC604:AF604" si="491">SUM(AC600:AC603)</f>
        <v>0</v>
      </c>
      <c r="AD604" s="278">
        <f t="shared" si="491"/>
        <v>0</v>
      </c>
      <c r="AE604" s="278">
        <f t="shared" si="491"/>
        <v>0</v>
      </c>
      <c r="AF604" s="278">
        <f t="shared" si="491"/>
        <v>0</v>
      </c>
      <c r="AG604" s="294">
        <f t="shared" ref="AG604" si="492">SUM(AG600:AG603)</f>
        <v>0</v>
      </c>
      <c r="AH604" s="304">
        <f>L:L-AG:AG</f>
        <v>0</v>
      </c>
    </row>
    <row r="605" spans="1:34" outlineLevel="1">
      <c r="A605" s="170"/>
      <c r="B605" s="171" t="s">
        <v>646</v>
      </c>
      <c r="C605" s="236"/>
      <c r="D605" s="172"/>
      <c r="E605" s="173"/>
      <c r="F605" s="174"/>
      <c r="G605" s="173"/>
      <c r="H605" s="175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  <c r="U605" s="284"/>
      <c r="V605" s="58"/>
      <c r="W605" s="14"/>
      <c r="X605" s="58"/>
      <c r="Y605" s="58"/>
      <c r="Z605" s="58"/>
      <c r="AA605" s="58"/>
      <c r="AB605" s="311"/>
      <c r="AC605" s="319"/>
      <c r="AD605" s="278"/>
      <c r="AE605" s="278"/>
      <c r="AF605" s="278"/>
      <c r="AG605" s="294"/>
      <c r="AH605" s="304"/>
    </row>
    <row r="606" spans="1:34" outlineLevel="1">
      <c r="A606" s="103">
        <v>4711</v>
      </c>
      <c r="B606" s="44" t="s">
        <v>647</v>
      </c>
      <c r="C606" s="236" t="s">
        <v>244</v>
      </c>
      <c r="D606" s="6"/>
      <c r="E606" s="8"/>
      <c r="F606" s="98">
        <v>1</v>
      </c>
      <c r="G606" s="8"/>
      <c r="H606" s="7">
        <f t="shared" ref="H606:H611" si="493">SUM(E606:G606)</f>
        <v>1</v>
      </c>
      <c r="I606" s="4">
        <v>1</v>
      </c>
      <c r="J606" s="8" t="s">
        <v>231</v>
      </c>
      <c r="K606" s="7">
        <f>SUMIF(exportMMB!D:D,'Voorbeeld Costreport BudgetMMB'!A606,exportMMB!G:G)</f>
        <v>0</v>
      </c>
      <c r="L606" s="14">
        <f>INDEX(budgetMMB!L:L,MATCH(A:A,budgetMMB!A:A,0))</f>
        <v>0</v>
      </c>
      <c r="M606" s="22">
        <f>INDEX(budgetMMB!M:M,MATCH($A:$A,budgetMMB!$A:$A,0))</f>
        <v>0</v>
      </c>
      <c r="N606" s="14">
        <f>INDEX(budgetMMB!N:N,MATCH($A:$A,budgetMMB!$A:$A,0))</f>
        <v>0</v>
      </c>
      <c r="O606" s="35">
        <f>INDEX(budgetMMB!O:O,MATCH($A:$A,budgetMMB!$A:$A,0))</f>
        <v>0</v>
      </c>
      <c r="P606" s="35">
        <f>INDEX(budgetMMB!P:P,MATCH($A:$A,budgetMMB!$A:$A,0))</f>
        <v>0</v>
      </c>
      <c r="Q606" s="35">
        <f>INDEX(budgetMMB!Q:Q,MATCH($A:$A,budgetMMB!$A:$A,0))</f>
        <v>0</v>
      </c>
      <c r="R606" s="35">
        <f>INDEX(budgetMMB!R:R,MATCH($A:$A,budgetMMB!$A:$A,0))</f>
        <v>0</v>
      </c>
      <c r="S606" s="14">
        <f t="shared" ref="S606:S611" si="494">L606-SUM(N606:R606)</f>
        <v>0</v>
      </c>
      <c r="T606" s="35">
        <f>INDEX(budgetMMB!T:T,MATCH($A:$A,budgetMMB!$A:$A,0))</f>
        <v>0</v>
      </c>
      <c r="U606" s="332">
        <f t="shared" ref="U606:U611" si="495">W:W+X:X+Y:Y+Z:Z+AA:AA</f>
        <v>0</v>
      </c>
      <c r="V606" s="58"/>
      <c r="W606" s="14"/>
      <c r="X606" s="58"/>
      <c r="Y606" s="58"/>
      <c r="Z606" s="58"/>
      <c r="AA606" s="58"/>
      <c r="AB606" s="75"/>
      <c r="AC606" s="319">
        <f t="shared" ref="AC606:AC611" si="496">AD:AD+AE:AE</f>
        <v>0</v>
      </c>
      <c r="AD606" s="278"/>
      <c r="AE606" s="278"/>
      <c r="AF606" s="278"/>
      <c r="AG606" s="294">
        <f t="shared" ref="AG606:AG611" si="497">AC:AC+U:U</f>
        <v>0</v>
      </c>
      <c r="AH606" s="304">
        <f t="shared" ref="AH606:AH611" si="498">L:L-AG:AG</f>
        <v>0</v>
      </c>
    </row>
    <row r="607" spans="1:34" outlineLevel="1">
      <c r="A607" s="103">
        <v>4712</v>
      </c>
      <c r="B607" s="44" t="s">
        <v>648</v>
      </c>
      <c r="C607" s="236" t="s">
        <v>244</v>
      </c>
      <c r="D607" s="6"/>
      <c r="E607" s="8"/>
      <c r="F607" s="98">
        <v>1</v>
      </c>
      <c r="G607" s="8"/>
      <c r="H607" s="7">
        <f t="shared" si="493"/>
        <v>1</v>
      </c>
      <c r="I607" s="4">
        <v>1</v>
      </c>
      <c r="J607" s="8" t="s">
        <v>231</v>
      </c>
      <c r="K607" s="7">
        <f>SUMIF(exportMMB!D:D,'Voorbeeld Costreport BudgetMMB'!A607,exportMMB!G:G)</f>
        <v>0</v>
      </c>
      <c r="L607" s="14">
        <f>INDEX(budgetMMB!L:L,MATCH(A:A,budgetMMB!A:A,0))</f>
        <v>0</v>
      </c>
      <c r="M607" s="22">
        <f>INDEX(budgetMMB!M:M,MATCH($A:$A,budgetMMB!$A:$A,0))</f>
        <v>0</v>
      </c>
      <c r="N607" s="14">
        <f>INDEX(budgetMMB!N:N,MATCH($A:$A,budgetMMB!$A:$A,0))</f>
        <v>0</v>
      </c>
      <c r="O607" s="35">
        <f>INDEX(budgetMMB!O:O,MATCH($A:$A,budgetMMB!$A:$A,0))</f>
        <v>0</v>
      </c>
      <c r="P607" s="35">
        <f>INDEX(budgetMMB!P:P,MATCH($A:$A,budgetMMB!$A:$A,0))</f>
        <v>0</v>
      </c>
      <c r="Q607" s="35">
        <f>INDEX(budgetMMB!Q:Q,MATCH($A:$A,budgetMMB!$A:$A,0))</f>
        <v>0</v>
      </c>
      <c r="R607" s="35">
        <f>INDEX(budgetMMB!R:R,MATCH($A:$A,budgetMMB!$A:$A,0))</f>
        <v>0</v>
      </c>
      <c r="S607" s="14">
        <f t="shared" si="494"/>
        <v>0</v>
      </c>
      <c r="T607" s="35">
        <f>INDEX(budgetMMB!T:T,MATCH($A:$A,budgetMMB!$A:$A,0))</f>
        <v>0</v>
      </c>
      <c r="U607" s="332">
        <f t="shared" si="495"/>
        <v>0</v>
      </c>
      <c r="V607" s="58"/>
      <c r="W607" s="14"/>
      <c r="X607" s="58"/>
      <c r="Y607" s="58"/>
      <c r="Z607" s="58"/>
      <c r="AA607" s="58"/>
      <c r="AB607" s="75"/>
      <c r="AC607" s="319">
        <f t="shared" si="496"/>
        <v>0</v>
      </c>
      <c r="AD607" s="278"/>
      <c r="AE607" s="278"/>
      <c r="AF607" s="278"/>
      <c r="AG607" s="294">
        <f t="shared" si="497"/>
        <v>0</v>
      </c>
      <c r="AH607" s="304">
        <f t="shared" si="498"/>
        <v>0</v>
      </c>
    </row>
    <row r="608" spans="1:34" outlineLevel="1">
      <c r="A608" s="103">
        <v>4713</v>
      </c>
      <c r="B608" s="44" t="s">
        <v>649</v>
      </c>
      <c r="C608" s="236" t="s">
        <v>244</v>
      </c>
      <c r="D608" s="6"/>
      <c r="E608" s="8"/>
      <c r="F608" s="98">
        <v>1</v>
      </c>
      <c r="G608" s="8"/>
      <c r="H608" s="7">
        <f t="shared" si="493"/>
        <v>1</v>
      </c>
      <c r="I608" s="4">
        <v>1</v>
      </c>
      <c r="J608" s="8" t="s">
        <v>231</v>
      </c>
      <c r="K608" s="7">
        <f>SUMIF(exportMMB!D:D,'Voorbeeld Costreport BudgetMMB'!A608,exportMMB!G:G)</f>
        <v>0</v>
      </c>
      <c r="L608" s="14">
        <f>INDEX(budgetMMB!L:L,MATCH(A:A,budgetMMB!A:A,0))</f>
        <v>0</v>
      </c>
      <c r="M608" s="22">
        <f>INDEX(budgetMMB!M:M,MATCH($A:$A,budgetMMB!$A:$A,0))</f>
        <v>0</v>
      </c>
      <c r="N608" s="14">
        <f>INDEX(budgetMMB!N:N,MATCH($A:$A,budgetMMB!$A:$A,0))</f>
        <v>0</v>
      </c>
      <c r="O608" s="35">
        <f>INDEX(budgetMMB!O:O,MATCH($A:$A,budgetMMB!$A:$A,0))</f>
        <v>0</v>
      </c>
      <c r="P608" s="35">
        <f>INDEX(budgetMMB!P:P,MATCH($A:$A,budgetMMB!$A:$A,0))</f>
        <v>0</v>
      </c>
      <c r="Q608" s="35">
        <f>INDEX(budgetMMB!Q:Q,MATCH($A:$A,budgetMMB!$A:$A,0))</f>
        <v>0</v>
      </c>
      <c r="R608" s="35">
        <f>INDEX(budgetMMB!R:R,MATCH($A:$A,budgetMMB!$A:$A,0))</f>
        <v>0</v>
      </c>
      <c r="S608" s="14">
        <f t="shared" si="494"/>
        <v>0</v>
      </c>
      <c r="T608" s="35">
        <f>INDEX(budgetMMB!T:T,MATCH($A:$A,budgetMMB!$A:$A,0))</f>
        <v>0</v>
      </c>
      <c r="U608" s="332">
        <f t="shared" si="495"/>
        <v>0</v>
      </c>
      <c r="V608" s="58"/>
      <c r="W608" s="14"/>
      <c r="X608" s="58"/>
      <c r="Y608" s="58"/>
      <c r="Z608" s="58"/>
      <c r="AA608" s="58"/>
      <c r="AB608" s="75"/>
      <c r="AC608" s="319">
        <f t="shared" si="496"/>
        <v>0</v>
      </c>
      <c r="AD608" s="278"/>
      <c r="AE608" s="278"/>
      <c r="AF608" s="278"/>
      <c r="AG608" s="294">
        <f t="shared" si="497"/>
        <v>0</v>
      </c>
      <c r="AH608" s="304">
        <f t="shared" si="498"/>
        <v>0</v>
      </c>
    </row>
    <row r="609" spans="1:35" outlineLevel="1">
      <c r="A609" s="103">
        <v>4714</v>
      </c>
      <c r="B609" s="44" t="s">
        <v>650</v>
      </c>
      <c r="C609" s="236" t="s">
        <v>244</v>
      </c>
      <c r="D609" s="6"/>
      <c r="E609" s="8"/>
      <c r="F609" s="98">
        <v>1</v>
      </c>
      <c r="G609" s="8"/>
      <c r="H609" s="7">
        <f t="shared" si="493"/>
        <v>1</v>
      </c>
      <c r="I609" s="4">
        <v>1</v>
      </c>
      <c r="J609" s="8" t="s">
        <v>231</v>
      </c>
      <c r="K609" s="7">
        <f>SUMIF(exportMMB!D:D,'Voorbeeld Costreport BudgetMMB'!A609,exportMMB!G:G)</f>
        <v>0</v>
      </c>
      <c r="L609" s="14">
        <f>INDEX(budgetMMB!L:L,MATCH(A:A,budgetMMB!A:A,0))</f>
        <v>0</v>
      </c>
      <c r="M609" s="22">
        <f>INDEX(budgetMMB!M:M,MATCH($A:$A,budgetMMB!$A:$A,0))</f>
        <v>0</v>
      </c>
      <c r="N609" s="14">
        <f>INDEX(budgetMMB!N:N,MATCH($A:$A,budgetMMB!$A:$A,0))</f>
        <v>0</v>
      </c>
      <c r="O609" s="35">
        <f>INDEX(budgetMMB!O:O,MATCH($A:$A,budgetMMB!$A:$A,0))</f>
        <v>0</v>
      </c>
      <c r="P609" s="35">
        <f>INDEX(budgetMMB!P:P,MATCH($A:$A,budgetMMB!$A:$A,0))</f>
        <v>0</v>
      </c>
      <c r="Q609" s="35">
        <f>INDEX(budgetMMB!Q:Q,MATCH($A:$A,budgetMMB!$A:$A,0))</f>
        <v>0</v>
      </c>
      <c r="R609" s="35">
        <f>INDEX(budgetMMB!R:R,MATCH($A:$A,budgetMMB!$A:$A,0))</f>
        <v>0</v>
      </c>
      <c r="S609" s="14">
        <f t="shared" si="494"/>
        <v>0</v>
      </c>
      <c r="T609" s="35">
        <f>INDEX(budgetMMB!T:T,MATCH($A:$A,budgetMMB!$A:$A,0))</f>
        <v>0</v>
      </c>
      <c r="U609" s="332">
        <f t="shared" si="495"/>
        <v>0</v>
      </c>
      <c r="V609" s="58"/>
      <c r="W609" s="14"/>
      <c r="X609" s="58"/>
      <c r="Y609" s="58"/>
      <c r="Z609" s="58"/>
      <c r="AA609" s="58"/>
      <c r="AB609" s="75"/>
      <c r="AC609" s="319">
        <f t="shared" si="496"/>
        <v>0</v>
      </c>
      <c r="AD609" s="278"/>
      <c r="AE609" s="278"/>
      <c r="AF609" s="278"/>
      <c r="AG609" s="294">
        <f t="shared" si="497"/>
        <v>0</v>
      </c>
      <c r="AH609" s="304">
        <f t="shared" si="498"/>
        <v>0</v>
      </c>
    </row>
    <row r="610" spans="1:35" outlineLevel="1">
      <c r="A610" s="103">
        <v>4715</v>
      </c>
      <c r="B610" s="44" t="s">
        <v>651</v>
      </c>
      <c r="C610" s="236" t="s">
        <v>244</v>
      </c>
      <c r="D610" s="6"/>
      <c r="E610" s="8"/>
      <c r="F610" s="98">
        <v>1</v>
      </c>
      <c r="G610" s="8"/>
      <c r="H610" s="7">
        <f t="shared" ref="H610" si="499">SUM(E610:G610)</f>
        <v>1</v>
      </c>
      <c r="I610" s="4">
        <v>1</v>
      </c>
      <c r="J610" s="8" t="s">
        <v>231</v>
      </c>
      <c r="K610" s="7">
        <f>SUMIF(exportMMB!D:D,'Voorbeeld Costreport BudgetMMB'!A610,exportMMB!G:G)</f>
        <v>0</v>
      </c>
      <c r="L610" s="14">
        <f>INDEX(budgetMMB!L:L,MATCH(A:A,budgetMMB!A:A,0))</f>
        <v>0</v>
      </c>
      <c r="M610" s="22">
        <f>INDEX(budgetMMB!M:M,MATCH($A:$A,budgetMMB!$A:$A,0))</f>
        <v>0</v>
      </c>
      <c r="N610" s="14">
        <f>INDEX(budgetMMB!N:N,MATCH($A:$A,budgetMMB!$A:$A,0))</f>
        <v>0</v>
      </c>
      <c r="O610" s="35">
        <f>INDEX(budgetMMB!O:O,MATCH($A:$A,budgetMMB!$A:$A,0))</f>
        <v>0</v>
      </c>
      <c r="P610" s="35">
        <f>INDEX(budgetMMB!P:P,MATCH($A:$A,budgetMMB!$A:$A,0))</f>
        <v>0</v>
      </c>
      <c r="Q610" s="35">
        <f>INDEX(budgetMMB!Q:Q,MATCH($A:$A,budgetMMB!$A:$A,0))</f>
        <v>0</v>
      </c>
      <c r="R610" s="35">
        <f>INDEX(budgetMMB!R:R,MATCH($A:$A,budgetMMB!$A:$A,0))</f>
        <v>0</v>
      </c>
      <c r="S610" s="14">
        <f t="shared" si="494"/>
        <v>0</v>
      </c>
      <c r="T610" s="35">
        <f>INDEX(budgetMMB!T:T,MATCH($A:$A,budgetMMB!$A:$A,0))</f>
        <v>0</v>
      </c>
      <c r="U610" s="332">
        <f t="shared" si="495"/>
        <v>0</v>
      </c>
      <c r="V610" s="58"/>
      <c r="W610" s="14"/>
      <c r="X610" s="58"/>
      <c r="Y610" s="58"/>
      <c r="Z610" s="58"/>
      <c r="AA610" s="58"/>
      <c r="AB610" s="75"/>
      <c r="AC610" s="319">
        <f t="shared" si="496"/>
        <v>0</v>
      </c>
      <c r="AD610" s="278"/>
      <c r="AE610" s="278"/>
      <c r="AF610" s="278"/>
      <c r="AG610" s="294">
        <f t="shared" si="497"/>
        <v>0</v>
      </c>
      <c r="AH610" s="304">
        <f t="shared" si="498"/>
        <v>0</v>
      </c>
    </row>
    <row r="611" spans="1:35" outlineLevel="1">
      <c r="A611" s="103">
        <v>4716</v>
      </c>
      <c r="B611" s="44" t="s">
        <v>1300</v>
      </c>
      <c r="C611" s="236" t="s">
        <v>244</v>
      </c>
      <c r="D611" s="6"/>
      <c r="E611" s="8"/>
      <c r="F611" s="98">
        <v>1</v>
      </c>
      <c r="G611" s="8"/>
      <c r="H611" s="7">
        <f t="shared" si="493"/>
        <v>1</v>
      </c>
      <c r="I611" s="4">
        <v>1</v>
      </c>
      <c r="J611" s="8" t="s">
        <v>231</v>
      </c>
      <c r="K611" s="7">
        <f>SUMIF(exportMMB!D:D,'Voorbeeld Costreport BudgetMMB'!A611,exportMMB!G:G)</f>
        <v>0</v>
      </c>
      <c r="L611" s="14">
        <f>INDEX(budgetMMB!L:L,MATCH(A:A,budgetMMB!A:A,0))</f>
        <v>0</v>
      </c>
      <c r="M611" s="22">
        <f>INDEX(budgetMMB!M:M,MATCH($A:$A,budgetMMB!$A:$A,0))</f>
        <v>0</v>
      </c>
      <c r="N611" s="14">
        <f>INDEX(budgetMMB!N:N,MATCH($A:$A,budgetMMB!$A:$A,0))</f>
        <v>0</v>
      </c>
      <c r="O611" s="35">
        <f>INDEX(budgetMMB!O:O,MATCH($A:$A,budgetMMB!$A:$A,0))</f>
        <v>0</v>
      </c>
      <c r="P611" s="35">
        <f>INDEX(budgetMMB!P:P,MATCH($A:$A,budgetMMB!$A:$A,0))</f>
        <v>0</v>
      </c>
      <c r="Q611" s="35">
        <f>INDEX(budgetMMB!Q:Q,MATCH($A:$A,budgetMMB!$A:$A,0))</f>
        <v>0</v>
      </c>
      <c r="R611" s="35">
        <f>INDEX(budgetMMB!R:R,MATCH($A:$A,budgetMMB!$A:$A,0))</f>
        <v>0</v>
      </c>
      <c r="S611" s="14">
        <f t="shared" si="494"/>
        <v>0</v>
      </c>
      <c r="T611" s="35">
        <f>INDEX(budgetMMB!T:T,MATCH($A:$A,budgetMMB!$A:$A,0))</f>
        <v>0</v>
      </c>
      <c r="U611" s="332">
        <f t="shared" si="495"/>
        <v>0</v>
      </c>
      <c r="V611" s="58"/>
      <c r="W611" s="14"/>
      <c r="X611" s="58"/>
      <c r="Y611" s="58"/>
      <c r="Z611" s="58"/>
      <c r="AA611" s="58"/>
      <c r="AB611" s="75"/>
      <c r="AC611" s="319">
        <f t="shared" si="496"/>
        <v>0</v>
      </c>
      <c r="AD611" s="278"/>
      <c r="AE611" s="278"/>
      <c r="AF611" s="278"/>
      <c r="AG611" s="294">
        <f t="shared" si="497"/>
        <v>0</v>
      </c>
      <c r="AH611" s="304">
        <f t="shared" si="498"/>
        <v>0</v>
      </c>
    </row>
    <row r="612" spans="1:35" outlineLevel="1">
      <c r="A612" s="170"/>
      <c r="B612" s="171" t="s">
        <v>602</v>
      </c>
      <c r="C612" s="236"/>
      <c r="D612" s="172"/>
      <c r="E612" s="173"/>
      <c r="F612" s="174"/>
      <c r="G612" s="173"/>
      <c r="H612" s="175"/>
      <c r="I612" s="176"/>
      <c r="J612" s="173"/>
      <c r="K612" s="175"/>
      <c r="L612" s="177">
        <f>SUM(L606:L611)</f>
        <v>0</v>
      </c>
      <c r="M612" s="178">
        <f>SUM(M606:M611)</f>
        <v>0</v>
      </c>
      <c r="N612" s="177">
        <f t="shared" ref="N612:S612" si="500">SUM(N606:N611)</f>
        <v>0</v>
      </c>
      <c r="O612" s="179">
        <f t="shared" si="500"/>
        <v>0</v>
      </c>
      <c r="P612" s="179">
        <f t="shared" si="500"/>
        <v>0</v>
      </c>
      <c r="Q612" s="179">
        <f t="shared" si="500"/>
        <v>0</v>
      </c>
      <c r="R612" s="179">
        <f t="shared" si="500"/>
        <v>0</v>
      </c>
      <c r="S612" s="177">
        <f t="shared" si="500"/>
        <v>0</v>
      </c>
      <c r="T612" s="179">
        <f>SUM(T606:T611)</f>
        <v>0</v>
      </c>
      <c r="U612" s="284">
        <f>SUM(U606:U611)</f>
        <v>0</v>
      </c>
      <c r="V612" s="58">
        <f t="shared" ref="V612:AA612" si="501">SUM(V606:V611)</f>
        <v>0</v>
      </c>
      <c r="W612" s="14">
        <f t="shared" si="501"/>
        <v>0</v>
      </c>
      <c r="X612" s="58">
        <f t="shared" si="501"/>
        <v>0</v>
      </c>
      <c r="Y612" s="58">
        <f t="shared" si="501"/>
        <v>0</v>
      </c>
      <c r="Z612" s="58">
        <f t="shared" si="501"/>
        <v>0</v>
      </c>
      <c r="AA612" s="58">
        <f t="shared" si="501"/>
        <v>0</v>
      </c>
      <c r="AB612" s="311">
        <f t="shared" ref="AB612" si="502">SUM(AB606:AB611)</f>
        <v>0</v>
      </c>
      <c r="AC612" s="319"/>
      <c r="AD612" s="278"/>
      <c r="AE612" s="278"/>
      <c r="AF612" s="278">
        <f t="shared" ref="AF612" si="503">SUM(AF606:AF611)</f>
        <v>0</v>
      </c>
      <c r="AG612" s="294">
        <f t="shared" ref="AG612:AH612" si="504">SUM(AG606:AG611)</f>
        <v>0</v>
      </c>
      <c r="AH612" s="304">
        <f t="shared" si="504"/>
        <v>0</v>
      </c>
    </row>
    <row r="613" spans="1:35" outlineLevel="1">
      <c r="A613" s="39"/>
      <c r="B613" s="46" t="s">
        <v>152</v>
      </c>
      <c r="C613" s="236"/>
      <c r="D613" s="6"/>
      <c r="E613" s="4"/>
      <c r="F613" s="98"/>
      <c r="G613" s="8"/>
      <c r="H613" s="7"/>
      <c r="I613" s="4"/>
      <c r="J613" s="8"/>
      <c r="K613" s="7"/>
      <c r="L613" s="16"/>
      <c r="M613" s="21">
        <f>M604+M612</f>
        <v>0</v>
      </c>
      <c r="N613" s="16">
        <f t="shared" ref="N613:U613" si="505">N604+N612</f>
        <v>0</v>
      </c>
      <c r="O613" s="34">
        <f t="shared" si="505"/>
        <v>0</v>
      </c>
      <c r="P613" s="34">
        <f t="shared" si="505"/>
        <v>0</v>
      </c>
      <c r="Q613" s="34">
        <f t="shared" si="505"/>
        <v>0</v>
      </c>
      <c r="R613" s="34">
        <f t="shared" si="505"/>
        <v>0</v>
      </c>
      <c r="S613" s="16">
        <f t="shared" si="505"/>
        <v>0</v>
      </c>
      <c r="T613" s="34">
        <f>T604+T612</f>
        <v>0</v>
      </c>
      <c r="U613" s="284">
        <f t="shared" si="505"/>
        <v>0</v>
      </c>
      <c r="V613" s="58">
        <f t="shared" ref="V613:AB613" si="506">V604+V612</f>
        <v>0</v>
      </c>
      <c r="W613" s="14">
        <f t="shared" si="506"/>
        <v>0</v>
      </c>
      <c r="X613" s="58">
        <f t="shared" si="506"/>
        <v>0</v>
      </c>
      <c r="Y613" s="58">
        <f t="shared" si="506"/>
        <v>0</v>
      </c>
      <c r="Z613" s="58">
        <f t="shared" si="506"/>
        <v>0</v>
      </c>
      <c r="AA613" s="58">
        <f t="shared" si="506"/>
        <v>0</v>
      </c>
      <c r="AB613" s="59">
        <f t="shared" si="506"/>
        <v>0</v>
      </c>
      <c r="AC613" s="319">
        <f>AC604+AC612</f>
        <v>0</v>
      </c>
      <c r="AD613" s="278">
        <f>AD604+AD612</f>
        <v>0</v>
      </c>
      <c r="AE613" s="278">
        <f>AE604+AE612</f>
        <v>0</v>
      </c>
      <c r="AF613" s="278">
        <f>AF604+AF612</f>
        <v>0</v>
      </c>
      <c r="AG613" s="294">
        <f t="shared" ref="AG613:AH613" si="507">AG604+AG612</f>
        <v>0</v>
      </c>
      <c r="AH613" s="304">
        <f t="shared" si="507"/>
        <v>0</v>
      </c>
    </row>
    <row r="614" spans="1:35" outlineLevel="1">
      <c r="A614" s="103"/>
      <c r="B614" s="44"/>
      <c r="C614" s="236"/>
      <c r="D614" s="6"/>
      <c r="E614" s="8"/>
      <c r="F614" s="98"/>
      <c r="G614" s="8"/>
      <c r="H614" s="7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  <c r="U614" s="284"/>
      <c r="V614" s="58"/>
      <c r="W614" s="14"/>
      <c r="X614" s="58"/>
      <c r="Y614" s="58"/>
      <c r="Z614" s="58"/>
      <c r="AA614" s="58"/>
      <c r="AB614" s="75"/>
      <c r="AC614" s="319"/>
      <c r="AD614" s="278"/>
      <c r="AE614" s="278"/>
      <c r="AF614" s="278"/>
      <c r="AG614" s="294"/>
      <c r="AH614" s="304"/>
    </row>
    <row r="615" spans="1:35" outlineLevel="1">
      <c r="A615" s="104">
        <v>4720</v>
      </c>
      <c r="B615" s="31" t="s">
        <v>197</v>
      </c>
      <c r="C615" s="236"/>
      <c r="D615" s="6"/>
      <c r="E615" s="8"/>
      <c r="F615" s="98"/>
      <c r="G615" s="8"/>
      <c r="H615" s="7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  <c r="U615" s="284"/>
      <c r="V615" s="58"/>
      <c r="W615" s="14"/>
      <c r="X615" s="58"/>
      <c r="Y615" s="58"/>
      <c r="Z615" s="58"/>
      <c r="AA615" s="58"/>
      <c r="AB615" s="75"/>
      <c r="AC615" s="319"/>
      <c r="AD615" s="278"/>
      <c r="AE615" s="278"/>
      <c r="AF615" s="278"/>
      <c r="AG615" s="294"/>
      <c r="AH615" s="304"/>
    </row>
    <row r="616" spans="1:35" outlineLevel="1">
      <c r="A616" s="170"/>
      <c r="B616" s="171" t="s">
        <v>652</v>
      </c>
      <c r="C616" s="236"/>
      <c r="D616" s="172"/>
      <c r="E616" s="173"/>
      <c r="F616" s="174"/>
      <c r="G616" s="173"/>
      <c r="H616" s="175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  <c r="U616" s="284"/>
      <c r="V616" s="58"/>
      <c r="W616" s="14"/>
      <c r="X616" s="58"/>
      <c r="Y616" s="58"/>
      <c r="Z616" s="58"/>
      <c r="AA616" s="58"/>
      <c r="AB616" s="311"/>
      <c r="AC616" s="319"/>
      <c r="AD616" s="278"/>
      <c r="AE616" s="278"/>
      <c r="AF616" s="278"/>
      <c r="AG616" s="294"/>
      <c r="AH616" s="304"/>
    </row>
    <row r="617" spans="1:35" outlineLevel="1">
      <c r="A617" s="103">
        <v>4721</v>
      </c>
      <c r="B617" s="44" t="s">
        <v>653</v>
      </c>
      <c r="C617" s="236" t="s">
        <v>244</v>
      </c>
      <c r="D617" s="6"/>
      <c r="E617" s="8"/>
      <c r="F617" s="98">
        <v>1</v>
      </c>
      <c r="G617" s="8"/>
      <c r="H617" s="7">
        <f t="shared" ref="H617:H624" si="508">SUM(E617:G617)</f>
        <v>1</v>
      </c>
      <c r="I617" s="4">
        <v>1</v>
      </c>
      <c r="J617" s="8" t="s">
        <v>231</v>
      </c>
      <c r="K617" s="7">
        <f>SUMIF(exportMMB!D:D,'Voorbeeld Costreport BudgetMMB'!A617,exportMMB!G:G)</f>
        <v>0</v>
      </c>
      <c r="L617" s="14">
        <f>INDEX(budgetMMB!L:L,MATCH(A:A,budgetMMB!A:A,0))</f>
        <v>0</v>
      </c>
      <c r="M617" s="22">
        <f>INDEX(budgetMMB!M:M,MATCH($A:$A,budgetMMB!$A:$A,0))</f>
        <v>0</v>
      </c>
      <c r="N617" s="14">
        <f>INDEX(budgetMMB!N:N,MATCH($A:$A,budgetMMB!$A:$A,0))</f>
        <v>0</v>
      </c>
      <c r="O617" s="35">
        <f>INDEX(budgetMMB!O:O,MATCH($A:$A,budgetMMB!$A:$A,0))</f>
        <v>0</v>
      </c>
      <c r="P617" s="35">
        <f>INDEX(budgetMMB!P:P,MATCH($A:$A,budgetMMB!$A:$A,0))</f>
        <v>0</v>
      </c>
      <c r="Q617" s="35">
        <f>INDEX(budgetMMB!Q:Q,MATCH($A:$A,budgetMMB!$A:$A,0))</f>
        <v>0</v>
      </c>
      <c r="R617" s="35">
        <f>INDEX(budgetMMB!R:R,MATCH($A:$A,budgetMMB!$A:$A,0))</f>
        <v>0</v>
      </c>
      <c r="S617" s="14">
        <f t="shared" ref="S617:S624" si="509">L617-SUM(N617:R617)</f>
        <v>0</v>
      </c>
      <c r="T617" s="35">
        <f>INDEX(budgetMMB!T:T,MATCH($A:$A,budgetMMB!$A:$A,0))</f>
        <v>0</v>
      </c>
      <c r="U617" s="332">
        <f t="shared" ref="U617:U624" si="510">W:W+X:X+Y:Y+Z:Z+AA:AA</f>
        <v>0</v>
      </c>
      <c r="V617" s="58"/>
      <c r="W617" s="14"/>
      <c r="X617" s="58"/>
      <c r="Y617" s="58"/>
      <c r="Z617" s="58"/>
      <c r="AA617" s="58"/>
      <c r="AB617" s="75"/>
      <c r="AC617" s="319">
        <f t="shared" ref="AC617:AC624" si="511">AD:AD+AE:AE</f>
        <v>0</v>
      </c>
      <c r="AD617" s="278"/>
      <c r="AE617" s="278"/>
      <c r="AF617" s="278"/>
      <c r="AG617" s="294">
        <f t="shared" ref="AG617:AG624" si="512">AC:AC+U:U</f>
        <v>0</v>
      </c>
      <c r="AH617" s="304">
        <f t="shared" ref="AH617:AH624" si="513">L:L-AG:AG</f>
        <v>0</v>
      </c>
    </row>
    <row r="618" spans="1:35" outlineLevel="1">
      <c r="A618" s="103">
        <v>4722</v>
      </c>
      <c r="B618" s="44" t="s">
        <v>630</v>
      </c>
      <c r="C618" s="236" t="s">
        <v>244</v>
      </c>
      <c r="D618" s="6"/>
      <c r="E618" s="8"/>
      <c r="F618" s="98">
        <v>1</v>
      </c>
      <c r="G618" s="8"/>
      <c r="H618" s="7">
        <f t="shared" si="508"/>
        <v>1</v>
      </c>
      <c r="I618" s="4">
        <v>1</v>
      </c>
      <c r="J618" s="8" t="s">
        <v>231</v>
      </c>
      <c r="K618" s="7">
        <f>SUMIF(exportMMB!D:D,'Voorbeeld Costreport BudgetMMB'!A618,exportMMB!G:G)</f>
        <v>0</v>
      </c>
      <c r="L618" s="14">
        <f>INDEX(budgetMMB!L:L,MATCH(A:A,budgetMMB!A:A,0))</f>
        <v>0</v>
      </c>
      <c r="M618" s="22">
        <f>INDEX(budgetMMB!M:M,MATCH($A:$A,budgetMMB!$A:$A,0))</f>
        <v>0</v>
      </c>
      <c r="N618" s="14">
        <f>INDEX(budgetMMB!N:N,MATCH($A:$A,budgetMMB!$A:$A,0))</f>
        <v>0</v>
      </c>
      <c r="O618" s="35">
        <f>INDEX(budgetMMB!O:O,MATCH($A:$A,budgetMMB!$A:$A,0))</f>
        <v>0</v>
      </c>
      <c r="P618" s="35">
        <f>INDEX(budgetMMB!P:P,MATCH($A:$A,budgetMMB!$A:$A,0))</f>
        <v>0</v>
      </c>
      <c r="Q618" s="35">
        <f>INDEX(budgetMMB!Q:Q,MATCH($A:$A,budgetMMB!$A:$A,0))</f>
        <v>0</v>
      </c>
      <c r="R618" s="35">
        <f>INDEX(budgetMMB!R:R,MATCH($A:$A,budgetMMB!$A:$A,0))</f>
        <v>0</v>
      </c>
      <c r="S618" s="14">
        <f t="shared" si="509"/>
        <v>0</v>
      </c>
      <c r="T618" s="35">
        <f>INDEX(budgetMMB!T:T,MATCH($A:$A,budgetMMB!$A:$A,0))</f>
        <v>0</v>
      </c>
      <c r="U618" s="332">
        <f t="shared" si="510"/>
        <v>0</v>
      </c>
      <c r="V618" s="58"/>
      <c r="W618" s="14"/>
      <c r="X618" s="58"/>
      <c r="Y618" s="58"/>
      <c r="Z618" s="58"/>
      <c r="AA618" s="58"/>
      <c r="AB618" s="75"/>
      <c r="AC618" s="319">
        <f t="shared" si="511"/>
        <v>0</v>
      </c>
      <c r="AD618" s="278"/>
      <c r="AE618" s="278"/>
      <c r="AF618" s="278"/>
      <c r="AG618" s="294">
        <f t="shared" si="512"/>
        <v>0</v>
      </c>
      <c r="AH618" s="304">
        <f t="shared" si="513"/>
        <v>0</v>
      </c>
    </row>
    <row r="619" spans="1:35" outlineLevel="1">
      <c r="A619" s="103">
        <v>4723</v>
      </c>
      <c r="B619" s="44" t="s">
        <v>654</v>
      </c>
      <c r="C619" s="236" t="s">
        <v>244</v>
      </c>
      <c r="D619" s="6"/>
      <c r="E619" s="8"/>
      <c r="F619" s="98">
        <v>1</v>
      </c>
      <c r="G619" s="8"/>
      <c r="H619" s="7">
        <f t="shared" si="508"/>
        <v>1</v>
      </c>
      <c r="I619" s="4">
        <v>1</v>
      </c>
      <c r="J619" s="8" t="s">
        <v>231</v>
      </c>
      <c r="K619" s="7">
        <f>SUMIF(exportMMB!D:D,'Voorbeeld Costreport BudgetMMB'!A619,exportMMB!G:G)</f>
        <v>0</v>
      </c>
      <c r="L619" s="14">
        <f>INDEX(budgetMMB!L:L,MATCH(A:A,budgetMMB!A:A,0))</f>
        <v>0</v>
      </c>
      <c r="M619" s="22">
        <f>INDEX(budgetMMB!M:M,MATCH($A:$A,budgetMMB!$A:$A,0))</f>
        <v>0</v>
      </c>
      <c r="N619" s="14">
        <f>INDEX(budgetMMB!N:N,MATCH($A:$A,budgetMMB!$A:$A,0))</f>
        <v>0</v>
      </c>
      <c r="O619" s="35">
        <f>INDEX(budgetMMB!O:O,MATCH($A:$A,budgetMMB!$A:$A,0))</f>
        <v>0</v>
      </c>
      <c r="P619" s="35">
        <f>INDEX(budgetMMB!P:P,MATCH($A:$A,budgetMMB!$A:$A,0))</f>
        <v>0</v>
      </c>
      <c r="Q619" s="35">
        <f>INDEX(budgetMMB!Q:Q,MATCH($A:$A,budgetMMB!$A:$A,0))</f>
        <v>0</v>
      </c>
      <c r="R619" s="35">
        <f>INDEX(budgetMMB!R:R,MATCH($A:$A,budgetMMB!$A:$A,0))</f>
        <v>0</v>
      </c>
      <c r="S619" s="14">
        <f t="shared" si="509"/>
        <v>0</v>
      </c>
      <c r="T619" s="35">
        <f>INDEX(budgetMMB!T:T,MATCH($A:$A,budgetMMB!$A:$A,0))</f>
        <v>0</v>
      </c>
      <c r="U619" s="332">
        <f t="shared" si="510"/>
        <v>0</v>
      </c>
      <c r="V619" s="58"/>
      <c r="W619" s="14"/>
      <c r="X619" s="58"/>
      <c r="Y619" s="58"/>
      <c r="Z619" s="58"/>
      <c r="AA619" s="58"/>
      <c r="AB619" s="75"/>
      <c r="AC619" s="319">
        <f t="shared" si="511"/>
        <v>0</v>
      </c>
      <c r="AD619" s="278"/>
      <c r="AE619" s="278"/>
      <c r="AF619" s="279"/>
      <c r="AG619" s="294">
        <f t="shared" si="512"/>
        <v>0</v>
      </c>
      <c r="AH619" s="304">
        <f t="shared" si="513"/>
        <v>0</v>
      </c>
      <c r="AI619" s="328"/>
    </row>
    <row r="620" spans="1:35" outlineLevel="1">
      <c r="A620" s="103">
        <v>4724</v>
      </c>
      <c r="B620" s="44" t="s">
        <v>655</v>
      </c>
      <c r="C620" s="236" t="s">
        <v>244</v>
      </c>
      <c r="D620" s="6"/>
      <c r="E620" s="8"/>
      <c r="F620" s="98">
        <v>1</v>
      </c>
      <c r="G620" s="8"/>
      <c r="H620" s="7">
        <f t="shared" si="508"/>
        <v>1</v>
      </c>
      <c r="I620" s="4">
        <v>1</v>
      </c>
      <c r="J620" s="8" t="s">
        <v>231</v>
      </c>
      <c r="K620" s="7">
        <f>SUMIF(exportMMB!D:D,'Voorbeeld Costreport BudgetMMB'!A620,exportMMB!G:G)</f>
        <v>0</v>
      </c>
      <c r="L620" s="14">
        <f>INDEX(budgetMMB!L:L,MATCH(A:A,budgetMMB!A:A,0))</f>
        <v>0</v>
      </c>
      <c r="M620" s="22">
        <f>INDEX(budgetMMB!M:M,MATCH($A:$A,budgetMMB!$A:$A,0))</f>
        <v>0</v>
      </c>
      <c r="N620" s="14">
        <f>INDEX(budgetMMB!N:N,MATCH($A:$A,budgetMMB!$A:$A,0))</f>
        <v>0</v>
      </c>
      <c r="O620" s="35">
        <f>INDEX(budgetMMB!O:O,MATCH($A:$A,budgetMMB!$A:$A,0))</f>
        <v>0</v>
      </c>
      <c r="P620" s="35">
        <f>INDEX(budgetMMB!P:P,MATCH($A:$A,budgetMMB!$A:$A,0))</f>
        <v>0</v>
      </c>
      <c r="Q620" s="35">
        <f>INDEX(budgetMMB!Q:Q,MATCH($A:$A,budgetMMB!$A:$A,0))</f>
        <v>0</v>
      </c>
      <c r="R620" s="35">
        <f>INDEX(budgetMMB!R:R,MATCH($A:$A,budgetMMB!$A:$A,0))</f>
        <v>0</v>
      </c>
      <c r="S620" s="14">
        <f t="shared" si="509"/>
        <v>0</v>
      </c>
      <c r="T620" s="35">
        <f>INDEX(budgetMMB!T:T,MATCH($A:$A,budgetMMB!$A:$A,0))</f>
        <v>0</v>
      </c>
      <c r="U620" s="332">
        <f t="shared" si="510"/>
        <v>0</v>
      </c>
      <c r="V620" s="58"/>
      <c r="W620" s="14"/>
      <c r="X620" s="58"/>
      <c r="Y620" s="58"/>
      <c r="Z620" s="58"/>
      <c r="AA620" s="58"/>
      <c r="AB620" s="75"/>
      <c r="AC620" s="319">
        <f t="shared" si="511"/>
        <v>0</v>
      </c>
      <c r="AD620" s="278"/>
      <c r="AE620" s="278"/>
      <c r="AF620" s="278"/>
      <c r="AG620" s="294">
        <f t="shared" si="512"/>
        <v>0</v>
      </c>
      <c r="AH620" s="304">
        <f t="shared" si="513"/>
        <v>0</v>
      </c>
    </row>
    <row r="621" spans="1:35" outlineLevel="1">
      <c r="A621" s="103">
        <v>4725</v>
      </c>
      <c r="B621" s="44" t="s">
        <v>656</v>
      </c>
      <c r="C621" s="236" t="s">
        <v>244</v>
      </c>
      <c r="D621" s="6"/>
      <c r="E621" s="8"/>
      <c r="F621" s="98">
        <v>1</v>
      </c>
      <c r="G621" s="8"/>
      <c r="H621" s="7">
        <f t="shared" si="508"/>
        <v>1</v>
      </c>
      <c r="I621" s="4">
        <v>1</v>
      </c>
      <c r="J621" s="8" t="s">
        <v>231</v>
      </c>
      <c r="K621" s="7">
        <f>SUMIF(exportMMB!D:D,'Voorbeeld Costreport BudgetMMB'!A621,exportMMB!G:G)</f>
        <v>0</v>
      </c>
      <c r="L621" s="14">
        <f>INDEX(budgetMMB!L:L,MATCH(A:A,budgetMMB!A:A,0))</f>
        <v>0</v>
      </c>
      <c r="M621" s="22">
        <f>INDEX(budgetMMB!M:M,MATCH($A:$A,budgetMMB!$A:$A,0))</f>
        <v>0</v>
      </c>
      <c r="N621" s="14">
        <f>INDEX(budgetMMB!N:N,MATCH($A:$A,budgetMMB!$A:$A,0))</f>
        <v>0</v>
      </c>
      <c r="O621" s="35">
        <f>INDEX(budgetMMB!O:O,MATCH($A:$A,budgetMMB!$A:$A,0))</f>
        <v>0</v>
      </c>
      <c r="P621" s="35">
        <f>INDEX(budgetMMB!P:P,MATCH($A:$A,budgetMMB!$A:$A,0))</f>
        <v>0</v>
      </c>
      <c r="Q621" s="35">
        <f>INDEX(budgetMMB!Q:Q,MATCH($A:$A,budgetMMB!$A:$A,0))</f>
        <v>0</v>
      </c>
      <c r="R621" s="35">
        <f>INDEX(budgetMMB!R:R,MATCH($A:$A,budgetMMB!$A:$A,0))</f>
        <v>0</v>
      </c>
      <c r="S621" s="14">
        <f t="shared" si="509"/>
        <v>0</v>
      </c>
      <c r="T621" s="35">
        <f>INDEX(budgetMMB!T:T,MATCH($A:$A,budgetMMB!$A:$A,0))</f>
        <v>0</v>
      </c>
      <c r="U621" s="332">
        <f t="shared" si="510"/>
        <v>0</v>
      </c>
      <c r="V621" s="58"/>
      <c r="W621" s="14"/>
      <c r="X621" s="58"/>
      <c r="Y621" s="58"/>
      <c r="Z621" s="58"/>
      <c r="AA621" s="58"/>
      <c r="AB621" s="75"/>
      <c r="AC621" s="319">
        <f t="shared" si="511"/>
        <v>0</v>
      </c>
      <c r="AD621" s="278"/>
      <c r="AE621" s="278"/>
      <c r="AF621" s="278"/>
      <c r="AG621" s="294">
        <f t="shared" si="512"/>
        <v>0</v>
      </c>
      <c r="AH621" s="304">
        <f t="shared" si="513"/>
        <v>0</v>
      </c>
    </row>
    <row r="622" spans="1:35" outlineLevel="1">
      <c r="A622" s="103">
        <v>4726</v>
      </c>
      <c r="B622" s="44" t="s">
        <v>657</v>
      </c>
      <c r="C622" s="236" t="s">
        <v>244</v>
      </c>
      <c r="D622" s="6"/>
      <c r="E622" s="8"/>
      <c r="F622" s="98">
        <v>1</v>
      </c>
      <c r="G622" s="8"/>
      <c r="H622" s="7">
        <f t="shared" si="508"/>
        <v>1</v>
      </c>
      <c r="I622" s="4">
        <v>1</v>
      </c>
      <c r="J622" s="8" t="s">
        <v>231</v>
      </c>
      <c r="K622" s="7">
        <f>SUMIF(exportMMB!D:D,'Voorbeeld Costreport BudgetMMB'!A622,exportMMB!G:G)</f>
        <v>0</v>
      </c>
      <c r="L622" s="14">
        <f>INDEX(budgetMMB!L:L,MATCH(A:A,budgetMMB!A:A,0))</f>
        <v>0</v>
      </c>
      <c r="M622" s="22">
        <f>INDEX(budgetMMB!M:M,MATCH($A:$A,budgetMMB!$A:$A,0))</f>
        <v>0</v>
      </c>
      <c r="N622" s="14">
        <f>INDEX(budgetMMB!N:N,MATCH($A:$A,budgetMMB!$A:$A,0))</f>
        <v>0</v>
      </c>
      <c r="O622" s="35">
        <f>INDEX(budgetMMB!O:O,MATCH($A:$A,budgetMMB!$A:$A,0))</f>
        <v>0</v>
      </c>
      <c r="P622" s="35">
        <f>INDEX(budgetMMB!P:P,MATCH($A:$A,budgetMMB!$A:$A,0))</f>
        <v>0</v>
      </c>
      <c r="Q622" s="35">
        <f>INDEX(budgetMMB!Q:Q,MATCH($A:$A,budgetMMB!$A:$A,0))</f>
        <v>0</v>
      </c>
      <c r="R622" s="35">
        <f>INDEX(budgetMMB!R:R,MATCH($A:$A,budgetMMB!$A:$A,0))</f>
        <v>0</v>
      </c>
      <c r="S622" s="14">
        <f t="shared" si="509"/>
        <v>0</v>
      </c>
      <c r="T622" s="35">
        <f>INDEX(budgetMMB!T:T,MATCH($A:$A,budgetMMB!$A:$A,0))</f>
        <v>0</v>
      </c>
      <c r="U622" s="332">
        <f t="shared" si="510"/>
        <v>0</v>
      </c>
      <c r="V622" s="58"/>
      <c r="W622" s="14"/>
      <c r="X622" s="58"/>
      <c r="Y622" s="58"/>
      <c r="Z622" s="58"/>
      <c r="AA622" s="58"/>
      <c r="AB622" s="75"/>
      <c r="AC622" s="319">
        <f t="shared" si="511"/>
        <v>0</v>
      </c>
      <c r="AD622" s="278"/>
      <c r="AE622" s="278"/>
      <c r="AF622" s="278"/>
      <c r="AG622" s="294">
        <f t="shared" si="512"/>
        <v>0</v>
      </c>
      <c r="AH622" s="304">
        <f t="shared" si="513"/>
        <v>0</v>
      </c>
    </row>
    <row r="623" spans="1:35" outlineLevel="1">
      <c r="A623" s="103">
        <v>4727</v>
      </c>
      <c r="B623" s="44" t="s">
        <v>634</v>
      </c>
      <c r="C623" s="236" t="s">
        <v>244</v>
      </c>
      <c r="D623" s="6"/>
      <c r="E623" s="8"/>
      <c r="F623" s="98">
        <v>1</v>
      </c>
      <c r="G623" s="8"/>
      <c r="H623" s="7">
        <f t="shared" si="508"/>
        <v>1</v>
      </c>
      <c r="I623" s="4">
        <v>1</v>
      </c>
      <c r="J623" s="8" t="s">
        <v>231</v>
      </c>
      <c r="K623" s="7">
        <f>SUMIF(exportMMB!D:D,'Voorbeeld Costreport BudgetMMB'!A623,exportMMB!G:G)</f>
        <v>0</v>
      </c>
      <c r="L623" s="14">
        <f>INDEX(budgetMMB!L:L,MATCH(A:A,budgetMMB!A:A,0))</f>
        <v>0</v>
      </c>
      <c r="M623" s="22">
        <f>INDEX(budgetMMB!M:M,MATCH($A:$A,budgetMMB!$A:$A,0))</f>
        <v>0</v>
      </c>
      <c r="N623" s="14">
        <f>INDEX(budgetMMB!N:N,MATCH($A:$A,budgetMMB!$A:$A,0))</f>
        <v>0</v>
      </c>
      <c r="O623" s="35">
        <f>INDEX(budgetMMB!O:O,MATCH($A:$A,budgetMMB!$A:$A,0))</f>
        <v>0</v>
      </c>
      <c r="P623" s="35">
        <f>INDEX(budgetMMB!P:P,MATCH($A:$A,budgetMMB!$A:$A,0))</f>
        <v>0</v>
      </c>
      <c r="Q623" s="35">
        <f>INDEX(budgetMMB!Q:Q,MATCH($A:$A,budgetMMB!$A:$A,0))</f>
        <v>0</v>
      </c>
      <c r="R623" s="35">
        <f>INDEX(budgetMMB!R:R,MATCH($A:$A,budgetMMB!$A:$A,0))</f>
        <v>0</v>
      </c>
      <c r="S623" s="14">
        <f t="shared" si="509"/>
        <v>0</v>
      </c>
      <c r="T623" s="35">
        <f>INDEX(budgetMMB!T:T,MATCH($A:$A,budgetMMB!$A:$A,0))</f>
        <v>0</v>
      </c>
      <c r="U623" s="332">
        <f t="shared" si="510"/>
        <v>0</v>
      </c>
      <c r="V623" s="58"/>
      <c r="W623" s="14"/>
      <c r="X623" s="58"/>
      <c r="Y623" s="58"/>
      <c r="Z623" s="58"/>
      <c r="AA623" s="58"/>
      <c r="AB623" s="75"/>
      <c r="AC623" s="319">
        <f t="shared" si="511"/>
        <v>0</v>
      </c>
      <c r="AD623" s="278"/>
      <c r="AE623" s="278"/>
      <c r="AF623" s="278"/>
      <c r="AG623" s="294">
        <f t="shared" si="512"/>
        <v>0</v>
      </c>
      <c r="AH623" s="304">
        <f t="shared" si="513"/>
        <v>0</v>
      </c>
    </row>
    <row r="624" spans="1:35" outlineLevel="1">
      <c r="A624" s="103">
        <v>4728</v>
      </c>
      <c r="B624" s="44" t="s">
        <v>658</v>
      </c>
      <c r="C624" s="236" t="s">
        <v>244</v>
      </c>
      <c r="D624" s="6"/>
      <c r="E624" s="8"/>
      <c r="F624" s="98">
        <v>1</v>
      </c>
      <c r="G624" s="8"/>
      <c r="H624" s="7">
        <f t="shared" si="508"/>
        <v>1</v>
      </c>
      <c r="I624" s="4">
        <v>1</v>
      </c>
      <c r="J624" s="8" t="s">
        <v>231</v>
      </c>
      <c r="K624" s="7">
        <f>SUMIF(exportMMB!D:D,'Voorbeeld Costreport BudgetMMB'!A624,exportMMB!G:G)</f>
        <v>0</v>
      </c>
      <c r="L624" s="14">
        <f>INDEX(budgetMMB!L:L,MATCH(A:A,budgetMMB!A:A,0))</f>
        <v>0</v>
      </c>
      <c r="M624" s="22">
        <f>INDEX(budgetMMB!M:M,MATCH($A:$A,budgetMMB!$A:$A,0))</f>
        <v>0</v>
      </c>
      <c r="N624" s="14">
        <f>INDEX(budgetMMB!N:N,MATCH($A:$A,budgetMMB!$A:$A,0))</f>
        <v>0</v>
      </c>
      <c r="O624" s="35">
        <f>INDEX(budgetMMB!O:O,MATCH($A:$A,budgetMMB!$A:$A,0))</f>
        <v>0</v>
      </c>
      <c r="P624" s="35">
        <f>INDEX(budgetMMB!P:P,MATCH($A:$A,budgetMMB!$A:$A,0))</f>
        <v>0</v>
      </c>
      <c r="Q624" s="35">
        <f>INDEX(budgetMMB!Q:Q,MATCH($A:$A,budgetMMB!$A:$A,0))</f>
        <v>0</v>
      </c>
      <c r="R624" s="35">
        <f>INDEX(budgetMMB!R:R,MATCH($A:$A,budgetMMB!$A:$A,0))</f>
        <v>0</v>
      </c>
      <c r="S624" s="14">
        <f t="shared" si="509"/>
        <v>0</v>
      </c>
      <c r="T624" s="35">
        <f>INDEX(budgetMMB!T:T,MATCH($A:$A,budgetMMB!$A:$A,0))</f>
        <v>0</v>
      </c>
      <c r="U624" s="332">
        <f t="shared" si="510"/>
        <v>0</v>
      </c>
      <c r="V624" s="58"/>
      <c r="W624" s="14"/>
      <c r="X624" s="58"/>
      <c r="Y624" s="58"/>
      <c r="Z624" s="58"/>
      <c r="AA624" s="58"/>
      <c r="AB624" s="75"/>
      <c r="AC624" s="319">
        <f t="shared" si="511"/>
        <v>0</v>
      </c>
      <c r="AD624" s="278"/>
      <c r="AE624" s="278"/>
      <c r="AF624" s="278"/>
      <c r="AG624" s="294">
        <f t="shared" si="512"/>
        <v>0</v>
      </c>
      <c r="AH624" s="304">
        <f t="shared" si="513"/>
        <v>0</v>
      </c>
    </row>
    <row r="625" spans="1:35" outlineLevel="1">
      <c r="A625" s="170"/>
      <c r="B625" s="171" t="s">
        <v>602</v>
      </c>
      <c r="C625" s="236"/>
      <c r="D625" s="172"/>
      <c r="E625" s="173"/>
      <c r="F625" s="174"/>
      <c r="G625" s="173"/>
      <c r="H625" s="175"/>
      <c r="I625" s="176"/>
      <c r="J625" s="173"/>
      <c r="K625" s="175"/>
      <c r="L625" s="177">
        <f>SUM(L617:L624)</f>
        <v>0</v>
      </c>
      <c r="M625" s="178">
        <f>SUM(M617:M624)</f>
        <v>0</v>
      </c>
      <c r="N625" s="177">
        <f t="shared" ref="N625:T625" si="514">SUM(N617:N624)</f>
        <v>0</v>
      </c>
      <c r="O625" s="179">
        <f t="shared" si="514"/>
        <v>0</v>
      </c>
      <c r="P625" s="179">
        <f t="shared" si="514"/>
        <v>0</v>
      </c>
      <c r="Q625" s="179">
        <f t="shared" si="514"/>
        <v>0</v>
      </c>
      <c r="R625" s="179">
        <f t="shared" si="514"/>
        <v>0</v>
      </c>
      <c r="S625" s="177">
        <f t="shared" si="514"/>
        <v>0</v>
      </c>
      <c r="T625" s="179">
        <f t="shared" si="514"/>
        <v>0</v>
      </c>
      <c r="U625" s="284">
        <f>SUM(U617:U624)</f>
        <v>0</v>
      </c>
      <c r="V625" s="58">
        <f t="shared" ref="V625:AA625" si="515">SUM(V617:V624)</f>
        <v>0</v>
      </c>
      <c r="W625" s="14">
        <f t="shared" si="515"/>
        <v>0</v>
      </c>
      <c r="X625" s="58">
        <f t="shared" si="515"/>
        <v>0</v>
      </c>
      <c r="Y625" s="58">
        <f t="shared" si="515"/>
        <v>0</v>
      </c>
      <c r="Z625" s="58">
        <f t="shared" si="515"/>
        <v>0</v>
      </c>
      <c r="AA625" s="58">
        <f t="shared" si="515"/>
        <v>0</v>
      </c>
      <c r="AB625" s="311">
        <f t="shared" ref="AB625" si="516">SUM(AB617:AB624)</f>
        <v>0</v>
      </c>
      <c r="AC625" s="319">
        <f t="shared" ref="AC625:AF625" si="517">SUM(AC617:AC624)</f>
        <v>0</v>
      </c>
      <c r="AD625" s="278">
        <f t="shared" si="517"/>
        <v>0</v>
      </c>
      <c r="AE625" s="278">
        <f t="shared" si="517"/>
        <v>0</v>
      </c>
      <c r="AF625" s="278">
        <f t="shared" si="517"/>
        <v>0</v>
      </c>
      <c r="AG625" s="294">
        <f t="shared" ref="AG625:AH625" si="518">SUM(AG617:AG624)</f>
        <v>0</v>
      </c>
      <c r="AH625" s="304">
        <f t="shared" si="518"/>
        <v>0</v>
      </c>
    </row>
    <row r="626" spans="1:35" outlineLevel="1">
      <c r="A626" s="170"/>
      <c r="B626" s="171" t="s">
        <v>659</v>
      </c>
      <c r="C626" s="236"/>
      <c r="D626" s="172"/>
      <c r="E626" s="173"/>
      <c r="F626" s="174"/>
      <c r="G626" s="173"/>
      <c r="H626" s="175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  <c r="U626" s="284"/>
      <c r="V626" s="58"/>
      <c r="W626" s="14"/>
      <c r="X626" s="58"/>
      <c r="Y626" s="58"/>
      <c r="Z626" s="58"/>
      <c r="AA626" s="58"/>
      <c r="AB626" s="311"/>
      <c r="AC626" s="319"/>
      <c r="AD626" s="278"/>
      <c r="AE626" s="278"/>
      <c r="AF626" s="278"/>
      <c r="AG626" s="294"/>
      <c r="AH626" s="304"/>
    </row>
    <row r="627" spans="1:35" outlineLevel="1">
      <c r="A627" s="103">
        <v>4731</v>
      </c>
      <c r="B627" s="44" t="s">
        <v>660</v>
      </c>
      <c r="C627" s="236" t="s">
        <v>244</v>
      </c>
      <c r="D627" s="6"/>
      <c r="E627" s="8"/>
      <c r="F627" s="98">
        <v>1</v>
      </c>
      <c r="G627" s="8"/>
      <c r="H627" s="7">
        <f t="shared" ref="H627:H639" si="519">SUM(E627:G627)</f>
        <v>1</v>
      </c>
      <c r="I627" s="4">
        <v>1</v>
      </c>
      <c r="J627" s="8" t="s">
        <v>231</v>
      </c>
      <c r="K627" s="7">
        <f>SUMIF(exportMMB!D:D,'Voorbeeld Costreport BudgetMMB'!A627,exportMMB!G:G)</f>
        <v>0</v>
      </c>
      <c r="L627" s="14">
        <f>INDEX(budgetMMB!L:L,MATCH(A:A,budgetMMB!A:A,0))</f>
        <v>0</v>
      </c>
      <c r="M627" s="22">
        <f>INDEX(budgetMMB!M:M,MATCH($A:$A,budgetMMB!$A:$A,0))</f>
        <v>0</v>
      </c>
      <c r="N627" s="14">
        <f>INDEX(budgetMMB!N:N,MATCH($A:$A,budgetMMB!$A:$A,0))</f>
        <v>0</v>
      </c>
      <c r="O627" s="35">
        <f>INDEX(budgetMMB!O:O,MATCH($A:$A,budgetMMB!$A:$A,0))</f>
        <v>0</v>
      </c>
      <c r="P627" s="35">
        <f>INDEX(budgetMMB!P:P,MATCH($A:$A,budgetMMB!$A:$A,0))</f>
        <v>0</v>
      </c>
      <c r="Q627" s="35">
        <f>INDEX(budgetMMB!Q:Q,MATCH($A:$A,budgetMMB!$A:$A,0))</f>
        <v>0</v>
      </c>
      <c r="R627" s="35">
        <f>INDEX(budgetMMB!R:R,MATCH($A:$A,budgetMMB!$A:$A,0))</f>
        <v>0</v>
      </c>
      <c r="S627" s="14">
        <f t="shared" ref="S627:S639" si="520">L627-SUM(N627:R627)</f>
        <v>0</v>
      </c>
      <c r="T627" s="35">
        <f>INDEX(budgetMMB!T:T,MATCH($A:$A,budgetMMB!$A:$A,0))</f>
        <v>0</v>
      </c>
      <c r="U627" s="332">
        <f t="shared" ref="U627:U639" si="521">W:W+X:X+Y:Y+Z:Z+AA:AA</f>
        <v>0</v>
      </c>
      <c r="V627" s="58"/>
      <c r="W627" s="14"/>
      <c r="X627" s="58"/>
      <c r="Y627" s="58"/>
      <c r="Z627" s="58"/>
      <c r="AA627" s="58"/>
      <c r="AB627" s="75"/>
      <c r="AC627" s="319">
        <f t="shared" ref="AC627:AC639" si="522">AD:AD+AE:AE</f>
        <v>0</v>
      </c>
      <c r="AD627" s="278"/>
      <c r="AE627" s="278"/>
      <c r="AF627" s="278"/>
      <c r="AG627" s="294">
        <f t="shared" ref="AG627:AG639" si="523">AC:AC+U:U</f>
        <v>0</v>
      </c>
      <c r="AH627" s="304">
        <f t="shared" ref="AH627:AH639" si="524">L:L-AG:AG</f>
        <v>0</v>
      </c>
    </row>
    <row r="628" spans="1:35" outlineLevel="1">
      <c r="A628" s="103">
        <v>4732</v>
      </c>
      <c r="B628" s="44" t="s">
        <v>661</v>
      </c>
      <c r="C628" s="236" t="s">
        <v>244</v>
      </c>
      <c r="D628" s="6"/>
      <c r="E628" s="8"/>
      <c r="F628" s="98">
        <v>1</v>
      </c>
      <c r="G628" s="8"/>
      <c r="H628" s="7">
        <f t="shared" si="519"/>
        <v>1</v>
      </c>
      <c r="I628" s="4">
        <v>1</v>
      </c>
      <c r="J628" s="8" t="s">
        <v>231</v>
      </c>
      <c r="K628" s="7">
        <f>SUMIF(exportMMB!D:D,'Voorbeeld Costreport BudgetMMB'!A628,exportMMB!G:G)</f>
        <v>0</v>
      </c>
      <c r="L628" s="14">
        <f>INDEX(budgetMMB!L:L,MATCH(A:A,budgetMMB!A:A,0))</f>
        <v>0</v>
      </c>
      <c r="M628" s="22">
        <f>INDEX(budgetMMB!M:M,MATCH($A:$A,budgetMMB!$A:$A,0))</f>
        <v>0</v>
      </c>
      <c r="N628" s="14">
        <f>INDEX(budgetMMB!N:N,MATCH($A:$A,budgetMMB!$A:$A,0))</f>
        <v>0</v>
      </c>
      <c r="O628" s="35">
        <f>INDEX(budgetMMB!O:O,MATCH($A:$A,budgetMMB!$A:$A,0))</f>
        <v>0</v>
      </c>
      <c r="P628" s="35">
        <f>INDEX(budgetMMB!P:P,MATCH($A:$A,budgetMMB!$A:$A,0))</f>
        <v>0</v>
      </c>
      <c r="Q628" s="35">
        <f>INDEX(budgetMMB!Q:Q,MATCH($A:$A,budgetMMB!$A:$A,0))</f>
        <v>0</v>
      </c>
      <c r="R628" s="35">
        <f>INDEX(budgetMMB!R:R,MATCH($A:$A,budgetMMB!$A:$A,0))</f>
        <v>0</v>
      </c>
      <c r="S628" s="14">
        <f t="shared" si="520"/>
        <v>0</v>
      </c>
      <c r="T628" s="35">
        <f>INDEX(budgetMMB!T:T,MATCH($A:$A,budgetMMB!$A:$A,0))</f>
        <v>0</v>
      </c>
      <c r="U628" s="332">
        <f t="shared" si="521"/>
        <v>0</v>
      </c>
      <c r="V628" s="58"/>
      <c r="W628" s="14"/>
      <c r="X628" s="58"/>
      <c r="Y628" s="58"/>
      <c r="Z628" s="58"/>
      <c r="AA628" s="58"/>
      <c r="AB628" s="75"/>
      <c r="AC628" s="319">
        <f t="shared" si="522"/>
        <v>0</v>
      </c>
      <c r="AD628" s="278"/>
      <c r="AE628" s="278"/>
      <c r="AF628" s="278"/>
      <c r="AG628" s="294">
        <f t="shared" si="523"/>
        <v>0</v>
      </c>
      <c r="AH628" s="304">
        <f t="shared" si="524"/>
        <v>0</v>
      </c>
    </row>
    <row r="629" spans="1:35" outlineLevel="1">
      <c r="A629" s="103">
        <v>4740</v>
      </c>
      <c r="B629" s="44" t="s">
        <v>662</v>
      </c>
      <c r="C629" s="236" t="s">
        <v>244</v>
      </c>
      <c r="D629" s="6"/>
      <c r="E629" s="8"/>
      <c r="F629" s="98">
        <v>1</v>
      </c>
      <c r="G629" s="8"/>
      <c r="H629" s="7">
        <f t="shared" si="519"/>
        <v>1</v>
      </c>
      <c r="I629" s="4">
        <v>1</v>
      </c>
      <c r="J629" s="8" t="s">
        <v>231</v>
      </c>
      <c r="K629" s="7">
        <f>SUMIF(exportMMB!D:D,'Voorbeeld Costreport BudgetMMB'!A629,exportMMB!G:G)</f>
        <v>0</v>
      </c>
      <c r="L629" s="14">
        <f>INDEX(budgetMMB!L:L,MATCH(A:A,budgetMMB!A:A,0))</f>
        <v>0</v>
      </c>
      <c r="M629" s="22">
        <f>INDEX(budgetMMB!M:M,MATCH($A:$A,budgetMMB!$A:$A,0))</f>
        <v>0</v>
      </c>
      <c r="N629" s="14">
        <f>INDEX(budgetMMB!N:N,MATCH($A:$A,budgetMMB!$A:$A,0))</f>
        <v>0</v>
      </c>
      <c r="O629" s="35">
        <f>INDEX(budgetMMB!O:O,MATCH($A:$A,budgetMMB!$A:$A,0))</f>
        <v>0</v>
      </c>
      <c r="P629" s="35">
        <f>INDEX(budgetMMB!P:P,MATCH($A:$A,budgetMMB!$A:$A,0))</f>
        <v>0</v>
      </c>
      <c r="Q629" s="35">
        <f>INDEX(budgetMMB!Q:Q,MATCH($A:$A,budgetMMB!$A:$A,0))</f>
        <v>0</v>
      </c>
      <c r="R629" s="35">
        <f>INDEX(budgetMMB!R:R,MATCH($A:$A,budgetMMB!$A:$A,0))</f>
        <v>0</v>
      </c>
      <c r="S629" s="14">
        <f t="shared" si="520"/>
        <v>0</v>
      </c>
      <c r="T629" s="35">
        <f>INDEX(budgetMMB!T:T,MATCH($A:$A,budgetMMB!$A:$A,0))</f>
        <v>0</v>
      </c>
      <c r="U629" s="332">
        <f t="shared" si="521"/>
        <v>0</v>
      </c>
      <c r="V629" s="58"/>
      <c r="W629" s="14"/>
      <c r="X629" s="58"/>
      <c r="Y629" s="58"/>
      <c r="Z629" s="58"/>
      <c r="AA629" s="58"/>
      <c r="AB629" s="75"/>
      <c r="AC629" s="319">
        <f t="shared" si="522"/>
        <v>0</v>
      </c>
      <c r="AD629" s="278"/>
      <c r="AE629" s="278"/>
      <c r="AF629" s="278"/>
      <c r="AG629" s="294">
        <f t="shared" si="523"/>
        <v>0</v>
      </c>
      <c r="AH629" s="304">
        <f t="shared" si="524"/>
        <v>0</v>
      </c>
    </row>
    <row r="630" spans="1:35" outlineLevel="1">
      <c r="A630" s="103">
        <v>4741</v>
      </c>
      <c r="B630" s="44" t="s">
        <v>663</v>
      </c>
      <c r="C630" s="236" t="s">
        <v>244</v>
      </c>
      <c r="D630" s="6"/>
      <c r="E630" s="8"/>
      <c r="F630" s="98">
        <v>1</v>
      </c>
      <c r="G630" s="8"/>
      <c r="H630" s="7">
        <f t="shared" si="519"/>
        <v>1</v>
      </c>
      <c r="I630" s="4">
        <v>1</v>
      </c>
      <c r="J630" s="8" t="s">
        <v>231</v>
      </c>
      <c r="K630" s="7">
        <f>SUMIF(exportMMB!D:D,'Voorbeeld Costreport BudgetMMB'!A630,exportMMB!G:G)</f>
        <v>0</v>
      </c>
      <c r="L630" s="14">
        <f>INDEX(budgetMMB!L:L,MATCH(A:A,budgetMMB!A:A,0))</f>
        <v>0</v>
      </c>
      <c r="M630" s="22">
        <f>INDEX(budgetMMB!M:M,MATCH($A:$A,budgetMMB!$A:$A,0))</f>
        <v>0</v>
      </c>
      <c r="N630" s="14">
        <f>INDEX(budgetMMB!N:N,MATCH($A:$A,budgetMMB!$A:$A,0))</f>
        <v>0</v>
      </c>
      <c r="O630" s="35">
        <f>INDEX(budgetMMB!O:O,MATCH($A:$A,budgetMMB!$A:$A,0))</f>
        <v>0</v>
      </c>
      <c r="P630" s="35">
        <f>INDEX(budgetMMB!P:P,MATCH($A:$A,budgetMMB!$A:$A,0))</f>
        <v>0</v>
      </c>
      <c r="Q630" s="35">
        <f>INDEX(budgetMMB!Q:Q,MATCH($A:$A,budgetMMB!$A:$A,0))</f>
        <v>0</v>
      </c>
      <c r="R630" s="35">
        <f>INDEX(budgetMMB!R:R,MATCH($A:$A,budgetMMB!$A:$A,0))</f>
        <v>0</v>
      </c>
      <c r="S630" s="14">
        <f t="shared" si="520"/>
        <v>0</v>
      </c>
      <c r="T630" s="35">
        <f>INDEX(budgetMMB!T:T,MATCH($A:$A,budgetMMB!$A:$A,0))</f>
        <v>0</v>
      </c>
      <c r="U630" s="332">
        <f t="shared" si="521"/>
        <v>0</v>
      </c>
      <c r="V630" s="58"/>
      <c r="W630" s="14"/>
      <c r="X630" s="58"/>
      <c r="Y630" s="58"/>
      <c r="Z630" s="58"/>
      <c r="AA630" s="58"/>
      <c r="AB630" s="75"/>
      <c r="AC630" s="319">
        <f t="shared" si="522"/>
        <v>0</v>
      </c>
      <c r="AD630" s="278"/>
      <c r="AE630" s="278"/>
      <c r="AF630" s="278"/>
      <c r="AG630" s="294">
        <f t="shared" si="523"/>
        <v>0</v>
      </c>
      <c r="AH630" s="304">
        <f t="shared" si="524"/>
        <v>0</v>
      </c>
    </row>
    <row r="631" spans="1:35" outlineLevel="1">
      <c r="A631" s="103">
        <v>4742</v>
      </c>
      <c r="B631" s="44" t="s">
        <v>664</v>
      </c>
      <c r="C631" s="236" t="s">
        <v>244</v>
      </c>
      <c r="D631" s="6"/>
      <c r="E631" s="8"/>
      <c r="F631" s="98">
        <v>1</v>
      </c>
      <c r="G631" s="8"/>
      <c r="H631" s="7">
        <f t="shared" si="519"/>
        <v>1</v>
      </c>
      <c r="I631" s="4">
        <v>1</v>
      </c>
      <c r="J631" s="8" t="s">
        <v>231</v>
      </c>
      <c r="K631" s="7">
        <f>SUMIF(exportMMB!D:D,'Voorbeeld Costreport BudgetMMB'!A631,exportMMB!G:G)</f>
        <v>0</v>
      </c>
      <c r="L631" s="14">
        <f>INDEX(budgetMMB!L:L,MATCH(A:A,budgetMMB!A:A,0))</f>
        <v>0</v>
      </c>
      <c r="M631" s="22">
        <f>INDEX(budgetMMB!M:M,MATCH($A:$A,budgetMMB!$A:$A,0))</f>
        <v>0</v>
      </c>
      <c r="N631" s="14">
        <f>INDEX(budgetMMB!N:N,MATCH($A:$A,budgetMMB!$A:$A,0))</f>
        <v>0</v>
      </c>
      <c r="O631" s="35">
        <f>INDEX(budgetMMB!O:O,MATCH($A:$A,budgetMMB!$A:$A,0))</f>
        <v>0</v>
      </c>
      <c r="P631" s="35">
        <f>INDEX(budgetMMB!P:P,MATCH($A:$A,budgetMMB!$A:$A,0))</f>
        <v>0</v>
      </c>
      <c r="Q631" s="35">
        <f>INDEX(budgetMMB!Q:Q,MATCH($A:$A,budgetMMB!$A:$A,0))</f>
        <v>0</v>
      </c>
      <c r="R631" s="35">
        <f>INDEX(budgetMMB!R:R,MATCH($A:$A,budgetMMB!$A:$A,0))</f>
        <v>0</v>
      </c>
      <c r="S631" s="14">
        <f t="shared" si="520"/>
        <v>0</v>
      </c>
      <c r="T631" s="35">
        <f>INDEX(budgetMMB!T:T,MATCH($A:$A,budgetMMB!$A:$A,0))</f>
        <v>0</v>
      </c>
      <c r="U631" s="332">
        <f t="shared" si="521"/>
        <v>0</v>
      </c>
      <c r="V631" s="58"/>
      <c r="W631" s="14"/>
      <c r="X631" s="58"/>
      <c r="Y631" s="58"/>
      <c r="Z631" s="58"/>
      <c r="AA631" s="58"/>
      <c r="AB631" s="75"/>
      <c r="AC631" s="319">
        <f t="shared" si="522"/>
        <v>0</v>
      </c>
      <c r="AD631" s="278"/>
      <c r="AE631" s="278"/>
      <c r="AF631" s="278"/>
      <c r="AG631" s="294">
        <f t="shared" si="523"/>
        <v>0</v>
      </c>
      <c r="AH631" s="304">
        <f t="shared" si="524"/>
        <v>0</v>
      </c>
    </row>
    <row r="632" spans="1:35" outlineLevel="1">
      <c r="A632" s="103">
        <v>4751</v>
      </c>
      <c r="B632" s="44" t="s">
        <v>665</v>
      </c>
      <c r="C632" s="236" t="s">
        <v>244</v>
      </c>
      <c r="D632" s="6"/>
      <c r="E632" s="8"/>
      <c r="F632" s="98">
        <v>1</v>
      </c>
      <c r="G632" s="8"/>
      <c r="H632" s="7">
        <f t="shared" si="519"/>
        <v>1</v>
      </c>
      <c r="I632" s="4">
        <v>1</v>
      </c>
      <c r="J632" s="8" t="s">
        <v>231</v>
      </c>
      <c r="K632" s="7">
        <f>SUMIF(exportMMB!D:D,'Voorbeeld Costreport BudgetMMB'!A632,exportMMB!G:G)</f>
        <v>0</v>
      </c>
      <c r="L632" s="14">
        <f>INDEX(budgetMMB!L:L,MATCH(A:A,budgetMMB!A:A,0))</f>
        <v>0</v>
      </c>
      <c r="M632" s="22">
        <f>INDEX(budgetMMB!M:M,MATCH($A:$A,budgetMMB!$A:$A,0))</f>
        <v>0</v>
      </c>
      <c r="N632" s="14">
        <f>INDEX(budgetMMB!N:N,MATCH($A:$A,budgetMMB!$A:$A,0))</f>
        <v>0</v>
      </c>
      <c r="O632" s="35">
        <f>INDEX(budgetMMB!O:O,MATCH($A:$A,budgetMMB!$A:$A,0))</f>
        <v>0</v>
      </c>
      <c r="P632" s="35">
        <f>INDEX(budgetMMB!P:P,MATCH($A:$A,budgetMMB!$A:$A,0))</f>
        <v>0</v>
      </c>
      <c r="Q632" s="35">
        <f>INDEX(budgetMMB!Q:Q,MATCH($A:$A,budgetMMB!$A:$A,0))</f>
        <v>0</v>
      </c>
      <c r="R632" s="35">
        <f>INDEX(budgetMMB!R:R,MATCH($A:$A,budgetMMB!$A:$A,0))</f>
        <v>0</v>
      </c>
      <c r="S632" s="14">
        <f t="shared" si="520"/>
        <v>0</v>
      </c>
      <c r="T632" s="35">
        <f>INDEX(budgetMMB!T:T,MATCH($A:$A,budgetMMB!$A:$A,0))</f>
        <v>0</v>
      </c>
      <c r="U632" s="332">
        <f t="shared" si="521"/>
        <v>0</v>
      </c>
      <c r="V632" s="58"/>
      <c r="W632" s="14"/>
      <c r="X632" s="58"/>
      <c r="Y632" s="58"/>
      <c r="Z632" s="58"/>
      <c r="AA632" s="58"/>
      <c r="AB632" s="75"/>
      <c r="AC632" s="319">
        <f t="shared" si="522"/>
        <v>0</v>
      </c>
      <c r="AD632" s="278"/>
      <c r="AE632" s="278"/>
      <c r="AF632" s="278"/>
      <c r="AG632" s="294">
        <f t="shared" si="523"/>
        <v>0</v>
      </c>
      <c r="AH632" s="304">
        <f t="shared" si="524"/>
        <v>0</v>
      </c>
    </row>
    <row r="633" spans="1:35" outlineLevel="1">
      <c r="A633" s="103">
        <v>4752</v>
      </c>
      <c r="B633" s="44" t="s">
        <v>666</v>
      </c>
      <c r="C633" s="236" t="s">
        <v>244</v>
      </c>
      <c r="D633" s="6"/>
      <c r="E633" s="8"/>
      <c r="F633" s="98">
        <v>1</v>
      </c>
      <c r="G633" s="8"/>
      <c r="H633" s="7">
        <f t="shared" si="519"/>
        <v>1</v>
      </c>
      <c r="I633" s="4">
        <v>1</v>
      </c>
      <c r="J633" s="8" t="s">
        <v>231</v>
      </c>
      <c r="K633" s="7">
        <f>SUMIF(exportMMB!D:D,'Voorbeeld Costreport BudgetMMB'!A633,exportMMB!G:G)</f>
        <v>0</v>
      </c>
      <c r="L633" s="14">
        <f>INDEX(budgetMMB!L:L,MATCH(A:A,budgetMMB!A:A,0))</f>
        <v>0</v>
      </c>
      <c r="M633" s="22">
        <f>INDEX(budgetMMB!M:M,MATCH($A:$A,budgetMMB!$A:$A,0))</f>
        <v>0</v>
      </c>
      <c r="N633" s="14">
        <f>INDEX(budgetMMB!N:N,MATCH($A:$A,budgetMMB!$A:$A,0))</f>
        <v>0</v>
      </c>
      <c r="O633" s="35">
        <f>INDEX(budgetMMB!O:O,MATCH($A:$A,budgetMMB!$A:$A,0))</f>
        <v>0</v>
      </c>
      <c r="P633" s="35">
        <f>INDEX(budgetMMB!P:P,MATCH($A:$A,budgetMMB!$A:$A,0))</f>
        <v>0</v>
      </c>
      <c r="Q633" s="35">
        <f>INDEX(budgetMMB!Q:Q,MATCH($A:$A,budgetMMB!$A:$A,0))</f>
        <v>0</v>
      </c>
      <c r="R633" s="35">
        <f>INDEX(budgetMMB!R:R,MATCH($A:$A,budgetMMB!$A:$A,0))</f>
        <v>0</v>
      </c>
      <c r="S633" s="14">
        <f t="shared" si="520"/>
        <v>0</v>
      </c>
      <c r="T633" s="35">
        <f>INDEX(budgetMMB!T:T,MATCH($A:$A,budgetMMB!$A:$A,0))</f>
        <v>0</v>
      </c>
      <c r="U633" s="332">
        <f t="shared" si="521"/>
        <v>0</v>
      </c>
      <c r="V633" s="58"/>
      <c r="W633" s="14"/>
      <c r="X633" s="58"/>
      <c r="Y633" s="58"/>
      <c r="Z633" s="58"/>
      <c r="AA633" s="58"/>
      <c r="AB633" s="75"/>
      <c r="AC633" s="319">
        <f t="shared" si="522"/>
        <v>0</v>
      </c>
      <c r="AD633" s="278"/>
      <c r="AE633" s="278"/>
      <c r="AF633" s="278"/>
      <c r="AG633" s="294">
        <f t="shared" si="523"/>
        <v>0</v>
      </c>
      <c r="AH633" s="304">
        <f t="shared" si="524"/>
        <v>0</v>
      </c>
    </row>
    <row r="634" spans="1:35" outlineLevel="1">
      <c r="A634" s="103">
        <v>4753</v>
      </c>
      <c r="B634" s="44" t="s">
        <v>667</v>
      </c>
      <c r="C634" s="236" t="s">
        <v>244</v>
      </c>
      <c r="D634" s="6"/>
      <c r="E634" s="8"/>
      <c r="F634" s="98">
        <v>1</v>
      </c>
      <c r="G634" s="8"/>
      <c r="H634" s="7">
        <f t="shared" si="519"/>
        <v>1</v>
      </c>
      <c r="I634" s="4">
        <v>1</v>
      </c>
      <c r="J634" s="8" t="s">
        <v>231</v>
      </c>
      <c r="K634" s="7">
        <f>SUMIF(exportMMB!D:D,'Voorbeeld Costreport BudgetMMB'!A634,exportMMB!G:G)</f>
        <v>0</v>
      </c>
      <c r="L634" s="14">
        <f>INDEX(budgetMMB!L:L,MATCH(A:A,budgetMMB!A:A,0))</f>
        <v>0</v>
      </c>
      <c r="M634" s="22">
        <f>INDEX(budgetMMB!M:M,MATCH($A:$A,budgetMMB!$A:$A,0))</f>
        <v>0</v>
      </c>
      <c r="N634" s="14">
        <f>INDEX(budgetMMB!N:N,MATCH($A:$A,budgetMMB!$A:$A,0))</f>
        <v>0</v>
      </c>
      <c r="O634" s="35">
        <f>INDEX(budgetMMB!O:O,MATCH($A:$A,budgetMMB!$A:$A,0))</f>
        <v>0</v>
      </c>
      <c r="P634" s="35">
        <f>INDEX(budgetMMB!P:P,MATCH($A:$A,budgetMMB!$A:$A,0))</f>
        <v>0</v>
      </c>
      <c r="Q634" s="35">
        <f>INDEX(budgetMMB!Q:Q,MATCH($A:$A,budgetMMB!$A:$A,0))</f>
        <v>0</v>
      </c>
      <c r="R634" s="35">
        <f>INDEX(budgetMMB!R:R,MATCH($A:$A,budgetMMB!$A:$A,0))</f>
        <v>0</v>
      </c>
      <c r="S634" s="14">
        <f t="shared" si="520"/>
        <v>0</v>
      </c>
      <c r="T634" s="35">
        <f>INDEX(budgetMMB!T:T,MATCH($A:$A,budgetMMB!$A:$A,0))</f>
        <v>0</v>
      </c>
      <c r="U634" s="332">
        <f t="shared" si="521"/>
        <v>0</v>
      </c>
      <c r="V634" s="58"/>
      <c r="W634" s="14"/>
      <c r="X634" s="58"/>
      <c r="Y634" s="58"/>
      <c r="Z634" s="58"/>
      <c r="AA634" s="58"/>
      <c r="AB634" s="75"/>
      <c r="AC634" s="319">
        <f t="shared" si="522"/>
        <v>0</v>
      </c>
      <c r="AD634" s="278"/>
      <c r="AE634" s="278"/>
      <c r="AF634" s="278"/>
      <c r="AG634" s="294">
        <f t="shared" si="523"/>
        <v>0</v>
      </c>
      <c r="AH634" s="304">
        <f t="shared" si="524"/>
        <v>0</v>
      </c>
    </row>
    <row r="635" spans="1:35" outlineLevel="1">
      <c r="A635" s="103">
        <v>4754</v>
      </c>
      <c r="B635" s="44" t="s">
        <v>668</v>
      </c>
      <c r="C635" s="236" t="s">
        <v>244</v>
      </c>
      <c r="D635" s="6"/>
      <c r="E635" s="8"/>
      <c r="F635" s="98">
        <v>1</v>
      </c>
      <c r="G635" s="8"/>
      <c r="H635" s="7">
        <f t="shared" si="519"/>
        <v>1</v>
      </c>
      <c r="I635" s="4">
        <v>1</v>
      </c>
      <c r="J635" s="8" t="s">
        <v>231</v>
      </c>
      <c r="K635" s="7">
        <f>SUMIF(exportMMB!D:D,'Voorbeeld Costreport BudgetMMB'!A635,exportMMB!G:G)</f>
        <v>0</v>
      </c>
      <c r="L635" s="14">
        <f>INDEX(budgetMMB!L:L,MATCH(A:A,budgetMMB!A:A,0))</f>
        <v>0</v>
      </c>
      <c r="M635" s="22">
        <f>INDEX(budgetMMB!M:M,MATCH($A:$A,budgetMMB!$A:$A,0))</f>
        <v>0</v>
      </c>
      <c r="N635" s="14">
        <f>INDEX(budgetMMB!N:N,MATCH($A:$A,budgetMMB!$A:$A,0))</f>
        <v>0</v>
      </c>
      <c r="O635" s="35">
        <f>INDEX(budgetMMB!O:O,MATCH($A:$A,budgetMMB!$A:$A,0))</f>
        <v>0</v>
      </c>
      <c r="P635" s="35">
        <f>INDEX(budgetMMB!P:P,MATCH($A:$A,budgetMMB!$A:$A,0))</f>
        <v>0</v>
      </c>
      <c r="Q635" s="35">
        <f>INDEX(budgetMMB!Q:Q,MATCH($A:$A,budgetMMB!$A:$A,0))</f>
        <v>0</v>
      </c>
      <c r="R635" s="35">
        <f>INDEX(budgetMMB!R:R,MATCH($A:$A,budgetMMB!$A:$A,0))</f>
        <v>0</v>
      </c>
      <c r="S635" s="14">
        <f t="shared" si="520"/>
        <v>0</v>
      </c>
      <c r="T635" s="35">
        <f>INDEX(budgetMMB!T:T,MATCH($A:$A,budgetMMB!$A:$A,0))</f>
        <v>0</v>
      </c>
      <c r="U635" s="332">
        <f t="shared" si="521"/>
        <v>0</v>
      </c>
      <c r="V635" s="58"/>
      <c r="W635" s="14"/>
      <c r="X635" s="58"/>
      <c r="Y635" s="58"/>
      <c r="Z635" s="58"/>
      <c r="AA635" s="58"/>
      <c r="AB635" s="75"/>
      <c r="AC635" s="319">
        <f t="shared" si="522"/>
        <v>0</v>
      </c>
      <c r="AD635" s="278"/>
      <c r="AE635" s="278"/>
      <c r="AF635" s="278"/>
      <c r="AG635" s="294">
        <f t="shared" si="523"/>
        <v>0</v>
      </c>
      <c r="AH635" s="304">
        <f t="shared" si="524"/>
        <v>0</v>
      </c>
      <c r="AI635" s="328"/>
    </row>
    <row r="636" spans="1:35" outlineLevel="1">
      <c r="A636" s="103">
        <v>4755</v>
      </c>
      <c r="B636" s="44" t="s">
        <v>669</v>
      </c>
      <c r="C636" s="236" t="s">
        <v>244</v>
      </c>
      <c r="D636" s="6"/>
      <c r="E636" s="8"/>
      <c r="F636" s="98">
        <v>1</v>
      </c>
      <c r="G636" s="8"/>
      <c r="H636" s="7">
        <f t="shared" si="519"/>
        <v>1</v>
      </c>
      <c r="I636" s="4">
        <v>1</v>
      </c>
      <c r="J636" s="8" t="s">
        <v>231</v>
      </c>
      <c r="K636" s="7">
        <f>SUMIF(exportMMB!D:D,'Voorbeeld Costreport BudgetMMB'!A636,exportMMB!G:G)</f>
        <v>0</v>
      </c>
      <c r="L636" s="14">
        <f>INDEX(budgetMMB!L:L,MATCH(A:A,budgetMMB!A:A,0))</f>
        <v>0</v>
      </c>
      <c r="M636" s="22">
        <f>INDEX(budgetMMB!M:M,MATCH($A:$A,budgetMMB!$A:$A,0))</f>
        <v>0</v>
      </c>
      <c r="N636" s="14">
        <f>INDEX(budgetMMB!N:N,MATCH($A:$A,budgetMMB!$A:$A,0))</f>
        <v>0</v>
      </c>
      <c r="O636" s="35">
        <f>INDEX(budgetMMB!O:O,MATCH($A:$A,budgetMMB!$A:$A,0))</f>
        <v>0</v>
      </c>
      <c r="P636" s="35">
        <f>INDEX(budgetMMB!P:P,MATCH($A:$A,budgetMMB!$A:$A,0))</f>
        <v>0</v>
      </c>
      <c r="Q636" s="35">
        <f>INDEX(budgetMMB!Q:Q,MATCH($A:$A,budgetMMB!$A:$A,0))</f>
        <v>0</v>
      </c>
      <c r="R636" s="35">
        <f>INDEX(budgetMMB!R:R,MATCH($A:$A,budgetMMB!$A:$A,0))</f>
        <v>0</v>
      </c>
      <c r="S636" s="14">
        <f t="shared" si="520"/>
        <v>0</v>
      </c>
      <c r="T636" s="35">
        <f>INDEX(budgetMMB!T:T,MATCH($A:$A,budgetMMB!$A:$A,0))</f>
        <v>0</v>
      </c>
      <c r="U636" s="332">
        <f t="shared" si="521"/>
        <v>0</v>
      </c>
      <c r="V636" s="58"/>
      <c r="W636" s="14"/>
      <c r="X636" s="58"/>
      <c r="Y636" s="58"/>
      <c r="Z636" s="58"/>
      <c r="AA636" s="58"/>
      <c r="AB636" s="75"/>
      <c r="AC636" s="319">
        <f t="shared" si="522"/>
        <v>0</v>
      </c>
      <c r="AD636" s="278"/>
      <c r="AE636" s="278"/>
      <c r="AF636" s="278"/>
      <c r="AG636" s="294">
        <f t="shared" si="523"/>
        <v>0</v>
      </c>
      <c r="AH636" s="304">
        <f t="shared" si="524"/>
        <v>0</v>
      </c>
    </row>
    <row r="637" spans="1:35" outlineLevel="1">
      <c r="A637" s="103">
        <v>4756</v>
      </c>
      <c r="B637" s="44" t="s">
        <v>670</v>
      </c>
      <c r="C637" s="236" t="s">
        <v>244</v>
      </c>
      <c r="D637" s="6"/>
      <c r="E637" s="8"/>
      <c r="F637" s="98">
        <v>1</v>
      </c>
      <c r="G637" s="8"/>
      <c r="H637" s="7">
        <f t="shared" si="519"/>
        <v>1</v>
      </c>
      <c r="I637" s="4">
        <v>1</v>
      </c>
      <c r="J637" s="8" t="s">
        <v>231</v>
      </c>
      <c r="K637" s="7">
        <f>SUMIF(exportMMB!D:D,'Voorbeeld Costreport BudgetMMB'!A637,exportMMB!G:G)</f>
        <v>0</v>
      </c>
      <c r="L637" s="14">
        <f>INDEX(budgetMMB!L:L,MATCH(A:A,budgetMMB!A:A,0))</f>
        <v>0</v>
      </c>
      <c r="M637" s="22">
        <f>INDEX(budgetMMB!M:M,MATCH($A:$A,budgetMMB!$A:$A,0))</f>
        <v>0</v>
      </c>
      <c r="N637" s="14">
        <f>INDEX(budgetMMB!N:N,MATCH($A:$A,budgetMMB!$A:$A,0))</f>
        <v>0</v>
      </c>
      <c r="O637" s="35">
        <f>INDEX(budgetMMB!O:O,MATCH($A:$A,budgetMMB!$A:$A,0))</f>
        <v>0</v>
      </c>
      <c r="P637" s="35">
        <f>INDEX(budgetMMB!P:P,MATCH($A:$A,budgetMMB!$A:$A,0))</f>
        <v>0</v>
      </c>
      <c r="Q637" s="35">
        <f>INDEX(budgetMMB!Q:Q,MATCH($A:$A,budgetMMB!$A:$A,0))</f>
        <v>0</v>
      </c>
      <c r="R637" s="35">
        <f>INDEX(budgetMMB!R:R,MATCH($A:$A,budgetMMB!$A:$A,0))</f>
        <v>0</v>
      </c>
      <c r="S637" s="14">
        <f t="shared" si="520"/>
        <v>0</v>
      </c>
      <c r="T637" s="35">
        <f>INDEX(budgetMMB!T:T,MATCH($A:$A,budgetMMB!$A:$A,0))</f>
        <v>0</v>
      </c>
      <c r="U637" s="332">
        <f t="shared" si="521"/>
        <v>0</v>
      </c>
      <c r="V637" s="58"/>
      <c r="W637" s="14"/>
      <c r="X637" s="58"/>
      <c r="Y637" s="58"/>
      <c r="Z637" s="58"/>
      <c r="AA637" s="58"/>
      <c r="AB637" s="75"/>
      <c r="AC637" s="319">
        <f t="shared" si="522"/>
        <v>0</v>
      </c>
      <c r="AD637" s="278"/>
      <c r="AE637" s="278"/>
      <c r="AF637" s="278"/>
      <c r="AG637" s="294">
        <f t="shared" si="523"/>
        <v>0</v>
      </c>
      <c r="AH637" s="304">
        <f t="shared" si="524"/>
        <v>0</v>
      </c>
    </row>
    <row r="638" spans="1:35" outlineLevel="1">
      <c r="A638" s="103">
        <v>4757</v>
      </c>
      <c r="B638" s="44" t="s">
        <v>671</v>
      </c>
      <c r="C638" s="236" t="s">
        <v>244</v>
      </c>
      <c r="D638" s="6"/>
      <c r="E638" s="8"/>
      <c r="F638" s="98">
        <v>1</v>
      </c>
      <c r="G638" s="8"/>
      <c r="H638" s="7">
        <f t="shared" ref="H638" si="525">SUM(E638:G638)</f>
        <v>1</v>
      </c>
      <c r="I638" s="4">
        <v>1</v>
      </c>
      <c r="J638" s="8" t="s">
        <v>231</v>
      </c>
      <c r="K638" s="7">
        <f>SUMIF(exportMMB!D:D,'Voorbeeld Costreport BudgetMMB'!A638,exportMMB!G:G)</f>
        <v>0</v>
      </c>
      <c r="L638" s="14">
        <f>INDEX(budgetMMB!L:L,MATCH(A:A,budgetMMB!A:A,0))</f>
        <v>0</v>
      </c>
      <c r="M638" s="22">
        <f>INDEX(budgetMMB!M:M,MATCH($A:$A,budgetMMB!$A:$A,0))</f>
        <v>0</v>
      </c>
      <c r="N638" s="14">
        <f>INDEX(budgetMMB!N:N,MATCH($A:$A,budgetMMB!$A:$A,0))</f>
        <v>0</v>
      </c>
      <c r="O638" s="35">
        <f>INDEX(budgetMMB!O:O,MATCH($A:$A,budgetMMB!$A:$A,0))</f>
        <v>0</v>
      </c>
      <c r="P638" s="35">
        <f>INDEX(budgetMMB!P:P,MATCH($A:$A,budgetMMB!$A:$A,0))</f>
        <v>0</v>
      </c>
      <c r="Q638" s="35">
        <f>INDEX(budgetMMB!Q:Q,MATCH($A:$A,budgetMMB!$A:$A,0))</f>
        <v>0</v>
      </c>
      <c r="R638" s="35">
        <f>INDEX(budgetMMB!R:R,MATCH($A:$A,budgetMMB!$A:$A,0))</f>
        <v>0</v>
      </c>
      <c r="S638" s="14">
        <f t="shared" ref="S638" si="526">L638-SUM(N638:R638)</f>
        <v>0</v>
      </c>
      <c r="T638" s="35">
        <f>INDEX(budgetMMB!T:T,MATCH($A:$A,budgetMMB!$A:$A,0))</f>
        <v>0</v>
      </c>
      <c r="U638" s="332">
        <f t="shared" si="521"/>
        <v>0</v>
      </c>
      <c r="V638" s="58"/>
      <c r="W638" s="14"/>
      <c r="X638" s="58"/>
      <c r="Y638" s="58"/>
      <c r="Z638" s="58"/>
      <c r="AA638" s="58"/>
      <c r="AB638" s="75"/>
      <c r="AC638" s="319">
        <f t="shared" si="522"/>
        <v>0</v>
      </c>
      <c r="AD638" s="278"/>
      <c r="AE638" s="278"/>
      <c r="AF638" s="278"/>
      <c r="AG638" s="294">
        <f t="shared" si="523"/>
        <v>0</v>
      </c>
      <c r="AH638" s="304">
        <f t="shared" si="524"/>
        <v>0</v>
      </c>
    </row>
    <row r="639" spans="1:35" outlineLevel="1">
      <c r="A639" s="350">
        <v>4758</v>
      </c>
      <c r="B639" s="108" t="s">
        <v>1301</v>
      </c>
      <c r="C639" s="236" t="s">
        <v>244</v>
      </c>
      <c r="D639" s="6"/>
      <c r="E639" s="8"/>
      <c r="F639" s="98">
        <v>1</v>
      </c>
      <c r="G639" s="8"/>
      <c r="H639" s="7">
        <f t="shared" si="519"/>
        <v>1</v>
      </c>
      <c r="I639" s="4">
        <v>1</v>
      </c>
      <c r="J639" s="8" t="s">
        <v>231</v>
      </c>
      <c r="K639" s="7">
        <f>SUMIF(exportMMB!D:D,'Voorbeeld Costreport BudgetMMB'!A639,exportMMB!G:G)</f>
        <v>0</v>
      </c>
      <c r="L639" s="14">
        <f>INDEX(budgetMMB!L:L,MATCH(A:A,budgetMMB!A:A,0))</f>
        <v>0</v>
      </c>
      <c r="M639" s="22">
        <f>INDEX(budgetMMB!M:M,MATCH($A:$A,budgetMMB!$A:$A,0))</f>
        <v>0</v>
      </c>
      <c r="N639" s="14">
        <f>INDEX(budgetMMB!N:N,MATCH($A:$A,budgetMMB!$A:$A,0))</f>
        <v>0</v>
      </c>
      <c r="O639" s="35">
        <f>INDEX(budgetMMB!O:O,MATCH($A:$A,budgetMMB!$A:$A,0))</f>
        <v>0</v>
      </c>
      <c r="P639" s="35">
        <f>INDEX(budgetMMB!P:P,MATCH($A:$A,budgetMMB!$A:$A,0))</f>
        <v>0</v>
      </c>
      <c r="Q639" s="35">
        <f>INDEX(budgetMMB!Q:Q,MATCH($A:$A,budgetMMB!$A:$A,0))</f>
        <v>0</v>
      </c>
      <c r="R639" s="35">
        <f>INDEX(budgetMMB!R:R,MATCH($A:$A,budgetMMB!$A:$A,0))</f>
        <v>0</v>
      </c>
      <c r="S639" s="14">
        <f t="shared" si="520"/>
        <v>0</v>
      </c>
      <c r="T639" s="35">
        <f>INDEX(budgetMMB!T:T,MATCH($A:$A,budgetMMB!$A:$A,0))</f>
        <v>0</v>
      </c>
      <c r="U639" s="332">
        <f t="shared" si="521"/>
        <v>0</v>
      </c>
      <c r="V639" s="58"/>
      <c r="W639" s="14"/>
      <c r="X639" s="58"/>
      <c r="Y639" s="58"/>
      <c r="Z639" s="58"/>
      <c r="AA639" s="58"/>
      <c r="AB639" s="75"/>
      <c r="AC639" s="319">
        <f t="shared" si="522"/>
        <v>0</v>
      </c>
      <c r="AD639" s="278"/>
      <c r="AE639" s="278"/>
      <c r="AF639" s="278"/>
      <c r="AG639" s="294">
        <f t="shared" si="523"/>
        <v>0</v>
      </c>
      <c r="AH639" s="304">
        <f t="shared" si="524"/>
        <v>0</v>
      </c>
    </row>
    <row r="640" spans="1:35" outlineLevel="1">
      <c r="A640" s="170"/>
      <c r="B640" s="171" t="s">
        <v>602</v>
      </c>
      <c r="C640" s="236"/>
      <c r="D640" s="172"/>
      <c r="E640" s="173"/>
      <c r="F640" s="174"/>
      <c r="G640" s="173"/>
      <c r="H640" s="175"/>
      <c r="I640" s="176"/>
      <c r="J640" s="173"/>
      <c r="K640" s="175"/>
      <c r="L640" s="177">
        <f t="shared" ref="L640:AH640" si="527">SUM(L627:L639)</f>
        <v>0</v>
      </c>
      <c r="M640" s="178">
        <f t="shared" si="527"/>
        <v>0</v>
      </c>
      <c r="N640" s="177">
        <f t="shared" si="527"/>
        <v>0</v>
      </c>
      <c r="O640" s="179">
        <f t="shared" si="527"/>
        <v>0</v>
      </c>
      <c r="P640" s="179">
        <f t="shared" si="527"/>
        <v>0</v>
      </c>
      <c r="Q640" s="179">
        <f t="shared" si="527"/>
        <v>0</v>
      </c>
      <c r="R640" s="179">
        <f t="shared" si="527"/>
        <v>0</v>
      </c>
      <c r="S640" s="177">
        <f t="shared" si="527"/>
        <v>0</v>
      </c>
      <c r="T640" s="179">
        <f t="shared" si="527"/>
        <v>0</v>
      </c>
      <c r="U640" s="284">
        <f t="shared" si="527"/>
        <v>0</v>
      </c>
      <c r="V640" s="58">
        <f t="shared" si="527"/>
        <v>0</v>
      </c>
      <c r="W640" s="14">
        <f t="shared" si="527"/>
        <v>0</v>
      </c>
      <c r="X640" s="58">
        <f t="shared" si="527"/>
        <v>0</v>
      </c>
      <c r="Y640" s="58">
        <f t="shared" si="527"/>
        <v>0</v>
      </c>
      <c r="Z640" s="58">
        <f t="shared" si="527"/>
        <v>0</v>
      </c>
      <c r="AA640" s="58">
        <f t="shared" si="527"/>
        <v>0</v>
      </c>
      <c r="AB640" s="311">
        <f t="shared" si="527"/>
        <v>0</v>
      </c>
      <c r="AC640" s="319">
        <f t="shared" si="527"/>
        <v>0</v>
      </c>
      <c r="AD640" s="278">
        <f t="shared" si="527"/>
        <v>0</v>
      </c>
      <c r="AE640" s="278">
        <f t="shared" si="527"/>
        <v>0</v>
      </c>
      <c r="AF640" s="278">
        <f t="shared" si="527"/>
        <v>0</v>
      </c>
      <c r="AG640" s="294">
        <f t="shared" si="527"/>
        <v>0</v>
      </c>
      <c r="AH640" s="304">
        <f t="shared" si="527"/>
        <v>0</v>
      </c>
    </row>
    <row r="641" spans="1:34" outlineLevel="1">
      <c r="A641" s="170"/>
      <c r="B641" s="171" t="s">
        <v>672</v>
      </c>
      <c r="C641" s="236"/>
      <c r="D641" s="172"/>
      <c r="E641" s="173"/>
      <c r="F641" s="174"/>
      <c r="G641" s="173"/>
      <c r="H641" s="175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  <c r="U641" s="284"/>
      <c r="V641" s="58"/>
      <c r="W641" s="14"/>
      <c r="X641" s="58"/>
      <c r="Y641" s="58"/>
      <c r="Z641" s="58"/>
      <c r="AA641" s="58"/>
      <c r="AB641" s="311"/>
      <c r="AC641" s="319"/>
      <c r="AD641" s="278"/>
      <c r="AE641" s="278"/>
      <c r="AF641" s="278"/>
      <c r="AG641" s="294"/>
      <c r="AH641" s="304"/>
    </row>
    <row r="642" spans="1:34" outlineLevel="1">
      <c r="A642" s="103">
        <v>4761</v>
      </c>
      <c r="B642" s="44" t="s">
        <v>673</v>
      </c>
      <c r="C642" s="236" t="s">
        <v>244</v>
      </c>
      <c r="D642" s="6"/>
      <c r="E642" s="8"/>
      <c r="F642" s="98">
        <v>1</v>
      </c>
      <c r="G642" s="8"/>
      <c r="H642" s="7">
        <f t="shared" ref="H642:H646" si="528">SUM(E642:G642)</f>
        <v>1</v>
      </c>
      <c r="I642" s="4">
        <v>1</v>
      </c>
      <c r="J642" s="8" t="s">
        <v>231</v>
      </c>
      <c r="K642" s="7">
        <f>SUMIF(exportMMB!D:D,'Voorbeeld Costreport BudgetMMB'!A642,exportMMB!G:G)</f>
        <v>0</v>
      </c>
      <c r="L642" s="14">
        <f>INDEX(budgetMMB!L:L,MATCH(A:A,budgetMMB!A:A,0))</f>
        <v>0</v>
      </c>
      <c r="M642" s="22">
        <f>INDEX(budgetMMB!M:M,MATCH($A:$A,budgetMMB!$A:$A,0))</f>
        <v>0</v>
      </c>
      <c r="N642" s="14">
        <f>INDEX(budgetMMB!N:N,MATCH($A:$A,budgetMMB!$A:$A,0))</f>
        <v>0</v>
      </c>
      <c r="O642" s="35">
        <f>INDEX(budgetMMB!O:O,MATCH($A:$A,budgetMMB!$A:$A,0))</f>
        <v>0</v>
      </c>
      <c r="P642" s="35">
        <f>INDEX(budgetMMB!P:P,MATCH($A:$A,budgetMMB!$A:$A,0))</f>
        <v>0</v>
      </c>
      <c r="Q642" s="35">
        <f>INDEX(budgetMMB!Q:Q,MATCH($A:$A,budgetMMB!$A:$A,0))</f>
        <v>0</v>
      </c>
      <c r="R642" s="35">
        <f>INDEX(budgetMMB!R:R,MATCH($A:$A,budgetMMB!$A:$A,0))</f>
        <v>0</v>
      </c>
      <c r="S642" s="14">
        <f>L642-SUM(N642:R642)</f>
        <v>0</v>
      </c>
      <c r="T642" s="35">
        <f>INDEX(budgetMMB!T:T,MATCH($A:$A,budgetMMB!$A:$A,0))</f>
        <v>0</v>
      </c>
      <c r="U642" s="332">
        <f>W:W+X:X+Y:Y+Z:Z+AA:AA</f>
        <v>0</v>
      </c>
      <c r="V642" s="58"/>
      <c r="W642" s="14"/>
      <c r="X642" s="58"/>
      <c r="Y642" s="58"/>
      <c r="Z642" s="58"/>
      <c r="AA642" s="58"/>
      <c r="AB642" s="75"/>
      <c r="AC642" s="319">
        <f>AD:AD+AE:AE</f>
        <v>0</v>
      </c>
      <c r="AD642" s="278"/>
      <c r="AE642" s="278"/>
      <c r="AF642" s="278"/>
      <c r="AG642" s="294">
        <f>AC:AC+U:U</f>
        <v>0</v>
      </c>
      <c r="AH642" s="304">
        <f>L:L-AG:AG</f>
        <v>0</v>
      </c>
    </row>
    <row r="643" spans="1:34" outlineLevel="1">
      <c r="A643" s="103">
        <v>4771</v>
      </c>
      <c r="B643" s="44" t="s">
        <v>674</v>
      </c>
      <c r="C643" s="236" t="s">
        <v>244</v>
      </c>
      <c r="D643" s="6"/>
      <c r="E643" s="8"/>
      <c r="F643" s="98">
        <v>1</v>
      </c>
      <c r="G643" s="8"/>
      <c r="H643" s="7">
        <f t="shared" si="528"/>
        <v>1</v>
      </c>
      <c r="I643" s="4">
        <v>1</v>
      </c>
      <c r="J643" s="8" t="s">
        <v>231</v>
      </c>
      <c r="K643" s="7">
        <f>SUMIF(exportMMB!D:D,'Voorbeeld Costreport BudgetMMB'!A643,exportMMB!G:G)</f>
        <v>0</v>
      </c>
      <c r="L643" s="14">
        <f>INDEX(budgetMMB!L:L,MATCH(A:A,budgetMMB!A:A,0))</f>
        <v>0</v>
      </c>
      <c r="M643" s="22">
        <f>INDEX(budgetMMB!M:M,MATCH($A:$A,budgetMMB!$A:$A,0))</f>
        <v>0</v>
      </c>
      <c r="N643" s="14">
        <f>INDEX(budgetMMB!N:N,MATCH($A:$A,budgetMMB!$A:$A,0))</f>
        <v>0</v>
      </c>
      <c r="O643" s="35">
        <f>INDEX(budgetMMB!O:O,MATCH($A:$A,budgetMMB!$A:$A,0))</f>
        <v>0</v>
      </c>
      <c r="P643" s="35">
        <f>INDEX(budgetMMB!P:P,MATCH($A:$A,budgetMMB!$A:$A,0))</f>
        <v>0</v>
      </c>
      <c r="Q643" s="35">
        <f>INDEX(budgetMMB!Q:Q,MATCH($A:$A,budgetMMB!$A:$A,0))</f>
        <v>0</v>
      </c>
      <c r="R643" s="35">
        <f>INDEX(budgetMMB!R:R,MATCH($A:$A,budgetMMB!$A:$A,0))</f>
        <v>0</v>
      </c>
      <c r="S643" s="14">
        <f>L643-SUM(N643:R643)</f>
        <v>0</v>
      </c>
      <c r="T643" s="35">
        <f>INDEX(budgetMMB!T:T,MATCH($A:$A,budgetMMB!$A:$A,0))</f>
        <v>0</v>
      </c>
      <c r="U643" s="332">
        <f>W:W+X:X+Y:Y+Z:Z+AA:AA</f>
        <v>0</v>
      </c>
      <c r="V643" s="58"/>
      <c r="W643" s="14"/>
      <c r="X643" s="58"/>
      <c r="Y643" s="58"/>
      <c r="Z643" s="58"/>
      <c r="AA643" s="58"/>
      <c r="AB643" s="75"/>
      <c r="AC643" s="319">
        <f>AD:AD+AE:AE</f>
        <v>0</v>
      </c>
      <c r="AD643" s="278"/>
      <c r="AE643" s="278"/>
      <c r="AF643" s="278"/>
      <c r="AG643" s="294">
        <f>AC:AC+U:U</f>
        <v>0</v>
      </c>
      <c r="AH643" s="304">
        <f>L:L-AG:AG</f>
        <v>0</v>
      </c>
    </row>
    <row r="644" spans="1:34" outlineLevel="1">
      <c r="A644" s="103">
        <v>4772</v>
      </c>
      <c r="B644" s="44" t="s">
        <v>675</v>
      </c>
      <c r="C644" s="236" t="s">
        <v>244</v>
      </c>
      <c r="D644" s="6"/>
      <c r="E644" s="8"/>
      <c r="F644" s="98">
        <v>1</v>
      </c>
      <c r="G644" s="8"/>
      <c r="H644" s="7">
        <f t="shared" si="528"/>
        <v>1</v>
      </c>
      <c r="I644" s="4">
        <v>1</v>
      </c>
      <c r="J644" s="8" t="s">
        <v>231</v>
      </c>
      <c r="K644" s="7">
        <f>SUMIF(exportMMB!D:D,'Voorbeeld Costreport BudgetMMB'!A644,exportMMB!G:G)</f>
        <v>0</v>
      </c>
      <c r="L644" s="14">
        <f>INDEX(budgetMMB!L:L,MATCH(A:A,budgetMMB!A:A,0))</f>
        <v>0</v>
      </c>
      <c r="M644" s="22">
        <f>INDEX(budgetMMB!M:M,MATCH($A:$A,budgetMMB!$A:$A,0))</f>
        <v>0</v>
      </c>
      <c r="N644" s="14">
        <f>INDEX(budgetMMB!N:N,MATCH($A:$A,budgetMMB!$A:$A,0))</f>
        <v>0</v>
      </c>
      <c r="O644" s="35">
        <f>INDEX(budgetMMB!O:O,MATCH($A:$A,budgetMMB!$A:$A,0))</f>
        <v>0</v>
      </c>
      <c r="P644" s="35">
        <f>INDEX(budgetMMB!P:P,MATCH($A:$A,budgetMMB!$A:$A,0))</f>
        <v>0</v>
      </c>
      <c r="Q644" s="35">
        <f>INDEX(budgetMMB!Q:Q,MATCH($A:$A,budgetMMB!$A:$A,0))</f>
        <v>0</v>
      </c>
      <c r="R644" s="35">
        <f>INDEX(budgetMMB!R:R,MATCH($A:$A,budgetMMB!$A:$A,0))</f>
        <v>0</v>
      </c>
      <c r="S644" s="14">
        <f>L644-SUM(N644:R644)</f>
        <v>0</v>
      </c>
      <c r="T644" s="35">
        <f>INDEX(budgetMMB!T:T,MATCH($A:$A,budgetMMB!$A:$A,0))</f>
        <v>0</v>
      </c>
      <c r="U644" s="332">
        <f>W:W+X:X+Y:Y+Z:Z+AA:AA</f>
        <v>0</v>
      </c>
      <c r="V644" s="58"/>
      <c r="W644" s="14"/>
      <c r="X644" s="58"/>
      <c r="Y644" s="58"/>
      <c r="Z644" s="58"/>
      <c r="AA644" s="58"/>
      <c r="AB644" s="75"/>
      <c r="AC644" s="319">
        <f>AD:AD+AE:AE</f>
        <v>0</v>
      </c>
      <c r="AD644" s="278"/>
      <c r="AE644" s="278"/>
      <c r="AF644" s="278"/>
      <c r="AG644" s="294">
        <f>AC:AC+U:U</f>
        <v>0</v>
      </c>
      <c r="AH644" s="304">
        <f>L:L-AG:AG</f>
        <v>0</v>
      </c>
    </row>
    <row r="645" spans="1:34" outlineLevel="1">
      <c r="A645" s="103">
        <v>4773</v>
      </c>
      <c r="B645" s="44" t="s">
        <v>676</v>
      </c>
      <c r="C645" s="236" t="s">
        <v>244</v>
      </c>
      <c r="D645" s="6"/>
      <c r="E645" s="8"/>
      <c r="F645" s="98">
        <v>1</v>
      </c>
      <c r="G645" s="8"/>
      <c r="H645" s="7">
        <f t="shared" si="528"/>
        <v>1</v>
      </c>
      <c r="I645" s="4">
        <v>1</v>
      </c>
      <c r="J645" s="8" t="s">
        <v>231</v>
      </c>
      <c r="K645" s="7">
        <f>SUMIF(exportMMB!D:D,'Voorbeeld Costreport BudgetMMB'!A645,exportMMB!G:G)</f>
        <v>0</v>
      </c>
      <c r="L645" s="14">
        <f>INDEX(budgetMMB!L:L,MATCH(A:A,budgetMMB!A:A,0))</f>
        <v>0</v>
      </c>
      <c r="M645" s="22">
        <f>INDEX(budgetMMB!M:M,MATCH($A:$A,budgetMMB!$A:$A,0))</f>
        <v>0</v>
      </c>
      <c r="N645" s="14">
        <f>INDEX(budgetMMB!N:N,MATCH($A:$A,budgetMMB!$A:$A,0))</f>
        <v>0</v>
      </c>
      <c r="O645" s="35">
        <f>INDEX(budgetMMB!O:O,MATCH($A:$A,budgetMMB!$A:$A,0))</f>
        <v>0</v>
      </c>
      <c r="P645" s="35">
        <f>INDEX(budgetMMB!P:P,MATCH($A:$A,budgetMMB!$A:$A,0))</f>
        <v>0</v>
      </c>
      <c r="Q645" s="35">
        <f>INDEX(budgetMMB!Q:Q,MATCH($A:$A,budgetMMB!$A:$A,0))</f>
        <v>0</v>
      </c>
      <c r="R645" s="35">
        <f>INDEX(budgetMMB!R:R,MATCH($A:$A,budgetMMB!$A:$A,0))</f>
        <v>0</v>
      </c>
      <c r="S645" s="14">
        <f>L645-SUM(N645:R645)</f>
        <v>0</v>
      </c>
      <c r="T645" s="35">
        <f>INDEX(budgetMMB!T:T,MATCH($A:$A,budgetMMB!$A:$A,0))</f>
        <v>0</v>
      </c>
      <c r="U645" s="332">
        <f>W:W+X:X+Y:Y+Z:Z+AA:AA</f>
        <v>0</v>
      </c>
      <c r="V645" s="58"/>
      <c r="W645" s="14"/>
      <c r="X645" s="58"/>
      <c r="Y645" s="58"/>
      <c r="Z645" s="58"/>
      <c r="AA645" s="58"/>
      <c r="AB645" s="75"/>
      <c r="AC645" s="319">
        <f>AD:AD+AE:AE</f>
        <v>0</v>
      </c>
      <c r="AD645" s="278"/>
      <c r="AE645" s="278"/>
      <c r="AF645" s="278"/>
      <c r="AG645" s="294">
        <f>AC:AC+U:U</f>
        <v>0</v>
      </c>
      <c r="AH645" s="304">
        <f>L:L-AG:AG</f>
        <v>0</v>
      </c>
    </row>
    <row r="646" spans="1:34" outlineLevel="1">
      <c r="A646" s="103">
        <v>4774</v>
      </c>
      <c r="B646" s="44" t="s">
        <v>677</v>
      </c>
      <c r="C646" s="236" t="s">
        <v>244</v>
      </c>
      <c r="D646" s="6"/>
      <c r="E646" s="8"/>
      <c r="F646" s="98">
        <v>1</v>
      </c>
      <c r="G646" s="8"/>
      <c r="H646" s="7">
        <f t="shared" si="528"/>
        <v>1</v>
      </c>
      <c r="I646" s="4">
        <v>1</v>
      </c>
      <c r="J646" s="8" t="s">
        <v>231</v>
      </c>
      <c r="K646" s="7">
        <f>SUMIF(exportMMB!D:D,'Voorbeeld Costreport BudgetMMB'!A646,exportMMB!G:G)</f>
        <v>0</v>
      </c>
      <c r="L646" s="14">
        <f>INDEX(budgetMMB!L:L,MATCH(A:A,budgetMMB!A:A,0))</f>
        <v>0</v>
      </c>
      <c r="M646" s="22">
        <f>INDEX(budgetMMB!M:M,MATCH($A:$A,budgetMMB!$A:$A,0))</f>
        <v>0</v>
      </c>
      <c r="N646" s="14">
        <f>INDEX(budgetMMB!N:N,MATCH($A:$A,budgetMMB!$A:$A,0))</f>
        <v>0</v>
      </c>
      <c r="O646" s="35">
        <f>INDEX(budgetMMB!O:O,MATCH($A:$A,budgetMMB!$A:$A,0))</f>
        <v>0</v>
      </c>
      <c r="P646" s="35">
        <f>INDEX(budgetMMB!P:P,MATCH($A:$A,budgetMMB!$A:$A,0))</f>
        <v>0</v>
      </c>
      <c r="Q646" s="35">
        <f>INDEX(budgetMMB!Q:Q,MATCH($A:$A,budgetMMB!$A:$A,0))</f>
        <v>0</v>
      </c>
      <c r="R646" s="35">
        <f>INDEX(budgetMMB!R:R,MATCH($A:$A,budgetMMB!$A:$A,0))</f>
        <v>0</v>
      </c>
      <c r="S646" s="14">
        <f>L646-SUM(N646:R646)</f>
        <v>0</v>
      </c>
      <c r="T646" s="35">
        <f>INDEX(budgetMMB!T:T,MATCH($A:$A,budgetMMB!$A:$A,0))</f>
        <v>0</v>
      </c>
      <c r="U646" s="332">
        <f>W:W+X:X+Y:Y+Z:Z+AA:AA</f>
        <v>0</v>
      </c>
      <c r="V646" s="58"/>
      <c r="W646" s="14"/>
      <c r="X646" s="58"/>
      <c r="Y646" s="58"/>
      <c r="Z646" s="58"/>
      <c r="AA646" s="58"/>
      <c r="AB646" s="75"/>
      <c r="AC646" s="319">
        <f>AD:AD+AE:AE</f>
        <v>0</v>
      </c>
      <c r="AD646" s="278"/>
      <c r="AE646" s="278"/>
      <c r="AF646" s="278"/>
      <c r="AG646" s="294">
        <f>AC:AC+U:U</f>
        <v>0</v>
      </c>
      <c r="AH646" s="304">
        <f>L:L-AG:AG</f>
        <v>0</v>
      </c>
    </row>
    <row r="647" spans="1:34" outlineLevel="1">
      <c r="A647" s="170"/>
      <c r="B647" s="171" t="s">
        <v>602</v>
      </c>
      <c r="C647" s="236"/>
      <c r="D647" s="172"/>
      <c r="E647" s="173"/>
      <c r="F647" s="174"/>
      <c r="G647" s="173"/>
      <c r="H647" s="175"/>
      <c r="I647" s="176"/>
      <c r="J647" s="173"/>
      <c r="K647" s="175"/>
      <c r="L647" s="177">
        <f>SUM(L642:L646)</f>
        <v>0</v>
      </c>
      <c r="M647" s="178">
        <f>SUM(M642:M646)</f>
        <v>0</v>
      </c>
      <c r="N647" s="177">
        <f t="shared" ref="N647:U647" si="529">SUM(N642:N646)</f>
        <v>0</v>
      </c>
      <c r="O647" s="179">
        <f t="shared" si="529"/>
        <v>0</v>
      </c>
      <c r="P647" s="179">
        <f t="shared" si="529"/>
        <v>0</v>
      </c>
      <c r="Q647" s="179">
        <f t="shared" si="529"/>
        <v>0</v>
      </c>
      <c r="R647" s="179">
        <f t="shared" si="529"/>
        <v>0</v>
      </c>
      <c r="S647" s="177">
        <f t="shared" si="529"/>
        <v>0</v>
      </c>
      <c r="T647" s="179">
        <f t="shared" si="529"/>
        <v>0</v>
      </c>
      <c r="U647" s="284">
        <f t="shared" si="529"/>
        <v>0</v>
      </c>
      <c r="V647" s="58">
        <f t="shared" ref="V647:AA647" si="530">SUM(V642:V646)</f>
        <v>0</v>
      </c>
      <c r="W647" s="14">
        <f t="shared" si="530"/>
        <v>0</v>
      </c>
      <c r="X647" s="58">
        <f t="shared" si="530"/>
        <v>0</v>
      </c>
      <c r="Y647" s="58">
        <f t="shared" si="530"/>
        <v>0</v>
      </c>
      <c r="Z647" s="58">
        <f t="shared" si="530"/>
        <v>0</v>
      </c>
      <c r="AA647" s="58">
        <f t="shared" si="530"/>
        <v>0</v>
      </c>
      <c r="AB647" s="311">
        <f t="shared" ref="AB647" si="531">SUM(AB642:AB646)</f>
        <v>0</v>
      </c>
      <c r="AC647" s="319">
        <f t="shared" ref="AC647:AF647" si="532">SUM(AC642:AC646)</f>
        <v>0</v>
      </c>
      <c r="AD647" s="278">
        <f t="shared" si="532"/>
        <v>0</v>
      </c>
      <c r="AE647" s="278">
        <f t="shared" si="532"/>
        <v>0</v>
      </c>
      <c r="AF647" s="278">
        <f t="shared" si="532"/>
        <v>0</v>
      </c>
      <c r="AG647" s="294">
        <f t="shared" ref="AG647:AH647" si="533">SUM(AG642:AG646)</f>
        <v>0</v>
      </c>
      <c r="AH647" s="304">
        <f t="shared" si="533"/>
        <v>0</v>
      </c>
    </row>
    <row r="648" spans="1:34" outlineLevel="1">
      <c r="A648" s="170"/>
      <c r="B648" s="171" t="s">
        <v>678</v>
      </c>
      <c r="C648" s="236"/>
      <c r="D648" s="172"/>
      <c r="E648" s="173"/>
      <c r="F648" s="174"/>
      <c r="G648" s="173"/>
      <c r="H648" s="175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  <c r="U648" s="284"/>
      <c r="V648" s="58"/>
      <c r="W648" s="14"/>
      <c r="X648" s="58"/>
      <c r="Y648" s="58"/>
      <c r="Z648" s="58"/>
      <c r="AA648" s="58"/>
      <c r="AB648" s="311"/>
      <c r="AC648" s="319"/>
      <c r="AD648" s="278"/>
      <c r="AE648" s="278"/>
      <c r="AF648" s="278"/>
      <c r="AG648" s="294"/>
      <c r="AH648" s="304"/>
    </row>
    <row r="649" spans="1:34" outlineLevel="1">
      <c r="A649" s="103">
        <v>4781</v>
      </c>
      <c r="B649" s="44" t="s">
        <v>679</v>
      </c>
      <c r="C649" s="236" t="s">
        <v>244</v>
      </c>
      <c r="D649" s="6"/>
      <c r="E649" s="8"/>
      <c r="F649" s="98">
        <v>1</v>
      </c>
      <c r="G649" s="8"/>
      <c r="H649" s="7">
        <f t="shared" ref="H649:H658" si="534">SUM(E649:G649)</f>
        <v>1</v>
      </c>
      <c r="I649" s="4">
        <v>1</v>
      </c>
      <c r="J649" s="8" t="s">
        <v>231</v>
      </c>
      <c r="K649" s="7">
        <f>SUMIF(exportMMB!D:D,'Voorbeeld Costreport BudgetMMB'!A649,exportMMB!G:G)</f>
        <v>0</v>
      </c>
      <c r="L649" s="14">
        <f>INDEX(budgetMMB!L:L,MATCH(A:A,budgetMMB!A:A,0))</f>
        <v>0</v>
      </c>
      <c r="M649" s="22">
        <f>INDEX(budgetMMB!M:M,MATCH($A:$A,budgetMMB!$A:$A,0))</f>
        <v>0</v>
      </c>
      <c r="N649" s="14">
        <f>INDEX(budgetMMB!N:N,MATCH($A:$A,budgetMMB!$A:$A,0))</f>
        <v>0</v>
      </c>
      <c r="O649" s="35">
        <f>INDEX(budgetMMB!O:O,MATCH($A:$A,budgetMMB!$A:$A,0))</f>
        <v>0</v>
      </c>
      <c r="P649" s="35">
        <f>INDEX(budgetMMB!P:P,MATCH($A:$A,budgetMMB!$A:$A,0))</f>
        <v>0</v>
      </c>
      <c r="Q649" s="35">
        <f>INDEX(budgetMMB!Q:Q,MATCH($A:$A,budgetMMB!$A:$A,0))</f>
        <v>0</v>
      </c>
      <c r="R649" s="35">
        <f>INDEX(budgetMMB!R:R,MATCH($A:$A,budgetMMB!$A:$A,0))</f>
        <v>0</v>
      </c>
      <c r="S649" s="14">
        <f t="shared" ref="S649:S658" si="535">L649-SUM(N649:R649)</f>
        <v>0</v>
      </c>
      <c r="T649" s="35">
        <f>INDEX(budgetMMB!T:T,MATCH($A:$A,budgetMMB!$A:$A,0))</f>
        <v>0</v>
      </c>
      <c r="U649" s="332">
        <f t="shared" ref="U649:U658" si="536">W:W+X:X+Y:Y+Z:Z+AA:AA</f>
        <v>0</v>
      </c>
      <c r="V649" s="58"/>
      <c r="W649" s="14"/>
      <c r="X649" s="58"/>
      <c r="Y649" s="58"/>
      <c r="Z649" s="58"/>
      <c r="AA649" s="58"/>
      <c r="AB649" s="75"/>
      <c r="AC649" s="319">
        <f t="shared" ref="AC649:AC658" si="537">AD:AD+AE:AE</f>
        <v>0</v>
      </c>
      <c r="AD649" s="278"/>
      <c r="AE649" s="278"/>
      <c r="AF649" s="278"/>
      <c r="AG649" s="294">
        <f t="shared" ref="AG649:AG658" si="538">AC:AC+U:U</f>
        <v>0</v>
      </c>
      <c r="AH649" s="304">
        <f t="shared" ref="AH649:AH658" si="539">L:L-AG:AG</f>
        <v>0</v>
      </c>
    </row>
    <row r="650" spans="1:34" outlineLevel="1">
      <c r="A650" s="103">
        <v>4782</v>
      </c>
      <c r="B650" s="44" t="s">
        <v>680</v>
      </c>
      <c r="C650" s="236" t="s">
        <v>244</v>
      </c>
      <c r="D650" s="6"/>
      <c r="E650" s="8"/>
      <c r="F650" s="98">
        <v>1</v>
      </c>
      <c r="G650" s="8"/>
      <c r="H650" s="7">
        <f t="shared" si="534"/>
        <v>1</v>
      </c>
      <c r="I650" s="4">
        <v>1</v>
      </c>
      <c r="J650" s="8" t="s">
        <v>231</v>
      </c>
      <c r="K650" s="7">
        <f>SUMIF(exportMMB!D:D,'Voorbeeld Costreport BudgetMMB'!A650,exportMMB!G:G)</f>
        <v>0</v>
      </c>
      <c r="L650" s="14">
        <f>INDEX(budgetMMB!L:L,MATCH(A:A,budgetMMB!A:A,0))</f>
        <v>0</v>
      </c>
      <c r="M650" s="22">
        <f>INDEX(budgetMMB!M:M,MATCH($A:$A,budgetMMB!$A:$A,0))</f>
        <v>0</v>
      </c>
      <c r="N650" s="14">
        <f>INDEX(budgetMMB!N:N,MATCH($A:$A,budgetMMB!$A:$A,0))</f>
        <v>0</v>
      </c>
      <c r="O650" s="35">
        <f>INDEX(budgetMMB!O:O,MATCH($A:$A,budgetMMB!$A:$A,0))</f>
        <v>0</v>
      </c>
      <c r="P650" s="35">
        <f>INDEX(budgetMMB!P:P,MATCH($A:$A,budgetMMB!$A:$A,0))</f>
        <v>0</v>
      </c>
      <c r="Q650" s="35">
        <f>INDEX(budgetMMB!Q:Q,MATCH($A:$A,budgetMMB!$A:$A,0))</f>
        <v>0</v>
      </c>
      <c r="R650" s="35">
        <f>INDEX(budgetMMB!R:R,MATCH($A:$A,budgetMMB!$A:$A,0))</f>
        <v>0</v>
      </c>
      <c r="S650" s="14">
        <f t="shared" si="535"/>
        <v>0</v>
      </c>
      <c r="T650" s="35">
        <f>INDEX(budgetMMB!T:T,MATCH($A:$A,budgetMMB!$A:$A,0))</f>
        <v>0</v>
      </c>
      <c r="U650" s="332">
        <f t="shared" si="536"/>
        <v>0</v>
      </c>
      <c r="V650" s="58"/>
      <c r="W650" s="14"/>
      <c r="X650" s="58"/>
      <c r="Y650" s="58"/>
      <c r="Z650" s="58"/>
      <c r="AA650" s="58"/>
      <c r="AB650" s="75"/>
      <c r="AC650" s="319">
        <f t="shared" si="537"/>
        <v>0</v>
      </c>
      <c r="AD650" s="278"/>
      <c r="AE650" s="278"/>
      <c r="AF650" s="278"/>
      <c r="AG650" s="294">
        <f t="shared" si="538"/>
        <v>0</v>
      </c>
      <c r="AH650" s="304">
        <f t="shared" si="539"/>
        <v>0</v>
      </c>
    </row>
    <row r="651" spans="1:34" outlineLevel="1">
      <c r="A651" s="103">
        <v>4783</v>
      </c>
      <c r="B651" s="44" t="s">
        <v>681</v>
      </c>
      <c r="C651" s="236" t="s">
        <v>244</v>
      </c>
      <c r="D651" s="6"/>
      <c r="E651" s="8"/>
      <c r="F651" s="98">
        <v>1</v>
      </c>
      <c r="G651" s="8"/>
      <c r="H651" s="7">
        <f t="shared" si="534"/>
        <v>1</v>
      </c>
      <c r="I651" s="4">
        <v>1</v>
      </c>
      <c r="J651" s="8" t="s">
        <v>231</v>
      </c>
      <c r="K651" s="7">
        <f>SUMIF(exportMMB!D:D,'Voorbeeld Costreport BudgetMMB'!A651,exportMMB!G:G)</f>
        <v>0</v>
      </c>
      <c r="L651" s="14">
        <f>INDEX(budgetMMB!L:L,MATCH(A:A,budgetMMB!A:A,0))</f>
        <v>0</v>
      </c>
      <c r="M651" s="22">
        <f>INDEX(budgetMMB!M:M,MATCH($A:$A,budgetMMB!$A:$A,0))</f>
        <v>0</v>
      </c>
      <c r="N651" s="14">
        <f>INDEX(budgetMMB!N:N,MATCH($A:$A,budgetMMB!$A:$A,0))</f>
        <v>0</v>
      </c>
      <c r="O651" s="35">
        <f>INDEX(budgetMMB!O:O,MATCH($A:$A,budgetMMB!$A:$A,0))</f>
        <v>0</v>
      </c>
      <c r="P651" s="35">
        <f>INDEX(budgetMMB!P:P,MATCH($A:$A,budgetMMB!$A:$A,0))</f>
        <v>0</v>
      </c>
      <c r="Q651" s="35">
        <f>INDEX(budgetMMB!Q:Q,MATCH($A:$A,budgetMMB!$A:$A,0))</f>
        <v>0</v>
      </c>
      <c r="R651" s="35">
        <f>INDEX(budgetMMB!R:R,MATCH($A:$A,budgetMMB!$A:$A,0))</f>
        <v>0</v>
      </c>
      <c r="S651" s="14">
        <f t="shared" si="535"/>
        <v>0</v>
      </c>
      <c r="T651" s="35">
        <f>INDEX(budgetMMB!T:T,MATCH($A:$A,budgetMMB!$A:$A,0))</f>
        <v>0</v>
      </c>
      <c r="U651" s="332">
        <f t="shared" si="536"/>
        <v>0</v>
      </c>
      <c r="V651" s="58"/>
      <c r="W651" s="14"/>
      <c r="X651" s="58"/>
      <c r="Y651" s="58"/>
      <c r="Z651" s="58"/>
      <c r="AA651" s="58"/>
      <c r="AB651" s="75"/>
      <c r="AC651" s="319">
        <f t="shared" si="537"/>
        <v>0</v>
      </c>
      <c r="AD651" s="278"/>
      <c r="AE651" s="278"/>
      <c r="AF651" s="278"/>
      <c r="AG651" s="294">
        <f t="shared" si="538"/>
        <v>0</v>
      </c>
      <c r="AH651" s="304">
        <f t="shared" si="539"/>
        <v>0</v>
      </c>
    </row>
    <row r="652" spans="1:34" outlineLevel="1">
      <c r="A652" s="103">
        <v>4784</v>
      </c>
      <c r="B652" s="44" t="s">
        <v>682</v>
      </c>
      <c r="C652" s="236" t="s">
        <v>244</v>
      </c>
      <c r="D652" s="6"/>
      <c r="E652" s="8"/>
      <c r="F652" s="98">
        <v>1</v>
      </c>
      <c r="G652" s="8"/>
      <c r="H652" s="7">
        <f t="shared" si="534"/>
        <v>1</v>
      </c>
      <c r="I652" s="4">
        <v>1</v>
      </c>
      <c r="J652" s="8" t="s">
        <v>231</v>
      </c>
      <c r="K652" s="7">
        <f>SUMIF(exportMMB!D:D,'Voorbeeld Costreport BudgetMMB'!A652,exportMMB!G:G)</f>
        <v>0</v>
      </c>
      <c r="L652" s="14">
        <f>INDEX(budgetMMB!L:L,MATCH(A:A,budgetMMB!A:A,0))</f>
        <v>0</v>
      </c>
      <c r="M652" s="22">
        <f>INDEX(budgetMMB!M:M,MATCH($A:$A,budgetMMB!$A:$A,0))</f>
        <v>0</v>
      </c>
      <c r="N652" s="14">
        <f>INDEX(budgetMMB!N:N,MATCH($A:$A,budgetMMB!$A:$A,0))</f>
        <v>0</v>
      </c>
      <c r="O652" s="35">
        <f>INDEX(budgetMMB!O:O,MATCH($A:$A,budgetMMB!$A:$A,0))</f>
        <v>0</v>
      </c>
      <c r="P652" s="35">
        <f>INDEX(budgetMMB!P:P,MATCH($A:$A,budgetMMB!$A:$A,0))</f>
        <v>0</v>
      </c>
      <c r="Q652" s="35">
        <f>INDEX(budgetMMB!Q:Q,MATCH($A:$A,budgetMMB!$A:$A,0))</f>
        <v>0</v>
      </c>
      <c r="R652" s="35">
        <f>INDEX(budgetMMB!R:R,MATCH($A:$A,budgetMMB!$A:$A,0))</f>
        <v>0</v>
      </c>
      <c r="S652" s="14">
        <f t="shared" si="535"/>
        <v>0</v>
      </c>
      <c r="T652" s="35">
        <f>INDEX(budgetMMB!T:T,MATCH($A:$A,budgetMMB!$A:$A,0))</f>
        <v>0</v>
      </c>
      <c r="U652" s="332">
        <f t="shared" si="536"/>
        <v>0</v>
      </c>
      <c r="V652" s="58"/>
      <c r="W652" s="14"/>
      <c r="X652" s="58"/>
      <c r="Y652" s="58"/>
      <c r="Z652" s="58"/>
      <c r="AA652" s="58"/>
      <c r="AB652" s="75"/>
      <c r="AC652" s="319">
        <f t="shared" si="537"/>
        <v>0</v>
      </c>
      <c r="AD652" s="278"/>
      <c r="AE652" s="278"/>
      <c r="AF652" s="278"/>
      <c r="AG652" s="294">
        <f t="shared" si="538"/>
        <v>0</v>
      </c>
      <c r="AH652" s="304">
        <f t="shared" si="539"/>
        <v>0</v>
      </c>
    </row>
    <row r="653" spans="1:34" outlineLevel="1">
      <c r="A653" s="103">
        <v>4787</v>
      </c>
      <c r="B653" s="44" t="s">
        <v>640</v>
      </c>
      <c r="C653" s="236" t="s">
        <v>244</v>
      </c>
      <c r="D653" s="6"/>
      <c r="E653" s="8"/>
      <c r="F653" s="98">
        <v>1</v>
      </c>
      <c r="G653" s="8"/>
      <c r="H653" s="7">
        <f t="shared" si="534"/>
        <v>1</v>
      </c>
      <c r="I653" s="4">
        <v>1</v>
      </c>
      <c r="J653" s="8" t="s">
        <v>231</v>
      </c>
      <c r="K653" s="7">
        <f>SUMIF(exportMMB!D:D,'Voorbeeld Costreport BudgetMMB'!A653,exportMMB!G:G)</f>
        <v>0</v>
      </c>
      <c r="L653" s="14">
        <f>INDEX(budgetMMB!L:L,MATCH(A:A,budgetMMB!A:A,0))</f>
        <v>0</v>
      </c>
      <c r="M653" s="22">
        <f>INDEX(budgetMMB!M:M,MATCH($A:$A,budgetMMB!$A:$A,0))</f>
        <v>0</v>
      </c>
      <c r="N653" s="14">
        <f>INDEX(budgetMMB!N:N,MATCH($A:$A,budgetMMB!$A:$A,0))</f>
        <v>0</v>
      </c>
      <c r="O653" s="35">
        <f>INDEX(budgetMMB!O:O,MATCH($A:$A,budgetMMB!$A:$A,0))</f>
        <v>0</v>
      </c>
      <c r="P653" s="35">
        <f>INDEX(budgetMMB!P:P,MATCH($A:$A,budgetMMB!$A:$A,0))</f>
        <v>0</v>
      </c>
      <c r="Q653" s="35">
        <f>INDEX(budgetMMB!Q:Q,MATCH($A:$A,budgetMMB!$A:$A,0))</f>
        <v>0</v>
      </c>
      <c r="R653" s="35">
        <f>INDEX(budgetMMB!R:R,MATCH($A:$A,budgetMMB!$A:$A,0))</f>
        <v>0</v>
      </c>
      <c r="S653" s="14">
        <f t="shared" si="535"/>
        <v>0</v>
      </c>
      <c r="T653" s="35">
        <f>INDEX(budgetMMB!T:T,MATCH($A:$A,budgetMMB!$A:$A,0))</f>
        <v>0</v>
      </c>
      <c r="U653" s="332">
        <f t="shared" si="536"/>
        <v>0</v>
      </c>
      <c r="V653" s="58"/>
      <c r="W653" s="14"/>
      <c r="X653" s="58"/>
      <c r="Y653" s="58"/>
      <c r="Z653" s="58"/>
      <c r="AA653" s="58"/>
      <c r="AB653" s="75"/>
      <c r="AC653" s="319">
        <f t="shared" si="537"/>
        <v>0</v>
      </c>
      <c r="AD653" s="278"/>
      <c r="AE653" s="278"/>
      <c r="AF653" s="278"/>
      <c r="AG653" s="294">
        <f t="shared" si="538"/>
        <v>0</v>
      </c>
      <c r="AH653" s="304">
        <f t="shared" si="539"/>
        <v>0</v>
      </c>
    </row>
    <row r="654" spans="1:34" outlineLevel="1">
      <c r="A654" s="103">
        <v>4788</v>
      </c>
      <c r="B654" s="44" t="s">
        <v>683</v>
      </c>
      <c r="C654" s="236" t="s">
        <v>244</v>
      </c>
      <c r="D654" s="6"/>
      <c r="E654" s="8"/>
      <c r="F654" s="98">
        <v>1</v>
      </c>
      <c r="G654" s="8"/>
      <c r="H654" s="7">
        <f t="shared" si="534"/>
        <v>1</v>
      </c>
      <c r="I654" s="4">
        <v>1</v>
      </c>
      <c r="J654" s="8" t="s">
        <v>231</v>
      </c>
      <c r="K654" s="7">
        <f>SUMIF(exportMMB!D:D,'Voorbeeld Costreport BudgetMMB'!A654,exportMMB!G:G)</f>
        <v>0</v>
      </c>
      <c r="L654" s="14">
        <f>INDEX(budgetMMB!L:L,MATCH(A:A,budgetMMB!A:A,0))</f>
        <v>0</v>
      </c>
      <c r="M654" s="22">
        <f>INDEX(budgetMMB!M:M,MATCH($A:$A,budgetMMB!$A:$A,0))</f>
        <v>0</v>
      </c>
      <c r="N654" s="14">
        <f>INDEX(budgetMMB!N:N,MATCH($A:$A,budgetMMB!$A:$A,0))</f>
        <v>0</v>
      </c>
      <c r="O654" s="35">
        <f>INDEX(budgetMMB!O:O,MATCH($A:$A,budgetMMB!$A:$A,0))</f>
        <v>0</v>
      </c>
      <c r="P654" s="35">
        <f>INDEX(budgetMMB!P:P,MATCH($A:$A,budgetMMB!$A:$A,0))</f>
        <v>0</v>
      </c>
      <c r="Q654" s="35">
        <f>INDEX(budgetMMB!Q:Q,MATCH($A:$A,budgetMMB!$A:$A,0))</f>
        <v>0</v>
      </c>
      <c r="R654" s="35">
        <f>INDEX(budgetMMB!R:R,MATCH($A:$A,budgetMMB!$A:$A,0))</f>
        <v>0</v>
      </c>
      <c r="S654" s="14">
        <f t="shared" si="535"/>
        <v>0</v>
      </c>
      <c r="T654" s="35">
        <f>INDEX(budgetMMB!T:T,MATCH($A:$A,budgetMMB!$A:$A,0))</f>
        <v>0</v>
      </c>
      <c r="U654" s="332">
        <f t="shared" si="536"/>
        <v>0</v>
      </c>
      <c r="V654" s="58"/>
      <c r="W654" s="14"/>
      <c r="X654" s="58"/>
      <c r="Y654" s="58"/>
      <c r="Z654" s="58"/>
      <c r="AA654" s="58"/>
      <c r="AB654" s="75"/>
      <c r="AC654" s="319">
        <f t="shared" si="537"/>
        <v>0</v>
      </c>
      <c r="AD654" s="278"/>
      <c r="AE654" s="278"/>
      <c r="AF654" s="278"/>
      <c r="AG654" s="294">
        <f t="shared" si="538"/>
        <v>0</v>
      </c>
      <c r="AH654" s="304">
        <f t="shared" si="539"/>
        <v>0</v>
      </c>
    </row>
    <row r="655" spans="1:34" outlineLevel="1">
      <c r="A655" s="103">
        <v>4790</v>
      </c>
      <c r="B655" s="44" t="s">
        <v>684</v>
      </c>
      <c r="C655" s="236" t="s">
        <v>244</v>
      </c>
      <c r="D655" s="6"/>
      <c r="E655" s="8"/>
      <c r="F655" s="98">
        <v>1</v>
      </c>
      <c r="G655" s="8"/>
      <c r="H655" s="7">
        <f t="shared" si="534"/>
        <v>1</v>
      </c>
      <c r="I655" s="4">
        <v>1</v>
      </c>
      <c r="J655" s="8" t="s">
        <v>231</v>
      </c>
      <c r="K655" s="7">
        <f>SUMIF(exportMMB!D:D,'Voorbeeld Costreport BudgetMMB'!A655,exportMMB!G:G)</f>
        <v>0</v>
      </c>
      <c r="L655" s="14">
        <f>INDEX(budgetMMB!L:L,MATCH(A:A,budgetMMB!A:A,0))</f>
        <v>0</v>
      </c>
      <c r="M655" s="22">
        <f>INDEX(budgetMMB!M:M,MATCH($A:$A,budgetMMB!$A:$A,0))</f>
        <v>0</v>
      </c>
      <c r="N655" s="14">
        <f>INDEX(budgetMMB!N:N,MATCH($A:$A,budgetMMB!$A:$A,0))</f>
        <v>0</v>
      </c>
      <c r="O655" s="35">
        <f>INDEX(budgetMMB!O:O,MATCH($A:$A,budgetMMB!$A:$A,0))</f>
        <v>0</v>
      </c>
      <c r="P655" s="35">
        <f>INDEX(budgetMMB!P:P,MATCH($A:$A,budgetMMB!$A:$A,0))</f>
        <v>0</v>
      </c>
      <c r="Q655" s="35">
        <f>INDEX(budgetMMB!Q:Q,MATCH($A:$A,budgetMMB!$A:$A,0))</f>
        <v>0</v>
      </c>
      <c r="R655" s="35">
        <f>INDEX(budgetMMB!R:R,MATCH($A:$A,budgetMMB!$A:$A,0))</f>
        <v>0</v>
      </c>
      <c r="S655" s="14">
        <f t="shared" si="535"/>
        <v>0</v>
      </c>
      <c r="T655" s="35">
        <f>INDEX(budgetMMB!T:T,MATCH($A:$A,budgetMMB!$A:$A,0))</f>
        <v>0</v>
      </c>
      <c r="U655" s="332">
        <f t="shared" si="536"/>
        <v>0</v>
      </c>
      <c r="V655" s="58"/>
      <c r="W655" s="14"/>
      <c r="X655" s="58"/>
      <c r="Y655" s="58"/>
      <c r="Z655" s="58"/>
      <c r="AA655" s="58"/>
      <c r="AB655" s="75"/>
      <c r="AC655" s="319">
        <f t="shared" si="537"/>
        <v>0</v>
      </c>
      <c r="AD655" s="278"/>
      <c r="AE655" s="278"/>
      <c r="AF655" s="278"/>
      <c r="AG655" s="294">
        <f t="shared" si="538"/>
        <v>0</v>
      </c>
      <c r="AH655" s="304">
        <f t="shared" si="539"/>
        <v>0</v>
      </c>
    </row>
    <row r="656" spans="1:34" outlineLevel="1">
      <c r="A656" s="103">
        <v>4791</v>
      </c>
      <c r="B656" s="44" t="s">
        <v>685</v>
      </c>
      <c r="C656" s="236" t="s">
        <v>244</v>
      </c>
      <c r="D656" s="6"/>
      <c r="E656" s="8"/>
      <c r="F656" s="98">
        <v>1</v>
      </c>
      <c r="G656" s="8"/>
      <c r="H656" s="7">
        <f t="shared" si="534"/>
        <v>1</v>
      </c>
      <c r="I656" s="4">
        <v>1</v>
      </c>
      <c r="J656" s="8" t="s">
        <v>231</v>
      </c>
      <c r="K656" s="7">
        <f>SUMIF(exportMMB!D:D,'Voorbeeld Costreport BudgetMMB'!A656,exportMMB!G:G)</f>
        <v>0</v>
      </c>
      <c r="L656" s="14">
        <f>INDEX(budgetMMB!L:L,MATCH(A:A,budgetMMB!A:A,0))</f>
        <v>0</v>
      </c>
      <c r="M656" s="22">
        <f>INDEX(budgetMMB!M:M,MATCH($A:$A,budgetMMB!$A:$A,0))</f>
        <v>0</v>
      </c>
      <c r="N656" s="14">
        <f>INDEX(budgetMMB!N:N,MATCH($A:$A,budgetMMB!$A:$A,0))</f>
        <v>0</v>
      </c>
      <c r="O656" s="35">
        <f>INDEX(budgetMMB!O:O,MATCH($A:$A,budgetMMB!$A:$A,0))</f>
        <v>0</v>
      </c>
      <c r="P656" s="35">
        <f>INDEX(budgetMMB!P:P,MATCH($A:$A,budgetMMB!$A:$A,0))</f>
        <v>0</v>
      </c>
      <c r="Q656" s="35">
        <f>INDEX(budgetMMB!Q:Q,MATCH($A:$A,budgetMMB!$A:$A,0))</f>
        <v>0</v>
      </c>
      <c r="R656" s="35">
        <f>INDEX(budgetMMB!R:R,MATCH($A:$A,budgetMMB!$A:$A,0))</f>
        <v>0</v>
      </c>
      <c r="S656" s="14">
        <f t="shared" si="535"/>
        <v>0</v>
      </c>
      <c r="T656" s="35">
        <f>INDEX(budgetMMB!T:T,MATCH($A:$A,budgetMMB!$A:$A,0))</f>
        <v>0</v>
      </c>
      <c r="U656" s="332">
        <f t="shared" si="536"/>
        <v>0</v>
      </c>
      <c r="V656" s="58"/>
      <c r="W656" s="14"/>
      <c r="X656" s="58"/>
      <c r="Y656" s="58"/>
      <c r="Z656" s="58"/>
      <c r="AA656" s="58"/>
      <c r="AB656" s="75"/>
      <c r="AC656" s="319">
        <f t="shared" si="537"/>
        <v>0</v>
      </c>
      <c r="AD656" s="278"/>
      <c r="AE656" s="278"/>
      <c r="AF656" s="278"/>
      <c r="AG656" s="294">
        <f t="shared" si="538"/>
        <v>0</v>
      </c>
      <c r="AH656" s="304">
        <f t="shared" si="539"/>
        <v>0</v>
      </c>
    </row>
    <row r="657" spans="1:34" outlineLevel="1">
      <c r="A657" s="103">
        <v>4792</v>
      </c>
      <c r="B657" s="44" t="s">
        <v>686</v>
      </c>
      <c r="C657" s="236" t="s">
        <v>244</v>
      </c>
      <c r="D657" s="6"/>
      <c r="E657" s="8"/>
      <c r="F657" s="98">
        <v>1</v>
      </c>
      <c r="G657" s="8"/>
      <c r="H657" s="7">
        <f t="shared" si="534"/>
        <v>1</v>
      </c>
      <c r="I657" s="4">
        <v>1</v>
      </c>
      <c r="J657" s="8" t="s">
        <v>231</v>
      </c>
      <c r="K657" s="7">
        <f>SUMIF(exportMMB!D:D,'Voorbeeld Costreport BudgetMMB'!A657,exportMMB!G:G)</f>
        <v>0</v>
      </c>
      <c r="L657" s="14">
        <f>INDEX(budgetMMB!L:L,MATCH(A:A,budgetMMB!A:A,0))</f>
        <v>0</v>
      </c>
      <c r="M657" s="22">
        <f>INDEX(budgetMMB!M:M,MATCH($A:$A,budgetMMB!$A:$A,0))</f>
        <v>0</v>
      </c>
      <c r="N657" s="14">
        <f>INDEX(budgetMMB!N:N,MATCH($A:$A,budgetMMB!$A:$A,0))</f>
        <v>0</v>
      </c>
      <c r="O657" s="35">
        <f>INDEX(budgetMMB!O:O,MATCH($A:$A,budgetMMB!$A:$A,0))</f>
        <v>0</v>
      </c>
      <c r="P657" s="35">
        <f>INDEX(budgetMMB!P:P,MATCH($A:$A,budgetMMB!$A:$A,0))</f>
        <v>0</v>
      </c>
      <c r="Q657" s="35">
        <f>INDEX(budgetMMB!Q:Q,MATCH($A:$A,budgetMMB!$A:$A,0))</f>
        <v>0</v>
      </c>
      <c r="R657" s="35">
        <f>INDEX(budgetMMB!R:R,MATCH($A:$A,budgetMMB!$A:$A,0))</f>
        <v>0</v>
      </c>
      <c r="S657" s="14">
        <f t="shared" si="535"/>
        <v>0</v>
      </c>
      <c r="T657" s="35">
        <f>INDEX(budgetMMB!T:T,MATCH($A:$A,budgetMMB!$A:$A,0))</f>
        <v>0</v>
      </c>
      <c r="U657" s="332">
        <f t="shared" si="536"/>
        <v>0</v>
      </c>
      <c r="V657" s="58"/>
      <c r="W657" s="14"/>
      <c r="X657" s="58"/>
      <c r="Y657" s="58"/>
      <c r="Z657" s="58"/>
      <c r="AA657" s="58"/>
      <c r="AB657" s="75"/>
      <c r="AC657" s="319">
        <f t="shared" si="537"/>
        <v>0</v>
      </c>
      <c r="AD657" s="278"/>
      <c r="AE657" s="278"/>
      <c r="AF657" s="278"/>
      <c r="AG657" s="294">
        <f t="shared" si="538"/>
        <v>0</v>
      </c>
      <c r="AH657" s="304">
        <f t="shared" si="539"/>
        <v>0</v>
      </c>
    </row>
    <row r="658" spans="1:34" outlineLevel="1">
      <c r="A658" s="103">
        <v>4793</v>
      </c>
      <c r="B658" s="44" t="s">
        <v>687</v>
      </c>
      <c r="C658" s="236" t="s">
        <v>244</v>
      </c>
      <c r="D658" s="6"/>
      <c r="E658" s="8"/>
      <c r="F658" s="98">
        <v>1</v>
      </c>
      <c r="G658" s="8"/>
      <c r="H658" s="7">
        <f t="shared" si="534"/>
        <v>1</v>
      </c>
      <c r="I658" s="4">
        <v>1</v>
      </c>
      <c r="J658" s="8" t="s">
        <v>231</v>
      </c>
      <c r="K658" s="7">
        <f>SUMIF(exportMMB!D:D,'Voorbeeld Costreport BudgetMMB'!A658,exportMMB!G:G)</f>
        <v>0</v>
      </c>
      <c r="L658" s="14">
        <f>INDEX(budgetMMB!L:L,MATCH(A:A,budgetMMB!A:A,0))</f>
        <v>0</v>
      </c>
      <c r="M658" s="22">
        <f>INDEX(budgetMMB!M:M,MATCH($A:$A,budgetMMB!$A:$A,0))</f>
        <v>0</v>
      </c>
      <c r="N658" s="14">
        <f>INDEX(budgetMMB!N:N,MATCH($A:$A,budgetMMB!$A:$A,0))</f>
        <v>0</v>
      </c>
      <c r="O658" s="35">
        <f>INDEX(budgetMMB!O:O,MATCH($A:$A,budgetMMB!$A:$A,0))</f>
        <v>0</v>
      </c>
      <c r="P658" s="35">
        <f>INDEX(budgetMMB!P:P,MATCH($A:$A,budgetMMB!$A:$A,0))</f>
        <v>0</v>
      </c>
      <c r="Q658" s="35">
        <f>INDEX(budgetMMB!Q:Q,MATCH($A:$A,budgetMMB!$A:$A,0))</f>
        <v>0</v>
      </c>
      <c r="R658" s="35">
        <f>INDEX(budgetMMB!R:R,MATCH($A:$A,budgetMMB!$A:$A,0))</f>
        <v>0</v>
      </c>
      <c r="S658" s="14">
        <f t="shared" si="535"/>
        <v>0</v>
      </c>
      <c r="T658" s="35">
        <f>INDEX(budgetMMB!T:T,MATCH($A:$A,budgetMMB!$A:$A,0))</f>
        <v>0</v>
      </c>
      <c r="U658" s="332">
        <f t="shared" si="536"/>
        <v>0</v>
      </c>
      <c r="V658" s="58"/>
      <c r="W658" s="14"/>
      <c r="X658" s="58"/>
      <c r="Y658" s="58"/>
      <c r="Z658" s="58"/>
      <c r="AA658" s="58"/>
      <c r="AB658" s="75"/>
      <c r="AC658" s="319">
        <f t="shared" si="537"/>
        <v>0</v>
      </c>
      <c r="AD658" s="278"/>
      <c r="AE658" s="278"/>
      <c r="AF658" s="278"/>
      <c r="AG658" s="294">
        <f t="shared" si="538"/>
        <v>0</v>
      </c>
      <c r="AH658" s="304">
        <f t="shared" si="539"/>
        <v>0</v>
      </c>
    </row>
    <row r="659" spans="1:34" outlineLevel="1">
      <c r="A659" s="170"/>
      <c r="B659" s="171" t="s">
        <v>602</v>
      </c>
      <c r="C659" s="236"/>
      <c r="D659" s="172"/>
      <c r="E659" s="173"/>
      <c r="F659" s="174"/>
      <c r="G659" s="173"/>
      <c r="H659" s="175"/>
      <c r="I659" s="176"/>
      <c r="J659" s="173"/>
      <c r="K659" s="175"/>
      <c r="L659" s="177">
        <f>SUM(L649:L658)</f>
        <v>0</v>
      </c>
      <c r="M659" s="178">
        <f>SUM(M649:M658)</f>
        <v>0</v>
      </c>
      <c r="N659" s="177">
        <f t="shared" ref="N659:U659" si="540">SUM(N649:N658)</f>
        <v>0</v>
      </c>
      <c r="O659" s="179">
        <f t="shared" si="540"/>
        <v>0</v>
      </c>
      <c r="P659" s="179">
        <f t="shared" si="540"/>
        <v>0</v>
      </c>
      <c r="Q659" s="179">
        <f t="shared" si="540"/>
        <v>0</v>
      </c>
      <c r="R659" s="179">
        <f t="shared" si="540"/>
        <v>0</v>
      </c>
      <c r="S659" s="177">
        <f t="shared" si="540"/>
        <v>0</v>
      </c>
      <c r="T659" s="179">
        <f t="shared" si="540"/>
        <v>0</v>
      </c>
      <c r="U659" s="284">
        <f t="shared" si="540"/>
        <v>0</v>
      </c>
      <c r="V659" s="58">
        <f t="shared" ref="V659:AA659" si="541">SUM(V649:V658)</f>
        <v>0</v>
      </c>
      <c r="W659" s="14">
        <f t="shared" si="541"/>
        <v>0</v>
      </c>
      <c r="X659" s="58">
        <f t="shared" si="541"/>
        <v>0</v>
      </c>
      <c r="Y659" s="58">
        <f t="shared" si="541"/>
        <v>0</v>
      </c>
      <c r="Z659" s="58">
        <f t="shared" si="541"/>
        <v>0</v>
      </c>
      <c r="AA659" s="58">
        <f t="shared" si="541"/>
        <v>0</v>
      </c>
      <c r="AB659" s="311">
        <f t="shared" ref="AB659" si="542">SUM(AB649:AB658)</f>
        <v>0</v>
      </c>
      <c r="AC659" s="319">
        <f t="shared" ref="AC659:AF659" si="543">SUM(AC649:AC658)</f>
        <v>0</v>
      </c>
      <c r="AD659" s="278">
        <f t="shared" si="543"/>
        <v>0</v>
      </c>
      <c r="AE659" s="278">
        <f t="shared" si="543"/>
        <v>0</v>
      </c>
      <c r="AF659" s="278">
        <f t="shared" si="543"/>
        <v>0</v>
      </c>
      <c r="AG659" s="294">
        <f t="shared" ref="AG659" si="544">SUM(AG649:AG658)</f>
        <v>0</v>
      </c>
      <c r="AH659" s="304">
        <f>SUM(AH649:AH658)</f>
        <v>0</v>
      </c>
    </row>
    <row r="660" spans="1:34" outlineLevel="1">
      <c r="A660" s="39"/>
      <c r="B660" s="46" t="s">
        <v>152</v>
      </c>
      <c r="C660" s="237"/>
      <c r="D660" s="6"/>
      <c r="E660" s="4"/>
      <c r="F660" s="98"/>
      <c r="G660" s="8"/>
      <c r="H660" s="7"/>
      <c r="I660" s="4"/>
      <c r="J660" s="8"/>
      <c r="K660" s="7"/>
      <c r="L660" s="16">
        <f t="shared" ref="L660:AH660" si="545">L625+L640+L647+L659</f>
        <v>0</v>
      </c>
      <c r="M660" s="21">
        <f t="shared" si="545"/>
        <v>0</v>
      </c>
      <c r="N660" s="16">
        <f t="shared" si="545"/>
        <v>0</v>
      </c>
      <c r="O660" s="34">
        <f t="shared" si="545"/>
        <v>0</v>
      </c>
      <c r="P660" s="34">
        <f t="shared" si="545"/>
        <v>0</v>
      </c>
      <c r="Q660" s="34">
        <f t="shared" si="545"/>
        <v>0</v>
      </c>
      <c r="R660" s="34">
        <f t="shared" si="545"/>
        <v>0</v>
      </c>
      <c r="S660" s="16">
        <f t="shared" si="545"/>
        <v>0</v>
      </c>
      <c r="T660" s="34">
        <f t="shared" si="545"/>
        <v>0</v>
      </c>
      <c r="U660" s="284">
        <f t="shared" si="545"/>
        <v>0</v>
      </c>
      <c r="V660" s="58">
        <f t="shared" si="545"/>
        <v>0</v>
      </c>
      <c r="W660" s="14">
        <f t="shared" si="545"/>
        <v>0</v>
      </c>
      <c r="X660" s="58">
        <f t="shared" si="545"/>
        <v>0</v>
      </c>
      <c r="Y660" s="58">
        <f t="shared" si="545"/>
        <v>0</v>
      </c>
      <c r="Z660" s="58">
        <f t="shared" si="545"/>
        <v>0</v>
      </c>
      <c r="AA660" s="58">
        <f t="shared" si="545"/>
        <v>0</v>
      </c>
      <c r="AB660" s="59">
        <f t="shared" si="545"/>
        <v>0</v>
      </c>
      <c r="AC660" s="319">
        <f t="shared" si="545"/>
        <v>0</v>
      </c>
      <c r="AD660" s="278">
        <f t="shared" si="545"/>
        <v>0</v>
      </c>
      <c r="AE660" s="278">
        <f t="shared" si="545"/>
        <v>0</v>
      </c>
      <c r="AF660" s="278">
        <f t="shared" si="545"/>
        <v>0</v>
      </c>
      <c r="AG660" s="294">
        <f t="shared" si="545"/>
        <v>0</v>
      </c>
      <c r="AH660" s="304">
        <f t="shared" si="545"/>
        <v>0</v>
      </c>
    </row>
    <row r="661" spans="1:34" outlineLevel="1">
      <c r="A661" s="103"/>
      <c r="B661" s="44"/>
      <c r="C661" s="236"/>
      <c r="D661" s="6"/>
      <c r="E661" s="8"/>
      <c r="F661" s="98"/>
      <c r="G661" s="8"/>
      <c r="H661" s="7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  <c r="U661" s="284"/>
      <c r="V661" s="58"/>
      <c r="W661" s="14"/>
      <c r="X661" s="58"/>
      <c r="Y661" s="58"/>
      <c r="Z661" s="58"/>
      <c r="AA661" s="58"/>
      <c r="AB661" s="75"/>
      <c r="AC661" s="319"/>
      <c r="AD661" s="278"/>
      <c r="AE661" s="278"/>
      <c r="AF661" s="278"/>
      <c r="AG661" s="294"/>
      <c r="AH661" s="304"/>
    </row>
    <row r="662" spans="1:34" outlineLevel="1">
      <c r="A662" s="103"/>
      <c r="B662" s="44"/>
      <c r="C662" s="236"/>
      <c r="D662" s="6"/>
      <c r="E662" s="8"/>
      <c r="F662" s="98"/>
      <c r="G662" s="8"/>
      <c r="H662" s="7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  <c r="U662" s="284"/>
      <c r="V662" s="58"/>
      <c r="W662" s="14"/>
      <c r="X662" s="58"/>
      <c r="Y662" s="58"/>
      <c r="Z662" s="58"/>
      <c r="AA662" s="58"/>
      <c r="AB662" s="75"/>
      <c r="AC662" s="319"/>
      <c r="AD662" s="278"/>
      <c r="AE662" s="278"/>
      <c r="AF662" s="278"/>
      <c r="AG662" s="294"/>
      <c r="AH662" s="304"/>
    </row>
    <row r="663" spans="1:34" outlineLevel="1">
      <c r="A663" s="104">
        <v>4800</v>
      </c>
      <c r="B663" s="31" t="s">
        <v>198</v>
      </c>
      <c r="C663" s="236"/>
      <c r="D663" s="165"/>
      <c r="E663" s="166"/>
      <c r="F663" s="167"/>
      <c r="G663" s="166"/>
      <c r="H663" s="168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  <c r="U663" s="284"/>
      <c r="V663" s="58"/>
      <c r="W663" s="14"/>
      <c r="X663" s="58"/>
      <c r="Y663" s="58"/>
      <c r="Z663" s="58"/>
      <c r="AA663" s="58"/>
      <c r="AB663" s="92"/>
      <c r="AC663" s="319"/>
      <c r="AD663" s="278"/>
      <c r="AE663" s="278"/>
      <c r="AF663" s="278"/>
      <c r="AG663" s="294"/>
      <c r="AH663" s="304"/>
    </row>
    <row r="664" spans="1:34" outlineLevel="1">
      <c r="A664" s="170"/>
      <c r="B664" s="171" t="s">
        <v>688</v>
      </c>
      <c r="C664" s="236"/>
      <c r="D664" s="172"/>
      <c r="E664" s="173"/>
      <c r="F664" s="174"/>
      <c r="G664" s="173"/>
      <c r="H664" s="175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  <c r="U664" s="284"/>
      <c r="V664" s="58"/>
      <c r="W664" s="14"/>
      <c r="X664" s="58"/>
      <c r="Y664" s="58"/>
      <c r="Z664" s="58"/>
      <c r="AA664" s="58"/>
      <c r="AB664" s="311"/>
      <c r="AC664" s="319"/>
      <c r="AD664" s="278"/>
      <c r="AE664" s="278"/>
      <c r="AF664" s="278"/>
      <c r="AG664" s="294"/>
      <c r="AH664" s="304"/>
    </row>
    <row r="665" spans="1:34" outlineLevel="1">
      <c r="A665" s="103">
        <v>4801</v>
      </c>
      <c r="B665" s="44" t="s">
        <v>642</v>
      </c>
      <c r="C665" s="236" t="s">
        <v>244</v>
      </c>
      <c r="D665" s="6"/>
      <c r="E665" s="8"/>
      <c r="F665" s="98">
        <v>1</v>
      </c>
      <c r="G665" s="8"/>
      <c r="H665" s="7">
        <f t="shared" ref="H665:H669" si="546">SUM(E665:G665)</f>
        <v>1</v>
      </c>
      <c r="I665" s="4">
        <v>1</v>
      </c>
      <c r="J665" s="8" t="s">
        <v>231</v>
      </c>
      <c r="K665" s="7">
        <f>SUMIF(exportMMB!D:D,'Voorbeeld Costreport BudgetMMB'!A665,exportMMB!G:G)</f>
        <v>0</v>
      </c>
      <c r="L665" s="14">
        <f>INDEX(budgetMMB!L:L,MATCH(A:A,budgetMMB!A:A,0))</f>
        <v>0</v>
      </c>
      <c r="M665" s="22">
        <f>INDEX(budgetMMB!M:M,MATCH($A:$A,budgetMMB!$A:$A,0))</f>
        <v>0</v>
      </c>
      <c r="N665" s="14">
        <f>INDEX(budgetMMB!N:N,MATCH($A:$A,budgetMMB!$A:$A,0))</f>
        <v>0</v>
      </c>
      <c r="O665" s="35">
        <f>INDEX(budgetMMB!O:O,MATCH($A:$A,budgetMMB!$A:$A,0))</f>
        <v>0</v>
      </c>
      <c r="P665" s="35">
        <f>INDEX(budgetMMB!P:P,MATCH($A:$A,budgetMMB!$A:$A,0))</f>
        <v>0</v>
      </c>
      <c r="Q665" s="35">
        <f>INDEX(budgetMMB!Q:Q,MATCH($A:$A,budgetMMB!$A:$A,0))</f>
        <v>0</v>
      </c>
      <c r="R665" s="35">
        <f>INDEX(budgetMMB!R:R,MATCH($A:$A,budgetMMB!$A:$A,0))</f>
        <v>0</v>
      </c>
      <c r="S665" s="14">
        <f>L665-SUM(N665:R665)</f>
        <v>0</v>
      </c>
      <c r="T665" s="35">
        <f>INDEX(budgetMMB!T:T,MATCH($A:$A,budgetMMB!$A:$A,0))</f>
        <v>0</v>
      </c>
      <c r="U665" s="332">
        <f>W:W+X:X+Y:Y+Z:Z+AA:AA</f>
        <v>0</v>
      </c>
      <c r="V665" s="58"/>
      <c r="W665" s="14"/>
      <c r="X665" s="58"/>
      <c r="Y665" s="58"/>
      <c r="Z665" s="58"/>
      <c r="AA665" s="58"/>
      <c r="AB665" s="75"/>
      <c r="AC665" s="319">
        <f>AD:AD+AE:AE</f>
        <v>0</v>
      </c>
      <c r="AD665" s="278"/>
      <c r="AE665" s="278"/>
      <c r="AF665" s="278"/>
      <c r="AG665" s="294">
        <f>AC:AC+U:U</f>
        <v>0</v>
      </c>
      <c r="AH665" s="304">
        <f>L:L-AG:AG</f>
        <v>0</v>
      </c>
    </row>
    <row r="666" spans="1:34" outlineLevel="1">
      <c r="A666" s="103">
        <v>4802</v>
      </c>
      <c r="B666" s="44" t="s">
        <v>689</v>
      </c>
      <c r="C666" s="236" t="s">
        <v>244</v>
      </c>
      <c r="D666" s="6"/>
      <c r="E666" s="8"/>
      <c r="F666" s="98">
        <v>1</v>
      </c>
      <c r="G666" s="8"/>
      <c r="H666" s="7">
        <f t="shared" si="546"/>
        <v>1</v>
      </c>
      <c r="I666" s="4">
        <v>1</v>
      </c>
      <c r="J666" s="8" t="s">
        <v>231</v>
      </c>
      <c r="K666" s="7">
        <f>SUMIF(exportMMB!D:D,'Voorbeeld Costreport BudgetMMB'!A666,exportMMB!G:G)</f>
        <v>0</v>
      </c>
      <c r="L666" s="14">
        <f>INDEX(budgetMMB!L:L,MATCH(A:A,budgetMMB!A:A,0))</f>
        <v>0</v>
      </c>
      <c r="M666" s="22">
        <f>INDEX(budgetMMB!M:M,MATCH($A:$A,budgetMMB!$A:$A,0))</f>
        <v>0</v>
      </c>
      <c r="N666" s="14">
        <f>INDEX(budgetMMB!N:N,MATCH($A:$A,budgetMMB!$A:$A,0))</f>
        <v>0</v>
      </c>
      <c r="O666" s="35">
        <f>INDEX(budgetMMB!O:O,MATCH($A:$A,budgetMMB!$A:$A,0))</f>
        <v>0</v>
      </c>
      <c r="P666" s="35">
        <f>INDEX(budgetMMB!P:P,MATCH($A:$A,budgetMMB!$A:$A,0))</f>
        <v>0</v>
      </c>
      <c r="Q666" s="35">
        <f>INDEX(budgetMMB!Q:Q,MATCH($A:$A,budgetMMB!$A:$A,0))</f>
        <v>0</v>
      </c>
      <c r="R666" s="35">
        <f>INDEX(budgetMMB!R:R,MATCH($A:$A,budgetMMB!$A:$A,0))</f>
        <v>0</v>
      </c>
      <c r="S666" s="14">
        <f>L666-SUM(N666:R666)</f>
        <v>0</v>
      </c>
      <c r="T666" s="35">
        <f>INDEX(budgetMMB!T:T,MATCH($A:$A,budgetMMB!$A:$A,0))</f>
        <v>0</v>
      </c>
      <c r="U666" s="332">
        <f>W:W+X:X+Y:Y+Z:Z+AA:AA</f>
        <v>0</v>
      </c>
      <c r="V666" s="58"/>
      <c r="W666" s="14"/>
      <c r="X666" s="58"/>
      <c r="Y666" s="58"/>
      <c r="Z666" s="58"/>
      <c r="AA666" s="58"/>
      <c r="AB666" s="75"/>
      <c r="AC666" s="319">
        <f>AD:AD+AE:AE</f>
        <v>0</v>
      </c>
      <c r="AD666" s="278"/>
      <c r="AE666" s="278"/>
      <c r="AF666" s="278"/>
      <c r="AG666" s="294">
        <f>AC:AC+U:U</f>
        <v>0</v>
      </c>
      <c r="AH666" s="304">
        <f>L:L-AG:AG</f>
        <v>0</v>
      </c>
    </row>
    <row r="667" spans="1:34" outlineLevel="1">
      <c r="A667" s="103">
        <v>4803</v>
      </c>
      <c r="B667" s="44" t="s">
        <v>644</v>
      </c>
      <c r="C667" s="236" t="s">
        <v>244</v>
      </c>
      <c r="D667" s="6"/>
      <c r="E667" s="8"/>
      <c r="F667" s="98">
        <v>1</v>
      </c>
      <c r="G667" s="8"/>
      <c r="H667" s="7">
        <f t="shared" si="546"/>
        <v>1</v>
      </c>
      <c r="I667" s="4">
        <v>1</v>
      </c>
      <c r="J667" s="8" t="s">
        <v>231</v>
      </c>
      <c r="K667" s="7">
        <f>SUMIF(exportMMB!D:D,'Voorbeeld Costreport BudgetMMB'!A667,exportMMB!G:G)</f>
        <v>0</v>
      </c>
      <c r="L667" s="14">
        <f>INDEX(budgetMMB!L:L,MATCH(A:A,budgetMMB!A:A,0))</f>
        <v>0</v>
      </c>
      <c r="M667" s="22">
        <f>INDEX(budgetMMB!M:M,MATCH($A:$A,budgetMMB!$A:$A,0))</f>
        <v>0</v>
      </c>
      <c r="N667" s="14">
        <f>INDEX(budgetMMB!N:N,MATCH($A:$A,budgetMMB!$A:$A,0))</f>
        <v>0</v>
      </c>
      <c r="O667" s="35">
        <f>INDEX(budgetMMB!O:O,MATCH($A:$A,budgetMMB!$A:$A,0))</f>
        <v>0</v>
      </c>
      <c r="P667" s="35">
        <f>INDEX(budgetMMB!P:P,MATCH($A:$A,budgetMMB!$A:$A,0))</f>
        <v>0</v>
      </c>
      <c r="Q667" s="35">
        <f>INDEX(budgetMMB!Q:Q,MATCH($A:$A,budgetMMB!$A:$A,0))</f>
        <v>0</v>
      </c>
      <c r="R667" s="35">
        <f>INDEX(budgetMMB!R:R,MATCH($A:$A,budgetMMB!$A:$A,0))</f>
        <v>0</v>
      </c>
      <c r="S667" s="14">
        <f>L667-SUM(N667:R667)</f>
        <v>0</v>
      </c>
      <c r="T667" s="35">
        <f>INDEX(budgetMMB!T:T,MATCH($A:$A,budgetMMB!$A:$A,0))</f>
        <v>0</v>
      </c>
      <c r="U667" s="332">
        <f>W:W+X:X+Y:Y+Z:Z+AA:AA</f>
        <v>0</v>
      </c>
      <c r="V667" s="58"/>
      <c r="W667" s="14"/>
      <c r="X667" s="58"/>
      <c r="Y667" s="58"/>
      <c r="Z667" s="58"/>
      <c r="AA667" s="58"/>
      <c r="AB667" s="75"/>
      <c r="AC667" s="319">
        <f>AD:AD+AE:AE</f>
        <v>0</v>
      </c>
      <c r="AD667" s="278"/>
      <c r="AE667" s="278"/>
      <c r="AF667" s="278"/>
      <c r="AG667" s="294">
        <f>AC:AC+U:U</f>
        <v>0</v>
      </c>
      <c r="AH667" s="304">
        <f>L:L-AG:AG</f>
        <v>0</v>
      </c>
    </row>
    <row r="668" spans="1:34" outlineLevel="1">
      <c r="A668" s="103">
        <v>4804</v>
      </c>
      <c r="B668" s="44" t="s">
        <v>645</v>
      </c>
      <c r="C668" s="236" t="s">
        <v>244</v>
      </c>
      <c r="D668" s="6"/>
      <c r="E668" s="8"/>
      <c r="F668" s="98">
        <v>1</v>
      </c>
      <c r="G668" s="8"/>
      <c r="H668" s="7">
        <f t="shared" si="546"/>
        <v>1</v>
      </c>
      <c r="I668" s="4">
        <v>1</v>
      </c>
      <c r="J668" s="8" t="s">
        <v>231</v>
      </c>
      <c r="K668" s="7">
        <f>SUMIF(exportMMB!D:D,'Voorbeeld Costreport BudgetMMB'!A668,exportMMB!G:G)</f>
        <v>0</v>
      </c>
      <c r="L668" s="14">
        <f>INDEX(budgetMMB!L:L,MATCH(A:A,budgetMMB!A:A,0))</f>
        <v>0</v>
      </c>
      <c r="M668" s="22">
        <f>INDEX(budgetMMB!M:M,MATCH($A:$A,budgetMMB!$A:$A,0))</f>
        <v>0</v>
      </c>
      <c r="N668" s="14">
        <f>INDEX(budgetMMB!N:N,MATCH($A:$A,budgetMMB!$A:$A,0))</f>
        <v>0</v>
      </c>
      <c r="O668" s="35">
        <f>INDEX(budgetMMB!O:O,MATCH($A:$A,budgetMMB!$A:$A,0))</f>
        <v>0</v>
      </c>
      <c r="P668" s="35">
        <f>INDEX(budgetMMB!P:P,MATCH($A:$A,budgetMMB!$A:$A,0))</f>
        <v>0</v>
      </c>
      <c r="Q668" s="35">
        <f>INDEX(budgetMMB!Q:Q,MATCH($A:$A,budgetMMB!$A:$A,0))</f>
        <v>0</v>
      </c>
      <c r="R668" s="35">
        <f>INDEX(budgetMMB!R:R,MATCH($A:$A,budgetMMB!$A:$A,0))</f>
        <v>0</v>
      </c>
      <c r="S668" s="14">
        <f>L668-SUM(N668:R668)</f>
        <v>0</v>
      </c>
      <c r="T668" s="35">
        <f>INDEX(budgetMMB!T:T,MATCH($A:$A,budgetMMB!$A:$A,0))</f>
        <v>0</v>
      </c>
      <c r="U668" s="332">
        <f>W:W+X:X+Y:Y+Z:Z+AA:AA</f>
        <v>0</v>
      </c>
      <c r="V668" s="58"/>
      <c r="W668" s="14"/>
      <c r="X668" s="58"/>
      <c r="Y668" s="58"/>
      <c r="Z668" s="58"/>
      <c r="AA668" s="58"/>
      <c r="AB668" s="75"/>
      <c r="AC668" s="319">
        <f>AD:AD+AE:AE</f>
        <v>0</v>
      </c>
      <c r="AD668" s="278"/>
      <c r="AE668" s="278"/>
      <c r="AF668" s="278"/>
      <c r="AG668" s="294">
        <f>AC:AC+U:U</f>
        <v>0</v>
      </c>
      <c r="AH668" s="304">
        <f>L:L-AG:AG</f>
        <v>0</v>
      </c>
    </row>
    <row r="669" spans="1:34" outlineLevel="1">
      <c r="A669" s="103">
        <v>4805</v>
      </c>
      <c r="B669" s="44" t="s">
        <v>176</v>
      </c>
      <c r="C669" s="236" t="s">
        <v>244</v>
      </c>
      <c r="D669" s="6"/>
      <c r="E669" s="8"/>
      <c r="F669" s="98">
        <v>1</v>
      </c>
      <c r="G669" s="8"/>
      <c r="H669" s="7">
        <f t="shared" si="546"/>
        <v>1</v>
      </c>
      <c r="I669" s="4">
        <v>1</v>
      </c>
      <c r="J669" s="8" t="s">
        <v>231</v>
      </c>
      <c r="K669" s="7">
        <f>SUMIF(exportMMB!D:D,'Voorbeeld Costreport BudgetMMB'!A669,exportMMB!G:G)</f>
        <v>0</v>
      </c>
      <c r="L669" s="14">
        <f>INDEX(budgetMMB!L:L,MATCH(A:A,budgetMMB!A:A,0))</f>
        <v>0</v>
      </c>
      <c r="M669" s="22">
        <f>INDEX(budgetMMB!M:M,MATCH($A:$A,budgetMMB!$A:$A,0))</f>
        <v>0</v>
      </c>
      <c r="N669" s="14">
        <f>INDEX(budgetMMB!N:N,MATCH($A:$A,budgetMMB!$A:$A,0))</f>
        <v>0</v>
      </c>
      <c r="O669" s="35">
        <f>INDEX(budgetMMB!O:O,MATCH($A:$A,budgetMMB!$A:$A,0))</f>
        <v>0</v>
      </c>
      <c r="P669" s="35">
        <f>INDEX(budgetMMB!P:P,MATCH($A:$A,budgetMMB!$A:$A,0))</f>
        <v>0</v>
      </c>
      <c r="Q669" s="35">
        <f>INDEX(budgetMMB!Q:Q,MATCH($A:$A,budgetMMB!$A:$A,0))</f>
        <v>0</v>
      </c>
      <c r="R669" s="35">
        <f>INDEX(budgetMMB!R:R,MATCH($A:$A,budgetMMB!$A:$A,0))</f>
        <v>0</v>
      </c>
      <c r="S669" s="14">
        <f>L669-SUM(N669:R669)</f>
        <v>0</v>
      </c>
      <c r="T669" s="35">
        <f>INDEX(budgetMMB!T:T,MATCH($A:$A,budgetMMB!$A:$A,0))</f>
        <v>0</v>
      </c>
      <c r="U669" s="332">
        <f>W:W+X:X+Y:Y+Z:Z+AA:AA</f>
        <v>0</v>
      </c>
      <c r="V669" s="58"/>
      <c r="W669" s="14"/>
      <c r="X669" s="58"/>
      <c r="Y669" s="58"/>
      <c r="Z669" s="58"/>
      <c r="AA669" s="58"/>
      <c r="AB669" s="75"/>
      <c r="AC669" s="319">
        <f>AD:AD+AE:AE</f>
        <v>0</v>
      </c>
      <c r="AD669" s="278"/>
      <c r="AE669" s="278"/>
      <c r="AF669" s="278"/>
      <c r="AG669" s="294">
        <f>AC:AC+U:U</f>
        <v>0</v>
      </c>
      <c r="AH669" s="304">
        <f>L:L-AG:AG</f>
        <v>0</v>
      </c>
    </row>
    <row r="670" spans="1:34" outlineLevel="1">
      <c r="A670" s="170"/>
      <c r="B670" s="171" t="s">
        <v>602</v>
      </c>
      <c r="C670" s="236"/>
      <c r="D670" s="172"/>
      <c r="E670" s="173"/>
      <c r="F670" s="174"/>
      <c r="G670" s="173"/>
      <c r="H670" s="175"/>
      <c r="I670" s="176"/>
      <c r="J670" s="173"/>
      <c r="K670" s="175"/>
      <c r="L670" s="177">
        <f>SUM(L665:L669)</f>
        <v>0</v>
      </c>
      <c r="M670" s="178">
        <f>SUM(M665:M669)</f>
        <v>0</v>
      </c>
      <c r="N670" s="177">
        <f t="shared" ref="N670:U670" si="547">SUM(N665:N669)</f>
        <v>0</v>
      </c>
      <c r="O670" s="179">
        <f t="shared" si="547"/>
        <v>0</v>
      </c>
      <c r="P670" s="179">
        <f t="shared" si="547"/>
        <v>0</v>
      </c>
      <c r="Q670" s="179">
        <f t="shared" si="547"/>
        <v>0</v>
      </c>
      <c r="R670" s="179">
        <f t="shared" si="547"/>
        <v>0</v>
      </c>
      <c r="S670" s="177">
        <f t="shared" si="547"/>
        <v>0</v>
      </c>
      <c r="T670" s="179">
        <f t="shared" si="547"/>
        <v>0</v>
      </c>
      <c r="U670" s="284">
        <f t="shared" si="547"/>
        <v>0</v>
      </c>
      <c r="V670" s="58">
        <f t="shared" ref="V670:AA670" si="548">SUM(V665:V669)</f>
        <v>0</v>
      </c>
      <c r="W670" s="14">
        <f t="shared" si="548"/>
        <v>0</v>
      </c>
      <c r="X670" s="58">
        <f t="shared" si="548"/>
        <v>0</v>
      </c>
      <c r="Y670" s="58">
        <f t="shared" si="548"/>
        <v>0</v>
      </c>
      <c r="Z670" s="58">
        <f t="shared" si="548"/>
        <v>0</v>
      </c>
      <c r="AA670" s="58">
        <f t="shared" si="548"/>
        <v>0</v>
      </c>
      <c r="AB670" s="311">
        <f t="shared" ref="AB670" si="549">SUM(AB665:AB669)</f>
        <v>0</v>
      </c>
      <c r="AC670" s="319">
        <f t="shared" ref="AC670:AF670" si="550">SUM(AC665:AC669)</f>
        <v>0</v>
      </c>
      <c r="AD670" s="278">
        <f t="shared" si="550"/>
        <v>0</v>
      </c>
      <c r="AE670" s="278">
        <f t="shared" si="550"/>
        <v>0</v>
      </c>
      <c r="AF670" s="278">
        <f t="shared" si="550"/>
        <v>0</v>
      </c>
      <c r="AG670" s="294">
        <f t="shared" ref="AG670:AH670" si="551">SUM(AG665:AG669)</f>
        <v>0</v>
      </c>
      <c r="AH670" s="304">
        <f t="shared" si="551"/>
        <v>0</v>
      </c>
    </row>
    <row r="671" spans="1:34" outlineLevel="1">
      <c r="A671" s="170"/>
      <c r="B671" s="171" t="s">
        <v>690</v>
      </c>
      <c r="C671" s="236"/>
      <c r="D671" s="172"/>
      <c r="E671" s="173"/>
      <c r="F671" s="174"/>
      <c r="G671" s="173"/>
      <c r="H671" s="175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  <c r="U671" s="284"/>
      <c r="V671" s="58"/>
      <c r="W671" s="14"/>
      <c r="X671" s="58"/>
      <c r="Y671" s="58"/>
      <c r="Z671" s="58"/>
      <c r="AA671" s="58"/>
      <c r="AB671" s="311"/>
      <c r="AC671" s="319"/>
      <c r="AD671" s="278"/>
      <c r="AE671" s="278"/>
      <c r="AF671" s="278"/>
      <c r="AG671" s="294"/>
      <c r="AH671" s="304"/>
    </row>
    <row r="672" spans="1:34" outlineLevel="1">
      <c r="A672" s="103">
        <v>4810</v>
      </c>
      <c r="B672" s="44" t="s">
        <v>691</v>
      </c>
      <c r="C672" s="236" t="s">
        <v>244</v>
      </c>
      <c r="D672" s="6"/>
      <c r="E672" s="8"/>
      <c r="F672" s="98">
        <v>1</v>
      </c>
      <c r="G672" s="8"/>
      <c r="H672" s="7">
        <f t="shared" ref="H672:H690" si="552">SUM(E672:G672)</f>
        <v>1</v>
      </c>
      <c r="I672" s="4">
        <v>1</v>
      </c>
      <c r="J672" s="8" t="s">
        <v>231</v>
      </c>
      <c r="K672" s="7">
        <f>SUMIF(exportMMB!D:D,'Voorbeeld Costreport BudgetMMB'!A672,exportMMB!G:G)</f>
        <v>0</v>
      </c>
      <c r="L672" s="14">
        <f>INDEX(budgetMMB!L:L,MATCH(A:A,budgetMMB!A:A,0))</f>
        <v>0</v>
      </c>
      <c r="M672" s="22">
        <f>INDEX(budgetMMB!M:M,MATCH($A:$A,budgetMMB!$A:$A,0))</f>
        <v>0</v>
      </c>
      <c r="N672" s="14">
        <f>INDEX(budgetMMB!N:N,MATCH($A:$A,budgetMMB!$A:$A,0))</f>
        <v>0</v>
      </c>
      <c r="O672" s="35">
        <f>INDEX(budgetMMB!O:O,MATCH($A:$A,budgetMMB!$A:$A,0))</f>
        <v>0</v>
      </c>
      <c r="P672" s="35">
        <f>INDEX(budgetMMB!P:P,MATCH($A:$A,budgetMMB!$A:$A,0))</f>
        <v>0</v>
      </c>
      <c r="Q672" s="35">
        <f>INDEX(budgetMMB!Q:Q,MATCH($A:$A,budgetMMB!$A:$A,0))</f>
        <v>0</v>
      </c>
      <c r="R672" s="35">
        <f>INDEX(budgetMMB!R:R,MATCH($A:$A,budgetMMB!$A:$A,0))</f>
        <v>0</v>
      </c>
      <c r="S672" s="14">
        <f t="shared" ref="S672:S690" si="553">L672-SUM(N672:R672)</f>
        <v>0</v>
      </c>
      <c r="T672" s="35">
        <f>INDEX(budgetMMB!T:T,MATCH($A:$A,budgetMMB!$A:$A,0))</f>
        <v>0</v>
      </c>
      <c r="U672" s="332">
        <f t="shared" ref="U672:U691" si="554">W:W+X:X+Y:Y+Z:Z+AA:AA</f>
        <v>0</v>
      </c>
      <c r="V672" s="58"/>
      <c r="W672" s="14"/>
      <c r="X672" s="58"/>
      <c r="Y672" s="58"/>
      <c r="Z672" s="58"/>
      <c r="AA672" s="58"/>
      <c r="AB672" s="75"/>
      <c r="AC672" s="319">
        <f t="shared" ref="AC672:AC690" si="555">AD:AD+AE:AE</f>
        <v>0</v>
      </c>
      <c r="AD672" s="278"/>
      <c r="AE672" s="278"/>
      <c r="AF672" s="278"/>
      <c r="AG672" s="294">
        <f t="shared" ref="AG672:AG690" si="556">AC:AC+U:U</f>
        <v>0</v>
      </c>
      <c r="AH672" s="304">
        <f t="shared" ref="AH672:AH690" si="557">L:L-AG:AG</f>
        <v>0</v>
      </c>
    </row>
    <row r="673" spans="1:34" outlineLevel="1">
      <c r="A673" s="103">
        <v>4811</v>
      </c>
      <c r="B673" s="44" t="s">
        <v>692</v>
      </c>
      <c r="C673" s="236" t="s">
        <v>244</v>
      </c>
      <c r="D673" s="6"/>
      <c r="E673" s="8"/>
      <c r="F673" s="98">
        <v>1</v>
      </c>
      <c r="G673" s="8"/>
      <c r="H673" s="7">
        <f t="shared" si="552"/>
        <v>1</v>
      </c>
      <c r="I673" s="4">
        <v>1</v>
      </c>
      <c r="J673" s="8" t="s">
        <v>231</v>
      </c>
      <c r="K673" s="7">
        <f>SUMIF(exportMMB!D:D,'Voorbeeld Costreport BudgetMMB'!A673,exportMMB!G:G)</f>
        <v>0</v>
      </c>
      <c r="L673" s="14">
        <f>INDEX(budgetMMB!L:L,MATCH(A:A,budgetMMB!A:A,0))</f>
        <v>0</v>
      </c>
      <c r="M673" s="22">
        <f>INDEX(budgetMMB!M:M,MATCH($A:$A,budgetMMB!$A:$A,0))</f>
        <v>0</v>
      </c>
      <c r="N673" s="14">
        <f>INDEX(budgetMMB!N:N,MATCH($A:$A,budgetMMB!$A:$A,0))</f>
        <v>0</v>
      </c>
      <c r="O673" s="35">
        <f>INDEX(budgetMMB!O:O,MATCH($A:$A,budgetMMB!$A:$A,0))</f>
        <v>0</v>
      </c>
      <c r="P673" s="35">
        <f>INDEX(budgetMMB!P:P,MATCH($A:$A,budgetMMB!$A:$A,0))</f>
        <v>0</v>
      </c>
      <c r="Q673" s="35">
        <f>INDEX(budgetMMB!Q:Q,MATCH($A:$A,budgetMMB!$A:$A,0))</f>
        <v>0</v>
      </c>
      <c r="R673" s="35">
        <f>INDEX(budgetMMB!R:R,MATCH($A:$A,budgetMMB!$A:$A,0))</f>
        <v>0</v>
      </c>
      <c r="S673" s="14">
        <f t="shared" si="553"/>
        <v>0</v>
      </c>
      <c r="T673" s="35">
        <f>INDEX(budgetMMB!T:T,MATCH($A:$A,budgetMMB!$A:$A,0))</f>
        <v>0</v>
      </c>
      <c r="U673" s="332">
        <f t="shared" si="554"/>
        <v>0</v>
      </c>
      <c r="V673" s="58"/>
      <c r="W673" s="14"/>
      <c r="X673" s="58"/>
      <c r="Y673" s="58"/>
      <c r="Z673" s="58"/>
      <c r="AA673" s="58"/>
      <c r="AB673" s="75"/>
      <c r="AC673" s="319">
        <f t="shared" si="555"/>
        <v>0</v>
      </c>
      <c r="AD673" s="278"/>
      <c r="AE673" s="278"/>
      <c r="AF673" s="278"/>
      <c r="AG673" s="294">
        <f t="shared" si="556"/>
        <v>0</v>
      </c>
      <c r="AH673" s="304">
        <f t="shared" si="557"/>
        <v>0</v>
      </c>
    </row>
    <row r="674" spans="1:34" outlineLevel="1">
      <c r="A674" s="103">
        <v>4812</v>
      </c>
      <c r="B674" s="44" t="s">
        <v>693</v>
      </c>
      <c r="C674" s="236" t="s">
        <v>244</v>
      </c>
      <c r="D674" s="6"/>
      <c r="E674" s="8"/>
      <c r="F674" s="98">
        <v>1</v>
      </c>
      <c r="G674" s="8"/>
      <c r="H674" s="7">
        <f t="shared" si="552"/>
        <v>1</v>
      </c>
      <c r="I674" s="4">
        <v>1</v>
      </c>
      <c r="J674" s="8" t="s">
        <v>231</v>
      </c>
      <c r="K674" s="7">
        <f>SUMIF(exportMMB!D:D,'Voorbeeld Costreport BudgetMMB'!A674,exportMMB!G:G)</f>
        <v>0</v>
      </c>
      <c r="L674" s="14">
        <f>INDEX(budgetMMB!L:L,MATCH(A:A,budgetMMB!A:A,0))</f>
        <v>0</v>
      </c>
      <c r="M674" s="22">
        <f>INDEX(budgetMMB!M:M,MATCH($A:$A,budgetMMB!$A:$A,0))</f>
        <v>0</v>
      </c>
      <c r="N674" s="14">
        <f>INDEX(budgetMMB!N:N,MATCH($A:$A,budgetMMB!$A:$A,0))</f>
        <v>0</v>
      </c>
      <c r="O674" s="35">
        <f>INDEX(budgetMMB!O:O,MATCH($A:$A,budgetMMB!$A:$A,0))</f>
        <v>0</v>
      </c>
      <c r="P674" s="35">
        <f>INDEX(budgetMMB!P:P,MATCH($A:$A,budgetMMB!$A:$A,0))</f>
        <v>0</v>
      </c>
      <c r="Q674" s="35">
        <f>INDEX(budgetMMB!Q:Q,MATCH($A:$A,budgetMMB!$A:$A,0))</f>
        <v>0</v>
      </c>
      <c r="R674" s="35">
        <f>INDEX(budgetMMB!R:R,MATCH($A:$A,budgetMMB!$A:$A,0))</f>
        <v>0</v>
      </c>
      <c r="S674" s="14">
        <f t="shared" si="553"/>
        <v>0</v>
      </c>
      <c r="T674" s="35">
        <f>INDEX(budgetMMB!T:T,MATCH($A:$A,budgetMMB!$A:$A,0))</f>
        <v>0</v>
      </c>
      <c r="U674" s="332">
        <f t="shared" si="554"/>
        <v>0</v>
      </c>
      <c r="V674" s="58"/>
      <c r="W674" s="14"/>
      <c r="X674" s="58"/>
      <c r="Y674" s="58"/>
      <c r="Z674" s="58"/>
      <c r="AA674" s="58"/>
      <c r="AB674" s="75"/>
      <c r="AC674" s="319">
        <f t="shared" si="555"/>
        <v>0</v>
      </c>
      <c r="AD674" s="278"/>
      <c r="AE674" s="278"/>
      <c r="AF674" s="278"/>
      <c r="AG674" s="294">
        <f t="shared" si="556"/>
        <v>0</v>
      </c>
      <c r="AH674" s="304">
        <f t="shared" si="557"/>
        <v>0</v>
      </c>
    </row>
    <row r="675" spans="1:34" outlineLevel="1">
      <c r="A675" s="103">
        <v>4820</v>
      </c>
      <c r="B675" s="44" t="s">
        <v>694</v>
      </c>
      <c r="C675" s="236" t="s">
        <v>244</v>
      </c>
      <c r="D675" s="6"/>
      <c r="E675" s="8"/>
      <c r="F675" s="98">
        <v>1</v>
      </c>
      <c r="G675" s="8"/>
      <c r="H675" s="7">
        <f t="shared" si="552"/>
        <v>1</v>
      </c>
      <c r="I675" s="4">
        <v>1</v>
      </c>
      <c r="J675" s="8" t="s">
        <v>231</v>
      </c>
      <c r="K675" s="7">
        <f>SUMIF(exportMMB!D:D,'Voorbeeld Costreport BudgetMMB'!A675,exportMMB!G:G)</f>
        <v>0</v>
      </c>
      <c r="L675" s="14">
        <f>INDEX(budgetMMB!L:L,MATCH(A:A,budgetMMB!A:A,0))</f>
        <v>0</v>
      </c>
      <c r="M675" s="22">
        <f>INDEX(budgetMMB!M:M,MATCH($A:$A,budgetMMB!$A:$A,0))</f>
        <v>0</v>
      </c>
      <c r="N675" s="14">
        <f>INDEX(budgetMMB!N:N,MATCH($A:$A,budgetMMB!$A:$A,0))</f>
        <v>0</v>
      </c>
      <c r="O675" s="35">
        <f>INDEX(budgetMMB!O:O,MATCH($A:$A,budgetMMB!$A:$A,0))</f>
        <v>0</v>
      </c>
      <c r="P675" s="35">
        <f>INDEX(budgetMMB!P:P,MATCH($A:$A,budgetMMB!$A:$A,0))</f>
        <v>0</v>
      </c>
      <c r="Q675" s="35">
        <f>INDEX(budgetMMB!Q:Q,MATCH($A:$A,budgetMMB!$A:$A,0))</f>
        <v>0</v>
      </c>
      <c r="R675" s="35">
        <f>INDEX(budgetMMB!R:R,MATCH($A:$A,budgetMMB!$A:$A,0))</f>
        <v>0</v>
      </c>
      <c r="S675" s="14">
        <f t="shared" si="553"/>
        <v>0</v>
      </c>
      <c r="T675" s="35">
        <f>INDEX(budgetMMB!T:T,MATCH($A:$A,budgetMMB!$A:$A,0))</f>
        <v>0</v>
      </c>
      <c r="U675" s="332">
        <f t="shared" si="554"/>
        <v>0</v>
      </c>
      <c r="V675" s="58"/>
      <c r="W675" s="14"/>
      <c r="X675" s="58"/>
      <c r="Y675" s="58"/>
      <c r="Z675" s="58"/>
      <c r="AA675" s="58"/>
      <c r="AB675" s="75"/>
      <c r="AC675" s="319">
        <f t="shared" si="555"/>
        <v>0</v>
      </c>
      <c r="AD675" s="278"/>
      <c r="AE675" s="278"/>
      <c r="AF675" s="278"/>
      <c r="AG675" s="294">
        <f t="shared" si="556"/>
        <v>0</v>
      </c>
      <c r="AH675" s="304">
        <f t="shared" si="557"/>
        <v>0</v>
      </c>
    </row>
    <row r="676" spans="1:34" outlineLevel="1">
      <c r="A676" s="103">
        <v>4821</v>
      </c>
      <c r="B676" s="44" t="s">
        <v>695</v>
      </c>
      <c r="C676" s="236" t="s">
        <v>244</v>
      </c>
      <c r="D676" s="6"/>
      <c r="E676" s="8"/>
      <c r="F676" s="98">
        <v>1</v>
      </c>
      <c r="G676" s="8"/>
      <c r="H676" s="7">
        <f t="shared" si="552"/>
        <v>1</v>
      </c>
      <c r="I676" s="4">
        <v>1</v>
      </c>
      <c r="J676" s="8" t="s">
        <v>231</v>
      </c>
      <c r="K676" s="7">
        <f>SUMIF(exportMMB!D:D,'Voorbeeld Costreport BudgetMMB'!A676,exportMMB!G:G)</f>
        <v>0</v>
      </c>
      <c r="L676" s="14">
        <f>INDEX(budgetMMB!L:L,MATCH(A:A,budgetMMB!A:A,0))</f>
        <v>0</v>
      </c>
      <c r="M676" s="22">
        <f>INDEX(budgetMMB!M:M,MATCH($A:$A,budgetMMB!$A:$A,0))</f>
        <v>0</v>
      </c>
      <c r="N676" s="14">
        <f>INDEX(budgetMMB!N:N,MATCH($A:$A,budgetMMB!$A:$A,0))</f>
        <v>0</v>
      </c>
      <c r="O676" s="35">
        <f>INDEX(budgetMMB!O:O,MATCH($A:$A,budgetMMB!$A:$A,0))</f>
        <v>0</v>
      </c>
      <c r="P676" s="35">
        <f>INDEX(budgetMMB!P:P,MATCH($A:$A,budgetMMB!$A:$A,0))</f>
        <v>0</v>
      </c>
      <c r="Q676" s="35">
        <f>INDEX(budgetMMB!Q:Q,MATCH($A:$A,budgetMMB!$A:$A,0))</f>
        <v>0</v>
      </c>
      <c r="R676" s="35">
        <f>INDEX(budgetMMB!R:R,MATCH($A:$A,budgetMMB!$A:$A,0))</f>
        <v>0</v>
      </c>
      <c r="S676" s="14">
        <f t="shared" si="553"/>
        <v>0</v>
      </c>
      <c r="T676" s="35">
        <f>INDEX(budgetMMB!T:T,MATCH($A:$A,budgetMMB!$A:$A,0))</f>
        <v>0</v>
      </c>
      <c r="U676" s="332">
        <f t="shared" si="554"/>
        <v>0</v>
      </c>
      <c r="V676" s="58"/>
      <c r="W676" s="14"/>
      <c r="X676" s="58"/>
      <c r="Y676" s="58"/>
      <c r="Z676" s="58"/>
      <c r="AA676" s="58"/>
      <c r="AB676" s="75"/>
      <c r="AC676" s="319">
        <f t="shared" si="555"/>
        <v>0</v>
      </c>
      <c r="AD676" s="278"/>
      <c r="AE676" s="278"/>
      <c r="AF676" s="278"/>
      <c r="AG676" s="294">
        <f t="shared" si="556"/>
        <v>0</v>
      </c>
      <c r="AH676" s="304">
        <f t="shared" si="557"/>
        <v>0</v>
      </c>
    </row>
    <row r="677" spans="1:34" outlineLevel="1">
      <c r="A677" s="103">
        <v>4822</v>
      </c>
      <c r="B677" s="44" t="s">
        <v>696</v>
      </c>
      <c r="C677" s="236" t="s">
        <v>244</v>
      </c>
      <c r="D677" s="6"/>
      <c r="E677" s="8"/>
      <c r="F677" s="98">
        <v>1</v>
      </c>
      <c r="G677" s="8"/>
      <c r="H677" s="7">
        <f t="shared" si="552"/>
        <v>1</v>
      </c>
      <c r="I677" s="4">
        <v>1</v>
      </c>
      <c r="J677" s="8" t="s">
        <v>231</v>
      </c>
      <c r="K677" s="7">
        <f>SUMIF(exportMMB!D:D,'Voorbeeld Costreport BudgetMMB'!A677,exportMMB!G:G)</f>
        <v>0</v>
      </c>
      <c r="L677" s="14">
        <f>INDEX(budgetMMB!L:L,MATCH(A:A,budgetMMB!A:A,0))</f>
        <v>0</v>
      </c>
      <c r="M677" s="22">
        <f>INDEX(budgetMMB!M:M,MATCH($A:$A,budgetMMB!$A:$A,0))</f>
        <v>0</v>
      </c>
      <c r="N677" s="14">
        <f>INDEX(budgetMMB!N:N,MATCH($A:$A,budgetMMB!$A:$A,0))</f>
        <v>0</v>
      </c>
      <c r="O677" s="35">
        <f>INDEX(budgetMMB!O:O,MATCH($A:$A,budgetMMB!$A:$A,0))</f>
        <v>0</v>
      </c>
      <c r="P677" s="35">
        <f>INDEX(budgetMMB!P:P,MATCH($A:$A,budgetMMB!$A:$A,0))</f>
        <v>0</v>
      </c>
      <c r="Q677" s="35">
        <f>INDEX(budgetMMB!Q:Q,MATCH($A:$A,budgetMMB!$A:$A,0))</f>
        <v>0</v>
      </c>
      <c r="R677" s="35">
        <f>INDEX(budgetMMB!R:R,MATCH($A:$A,budgetMMB!$A:$A,0))</f>
        <v>0</v>
      </c>
      <c r="S677" s="14">
        <f t="shared" si="553"/>
        <v>0</v>
      </c>
      <c r="T677" s="35">
        <f>INDEX(budgetMMB!T:T,MATCH($A:$A,budgetMMB!$A:$A,0))</f>
        <v>0</v>
      </c>
      <c r="U677" s="332">
        <f t="shared" si="554"/>
        <v>0</v>
      </c>
      <c r="V677" s="58"/>
      <c r="W677" s="14"/>
      <c r="X677" s="58"/>
      <c r="Y677" s="58"/>
      <c r="Z677" s="58"/>
      <c r="AA677" s="58"/>
      <c r="AB677" s="75"/>
      <c r="AC677" s="319">
        <f t="shared" si="555"/>
        <v>0</v>
      </c>
      <c r="AD677" s="278"/>
      <c r="AE677" s="278"/>
      <c r="AF677" s="278"/>
      <c r="AG677" s="294">
        <f t="shared" si="556"/>
        <v>0</v>
      </c>
      <c r="AH677" s="304">
        <f t="shared" si="557"/>
        <v>0</v>
      </c>
    </row>
    <row r="678" spans="1:34" outlineLevel="1">
      <c r="A678" s="103">
        <v>4823</v>
      </c>
      <c r="B678" s="44" t="s">
        <v>697</v>
      </c>
      <c r="C678" s="236" t="s">
        <v>244</v>
      </c>
      <c r="D678" s="6"/>
      <c r="E678" s="8"/>
      <c r="F678" s="98">
        <v>1</v>
      </c>
      <c r="G678" s="8"/>
      <c r="H678" s="7">
        <f t="shared" si="552"/>
        <v>1</v>
      </c>
      <c r="I678" s="4">
        <v>1</v>
      </c>
      <c r="J678" s="8" t="s">
        <v>231</v>
      </c>
      <c r="K678" s="7">
        <f>SUMIF(exportMMB!D:D,'Voorbeeld Costreport BudgetMMB'!A678,exportMMB!G:G)</f>
        <v>0</v>
      </c>
      <c r="L678" s="14">
        <f>INDEX(budgetMMB!L:L,MATCH(A:A,budgetMMB!A:A,0))</f>
        <v>0</v>
      </c>
      <c r="M678" s="22">
        <f>INDEX(budgetMMB!M:M,MATCH($A:$A,budgetMMB!$A:$A,0))</f>
        <v>0</v>
      </c>
      <c r="N678" s="14">
        <f>INDEX(budgetMMB!N:N,MATCH($A:$A,budgetMMB!$A:$A,0))</f>
        <v>0</v>
      </c>
      <c r="O678" s="35">
        <f>INDEX(budgetMMB!O:O,MATCH($A:$A,budgetMMB!$A:$A,0))</f>
        <v>0</v>
      </c>
      <c r="P678" s="35">
        <f>INDEX(budgetMMB!P:P,MATCH($A:$A,budgetMMB!$A:$A,0))</f>
        <v>0</v>
      </c>
      <c r="Q678" s="35">
        <f>INDEX(budgetMMB!Q:Q,MATCH($A:$A,budgetMMB!$A:$A,0))</f>
        <v>0</v>
      </c>
      <c r="R678" s="35">
        <f>INDEX(budgetMMB!R:R,MATCH($A:$A,budgetMMB!$A:$A,0))</f>
        <v>0</v>
      </c>
      <c r="S678" s="14">
        <f t="shared" si="553"/>
        <v>0</v>
      </c>
      <c r="T678" s="35">
        <f>INDEX(budgetMMB!T:T,MATCH($A:$A,budgetMMB!$A:$A,0))</f>
        <v>0</v>
      </c>
      <c r="U678" s="332">
        <f t="shared" si="554"/>
        <v>0</v>
      </c>
      <c r="V678" s="58"/>
      <c r="W678" s="14"/>
      <c r="X678" s="58"/>
      <c r="Y678" s="58"/>
      <c r="Z678" s="58"/>
      <c r="AA678" s="58"/>
      <c r="AB678" s="75"/>
      <c r="AC678" s="319">
        <f t="shared" si="555"/>
        <v>0</v>
      </c>
      <c r="AD678" s="278"/>
      <c r="AE678" s="278"/>
      <c r="AF678" s="278"/>
      <c r="AG678" s="294">
        <f t="shared" si="556"/>
        <v>0</v>
      </c>
      <c r="AH678" s="304">
        <f t="shared" si="557"/>
        <v>0</v>
      </c>
    </row>
    <row r="679" spans="1:34" outlineLevel="1">
      <c r="A679" s="103">
        <v>4825</v>
      </c>
      <c r="B679" s="44" t="s">
        <v>698</v>
      </c>
      <c r="C679" s="236" t="s">
        <v>244</v>
      </c>
      <c r="D679" s="6"/>
      <c r="E679" s="8"/>
      <c r="F679" s="98">
        <v>1</v>
      </c>
      <c r="G679" s="8"/>
      <c r="H679" s="7">
        <f t="shared" si="552"/>
        <v>1</v>
      </c>
      <c r="I679" s="4">
        <v>1</v>
      </c>
      <c r="J679" s="8" t="s">
        <v>231</v>
      </c>
      <c r="K679" s="7">
        <f>SUMIF(exportMMB!D:D,'Voorbeeld Costreport BudgetMMB'!A679,exportMMB!G:G)</f>
        <v>0</v>
      </c>
      <c r="L679" s="14">
        <f>INDEX(budgetMMB!L:L,MATCH(A:A,budgetMMB!A:A,0))</f>
        <v>0</v>
      </c>
      <c r="M679" s="22">
        <f>INDEX(budgetMMB!M:M,MATCH($A:$A,budgetMMB!$A:$A,0))</f>
        <v>0</v>
      </c>
      <c r="N679" s="14">
        <f>INDEX(budgetMMB!N:N,MATCH($A:$A,budgetMMB!$A:$A,0))</f>
        <v>0</v>
      </c>
      <c r="O679" s="35">
        <f>INDEX(budgetMMB!O:O,MATCH($A:$A,budgetMMB!$A:$A,0))</f>
        <v>0</v>
      </c>
      <c r="P679" s="35">
        <f>INDEX(budgetMMB!P:P,MATCH($A:$A,budgetMMB!$A:$A,0))</f>
        <v>0</v>
      </c>
      <c r="Q679" s="35">
        <f>INDEX(budgetMMB!Q:Q,MATCH($A:$A,budgetMMB!$A:$A,0))</f>
        <v>0</v>
      </c>
      <c r="R679" s="35">
        <f>INDEX(budgetMMB!R:R,MATCH($A:$A,budgetMMB!$A:$A,0))</f>
        <v>0</v>
      </c>
      <c r="S679" s="14">
        <f t="shared" si="553"/>
        <v>0</v>
      </c>
      <c r="T679" s="35">
        <f>INDEX(budgetMMB!T:T,MATCH($A:$A,budgetMMB!$A:$A,0))</f>
        <v>0</v>
      </c>
      <c r="U679" s="332">
        <f t="shared" si="554"/>
        <v>0</v>
      </c>
      <c r="V679" s="58"/>
      <c r="W679" s="14"/>
      <c r="X679" s="58"/>
      <c r="Y679" s="58"/>
      <c r="Z679" s="58"/>
      <c r="AA679" s="58"/>
      <c r="AB679" s="75"/>
      <c r="AC679" s="319">
        <f t="shared" si="555"/>
        <v>0</v>
      </c>
      <c r="AD679" s="278"/>
      <c r="AE679" s="278"/>
      <c r="AF679" s="278"/>
      <c r="AG679" s="294">
        <f t="shared" si="556"/>
        <v>0</v>
      </c>
      <c r="AH679" s="304">
        <f t="shared" si="557"/>
        <v>0</v>
      </c>
    </row>
    <row r="680" spans="1:34" outlineLevel="1">
      <c r="A680" s="103">
        <v>4830</v>
      </c>
      <c r="B680" s="44" t="s">
        <v>699</v>
      </c>
      <c r="C680" s="236" t="s">
        <v>244</v>
      </c>
      <c r="D680" s="6"/>
      <c r="E680" s="8"/>
      <c r="F680" s="98">
        <v>1</v>
      </c>
      <c r="G680" s="8"/>
      <c r="H680" s="7">
        <f t="shared" si="552"/>
        <v>1</v>
      </c>
      <c r="I680" s="4">
        <v>1</v>
      </c>
      <c r="J680" s="8" t="s">
        <v>231</v>
      </c>
      <c r="K680" s="7">
        <f>SUMIF(exportMMB!D:D,'Voorbeeld Costreport BudgetMMB'!A680,exportMMB!G:G)</f>
        <v>0</v>
      </c>
      <c r="L680" s="14">
        <f>INDEX(budgetMMB!L:L,MATCH(A:A,budgetMMB!A:A,0))</f>
        <v>0</v>
      </c>
      <c r="M680" s="22">
        <f>INDEX(budgetMMB!M:M,MATCH($A:$A,budgetMMB!$A:$A,0))</f>
        <v>0</v>
      </c>
      <c r="N680" s="14">
        <f>INDEX(budgetMMB!N:N,MATCH($A:$A,budgetMMB!$A:$A,0))</f>
        <v>0</v>
      </c>
      <c r="O680" s="35">
        <f>INDEX(budgetMMB!O:O,MATCH($A:$A,budgetMMB!$A:$A,0))</f>
        <v>0</v>
      </c>
      <c r="P680" s="35">
        <f>INDEX(budgetMMB!P:P,MATCH($A:$A,budgetMMB!$A:$A,0))</f>
        <v>0</v>
      </c>
      <c r="Q680" s="35">
        <f>INDEX(budgetMMB!Q:Q,MATCH($A:$A,budgetMMB!$A:$A,0))</f>
        <v>0</v>
      </c>
      <c r="R680" s="35">
        <f>INDEX(budgetMMB!R:R,MATCH($A:$A,budgetMMB!$A:$A,0))</f>
        <v>0</v>
      </c>
      <c r="S680" s="14">
        <f t="shared" si="553"/>
        <v>0</v>
      </c>
      <c r="T680" s="35">
        <f>INDEX(budgetMMB!T:T,MATCH($A:$A,budgetMMB!$A:$A,0))</f>
        <v>0</v>
      </c>
      <c r="U680" s="332">
        <f t="shared" si="554"/>
        <v>0</v>
      </c>
      <c r="V680" s="58"/>
      <c r="W680" s="14"/>
      <c r="X680" s="58"/>
      <c r="Y680" s="58"/>
      <c r="Z680" s="58"/>
      <c r="AA680" s="58"/>
      <c r="AB680" s="75"/>
      <c r="AC680" s="319">
        <f t="shared" si="555"/>
        <v>0</v>
      </c>
      <c r="AD680" s="278"/>
      <c r="AE680" s="278"/>
      <c r="AF680" s="278"/>
      <c r="AG680" s="294">
        <f t="shared" si="556"/>
        <v>0</v>
      </c>
      <c r="AH680" s="304">
        <f t="shared" si="557"/>
        <v>0</v>
      </c>
    </row>
    <row r="681" spans="1:34" outlineLevel="1">
      <c r="A681" s="103">
        <v>4831</v>
      </c>
      <c r="B681" s="44" t="s">
        <v>700</v>
      </c>
      <c r="C681" s="236" t="s">
        <v>244</v>
      </c>
      <c r="D681" s="6"/>
      <c r="E681" s="8"/>
      <c r="F681" s="98">
        <v>1</v>
      </c>
      <c r="G681" s="8"/>
      <c r="H681" s="7">
        <f t="shared" si="552"/>
        <v>1</v>
      </c>
      <c r="I681" s="4">
        <v>1</v>
      </c>
      <c r="J681" s="8" t="s">
        <v>231</v>
      </c>
      <c r="K681" s="7">
        <f>SUMIF(exportMMB!D:D,'Voorbeeld Costreport BudgetMMB'!A681,exportMMB!G:G)</f>
        <v>0</v>
      </c>
      <c r="L681" s="14">
        <f>INDEX(budgetMMB!L:L,MATCH(A:A,budgetMMB!A:A,0))</f>
        <v>0</v>
      </c>
      <c r="M681" s="22">
        <f>INDEX(budgetMMB!M:M,MATCH($A:$A,budgetMMB!$A:$A,0))</f>
        <v>0</v>
      </c>
      <c r="N681" s="14">
        <f>INDEX(budgetMMB!N:N,MATCH($A:$A,budgetMMB!$A:$A,0))</f>
        <v>0</v>
      </c>
      <c r="O681" s="35">
        <f>INDEX(budgetMMB!O:O,MATCH($A:$A,budgetMMB!$A:$A,0))</f>
        <v>0</v>
      </c>
      <c r="P681" s="35">
        <f>INDEX(budgetMMB!P:P,MATCH($A:$A,budgetMMB!$A:$A,0))</f>
        <v>0</v>
      </c>
      <c r="Q681" s="35">
        <f>INDEX(budgetMMB!Q:Q,MATCH($A:$A,budgetMMB!$A:$A,0))</f>
        <v>0</v>
      </c>
      <c r="R681" s="35">
        <f>INDEX(budgetMMB!R:R,MATCH($A:$A,budgetMMB!$A:$A,0))</f>
        <v>0</v>
      </c>
      <c r="S681" s="14">
        <f t="shared" si="553"/>
        <v>0</v>
      </c>
      <c r="T681" s="35">
        <f>INDEX(budgetMMB!T:T,MATCH($A:$A,budgetMMB!$A:$A,0))</f>
        <v>0</v>
      </c>
      <c r="U681" s="332">
        <f t="shared" si="554"/>
        <v>0</v>
      </c>
      <c r="V681" s="58"/>
      <c r="W681" s="14"/>
      <c r="X681" s="58"/>
      <c r="Y681" s="58"/>
      <c r="Z681" s="58"/>
      <c r="AA681" s="58"/>
      <c r="AB681" s="75"/>
      <c r="AC681" s="319">
        <f t="shared" si="555"/>
        <v>0</v>
      </c>
      <c r="AD681" s="278"/>
      <c r="AE681" s="278"/>
      <c r="AF681" s="278"/>
      <c r="AG681" s="294">
        <f t="shared" si="556"/>
        <v>0</v>
      </c>
      <c r="AH681" s="304">
        <f t="shared" si="557"/>
        <v>0</v>
      </c>
    </row>
    <row r="682" spans="1:34" outlineLevel="1">
      <c r="A682" s="103">
        <v>4832</v>
      </c>
      <c r="B682" s="44" t="s">
        <v>701</v>
      </c>
      <c r="C682" s="236" t="s">
        <v>244</v>
      </c>
      <c r="D682" s="6"/>
      <c r="E682" s="8"/>
      <c r="F682" s="98">
        <v>1</v>
      </c>
      <c r="G682" s="8"/>
      <c r="H682" s="7">
        <f t="shared" si="552"/>
        <v>1</v>
      </c>
      <c r="I682" s="4">
        <v>1</v>
      </c>
      <c r="J682" s="8" t="s">
        <v>231</v>
      </c>
      <c r="K682" s="7">
        <f>SUMIF(exportMMB!D:D,'Voorbeeld Costreport BudgetMMB'!A682,exportMMB!G:G)</f>
        <v>0</v>
      </c>
      <c r="L682" s="14">
        <f>INDEX(budgetMMB!L:L,MATCH(A:A,budgetMMB!A:A,0))</f>
        <v>0</v>
      </c>
      <c r="M682" s="22">
        <f>INDEX(budgetMMB!M:M,MATCH($A:$A,budgetMMB!$A:$A,0))</f>
        <v>0</v>
      </c>
      <c r="N682" s="14">
        <f>INDEX(budgetMMB!N:N,MATCH($A:$A,budgetMMB!$A:$A,0))</f>
        <v>0</v>
      </c>
      <c r="O682" s="35">
        <f>INDEX(budgetMMB!O:O,MATCH($A:$A,budgetMMB!$A:$A,0))</f>
        <v>0</v>
      </c>
      <c r="P682" s="35">
        <f>INDEX(budgetMMB!P:P,MATCH($A:$A,budgetMMB!$A:$A,0))</f>
        <v>0</v>
      </c>
      <c r="Q682" s="35">
        <f>INDEX(budgetMMB!Q:Q,MATCH($A:$A,budgetMMB!$A:$A,0))</f>
        <v>0</v>
      </c>
      <c r="R682" s="35">
        <f>INDEX(budgetMMB!R:R,MATCH($A:$A,budgetMMB!$A:$A,0))</f>
        <v>0</v>
      </c>
      <c r="S682" s="14">
        <f t="shared" si="553"/>
        <v>0</v>
      </c>
      <c r="T682" s="35">
        <f>INDEX(budgetMMB!T:T,MATCH($A:$A,budgetMMB!$A:$A,0))</f>
        <v>0</v>
      </c>
      <c r="U682" s="332">
        <f t="shared" si="554"/>
        <v>0</v>
      </c>
      <c r="V682" s="58"/>
      <c r="W682" s="14"/>
      <c r="X682" s="58"/>
      <c r="Y682" s="58"/>
      <c r="Z682" s="58"/>
      <c r="AA682" s="58"/>
      <c r="AB682" s="75"/>
      <c r="AC682" s="319">
        <f t="shared" si="555"/>
        <v>0</v>
      </c>
      <c r="AD682" s="278"/>
      <c r="AE682" s="278"/>
      <c r="AF682" s="278"/>
      <c r="AG682" s="294">
        <f t="shared" si="556"/>
        <v>0</v>
      </c>
      <c r="AH682" s="304">
        <f t="shared" si="557"/>
        <v>0</v>
      </c>
    </row>
    <row r="683" spans="1:34" outlineLevel="1">
      <c r="A683" s="103">
        <v>4833</v>
      </c>
      <c r="B683" s="44" t="s">
        <v>702</v>
      </c>
      <c r="C683" s="236" t="s">
        <v>244</v>
      </c>
      <c r="D683" s="6"/>
      <c r="E683" s="8"/>
      <c r="F683" s="98">
        <v>1</v>
      </c>
      <c r="G683" s="8"/>
      <c r="H683" s="7">
        <f t="shared" si="552"/>
        <v>1</v>
      </c>
      <c r="I683" s="4">
        <v>1</v>
      </c>
      <c r="J683" s="8" t="s">
        <v>231</v>
      </c>
      <c r="K683" s="7">
        <f>SUMIF(exportMMB!D:D,'Voorbeeld Costreport BudgetMMB'!A683,exportMMB!G:G)</f>
        <v>0</v>
      </c>
      <c r="L683" s="14">
        <f>INDEX(budgetMMB!L:L,MATCH(A:A,budgetMMB!A:A,0))</f>
        <v>0</v>
      </c>
      <c r="M683" s="22">
        <f>INDEX(budgetMMB!M:M,MATCH($A:$A,budgetMMB!$A:$A,0))</f>
        <v>0</v>
      </c>
      <c r="N683" s="14">
        <f>INDEX(budgetMMB!N:N,MATCH($A:$A,budgetMMB!$A:$A,0))</f>
        <v>0</v>
      </c>
      <c r="O683" s="35">
        <f>INDEX(budgetMMB!O:O,MATCH($A:$A,budgetMMB!$A:$A,0))</f>
        <v>0</v>
      </c>
      <c r="P683" s="35">
        <f>INDEX(budgetMMB!P:P,MATCH($A:$A,budgetMMB!$A:$A,0))</f>
        <v>0</v>
      </c>
      <c r="Q683" s="35">
        <f>INDEX(budgetMMB!Q:Q,MATCH($A:$A,budgetMMB!$A:$A,0))</f>
        <v>0</v>
      </c>
      <c r="R683" s="35">
        <f>INDEX(budgetMMB!R:R,MATCH($A:$A,budgetMMB!$A:$A,0))</f>
        <v>0</v>
      </c>
      <c r="S683" s="14">
        <f t="shared" si="553"/>
        <v>0</v>
      </c>
      <c r="T683" s="35">
        <f>INDEX(budgetMMB!T:T,MATCH($A:$A,budgetMMB!$A:$A,0))</f>
        <v>0</v>
      </c>
      <c r="U683" s="332">
        <f t="shared" si="554"/>
        <v>0</v>
      </c>
      <c r="V683" s="58"/>
      <c r="W683" s="14"/>
      <c r="X683" s="58"/>
      <c r="Y683" s="58"/>
      <c r="Z683" s="58"/>
      <c r="AA683" s="58"/>
      <c r="AB683" s="75"/>
      <c r="AC683" s="319">
        <f t="shared" si="555"/>
        <v>0</v>
      </c>
      <c r="AD683" s="278"/>
      <c r="AE683" s="278"/>
      <c r="AF683" s="278"/>
      <c r="AG683" s="294">
        <f t="shared" si="556"/>
        <v>0</v>
      </c>
      <c r="AH683" s="304">
        <f t="shared" si="557"/>
        <v>0</v>
      </c>
    </row>
    <row r="684" spans="1:34" outlineLevel="1">
      <c r="A684" s="103">
        <v>4841</v>
      </c>
      <c r="B684" s="44" t="s">
        <v>703</v>
      </c>
      <c r="C684" s="236" t="s">
        <v>244</v>
      </c>
      <c r="D684" s="6"/>
      <c r="E684" s="8"/>
      <c r="F684" s="98">
        <v>1</v>
      </c>
      <c r="G684" s="8"/>
      <c r="H684" s="7">
        <f t="shared" si="552"/>
        <v>1</v>
      </c>
      <c r="I684" s="4">
        <v>1</v>
      </c>
      <c r="J684" s="8" t="s">
        <v>231</v>
      </c>
      <c r="K684" s="7">
        <f>SUMIF(exportMMB!D:D,'Voorbeeld Costreport BudgetMMB'!A684,exportMMB!G:G)</f>
        <v>0</v>
      </c>
      <c r="L684" s="14">
        <f>INDEX(budgetMMB!L:L,MATCH(A:A,budgetMMB!A:A,0))</f>
        <v>0</v>
      </c>
      <c r="M684" s="22">
        <f>INDEX(budgetMMB!M:M,MATCH($A:$A,budgetMMB!$A:$A,0))</f>
        <v>0</v>
      </c>
      <c r="N684" s="14">
        <f>INDEX(budgetMMB!N:N,MATCH($A:$A,budgetMMB!$A:$A,0))</f>
        <v>0</v>
      </c>
      <c r="O684" s="35">
        <f>INDEX(budgetMMB!O:O,MATCH($A:$A,budgetMMB!$A:$A,0))</f>
        <v>0</v>
      </c>
      <c r="P684" s="35">
        <f>INDEX(budgetMMB!P:P,MATCH($A:$A,budgetMMB!$A:$A,0))</f>
        <v>0</v>
      </c>
      <c r="Q684" s="35">
        <f>INDEX(budgetMMB!Q:Q,MATCH($A:$A,budgetMMB!$A:$A,0))</f>
        <v>0</v>
      </c>
      <c r="R684" s="35">
        <f>INDEX(budgetMMB!R:R,MATCH($A:$A,budgetMMB!$A:$A,0))</f>
        <v>0</v>
      </c>
      <c r="S684" s="14">
        <f t="shared" si="553"/>
        <v>0</v>
      </c>
      <c r="T684" s="35">
        <f>INDEX(budgetMMB!T:T,MATCH($A:$A,budgetMMB!$A:$A,0))</f>
        <v>0</v>
      </c>
      <c r="U684" s="332">
        <f t="shared" si="554"/>
        <v>0</v>
      </c>
      <c r="V684" s="58"/>
      <c r="W684" s="14"/>
      <c r="X684" s="58"/>
      <c r="Y684" s="58"/>
      <c r="Z684" s="58"/>
      <c r="AA684" s="58"/>
      <c r="AB684" s="75"/>
      <c r="AC684" s="319">
        <f t="shared" si="555"/>
        <v>0</v>
      </c>
      <c r="AD684" s="278"/>
      <c r="AE684" s="278"/>
      <c r="AF684" s="278"/>
      <c r="AG684" s="294">
        <f t="shared" si="556"/>
        <v>0</v>
      </c>
      <c r="AH684" s="304">
        <f t="shared" si="557"/>
        <v>0</v>
      </c>
    </row>
    <row r="685" spans="1:34" outlineLevel="1">
      <c r="A685" s="103">
        <v>4842</v>
      </c>
      <c r="B685" s="44" t="s">
        <v>704</v>
      </c>
      <c r="C685" s="236" t="s">
        <v>244</v>
      </c>
      <c r="D685" s="6"/>
      <c r="E685" s="8"/>
      <c r="F685" s="98">
        <v>1</v>
      </c>
      <c r="G685" s="8"/>
      <c r="H685" s="7">
        <f t="shared" si="552"/>
        <v>1</v>
      </c>
      <c r="I685" s="4">
        <v>1</v>
      </c>
      <c r="J685" s="8" t="s">
        <v>231</v>
      </c>
      <c r="K685" s="7">
        <f>SUMIF(exportMMB!D:D,'Voorbeeld Costreport BudgetMMB'!A685,exportMMB!G:G)</f>
        <v>0</v>
      </c>
      <c r="L685" s="14">
        <f>INDEX(budgetMMB!L:L,MATCH(A:A,budgetMMB!A:A,0))</f>
        <v>0</v>
      </c>
      <c r="M685" s="22">
        <f>INDEX(budgetMMB!M:M,MATCH($A:$A,budgetMMB!$A:$A,0))</f>
        <v>0</v>
      </c>
      <c r="N685" s="14">
        <f>INDEX(budgetMMB!N:N,MATCH($A:$A,budgetMMB!$A:$A,0))</f>
        <v>0</v>
      </c>
      <c r="O685" s="35">
        <f>INDEX(budgetMMB!O:O,MATCH($A:$A,budgetMMB!$A:$A,0))</f>
        <v>0</v>
      </c>
      <c r="P685" s="35">
        <f>INDEX(budgetMMB!P:P,MATCH($A:$A,budgetMMB!$A:$A,0))</f>
        <v>0</v>
      </c>
      <c r="Q685" s="35">
        <f>INDEX(budgetMMB!Q:Q,MATCH($A:$A,budgetMMB!$A:$A,0))</f>
        <v>0</v>
      </c>
      <c r="R685" s="35">
        <f>INDEX(budgetMMB!R:R,MATCH($A:$A,budgetMMB!$A:$A,0))</f>
        <v>0</v>
      </c>
      <c r="S685" s="14">
        <f t="shared" si="553"/>
        <v>0</v>
      </c>
      <c r="T685" s="35">
        <f>INDEX(budgetMMB!T:T,MATCH($A:$A,budgetMMB!$A:$A,0))</f>
        <v>0</v>
      </c>
      <c r="U685" s="332">
        <f t="shared" si="554"/>
        <v>0</v>
      </c>
      <c r="V685" s="58"/>
      <c r="W685" s="14"/>
      <c r="X685" s="58"/>
      <c r="Y685" s="58"/>
      <c r="Z685" s="58"/>
      <c r="AA685" s="58"/>
      <c r="AB685" s="75"/>
      <c r="AC685" s="319">
        <f t="shared" si="555"/>
        <v>0</v>
      </c>
      <c r="AD685" s="278"/>
      <c r="AE685" s="278"/>
      <c r="AF685" s="278"/>
      <c r="AG685" s="294">
        <f t="shared" si="556"/>
        <v>0</v>
      </c>
      <c r="AH685" s="304">
        <f t="shared" si="557"/>
        <v>0</v>
      </c>
    </row>
    <row r="686" spans="1:34" outlineLevel="1">
      <c r="A686" s="103">
        <v>4843</v>
      </c>
      <c r="B686" s="44" t="s">
        <v>705</v>
      </c>
      <c r="C686" s="236" t="s">
        <v>244</v>
      </c>
      <c r="D686" s="6"/>
      <c r="E686" s="8"/>
      <c r="F686" s="98">
        <v>1</v>
      </c>
      <c r="G686" s="8"/>
      <c r="H686" s="7">
        <f t="shared" si="552"/>
        <v>1</v>
      </c>
      <c r="I686" s="4">
        <v>1</v>
      </c>
      <c r="J686" s="8" t="s">
        <v>231</v>
      </c>
      <c r="K686" s="7">
        <f>SUMIF(exportMMB!D:D,'Voorbeeld Costreport BudgetMMB'!A686,exportMMB!G:G)</f>
        <v>0</v>
      </c>
      <c r="L686" s="14">
        <f>INDEX(budgetMMB!L:L,MATCH(A:A,budgetMMB!A:A,0))</f>
        <v>0</v>
      </c>
      <c r="M686" s="22">
        <f>INDEX(budgetMMB!M:M,MATCH($A:$A,budgetMMB!$A:$A,0))</f>
        <v>0</v>
      </c>
      <c r="N686" s="14">
        <f>INDEX(budgetMMB!N:N,MATCH($A:$A,budgetMMB!$A:$A,0))</f>
        <v>0</v>
      </c>
      <c r="O686" s="35">
        <f>INDEX(budgetMMB!O:O,MATCH($A:$A,budgetMMB!$A:$A,0))</f>
        <v>0</v>
      </c>
      <c r="P686" s="35">
        <f>INDEX(budgetMMB!P:P,MATCH($A:$A,budgetMMB!$A:$A,0))</f>
        <v>0</v>
      </c>
      <c r="Q686" s="35">
        <f>INDEX(budgetMMB!Q:Q,MATCH($A:$A,budgetMMB!$A:$A,0))</f>
        <v>0</v>
      </c>
      <c r="R686" s="35">
        <f>INDEX(budgetMMB!R:R,MATCH($A:$A,budgetMMB!$A:$A,0))</f>
        <v>0</v>
      </c>
      <c r="S686" s="14">
        <f t="shared" si="553"/>
        <v>0</v>
      </c>
      <c r="T686" s="35">
        <f>INDEX(budgetMMB!T:T,MATCH($A:$A,budgetMMB!$A:$A,0))</f>
        <v>0</v>
      </c>
      <c r="U686" s="332">
        <f t="shared" si="554"/>
        <v>0</v>
      </c>
      <c r="V686" s="58"/>
      <c r="W686" s="14"/>
      <c r="X686" s="58"/>
      <c r="Y686" s="58"/>
      <c r="Z686" s="58"/>
      <c r="AA686" s="58"/>
      <c r="AB686" s="75"/>
      <c r="AC686" s="319">
        <f t="shared" si="555"/>
        <v>0</v>
      </c>
      <c r="AD686" s="278"/>
      <c r="AE686" s="278"/>
      <c r="AF686" s="278"/>
      <c r="AG686" s="294">
        <f t="shared" si="556"/>
        <v>0</v>
      </c>
      <c r="AH686" s="304">
        <f t="shared" si="557"/>
        <v>0</v>
      </c>
    </row>
    <row r="687" spans="1:34" outlineLevel="1">
      <c r="A687" s="103">
        <v>4844</v>
      </c>
      <c r="B687" s="44" t="s">
        <v>706</v>
      </c>
      <c r="C687" s="236" t="s">
        <v>244</v>
      </c>
      <c r="D687" s="6"/>
      <c r="E687" s="8"/>
      <c r="F687" s="98">
        <v>1</v>
      </c>
      <c r="G687" s="8"/>
      <c r="H687" s="7">
        <f t="shared" si="552"/>
        <v>1</v>
      </c>
      <c r="I687" s="4">
        <v>1</v>
      </c>
      <c r="J687" s="8" t="s">
        <v>231</v>
      </c>
      <c r="K687" s="7">
        <f>SUMIF(exportMMB!D:D,'Voorbeeld Costreport BudgetMMB'!A687,exportMMB!G:G)</f>
        <v>0</v>
      </c>
      <c r="L687" s="14">
        <f>INDEX(budgetMMB!L:L,MATCH(A:A,budgetMMB!A:A,0))</f>
        <v>0</v>
      </c>
      <c r="M687" s="22">
        <f>INDEX(budgetMMB!M:M,MATCH($A:$A,budgetMMB!$A:$A,0))</f>
        <v>0</v>
      </c>
      <c r="N687" s="14">
        <f>INDEX(budgetMMB!N:N,MATCH($A:$A,budgetMMB!$A:$A,0))</f>
        <v>0</v>
      </c>
      <c r="O687" s="35">
        <f>INDEX(budgetMMB!O:O,MATCH($A:$A,budgetMMB!$A:$A,0))</f>
        <v>0</v>
      </c>
      <c r="P687" s="35">
        <f>INDEX(budgetMMB!P:P,MATCH($A:$A,budgetMMB!$A:$A,0))</f>
        <v>0</v>
      </c>
      <c r="Q687" s="35">
        <f>INDEX(budgetMMB!Q:Q,MATCH($A:$A,budgetMMB!$A:$A,0))</f>
        <v>0</v>
      </c>
      <c r="R687" s="35">
        <f>INDEX(budgetMMB!R:R,MATCH($A:$A,budgetMMB!$A:$A,0))</f>
        <v>0</v>
      </c>
      <c r="S687" s="14">
        <f t="shared" si="553"/>
        <v>0</v>
      </c>
      <c r="T687" s="35">
        <f>INDEX(budgetMMB!T:T,MATCH($A:$A,budgetMMB!$A:$A,0))</f>
        <v>0</v>
      </c>
      <c r="U687" s="332">
        <f t="shared" si="554"/>
        <v>0</v>
      </c>
      <c r="V687" s="58"/>
      <c r="W687" s="14"/>
      <c r="X687" s="58"/>
      <c r="Y687" s="58"/>
      <c r="Z687" s="58"/>
      <c r="AA687" s="58"/>
      <c r="AB687" s="75"/>
      <c r="AC687" s="319">
        <f t="shared" si="555"/>
        <v>0</v>
      </c>
      <c r="AD687" s="278"/>
      <c r="AE687" s="278"/>
      <c r="AF687" s="278"/>
      <c r="AG687" s="294">
        <f t="shared" si="556"/>
        <v>0</v>
      </c>
      <c r="AH687" s="304">
        <f t="shared" si="557"/>
        <v>0</v>
      </c>
    </row>
    <row r="688" spans="1:34" outlineLevel="1">
      <c r="A688" s="103">
        <v>4845</v>
      </c>
      <c r="B688" s="44" t="s">
        <v>707</v>
      </c>
      <c r="C688" s="236" t="s">
        <v>244</v>
      </c>
      <c r="D688" s="6"/>
      <c r="E688" s="8"/>
      <c r="F688" s="98">
        <v>1</v>
      </c>
      <c r="G688" s="8"/>
      <c r="H688" s="7">
        <f t="shared" si="552"/>
        <v>1</v>
      </c>
      <c r="I688" s="4">
        <v>1</v>
      </c>
      <c r="J688" s="8" t="s">
        <v>231</v>
      </c>
      <c r="K688" s="7">
        <f>SUMIF(exportMMB!D:D,'Voorbeeld Costreport BudgetMMB'!A688,exportMMB!G:G)</f>
        <v>0</v>
      </c>
      <c r="L688" s="14">
        <f>INDEX(budgetMMB!L:L,MATCH(A:A,budgetMMB!A:A,0))</f>
        <v>0</v>
      </c>
      <c r="M688" s="22">
        <f>INDEX(budgetMMB!M:M,MATCH($A:$A,budgetMMB!$A:$A,0))</f>
        <v>0</v>
      </c>
      <c r="N688" s="14">
        <f>INDEX(budgetMMB!N:N,MATCH($A:$A,budgetMMB!$A:$A,0))</f>
        <v>0</v>
      </c>
      <c r="O688" s="35">
        <f>INDEX(budgetMMB!O:O,MATCH($A:$A,budgetMMB!$A:$A,0))</f>
        <v>0</v>
      </c>
      <c r="P688" s="35">
        <f>INDEX(budgetMMB!P:P,MATCH($A:$A,budgetMMB!$A:$A,0))</f>
        <v>0</v>
      </c>
      <c r="Q688" s="35">
        <f>INDEX(budgetMMB!Q:Q,MATCH($A:$A,budgetMMB!$A:$A,0))</f>
        <v>0</v>
      </c>
      <c r="R688" s="35">
        <f>INDEX(budgetMMB!R:R,MATCH($A:$A,budgetMMB!$A:$A,0))</f>
        <v>0</v>
      </c>
      <c r="S688" s="14">
        <f t="shared" si="553"/>
        <v>0</v>
      </c>
      <c r="T688" s="35">
        <f>INDEX(budgetMMB!T:T,MATCH($A:$A,budgetMMB!$A:$A,0))</f>
        <v>0</v>
      </c>
      <c r="U688" s="332">
        <f t="shared" si="554"/>
        <v>0</v>
      </c>
      <c r="V688" s="58"/>
      <c r="W688" s="14"/>
      <c r="X688" s="58"/>
      <c r="Y688" s="58"/>
      <c r="Z688" s="58"/>
      <c r="AA688" s="58"/>
      <c r="AB688" s="75"/>
      <c r="AC688" s="319">
        <f t="shared" si="555"/>
        <v>0</v>
      </c>
      <c r="AD688" s="278"/>
      <c r="AE688" s="278"/>
      <c r="AF688" s="278"/>
      <c r="AG688" s="294">
        <f t="shared" si="556"/>
        <v>0</v>
      </c>
      <c r="AH688" s="304">
        <f t="shared" si="557"/>
        <v>0</v>
      </c>
    </row>
    <row r="689" spans="1:34" outlineLevel="1">
      <c r="A689" s="103">
        <v>4846</v>
      </c>
      <c r="B689" s="44" t="s">
        <v>708</v>
      </c>
      <c r="C689" s="236" t="s">
        <v>244</v>
      </c>
      <c r="D689" s="6"/>
      <c r="E689" s="8"/>
      <c r="F689" s="98">
        <v>1</v>
      </c>
      <c r="G689" s="8"/>
      <c r="H689" s="7">
        <f t="shared" si="552"/>
        <v>1</v>
      </c>
      <c r="I689" s="4">
        <v>1</v>
      </c>
      <c r="J689" s="8" t="s">
        <v>231</v>
      </c>
      <c r="K689" s="7">
        <f>SUMIF(exportMMB!D:D,'Voorbeeld Costreport BudgetMMB'!A689,exportMMB!G:G)</f>
        <v>0</v>
      </c>
      <c r="L689" s="14">
        <f>INDEX(budgetMMB!L:L,MATCH(A:A,budgetMMB!A:A,0))</f>
        <v>0</v>
      </c>
      <c r="M689" s="22">
        <f>INDEX(budgetMMB!M:M,MATCH($A:$A,budgetMMB!$A:$A,0))</f>
        <v>0</v>
      </c>
      <c r="N689" s="14">
        <f>INDEX(budgetMMB!N:N,MATCH($A:$A,budgetMMB!$A:$A,0))</f>
        <v>0</v>
      </c>
      <c r="O689" s="35">
        <f>INDEX(budgetMMB!O:O,MATCH($A:$A,budgetMMB!$A:$A,0))</f>
        <v>0</v>
      </c>
      <c r="P689" s="35">
        <f>INDEX(budgetMMB!P:P,MATCH($A:$A,budgetMMB!$A:$A,0))</f>
        <v>0</v>
      </c>
      <c r="Q689" s="35">
        <f>INDEX(budgetMMB!Q:Q,MATCH($A:$A,budgetMMB!$A:$A,0))</f>
        <v>0</v>
      </c>
      <c r="R689" s="35">
        <f>INDEX(budgetMMB!R:R,MATCH($A:$A,budgetMMB!$A:$A,0))</f>
        <v>0</v>
      </c>
      <c r="S689" s="14">
        <f t="shared" si="553"/>
        <v>0</v>
      </c>
      <c r="T689" s="35">
        <f>INDEX(budgetMMB!T:T,MATCH($A:$A,budgetMMB!$A:$A,0))</f>
        <v>0</v>
      </c>
      <c r="U689" s="332">
        <f t="shared" si="554"/>
        <v>0</v>
      </c>
      <c r="V689" s="58"/>
      <c r="W689" s="14"/>
      <c r="X689" s="58"/>
      <c r="Y689" s="58"/>
      <c r="Z689" s="58"/>
      <c r="AA689" s="58"/>
      <c r="AB689" s="75"/>
      <c r="AC689" s="319">
        <f t="shared" si="555"/>
        <v>0</v>
      </c>
      <c r="AD689" s="278"/>
      <c r="AE689" s="278"/>
      <c r="AF689" s="278"/>
      <c r="AG689" s="294">
        <f t="shared" si="556"/>
        <v>0</v>
      </c>
      <c r="AH689" s="304">
        <f t="shared" si="557"/>
        <v>0</v>
      </c>
    </row>
    <row r="690" spans="1:34" outlineLevel="1">
      <c r="A690" s="103">
        <v>4847</v>
      </c>
      <c r="B690" s="44" t="s">
        <v>709</v>
      </c>
      <c r="C690" s="236" t="s">
        <v>244</v>
      </c>
      <c r="D690" s="6"/>
      <c r="E690" s="8"/>
      <c r="F690" s="98">
        <v>1</v>
      </c>
      <c r="G690" s="8"/>
      <c r="H690" s="7">
        <f t="shared" si="552"/>
        <v>1</v>
      </c>
      <c r="I690" s="4">
        <v>1</v>
      </c>
      <c r="J690" s="8" t="s">
        <v>231</v>
      </c>
      <c r="K690" s="7">
        <f>SUMIF(exportMMB!D:D,'Voorbeeld Costreport BudgetMMB'!A690,exportMMB!G:G)</f>
        <v>0</v>
      </c>
      <c r="L690" s="14">
        <f>INDEX(budgetMMB!L:L,MATCH(A:A,budgetMMB!A:A,0))</f>
        <v>0</v>
      </c>
      <c r="M690" s="22">
        <f>INDEX(budgetMMB!M:M,MATCH($A:$A,budgetMMB!$A:$A,0))</f>
        <v>0</v>
      </c>
      <c r="N690" s="14">
        <f>INDEX(budgetMMB!N:N,MATCH($A:$A,budgetMMB!$A:$A,0))</f>
        <v>0</v>
      </c>
      <c r="O690" s="35">
        <f>INDEX(budgetMMB!O:O,MATCH($A:$A,budgetMMB!$A:$A,0))</f>
        <v>0</v>
      </c>
      <c r="P690" s="35">
        <f>INDEX(budgetMMB!P:P,MATCH($A:$A,budgetMMB!$A:$A,0))</f>
        <v>0</v>
      </c>
      <c r="Q690" s="35">
        <f>INDEX(budgetMMB!Q:Q,MATCH($A:$A,budgetMMB!$A:$A,0))</f>
        <v>0</v>
      </c>
      <c r="R690" s="35">
        <f>INDEX(budgetMMB!R:R,MATCH($A:$A,budgetMMB!$A:$A,0))</f>
        <v>0</v>
      </c>
      <c r="S690" s="14">
        <f t="shared" si="553"/>
        <v>0</v>
      </c>
      <c r="T690" s="35">
        <f>INDEX(budgetMMB!T:T,MATCH($A:$A,budgetMMB!$A:$A,0))</f>
        <v>0</v>
      </c>
      <c r="U690" s="332">
        <f t="shared" si="554"/>
        <v>0</v>
      </c>
      <c r="V690" s="58"/>
      <c r="W690" s="14"/>
      <c r="X690" s="58"/>
      <c r="Y690" s="58"/>
      <c r="Z690" s="58"/>
      <c r="AA690" s="58"/>
      <c r="AB690" s="75"/>
      <c r="AC690" s="319">
        <f t="shared" si="555"/>
        <v>0</v>
      </c>
      <c r="AD690" s="278"/>
      <c r="AE690" s="278"/>
      <c r="AF690" s="278"/>
      <c r="AG690" s="294">
        <f t="shared" si="556"/>
        <v>0</v>
      </c>
      <c r="AH690" s="304">
        <f t="shared" si="557"/>
        <v>0</v>
      </c>
    </row>
    <row r="691" spans="1:34" outlineLevel="1">
      <c r="A691" s="170"/>
      <c r="B691" s="171" t="s">
        <v>602</v>
      </c>
      <c r="C691" s="236"/>
      <c r="D691" s="172"/>
      <c r="E691" s="173"/>
      <c r="F691" s="174"/>
      <c r="G691" s="173"/>
      <c r="H691" s="175"/>
      <c r="I691" s="176"/>
      <c r="J691" s="173"/>
      <c r="K691" s="175"/>
      <c r="L691" s="177">
        <f>SUM(L672:L690)</f>
        <v>0</v>
      </c>
      <c r="M691" s="178">
        <f>SUM(M672:M690)</f>
        <v>0</v>
      </c>
      <c r="N691" s="177">
        <f t="shared" ref="N691:T691" si="558">SUM(N672:N690)</f>
        <v>0</v>
      </c>
      <c r="O691" s="179">
        <f t="shared" si="558"/>
        <v>0</v>
      </c>
      <c r="P691" s="179">
        <f t="shared" si="558"/>
        <v>0</v>
      </c>
      <c r="Q691" s="179">
        <f t="shared" si="558"/>
        <v>0</v>
      </c>
      <c r="R691" s="179">
        <f t="shared" si="558"/>
        <v>0</v>
      </c>
      <c r="S691" s="177">
        <f t="shared" si="558"/>
        <v>0</v>
      </c>
      <c r="T691" s="179">
        <f t="shared" si="558"/>
        <v>0</v>
      </c>
      <c r="U691" s="332">
        <f t="shared" si="554"/>
        <v>0</v>
      </c>
      <c r="V691" s="58">
        <f t="shared" ref="V691:AA691" si="559">SUM(V672:V690)</f>
        <v>0</v>
      </c>
      <c r="W691" s="14">
        <f t="shared" si="559"/>
        <v>0</v>
      </c>
      <c r="X691" s="58">
        <f t="shared" si="559"/>
        <v>0</v>
      </c>
      <c r="Y691" s="58">
        <f t="shared" si="559"/>
        <v>0</v>
      </c>
      <c r="Z691" s="58">
        <f t="shared" si="559"/>
        <v>0</v>
      </c>
      <c r="AA691" s="58">
        <f t="shared" si="559"/>
        <v>0</v>
      </c>
      <c r="AB691" s="311">
        <f t="shared" ref="AB691" si="560">SUM(AB672:AB690)</f>
        <v>0</v>
      </c>
      <c r="AC691" s="319">
        <f t="shared" ref="AC691:AF691" si="561">SUM(AC672:AC690)</f>
        <v>0</v>
      </c>
      <c r="AD691" s="278">
        <f t="shared" si="561"/>
        <v>0</v>
      </c>
      <c r="AE691" s="278">
        <f t="shared" si="561"/>
        <v>0</v>
      </c>
      <c r="AF691" s="278">
        <f t="shared" si="561"/>
        <v>0</v>
      </c>
      <c r="AG691" s="294">
        <f t="shared" ref="AG691:AH691" si="562">SUM(AG672:AG690)</f>
        <v>0</v>
      </c>
      <c r="AH691" s="304">
        <f t="shared" si="562"/>
        <v>0</v>
      </c>
    </row>
    <row r="692" spans="1:34" outlineLevel="1">
      <c r="A692" s="39"/>
      <c r="B692" s="46" t="s">
        <v>152</v>
      </c>
      <c r="C692" s="236"/>
      <c r="D692" s="6"/>
      <c r="E692" s="4"/>
      <c r="F692" s="98"/>
      <c r="G692" s="8"/>
      <c r="H692" s="7"/>
      <c r="I692" s="4"/>
      <c r="J692" s="8"/>
      <c r="K692" s="7"/>
      <c r="L692" s="16"/>
      <c r="M692" s="21">
        <f>M670+M691</f>
        <v>0</v>
      </c>
      <c r="N692" s="16">
        <f t="shared" ref="N692:U692" si="563">N670+N691</f>
        <v>0</v>
      </c>
      <c r="O692" s="34">
        <f t="shared" si="563"/>
        <v>0</v>
      </c>
      <c r="P692" s="34">
        <f t="shared" si="563"/>
        <v>0</v>
      </c>
      <c r="Q692" s="34">
        <f t="shared" si="563"/>
        <v>0</v>
      </c>
      <c r="R692" s="34">
        <f t="shared" si="563"/>
        <v>0</v>
      </c>
      <c r="S692" s="16">
        <f t="shared" si="563"/>
        <v>0</v>
      </c>
      <c r="T692" s="34">
        <f t="shared" si="563"/>
        <v>0</v>
      </c>
      <c r="U692" s="284">
        <f t="shared" si="563"/>
        <v>0</v>
      </c>
      <c r="V692" s="58">
        <f t="shared" ref="V692:AB692" si="564">V670+V691</f>
        <v>0</v>
      </c>
      <c r="W692" s="14">
        <f t="shared" si="564"/>
        <v>0</v>
      </c>
      <c r="X692" s="58">
        <f t="shared" si="564"/>
        <v>0</v>
      </c>
      <c r="Y692" s="58">
        <f t="shared" si="564"/>
        <v>0</v>
      </c>
      <c r="Z692" s="58">
        <f t="shared" si="564"/>
        <v>0</v>
      </c>
      <c r="AA692" s="58">
        <f t="shared" si="564"/>
        <v>0</v>
      </c>
      <c r="AB692" s="59">
        <f t="shared" si="564"/>
        <v>0</v>
      </c>
      <c r="AC692" s="319">
        <f>AC670+AC691</f>
        <v>0</v>
      </c>
      <c r="AD692" s="278">
        <f>AD670+AD691</f>
        <v>0</v>
      </c>
      <c r="AE692" s="278">
        <f>AE670+AE691</f>
        <v>0</v>
      </c>
      <c r="AF692" s="278">
        <f>AF670+AF691</f>
        <v>0</v>
      </c>
      <c r="AG692" s="294">
        <f t="shared" ref="AG692:AH692" si="565">AG670+AG691</f>
        <v>0</v>
      </c>
      <c r="AH692" s="304">
        <f t="shared" si="565"/>
        <v>0</v>
      </c>
    </row>
    <row r="693" spans="1:34" outlineLevel="1">
      <c r="A693" s="103"/>
      <c r="B693" s="44"/>
      <c r="C693" s="236"/>
      <c r="D693" s="6"/>
      <c r="E693" s="8"/>
      <c r="F693" s="98"/>
      <c r="G693" s="8"/>
      <c r="H693" s="7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  <c r="U693" s="284"/>
      <c r="V693" s="58"/>
      <c r="W693" s="14"/>
      <c r="X693" s="58"/>
      <c r="Y693" s="58"/>
      <c r="Z693" s="58"/>
      <c r="AA693" s="58"/>
      <c r="AB693" s="75"/>
      <c r="AC693" s="319"/>
      <c r="AD693" s="278"/>
      <c r="AE693" s="278"/>
      <c r="AF693" s="278"/>
      <c r="AG693" s="294"/>
      <c r="AH693" s="304"/>
    </row>
    <row r="694" spans="1:34" outlineLevel="1">
      <c r="A694" s="104">
        <v>4850</v>
      </c>
      <c r="B694" s="31" t="s">
        <v>199</v>
      </c>
      <c r="C694" s="236"/>
      <c r="D694" s="165"/>
      <c r="E694" s="166"/>
      <c r="F694" s="167"/>
      <c r="G694" s="166"/>
      <c r="H694" s="168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  <c r="U694" s="284"/>
      <c r="V694" s="58"/>
      <c r="W694" s="14"/>
      <c r="X694" s="58"/>
      <c r="Y694" s="58"/>
      <c r="Z694" s="58"/>
      <c r="AA694" s="58"/>
      <c r="AB694" s="92"/>
      <c r="AC694" s="319"/>
      <c r="AD694" s="278"/>
      <c r="AE694" s="278"/>
      <c r="AF694" s="278"/>
      <c r="AG694" s="294"/>
      <c r="AH694" s="304"/>
    </row>
    <row r="695" spans="1:34" outlineLevel="1">
      <c r="A695" s="170"/>
      <c r="B695" s="171" t="s">
        <v>652</v>
      </c>
      <c r="C695" s="236"/>
      <c r="D695" s="172"/>
      <c r="E695" s="173"/>
      <c r="F695" s="174"/>
      <c r="G695" s="173"/>
      <c r="H695" s="175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  <c r="U695" s="284"/>
      <c r="V695" s="58"/>
      <c r="W695" s="14"/>
      <c r="X695" s="58"/>
      <c r="Y695" s="58"/>
      <c r="Z695" s="58"/>
      <c r="AA695" s="58"/>
      <c r="AB695" s="311"/>
      <c r="AC695" s="319"/>
      <c r="AD695" s="278"/>
      <c r="AE695" s="278"/>
      <c r="AF695" s="278"/>
      <c r="AG695" s="294"/>
      <c r="AH695" s="304"/>
    </row>
    <row r="696" spans="1:34" outlineLevel="1">
      <c r="A696" s="103">
        <v>4851</v>
      </c>
      <c r="B696" s="44" t="s">
        <v>653</v>
      </c>
      <c r="C696" s="236" t="s">
        <v>244</v>
      </c>
      <c r="D696" s="6"/>
      <c r="E696" s="8"/>
      <c r="F696" s="98">
        <v>1</v>
      </c>
      <c r="G696" s="8"/>
      <c r="H696" s="7">
        <f t="shared" ref="H696:H703" si="566">SUM(E696:G696)</f>
        <v>1</v>
      </c>
      <c r="I696" s="4">
        <v>1</v>
      </c>
      <c r="J696" s="8" t="s">
        <v>231</v>
      </c>
      <c r="K696" s="7">
        <f>SUMIF(exportMMB!D:D,'Voorbeeld Costreport BudgetMMB'!A696,exportMMB!G:G)</f>
        <v>0</v>
      </c>
      <c r="L696" s="14">
        <f>INDEX(budgetMMB!L:L,MATCH(A:A,budgetMMB!A:A,0))</f>
        <v>0</v>
      </c>
      <c r="M696" s="22">
        <f>INDEX(budgetMMB!M:M,MATCH($A:$A,budgetMMB!$A:$A,0))</f>
        <v>0</v>
      </c>
      <c r="N696" s="14">
        <f>INDEX(budgetMMB!N:N,MATCH($A:$A,budgetMMB!$A:$A,0))</f>
        <v>0</v>
      </c>
      <c r="O696" s="35">
        <f>INDEX(budgetMMB!O:O,MATCH($A:$A,budgetMMB!$A:$A,0))</f>
        <v>0</v>
      </c>
      <c r="P696" s="35">
        <f>INDEX(budgetMMB!P:P,MATCH($A:$A,budgetMMB!$A:$A,0))</f>
        <v>0</v>
      </c>
      <c r="Q696" s="35">
        <f>INDEX(budgetMMB!Q:Q,MATCH($A:$A,budgetMMB!$A:$A,0))</f>
        <v>0</v>
      </c>
      <c r="R696" s="35">
        <f>INDEX(budgetMMB!R:R,MATCH($A:$A,budgetMMB!$A:$A,0))</f>
        <v>0</v>
      </c>
      <c r="S696" s="14">
        <f t="shared" ref="S696:S703" si="567">L696-SUM(N696:R696)</f>
        <v>0</v>
      </c>
      <c r="T696" s="35">
        <f>INDEX(budgetMMB!T:T,MATCH($A:$A,budgetMMB!$A:$A,0))</f>
        <v>0</v>
      </c>
      <c r="U696" s="332">
        <f t="shared" ref="U696:U703" si="568">W:W+X:X+Y:Y+Z:Z+AA:AA</f>
        <v>0</v>
      </c>
      <c r="V696" s="58"/>
      <c r="W696" s="14"/>
      <c r="X696" s="58"/>
      <c r="Y696" s="58"/>
      <c r="Z696" s="58"/>
      <c r="AA696" s="58"/>
      <c r="AB696" s="75"/>
      <c r="AC696" s="319">
        <f t="shared" ref="AC696:AC703" si="569">AD:AD+AE:AE</f>
        <v>0</v>
      </c>
      <c r="AD696" s="278"/>
      <c r="AE696" s="278"/>
      <c r="AF696" s="278"/>
      <c r="AG696" s="294">
        <f t="shared" ref="AG696:AG703" si="570">AC:AC+U:U</f>
        <v>0</v>
      </c>
      <c r="AH696" s="304">
        <f t="shared" ref="AH696:AH703" si="571">L:L-AG:AG</f>
        <v>0</v>
      </c>
    </row>
    <row r="697" spans="1:34" outlineLevel="1">
      <c r="A697" s="103">
        <v>4852</v>
      </c>
      <c r="B697" s="44" t="s">
        <v>630</v>
      </c>
      <c r="C697" s="236" t="s">
        <v>244</v>
      </c>
      <c r="D697" s="6"/>
      <c r="E697" s="8"/>
      <c r="F697" s="98">
        <v>1</v>
      </c>
      <c r="G697" s="8"/>
      <c r="H697" s="7">
        <f t="shared" si="566"/>
        <v>1</v>
      </c>
      <c r="I697" s="4">
        <v>1</v>
      </c>
      <c r="J697" s="8" t="s">
        <v>231</v>
      </c>
      <c r="K697" s="7">
        <f>SUMIF(exportMMB!D:D,'Voorbeeld Costreport BudgetMMB'!A697,exportMMB!G:G)</f>
        <v>0</v>
      </c>
      <c r="L697" s="14">
        <f>INDEX(budgetMMB!L:L,MATCH(A:A,budgetMMB!A:A,0))</f>
        <v>0</v>
      </c>
      <c r="M697" s="22">
        <f>INDEX(budgetMMB!M:M,MATCH($A:$A,budgetMMB!$A:$A,0))</f>
        <v>0</v>
      </c>
      <c r="N697" s="14">
        <f>INDEX(budgetMMB!N:N,MATCH($A:$A,budgetMMB!$A:$A,0))</f>
        <v>0</v>
      </c>
      <c r="O697" s="35">
        <f>INDEX(budgetMMB!O:O,MATCH($A:$A,budgetMMB!$A:$A,0))</f>
        <v>0</v>
      </c>
      <c r="P697" s="35">
        <f>INDEX(budgetMMB!P:P,MATCH($A:$A,budgetMMB!$A:$A,0))</f>
        <v>0</v>
      </c>
      <c r="Q697" s="35">
        <f>INDEX(budgetMMB!Q:Q,MATCH($A:$A,budgetMMB!$A:$A,0))</f>
        <v>0</v>
      </c>
      <c r="R697" s="35">
        <f>INDEX(budgetMMB!R:R,MATCH($A:$A,budgetMMB!$A:$A,0))</f>
        <v>0</v>
      </c>
      <c r="S697" s="14">
        <f t="shared" si="567"/>
        <v>0</v>
      </c>
      <c r="T697" s="35">
        <f>INDEX(budgetMMB!T:T,MATCH($A:$A,budgetMMB!$A:$A,0))</f>
        <v>0</v>
      </c>
      <c r="U697" s="332">
        <f t="shared" si="568"/>
        <v>0</v>
      </c>
      <c r="V697" s="58"/>
      <c r="W697" s="14"/>
      <c r="X697" s="58"/>
      <c r="Y697" s="58"/>
      <c r="Z697" s="58"/>
      <c r="AA697" s="58"/>
      <c r="AB697" s="75"/>
      <c r="AC697" s="319">
        <f t="shared" si="569"/>
        <v>0</v>
      </c>
      <c r="AD697" s="278"/>
      <c r="AE697" s="278"/>
      <c r="AF697" s="278"/>
      <c r="AG697" s="294">
        <f t="shared" si="570"/>
        <v>0</v>
      </c>
      <c r="AH697" s="304">
        <f t="shared" si="571"/>
        <v>0</v>
      </c>
    </row>
    <row r="698" spans="1:34" outlineLevel="1">
      <c r="A698" s="103">
        <v>4853</v>
      </c>
      <c r="B698" s="44" t="s">
        <v>710</v>
      </c>
      <c r="C698" s="236" t="s">
        <v>244</v>
      </c>
      <c r="D698" s="6"/>
      <c r="E698" s="8"/>
      <c r="F698" s="98">
        <v>1</v>
      </c>
      <c r="G698" s="8"/>
      <c r="H698" s="7">
        <f t="shared" si="566"/>
        <v>1</v>
      </c>
      <c r="I698" s="4">
        <v>1</v>
      </c>
      <c r="J698" s="8" t="s">
        <v>231</v>
      </c>
      <c r="K698" s="7">
        <f>SUMIF(exportMMB!D:D,'Voorbeeld Costreport BudgetMMB'!A698,exportMMB!G:G)</f>
        <v>0</v>
      </c>
      <c r="L698" s="14">
        <f>INDEX(budgetMMB!L:L,MATCH(A:A,budgetMMB!A:A,0))</f>
        <v>0</v>
      </c>
      <c r="M698" s="22">
        <f>INDEX(budgetMMB!M:M,MATCH($A:$A,budgetMMB!$A:$A,0))</f>
        <v>0</v>
      </c>
      <c r="N698" s="14">
        <f>INDEX(budgetMMB!N:N,MATCH($A:$A,budgetMMB!$A:$A,0))</f>
        <v>0</v>
      </c>
      <c r="O698" s="35">
        <f>INDEX(budgetMMB!O:O,MATCH($A:$A,budgetMMB!$A:$A,0))</f>
        <v>0</v>
      </c>
      <c r="P698" s="35">
        <f>INDEX(budgetMMB!P:P,MATCH($A:$A,budgetMMB!$A:$A,0))</f>
        <v>0</v>
      </c>
      <c r="Q698" s="35">
        <f>INDEX(budgetMMB!Q:Q,MATCH($A:$A,budgetMMB!$A:$A,0))</f>
        <v>0</v>
      </c>
      <c r="R698" s="35">
        <f>INDEX(budgetMMB!R:R,MATCH($A:$A,budgetMMB!$A:$A,0))</f>
        <v>0</v>
      </c>
      <c r="S698" s="14">
        <f t="shared" si="567"/>
        <v>0</v>
      </c>
      <c r="T698" s="35">
        <f>INDEX(budgetMMB!T:T,MATCH($A:$A,budgetMMB!$A:$A,0))</f>
        <v>0</v>
      </c>
      <c r="U698" s="332">
        <f t="shared" si="568"/>
        <v>0</v>
      </c>
      <c r="V698" s="58"/>
      <c r="W698" s="14"/>
      <c r="X698" s="58"/>
      <c r="Y698" s="58"/>
      <c r="Z698" s="58"/>
      <c r="AA698" s="58"/>
      <c r="AB698" s="75"/>
      <c r="AC698" s="319">
        <f t="shared" si="569"/>
        <v>0</v>
      </c>
      <c r="AD698" s="278"/>
      <c r="AE698" s="278"/>
      <c r="AF698" s="278"/>
      <c r="AG698" s="294">
        <f t="shared" si="570"/>
        <v>0</v>
      </c>
      <c r="AH698" s="304">
        <f t="shared" si="571"/>
        <v>0</v>
      </c>
    </row>
    <row r="699" spans="1:34" outlineLevel="1">
      <c r="A699" s="103">
        <v>4854</v>
      </c>
      <c r="B699" s="44" t="s">
        <v>711</v>
      </c>
      <c r="C699" s="236" t="s">
        <v>244</v>
      </c>
      <c r="D699" s="6"/>
      <c r="E699" s="8"/>
      <c r="F699" s="98">
        <v>1</v>
      </c>
      <c r="G699" s="8"/>
      <c r="H699" s="7">
        <f t="shared" si="566"/>
        <v>1</v>
      </c>
      <c r="I699" s="4">
        <v>1</v>
      </c>
      <c r="J699" s="8" t="s">
        <v>231</v>
      </c>
      <c r="K699" s="7">
        <f>SUMIF(exportMMB!D:D,'Voorbeeld Costreport BudgetMMB'!A699,exportMMB!G:G)</f>
        <v>0</v>
      </c>
      <c r="L699" s="14">
        <f>INDEX(budgetMMB!L:L,MATCH(A:A,budgetMMB!A:A,0))</f>
        <v>0</v>
      </c>
      <c r="M699" s="22">
        <f>INDEX(budgetMMB!M:M,MATCH($A:$A,budgetMMB!$A:$A,0))</f>
        <v>0</v>
      </c>
      <c r="N699" s="14">
        <f>INDEX(budgetMMB!N:N,MATCH($A:$A,budgetMMB!$A:$A,0))</f>
        <v>0</v>
      </c>
      <c r="O699" s="35">
        <f>INDEX(budgetMMB!O:O,MATCH($A:$A,budgetMMB!$A:$A,0))</f>
        <v>0</v>
      </c>
      <c r="P699" s="35">
        <f>INDEX(budgetMMB!P:P,MATCH($A:$A,budgetMMB!$A:$A,0))</f>
        <v>0</v>
      </c>
      <c r="Q699" s="35">
        <f>INDEX(budgetMMB!Q:Q,MATCH($A:$A,budgetMMB!$A:$A,0))</f>
        <v>0</v>
      </c>
      <c r="R699" s="35">
        <f>INDEX(budgetMMB!R:R,MATCH($A:$A,budgetMMB!$A:$A,0))</f>
        <v>0</v>
      </c>
      <c r="S699" s="14">
        <f t="shared" si="567"/>
        <v>0</v>
      </c>
      <c r="T699" s="35">
        <f>INDEX(budgetMMB!T:T,MATCH($A:$A,budgetMMB!$A:$A,0))</f>
        <v>0</v>
      </c>
      <c r="U699" s="332">
        <f t="shared" si="568"/>
        <v>0</v>
      </c>
      <c r="V699" s="58"/>
      <c r="W699" s="14"/>
      <c r="X699" s="58"/>
      <c r="Y699" s="58"/>
      <c r="Z699" s="58"/>
      <c r="AA699" s="58"/>
      <c r="AB699" s="75"/>
      <c r="AC699" s="319">
        <f t="shared" si="569"/>
        <v>0</v>
      </c>
      <c r="AD699" s="278"/>
      <c r="AE699" s="278"/>
      <c r="AF699" s="278"/>
      <c r="AG699" s="294">
        <f t="shared" si="570"/>
        <v>0</v>
      </c>
      <c r="AH699" s="304">
        <f t="shared" si="571"/>
        <v>0</v>
      </c>
    </row>
    <row r="700" spans="1:34" outlineLevel="1">
      <c r="A700" s="103">
        <v>4855</v>
      </c>
      <c r="B700" s="44" t="s">
        <v>632</v>
      </c>
      <c r="C700" s="236" t="s">
        <v>244</v>
      </c>
      <c r="D700" s="6"/>
      <c r="E700" s="8"/>
      <c r="F700" s="98">
        <v>1</v>
      </c>
      <c r="G700" s="8"/>
      <c r="H700" s="7">
        <f t="shared" si="566"/>
        <v>1</v>
      </c>
      <c r="I700" s="4">
        <v>1</v>
      </c>
      <c r="J700" s="8" t="s">
        <v>231</v>
      </c>
      <c r="K700" s="7">
        <f>SUMIF(exportMMB!D:D,'Voorbeeld Costreport BudgetMMB'!A700,exportMMB!G:G)</f>
        <v>0</v>
      </c>
      <c r="L700" s="14">
        <f>INDEX(budgetMMB!L:L,MATCH(A:A,budgetMMB!A:A,0))</f>
        <v>0</v>
      </c>
      <c r="M700" s="22">
        <f>INDEX(budgetMMB!M:M,MATCH($A:$A,budgetMMB!$A:$A,0))</f>
        <v>0</v>
      </c>
      <c r="N700" s="14">
        <f>INDEX(budgetMMB!N:N,MATCH($A:$A,budgetMMB!$A:$A,0))</f>
        <v>0</v>
      </c>
      <c r="O700" s="35">
        <f>INDEX(budgetMMB!O:O,MATCH($A:$A,budgetMMB!$A:$A,0))</f>
        <v>0</v>
      </c>
      <c r="P700" s="35">
        <f>INDEX(budgetMMB!P:P,MATCH($A:$A,budgetMMB!$A:$A,0))</f>
        <v>0</v>
      </c>
      <c r="Q700" s="35">
        <f>INDEX(budgetMMB!Q:Q,MATCH($A:$A,budgetMMB!$A:$A,0))</f>
        <v>0</v>
      </c>
      <c r="R700" s="35">
        <f>INDEX(budgetMMB!R:R,MATCH($A:$A,budgetMMB!$A:$A,0))</f>
        <v>0</v>
      </c>
      <c r="S700" s="14">
        <f t="shared" si="567"/>
        <v>0</v>
      </c>
      <c r="T700" s="35">
        <f>INDEX(budgetMMB!T:T,MATCH($A:$A,budgetMMB!$A:$A,0))</f>
        <v>0</v>
      </c>
      <c r="U700" s="332">
        <f t="shared" si="568"/>
        <v>0</v>
      </c>
      <c r="V700" s="58"/>
      <c r="W700" s="14"/>
      <c r="X700" s="58"/>
      <c r="Y700" s="58"/>
      <c r="Z700" s="58"/>
      <c r="AA700" s="58"/>
      <c r="AB700" s="75"/>
      <c r="AC700" s="319">
        <f t="shared" si="569"/>
        <v>0</v>
      </c>
      <c r="AD700" s="278"/>
      <c r="AE700" s="278"/>
      <c r="AF700" s="278"/>
      <c r="AG700" s="294">
        <f t="shared" si="570"/>
        <v>0</v>
      </c>
      <c r="AH700" s="304">
        <f t="shared" si="571"/>
        <v>0</v>
      </c>
    </row>
    <row r="701" spans="1:34" outlineLevel="1">
      <c r="A701" s="103">
        <v>4856</v>
      </c>
      <c r="B701" s="44" t="s">
        <v>633</v>
      </c>
      <c r="C701" s="236" t="s">
        <v>244</v>
      </c>
      <c r="D701" s="6"/>
      <c r="E701" s="8"/>
      <c r="F701" s="98">
        <v>1</v>
      </c>
      <c r="G701" s="8"/>
      <c r="H701" s="7">
        <f t="shared" si="566"/>
        <v>1</v>
      </c>
      <c r="I701" s="4">
        <v>1</v>
      </c>
      <c r="J701" s="8" t="s">
        <v>231</v>
      </c>
      <c r="K701" s="7">
        <f>SUMIF(exportMMB!D:D,'Voorbeeld Costreport BudgetMMB'!A701,exportMMB!G:G)</f>
        <v>0</v>
      </c>
      <c r="L701" s="14">
        <f>INDEX(budgetMMB!L:L,MATCH(A:A,budgetMMB!A:A,0))</f>
        <v>0</v>
      </c>
      <c r="M701" s="22">
        <f>INDEX(budgetMMB!M:M,MATCH($A:$A,budgetMMB!$A:$A,0))</f>
        <v>0</v>
      </c>
      <c r="N701" s="14">
        <f>INDEX(budgetMMB!N:N,MATCH($A:$A,budgetMMB!$A:$A,0))</f>
        <v>0</v>
      </c>
      <c r="O701" s="35">
        <f>INDEX(budgetMMB!O:O,MATCH($A:$A,budgetMMB!$A:$A,0))</f>
        <v>0</v>
      </c>
      <c r="P701" s="35">
        <f>INDEX(budgetMMB!P:P,MATCH($A:$A,budgetMMB!$A:$A,0))</f>
        <v>0</v>
      </c>
      <c r="Q701" s="35">
        <f>INDEX(budgetMMB!Q:Q,MATCH($A:$A,budgetMMB!$A:$A,0))</f>
        <v>0</v>
      </c>
      <c r="R701" s="35">
        <f>INDEX(budgetMMB!R:R,MATCH($A:$A,budgetMMB!$A:$A,0))</f>
        <v>0</v>
      </c>
      <c r="S701" s="14">
        <f t="shared" si="567"/>
        <v>0</v>
      </c>
      <c r="T701" s="35">
        <f>INDEX(budgetMMB!T:T,MATCH($A:$A,budgetMMB!$A:$A,0))</f>
        <v>0</v>
      </c>
      <c r="U701" s="332">
        <f t="shared" si="568"/>
        <v>0</v>
      </c>
      <c r="V701" s="58"/>
      <c r="W701" s="14"/>
      <c r="X701" s="58"/>
      <c r="Y701" s="58"/>
      <c r="Z701" s="58"/>
      <c r="AA701" s="58"/>
      <c r="AB701" s="75"/>
      <c r="AC701" s="319">
        <f t="shared" si="569"/>
        <v>0</v>
      </c>
      <c r="AD701" s="278"/>
      <c r="AE701" s="278"/>
      <c r="AF701" s="278"/>
      <c r="AG701" s="294">
        <f t="shared" si="570"/>
        <v>0</v>
      </c>
      <c r="AH701" s="304">
        <f t="shared" si="571"/>
        <v>0</v>
      </c>
    </row>
    <row r="702" spans="1:34" outlineLevel="1">
      <c r="A702" s="103">
        <v>4857</v>
      </c>
      <c r="B702" s="44" t="s">
        <v>634</v>
      </c>
      <c r="C702" s="236" t="s">
        <v>244</v>
      </c>
      <c r="D702" s="6"/>
      <c r="E702" s="8"/>
      <c r="F702" s="98">
        <v>1</v>
      </c>
      <c r="G702" s="8"/>
      <c r="H702" s="7">
        <f t="shared" si="566"/>
        <v>1</v>
      </c>
      <c r="I702" s="4">
        <v>1</v>
      </c>
      <c r="J702" s="8" t="s">
        <v>231</v>
      </c>
      <c r="K702" s="7">
        <f>SUMIF(exportMMB!D:D,'Voorbeeld Costreport BudgetMMB'!A702,exportMMB!G:G)</f>
        <v>0</v>
      </c>
      <c r="L702" s="14">
        <f>INDEX(budgetMMB!L:L,MATCH(A:A,budgetMMB!A:A,0))</f>
        <v>0</v>
      </c>
      <c r="M702" s="22">
        <f>INDEX(budgetMMB!M:M,MATCH($A:$A,budgetMMB!$A:$A,0))</f>
        <v>0</v>
      </c>
      <c r="N702" s="14">
        <f>INDEX(budgetMMB!N:N,MATCH($A:$A,budgetMMB!$A:$A,0))</f>
        <v>0</v>
      </c>
      <c r="O702" s="35">
        <f>INDEX(budgetMMB!O:O,MATCH($A:$A,budgetMMB!$A:$A,0))</f>
        <v>0</v>
      </c>
      <c r="P702" s="35">
        <f>INDEX(budgetMMB!P:P,MATCH($A:$A,budgetMMB!$A:$A,0))</f>
        <v>0</v>
      </c>
      <c r="Q702" s="35">
        <f>INDEX(budgetMMB!Q:Q,MATCH($A:$A,budgetMMB!$A:$A,0))</f>
        <v>0</v>
      </c>
      <c r="R702" s="35">
        <f>INDEX(budgetMMB!R:R,MATCH($A:$A,budgetMMB!$A:$A,0))</f>
        <v>0</v>
      </c>
      <c r="S702" s="14">
        <f t="shared" si="567"/>
        <v>0</v>
      </c>
      <c r="T702" s="35">
        <f>INDEX(budgetMMB!T:T,MATCH($A:$A,budgetMMB!$A:$A,0))</f>
        <v>0</v>
      </c>
      <c r="U702" s="332">
        <f t="shared" si="568"/>
        <v>0</v>
      </c>
      <c r="V702" s="58"/>
      <c r="W702" s="14"/>
      <c r="X702" s="58"/>
      <c r="Y702" s="58"/>
      <c r="Z702" s="58"/>
      <c r="AA702" s="58"/>
      <c r="AB702" s="75"/>
      <c r="AC702" s="319">
        <f t="shared" si="569"/>
        <v>0</v>
      </c>
      <c r="AD702" s="278"/>
      <c r="AE702" s="278"/>
      <c r="AF702" s="278"/>
      <c r="AG702" s="294">
        <f t="shared" si="570"/>
        <v>0</v>
      </c>
      <c r="AH702" s="304">
        <f t="shared" si="571"/>
        <v>0</v>
      </c>
    </row>
    <row r="703" spans="1:34" outlineLevel="1">
      <c r="A703" s="103">
        <v>4858</v>
      </c>
      <c r="B703" s="44" t="s">
        <v>712</v>
      </c>
      <c r="C703" s="236" t="s">
        <v>244</v>
      </c>
      <c r="D703" s="6"/>
      <c r="E703" s="8"/>
      <c r="F703" s="98">
        <v>1</v>
      </c>
      <c r="G703" s="8"/>
      <c r="H703" s="7">
        <f t="shared" si="566"/>
        <v>1</v>
      </c>
      <c r="I703" s="4">
        <v>1</v>
      </c>
      <c r="J703" s="8" t="s">
        <v>231</v>
      </c>
      <c r="K703" s="7">
        <f>SUMIF(exportMMB!D:D,'Voorbeeld Costreport BudgetMMB'!A703,exportMMB!G:G)</f>
        <v>0</v>
      </c>
      <c r="L703" s="14">
        <f>INDEX(budgetMMB!L:L,MATCH(A:A,budgetMMB!A:A,0))</f>
        <v>0</v>
      </c>
      <c r="M703" s="22">
        <f>INDEX(budgetMMB!M:M,MATCH($A:$A,budgetMMB!$A:$A,0))</f>
        <v>0</v>
      </c>
      <c r="N703" s="14">
        <f>INDEX(budgetMMB!N:N,MATCH($A:$A,budgetMMB!$A:$A,0))</f>
        <v>0</v>
      </c>
      <c r="O703" s="35">
        <f>INDEX(budgetMMB!O:O,MATCH($A:$A,budgetMMB!$A:$A,0))</f>
        <v>0</v>
      </c>
      <c r="P703" s="35">
        <f>INDEX(budgetMMB!P:P,MATCH($A:$A,budgetMMB!$A:$A,0))</f>
        <v>0</v>
      </c>
      <c r="Q703" s="35">
        <f>INDEX(budgetMMB!Q:Q,MATCH($A:$A,budgetMMB!$A:$A,0))</f>
        <v>0</v>
      </c>
      <c r="R703" s="35">
        <f>INDEX(budgetMMB!R:R,MATCH($A:$A,budgetMMB!$A:$A,0))</f>
        <v>0</v>
      </c>
      <c r="S703" s="14">
        <f t="shared" si="567"/>
        <v>0</v>
      </c>
      <c r="T703" s="35">
        <f>INDEX(budgetMMB!T:T,MATCH($A:$A,budgetMMB!$A:$A,0))</f>
        <v>0</v>
      </c>
      <c r="U703" s="332">
        <f t="shared" si="568"/>
        <v>0</v>
      </c>
      <c r="V703" s="58"/>
      <c r="W703" s="14"/>
      <c r="X703" s="58"/>
      <c r="Y703" s="58"/>
      <c r="Z703" s="58"/>
      <c r="AA703" s="58"/>
      <c r="AB703" s="75"/>
      <c r="AC703" s="319">
        <f t="shared" si="569"/>
        <v>0</v>
      </c>
      <c r="AD703" s="278"/>
      <c r="AE703" s="278"/>
      <c r="AF703" s="278"/>
      <c r="AG703" s="294">
        <f t="shared" si="570"/>
        <v>0</v>
      </c>
      <c r="AH703" s="304">
        <f t="shared" si="571"/>
        <v>0</v>
      </c>
    </row>
    <row r="704" spans="1:34" outlineLevel="1">
      <c r="A704" s="170"/>
      <c r="B704" s="171" t="s">
        <v>602</v>
      </c>
      <c r="C704" s="236"/>
      <c r="D704" s="172"/>
      <c r="E704" s="173"/>
      <c r="F704" s="174"/>
      <c r="G704" s="173"/>
      <c r="H704" s="175"/>
      <c r="I704" s="176"/>
      <c r="J704" s="173"/>
      <c r="K704" s="175"/>
      <c r="L704" s="177">
        <f>SUM(L696:L703)</f>
        <v>0</v>
      </c>
      <c r="M704" s="178">
        <f>SUM(M696:M703)</f>
        <v>0</v>
      </c>
      <c r="N704" s="177">
        <f t="shared" ref="N704:U704" si="572">SUM(N696:N703)</f>
        <v>0</v>
      </c>
      <c r="O704" s="179">
        <f t="shared" si="572"/>
        <v>0</v>
      </c>
      <c r="P704" s="179">
        <f t="shared" si="572"/>
        <v>0</v>
      </c>
      <c r="Q704" s="179">
        <f t="shared" si="572"/>
        <v>0</v>
      </c>
      <c r="R704" s="179">
        <f t="shared" si="572"/>
        <v>0</v>
      </c>
      <c r="S704" s="177">
        <f t="shared" si="572"/>
        <v>0</v>
      </c>
      <c r="T704" s="179">
        <f t="shared" si="572"/>
        <v>0</v>
      </c>
      <c r="U704" s="284">
        <f t="shared" si="572"/>
        <v>0</v>
      </c>
      <c r="V704" s="58">
        <f t="shared" ref="V704:AA704" si="573">SUM(V696:V703)</f>
        <v>0</v>
      </c>
      <c r="W704" s="14">
        <f t="shared" si="573"/>
        <v>0</v>
      </c>
      <c r="X704" s="58">
        <f t="shared" si="573"/>
        <v>0</v>
      </c>
      <c r="Y704" s="58">
        <f t="shared" si="573"/>
        <v>0</v>
      </c>
      <c r="Z704" s="58">
        <f t="shared" si="573"/>
        <v>0</v>
      </c>
      <c r="AA704" s="58">
        <f t="shared" si="573"/>
        <v>0</v>
      </c>
      <c r="AB704" s="311">
        <f t="shared" ref="AB704" si="574">SUM(AB696:AB703)</f>
        <v>0</v>
      </c>
      <c r="AC704" s="319">
        <f t="shared" ref="AC704:AF704" si="575">SUM(AC696:AC703)</f>
        <v>0</v>
      </c>
      <c r="AD704" s="278">
        <f t="shared" si="575"/>
        <v>0</v>
      </c>
      <c r="AE704" s="278">
        <f t="shared" si="575"/>
        <v>0</v>
      </c>
      <c r="AF704" s="278">
        <f t="shared" si="575"/>
        <v>0</v>
      </c>
      <c r="AG704" s="294">
        <f t="shared" ref="AG704:AH704" si="576">SUM(AG696:AG703)</f>
        <v>0</v>
      </c>
      <c r="AH704" s="304">
        <f t="shared" si="576"/>
        <v>0</v>
      </c>
    </row>
    <row r="705" spans="1:34" outlineLevel="1">
      <c r="A705" s="170"/>
      <c r="B705" s="171" t="s">
        <v>713</v>
      </c>
      <c r="C705" s="236"/>
      <c r="D705" s="172"/>
      <c r="E705" s="173"/>
      <c r="F705" s="174"/>
      <c r="G705" s="173"/>
      <c r="H705" s="175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  <c r="U705" s="284"/>
      <c r="V705" s="58"/>
      <c r="W705" s="14"/>
      <c r="X705" s="58"/>
      <c r="Y705" s="58"/>
      <c r="Z705" s="58"/>
      <c r="AA705" s="58"/>
      <c r="AB705" s="311"/>
      <c r="AC705" s="319"/>
      <c r="AD705" s="278"/>
      <c r="AE705" s="278"/>
      <c r="AF705" s="278"/>
      <c r="AG705" s="294"/>
      <c r="AH705" s="304"/>
    </row>
    <row r="706" spans="1:34" outlineLevel="1">
      <c r="A706" s="103">
        <v>4861</v>
      </c>
      <c r="B706" s="44" t="s">
        <v>714</v>
      </c>
      <c r="C706" s="236" t="s">
        <v>244</v>
      </c>
      <c r="D706" s="6"/>
      <c r="E706" s="8"/>
      <c r="F706" s="98">
        <v>1</v>
      </c>
      <c r="G706" s="8"/>
      <c r="H706" s="7">
        <f t="shared" ref="H706:H716" si="577">SUM(E706:G706)</f>
        <v>1</v>
      </c>
      <c r="I706" s="4">
        <v>1</v>
      </c>
      <c r="J706" s="8" t="s">
        <v>231</v>
      </c>
      <c r="K706" s="7">
        <f>SUMIF(exportMMB!D:D,'Voorbeeld Costreport BudgetMMB'!A706,exportMMB!G:G)</f>
        <v>0</v>
      </c>
      <c r="L706" s="14">
        <f>INDEX(budgetMMB!L:L,MATCH(A:A,budgetMMB!A:A,0))</f>
        <v>0</v>
      </c>
      <c r="M706" s="22">
        <f>INDEX(budgetMMB!M:M,MATCH($A:$A,budgetMMB!$A:$A,0))</f>
        <v>0</v>
      </c>
      <c r="N706" s="14">
        <f>INDEX(budgetMMB!N:N,MATCH($A:$A,budgetMMB!$A:$A,0))</f>
        <v>0</v>
      </c>
      <c r="O706" s="35">
        <f>INDEX(budgetMMB!O:O,MATCH($A:$A,budgetMMB!$A:$A,0))</f>
        <v>0</v>
      </c>
      <c r="P706" s="35">
        <f>INDEX(budgetMMB!P:P,MATCH($A:$A,budgetMMB!$A:$A,0))</f>
        <v>0</v>
      </c>
      <c r="Q706" s="35">
        <f>INDEX(budgetMMB!Q:Q,MATCH($A:$A,budgetMMB!$A:$A,0))</f>
        <v>0</v>
      </c>
      <c r="R706" s="35">
        <f>INDEX(budgetMMB!R:R,MATCH($A:$A,budgetMMB!$A:$A,0))</f>
        <v>0</v>
      </c>
      <c r="S706" s="14">
        <f t="shared" ref="S706:S716" si="578">L706-SUM(N706:R706)</f>
        <v>0</v>
      </c>
      <c r="T706" s="35">
        <f>INDEX(budgetMMB!T:T,MATCH($A:$A,budgetMMB!$A:$A,0))</f>
        <v>0</v>
      </c>
      <c r="U706" s="332">
        <f t="shared" ref="U706:U716" si="579">W:W+X:X+Y:Y+Z:Z+AA:AA</f>
        <v>0</v>
      </c>
      <c r="V706" s="58"/>
      <c r="W706" s="14"/>
      <c r="X706" s="58"/>
      <c r="Y706" s="58"/>
      <c r="Z706" s="58"/>
      <c r="AA706" s="58"/>
      <c r="AB706" s="75"/>
      <c r="AC706" s="319">
        <f t="shared" ref="AC706:AC716" si="580">AD:AD+AE:AE</f>
        <v>0</v>
      </c>
      <c r="AD706" s="278"/>
      <c r="AE706" s="278"/>
      <c r="AF706" s="278"/>
      <c r="AG706" s="294">
        <f t="shared" ref="AG706:AG716" si="581">AC:AC+U:U</f>
        <v>0</v>
      </c>
      <c r="AH706" s="304">
        <f t="shared" ref="AH706:AH716" si="582">L:L-AG:AG</f>
        <v>0</v>
      </c>
    </row>
    <row r="707" spans="1:34" outlineLevel="1">
      <c r="A707" s="103">
        <v>4862</v>
      </c>
      <c r="B707" s="44" t="s">
        <v>715</v>
      </c>
      <c r="C707" s="236" t="s">
        <v>244</v>
      </c>
      <c r="D707" s="6"/>
      <c r="E707" s="8"/>
      <c r="F707" s="98">
        <v>1</v>
      </c>
      <c r="G707" s="8"/>
      <c r="H707" s="7">
        <f t="shared" si="577"/>
        <v>1</v>
      </c>
      <c r="I707" s="4">
        <v>1</v>
      </c>
      <c r="J707" s="8" t="s">
        <v>231</v>
      </c>
      <c r="K707" s="7">
        <f>SUMIF(exportMMB!D:D,'Voorbeeld Costreport BudgetMMB'!A707,exportMMB!G:G)</f>
        <v>0</v>
      </c>
      <c r="L707" s="14">
        <f>INDEX(budgetMMB!L:L,MATCH(A:A,budgetMMB!A:A,0))</f>
        <v>0</v>
      </c>
      <c r="M707" s="22">
        <f>INDEX(budgetMMB!M:M,MATCH($A:$A,budgetMMB!$A:$A,0))</f>
        <v>0</v>
      </c>
      <c r="N707" s="14">
        <f>INDEX(budgetMMB!N:N,MATCH($A:$A,budgetMMB!$A:$A,0))</f>
        <v>0</v>
      </c>
      <c r="O707" s="35">
        <f>INDEX(budgetMMB!O:O,MATCH($A:$A,budgetMMB!$A:$A,0))</f>
        <v>0</v>
      </c>
      <c r="P707" s="35">
        <f>INDEX(budgetMMB!P:P,MATCH($A:$A,budgetMMB!$A:$A,0))</f>
        <v>0</v>
      </c>
      <c r="Q707" s="35">
        <f>INDEX(budgetMMB!Q:Q,MATCH($A:$A,budgetMMB!$A:$A,0))</f>
        <v>0</v>
      </c>
      <c r="R707" s="35">
        <f>INDEX(budgetMMB!R:R,MATCH($A:$A,budgetMMB!$A:$A,0))</f>
        <v>0</v>
      </c>
      <c r="S707" s="14">
        <f t="shared" si="578"/>
        <v>0</v>
      </c>
      <c r="T707" s="35">
        <f>INDEX(budgetMMB!T:T,MATCH($A:$A,budgetMMB!$A:$A,0))</f>
        <v>0</v>
      </c>
      <c r="U707" s="332">
        <f t="shared" si="579"/>
        <v>0</v>
      </c>
      <c r="V707" s="58"/>
      <c r="W707" s="14"/>
      <c r="X707" s="58"/>
      <c r="Y707" s="58"/>
      <c r="Z707" s="58"/>
      <c r="AA707" s="58"/>
      <c r="AB707" s="75"/>
      <c r="AC707" s="319">
        <f t="shared" si="580"/>
        <v>0</v>
      </c>
      <c r="AD707" s="278"/>
      <c r="AE707" s="278"/>
      <c r="AF707" s="278"/>
      <c r="AG707" s="294">
        <f t="shared" si="581"/>
        <v>0</v>
      </c>
      <c r="AH707" s="304">
        <f t="shared" si="582"/>
        <v>0</v>
      </c>
    </row>
    <row r="708" spans="1:34" outlineLevel="1">
      <c r="A708" s="103">
        <v>4863</v>
      </c>
      <c r="B708" s="44" t="s">
        <v>716</v>
      </c>
      <c r="C708" s="236" t="s">
        <v>244</v>
      </c>
      <c r="D708" s="6"/>
      <c r="E708" s="8"/>
      <c r="F708" s="98">
        <v>1</v>
      </c>
      <c r="G708" s="8"/>
      <c r="H708" s="7">
        <f t="shared" si="577"/>
        <v>1</v>
      </c>
      <c r="I708" s="4">
        <v>1</v>
      </c>
      <c r="J708" s="8" t="s">
        <v>231</v>
      </c>
      <c r="K708" s="7">
        <f>SUMIF(exportMMB!D:D,'Voorbeeld Costreport BudgetMMB'!A708,exportMMB!G:G)</f>
        <v>0</v>
      </c>
      <c r="L708" s="14">
        <f>INDEX(budgetMMB!L:L,MATCH(A:A,budgetMMB!A:A,0))</f>
        <v>0</v>
      </c>
      <c r="M708" s="22">
        <f>INDEX(budgetMMB!M:M,MATCH($A:$A,budgetMMB!$A:$A,0))</f>
        <v>0</v>
      </c>
      <c r="N708" s="14">
        <f>INDEX(budgetMMB!N:N,MATCH($A:$A,budgetMMB!$A:$A,0))</f>
        <v>0</v>
      </c>
      <c r="O708" s="35">
        <f>INDEX(budgetMMB!O:O,MATCH($A:$A,budgetMMB!$A:$A,0))</f>
        <v>0</v>
      </c>
      <c r="P708" s="35">
        <f>INDEX(budgetMMB!P:P,MATCH($A:$A,budgetMMB!$A:$A,0))</f>
        <v>0</v>
      </c>
      <c r="Q708" s="35">
        <f>INDEX(budgetMMB!Q:Q,MATCH($A:$A,budgetMMB!$A:$A,0))</f>
        <v>0</v>
      </c>
      <c r="R708" s="35">
        <f>INDEX(budgetMMB!R:R,MATCH($A:$A,budgetMMB!$A:$A,0))</f>
        <v>0</v>
      </c>
      <c r="S708" s="14">
        <f t="shared" si="578"/>
        <v>0</v>
      </c>
      <c r="T708" s="35">
        <f>INDEX(budgetMMB!T:T,MATCH($A:$A,budgetMMB!$A:$A,0))</f>
        <v>0</v>
      </c>
      <c r="U708" s="332">
        <f t="shared" si="579"/>
        <v>0</v>
      </c>
      <c r="V708" s="58"/>
      <c r="W708" s="14"/>
      <c r="X708" s="58"/>
      <c r="Y708" s="58"/>
      <c r="Z708" s="58"/>
      <c r="AA708" s="58"/>
      <c r="AB708" s="75"/>
      <c r="AC708" s="319">
        <f t="shared" si="580"/>
        <v>0</v>
      </c>
      <c r="AD708" s="278"/>
      <c r="AE708" s="278"/>
      <c r="AF708" s="278"/>
      <c r="AG708" s="294">
        <f t="shared" si="581"/>
        <v>0</v>
      </c>
      <c r="AH708" s="304">
        <f t="shared" si="582"/>
        <v>0</v>
      </c>
    </row>
    <row r="709" spans="1:34" outlineLevel="1">
      <c r="A709" s="103">
        <v>4864</v>
      </c>
      <c r="B709" s="44" t="s">
        <v>717</v>
      </c>
      <c r="C709" s="236" t="s">
        <v>244</v>
      </c>
      <c r="D709" s="6"/>
      <c r="E709" s="8"/>
      <c r="F709" s="98">
        <v>1</v>
      </c>
      <c r="G709" s="8"/>
      <c r="H709" s="7">
        <f t="shared" si="577"/>
        <v>1</v>
      </c>
      <c r="I709" s="4">
        <v>1</v>
      </c>
      <c r="J709" s="8" t="s">
        <v>231</v>
      </c>
      <c r="K709" s="7">
        <f>SUMIF(exportMMB!D:D,'Voorbeeld Costreport BudgetMMB'!A709,exportMMB!G:G)</f>
        <v>0</v>
      </c>
      <c r="L709" s="14">
        <f>INDEX(budgetMMB!L:L,MATCH(A:A,budgetMMB!A:A,0))</f>
        <v>0</v>
      </c>
      <c r="M709" s="22">
        <f>INDEX(budgetMMB!M:M,MATCH($A:$A,budgetMMB!$A:$A,0))</f>
        <v>0</v>
      </c>
      <c r="N709" s="14">
        <f>INDEX(budgetMMB!N:N,MATCH($A:$A,budgetMMB!$A:$A,0))</f>
        <v>0</v>
      </c>
      <c r="O709" s="35">
        <f>INDEX(budgetMMB!O:O,MATCH($A:$A,budgetMMB!$A:$A,0))</f>
        <v>0</v>
      </c>
      <c r="P709" s="35">
        <f>INDEX(budgetMMB!P:P,MATCH($A:$A,budgetMMB!$A:$A,0))</f>
        <v>0</v>
      </c>
      <c r="Q709" s="35">
        <f>INDEX(budgetMMB!Q:Q,MATCH($A:$A,budgetMMB!$A:$A,0))</f>
        <v>0</v>
      </c>
      <c r="R709" s="35">
        <f>INDEX(budgetMMB!R:R,MATCH($A:$A,budgetMMB!$A:$A,0))</f>
        <v>0</v>
      </c>
      <c r="S709" s="14">
        <f t="shared" si="578"/>
        <v>0</v>
      </c>
      <c r="T709" s="35">
        <f>INDEX(budgetMMB!T:T,MATCH($A:$A,budgetMMB!$A:$A,0))</f>
        <v>0</v>
      </c>
      <c r="U709" s="332">
        <f t="shared" si="579"/>
        <v>0</v>
      </c>
      <c r="V709" s="58"/>
      <c r="W709" s="14"/>
      <c r="X709" s="58"/>
      <c r="Y709" s="58"/>
      <c r="Z709" s="58"/>
      <c r="AA709" s="58"/>
      <c r="AB709" s="75"/>
      <c r="AC709" s="319">
        <f t="shared" si="580"/>
        <v>0</v>
      </c>
      <c r="AD709" s="278"/>
      <c r="AE709" s="278"/>
      <c r="AF709" s="278"/>
      <c r="AG709" s="294">
        <f t="shared" si="581"/>
        <v>0</v>
      </c>
      <c r="AH709" s="304">
        <f t="shared" si="582"/>
        <v>0</v>
      </c>
    </row>
    <row r="710" spans="1:34" outlineLevel="1">
      <c r="A710" s="103">
        <v>4865</v>
      </c>
      <c r="B710" s="44" t="s">
        <v>718</v>
      </c>
      <c r="C710" s="236" t="s">
        <v>244</v>
      </c>
      <c r="D710" s="6"/>
      <c r="E710" s="8"/>
      <c r="F710" s="98">
        <v>1</v>
      </c>
      <c r="G710" s="8"/>
      <c r="H710" s="7">
        <f t="shared" si="577"/>
        <v>1</v>
      </c>
      <c r="I710" s="4">
        <v>1</v>
      </c>
      <c r="J710" s="8" t="s">
        <v>231</v>
      </c>
      <c r="K710" s="7">
        <f>SUMIF(exportMMB!D:D,'Voorbeeld Costreport BudgetMMB'!A710,exportMMB!G:G)</f>
        <v>0</v>
      </c>
      <c r="L710" s="14">
        <f>INDEX(budgetMMB!L:L,MATCH(A:A,budgetMMB!A:A,0))</f>
        <v>0</v>
      </c>
      <c r="M710" s="22">
        <f>INDEX(budgetMMB!M:M,MATCH($A:$A,budgetMMB!$A:$A,0))</f>
        <v>0</v>
      </c>
      <c r="N710" s="14">
        <f>INDEX(budgetMMB!N:N,MATCH($A:$A,budgetMMB!$A:$A,0))</f>
        <v>0</v>
      </c>
      <c r="O710" s="35">
        <f>INDEX(budgetMMB!O:O,MATCH($A:$A,budgetMMB!$A:$A,0))</f>
        <v>0</v>
      </c>
      <c r="P710" s="35">
        <f>INDEX(budgetMMB!P:P,MATCH($A:$A,budgetMMB!$A:$A,0))</f>
        <v>0</v>
      </c>
      <c r="Q710" s="35">
        <f>INDEX(budgetMMB!Q:Q,MATCH($A:$A,budgetMMB!$A:$A,0))</f>
        <v>0</v>
      </c>
      <c r="R710" s="35">
        <f>INDEX(budgetMMB!R:R,MATCH($A:$A,budgetMMB!$A:$A,0))</f>
        <v>0</v>
      </c>
      <c r="S710" s="14">
        <f t="shared" si="578"/>
        <v>0</v>
      </c>
      <c r="T710" s="35">
        <f>INDEX(budgetMMB!T:T,MATCH($A:$A,budgetMMB!$A:$A,0))</f>
        <v>0</v>
      </c>
      <c r="U710" s="332">
        <f t="shared" si="579"/>
        <v>0</v>
      </c>
      <c r="V710" s="58"/>
      <c r="W710" s="14"/>
      <c r="X710" s="58"/>
      <c r="Y710" s="58"/>
      <c r="Z710" s="58"/>
      <c r="AA710" s="58"/>
      <c r="AB710" s="75"/>
      <c r="AC710" s="319">
        <f t="shared" si="580"/>
        <v>0</v>
      </c>
      <c r="AD710" s="278"/>
      <c r="AE710" s="278"/>
      <c r="AF710" s="278"/>
      <c r="AG710" s="294">
        <f t="shared" si="581"/>
        <v>0</v>
      </c>
      <c r="AH710" s="304">
        <f t="shared" si="582"/>
        <v>0</v>
      </c>
    </row>
    <row r="711" spans="1:34" outlineLevel="1">
      <c r="A711" s="103">
        <v>4866</v>
      </c>
      <c r="B711" s="44" t="s">
        <v>719</v>
      </c>
      <c r="C711" s="236" t="s">
        <v>244</v>
      </c>
      <c r="D711" s="6"/>
      <c r="E711" s="8"/>
      <c r="F711" s="98">
        <v>1</v>
      </c>
      <c r="G711" s="8"/>
      <c r="H711" s="7">
        <f t="shared" si="577"/>
        <v>1</v>
      </c>
      <c r="I711" s="4">
        <v>1</v>
      </c>
      <c r="J711" s="8" t="s">
        <v>231</v>
      </c>
      <c r="K711" s="7">
        <f>SUMIF(exportMMB!D:D,'Voorbeeld Costreport BudgetMMB'!A711,exportMMB!G:G)</f>
        <v>0</v>
      </c>
      <c r="L711" s="14">
        <f>INDEX(budgetMMB!L:L,MATCH(A:A,budgetMMB!A:A,0))</f>
        <v>0</v>
      </c>
      <c r="M711" s="22">
        <f>INDEX(budgetMMB!M:M,MATCH($A:$A,budgetMMB!$A:$A,0))</f>
        <v>0</v>
      </c>
      <c r="N711" s="14">
        <f>INDEX(budgetMMB!N:N,MATCH($A:$A,budgetMMB!$A:$A,0))</f>
        <v>0</v>
      </c>
      <c r="O711" s="35">
        <f>INDEX(budgetMMB!O:O,MATCH($A:$A,budgetMMB!$A:$A,0))</f>
        <v>0</v>
      </c>
      <c r="P711" s="35">
        <f>INDEX(budgetMMB!P:P,MATCH($A:$A,budgetMMB!$A:$A,0))</f>
        <v>0</v>
      </c>
      <c r="Q711" s="35">
        <f>INDEX(budgetMMB!Q:Q,MATCH($A:$A,budgetMMB!$A:$A,0))</f>
        <v>0</v>
      </c>
      <c r="R711" s="35">
        <f>INDEX(budgetMMB!R:R,MATCH($A:$A,budgetMMB!$A:$A,0))</f>
        <v>0</v>
      </c>
      <c r="S711" s="14">
        <f t="shared" si="578"/>
        <v>0</v>
      </c>
      <c r="T711" s="35">
        <f>INDEX(budgetMMB!T:T,MATCH($A:$A,budgetMMB!$A:$A,0))</f>
        <v>0</v>
      </c>
      <c r="U711" s="332">
        <f t="shared" si="579"/>
        <v>0</v>
      </c>
      <c r="V711" s="58"/>
      <c r="W711" s="14"/>
      <c r="X711" s="58"/>
      <c r="Y711" s="58"/>
      <c r="Z711" s="58"/>
      <c r="AA711" s="58"/>
      <c r="AB711" s="75"/>
      <c r="AC711" s="319">
        <f t="shared" si="580"/>
        <v>0</v>
      </c>
      <c r="AD711" s="278"/>
      <c r="AE711" s="278"/>
      <c r="AF711" s="278"/>
      <c r="AG711" s="294">
        <f t="shared" si="581"/>
        <v>0</v>
      </c>
      <c r="AH711" s="304">
        <f t="shared" si="582"/>
        <v>0</v>
      </c>
    </row>
    <row r="712" spans="1:34" outlineLevel="1">
      <c r="A712" s="103">
        <v>4867</v>
      </c>
      <c r="B712" s="44" t="s">
        <v>720</v>
      </c>
      <c r="C712" s="236" t="s">
        <v>244</v>
      </c>
      <c r="D712" s="6"/>
      <c r="E712" s="8"/>
      <c r="F712" s="98">
        <v>1</v>
      </c>
      <c r="G712" s="8"/>
      <c r="H712" s="7">
        <f t="shared" si="577"/>
        <v>1</v>
      </c>
      <c r="I712" s="4">
        <v>1</v>
      </c>
      <c r="J712" s="8" t="s">
        <v>231</v>
      </c>
      <c r="K712" s="7">
        <f>SUMIF(exportMMB!D:D,'Voorbeeld Costreport BudgetMMB'!A712,exportMMB!G:G)</f>
        <v>0</v>
      </c>
      <c r="L712" s="14">
        <f>INDEX(budgetMMB!L:L,MATCH(A:A,budgetMMB!A:A,0))</f>
        <v>0</v>
      </c>
      <c r="M712" s="22">
        <f>INDEX(budgetMMB!M:M,MATCH($A:$A,budgetMMB!$A:$A,0))</f>
        <v>0</v>
      </c>
      <c r="N712" s="14">
        <f>INDEX(budgetMMB!N:N,MATCH($A:$A,budgetMMB!$A:$A,0))</f>
        <v>0</v>
      </c>
      <c r="O712" s="35">
        <f>INDEX(budgetMMB!O:O,MATCH($A:$A,budgetMMB!$A:$A,0))</f>
        <v>0</v>
      </c>
      <c r="P712" s="35">
        <f>INDEX(budgetMMB!P:P,MATCH($A:$A,budgetMMB!$A:$A,0))</f>
        <v>0</v>
      </c>
      <c r="Q712" s="35">
        <f>INDEX(budgetMMB!Q:Q,MATCH($A:$A,budgetMMB!$A:$A,0))</f>
        <v>0</v>
      </c>
      <c r="R712" s="35">
        <f>INDEX(budgetMMB!R:R,MATCH($A:$A,budgetMMB!$A:$A,0))</f>
        <v>0</v>
      </c>
      <c r="S712" s="14">
        <f t="shared" si="578"/>
        <v>0</v>
      </c>
      <c r="T712" s="35">
        <f>INDEX(budgetMMB!T:T,MATCH($A:$A,budgetMMB!$A:$A,0))</f>
        <v>0</v>
      </c>
      <c r="U712" s="332">
        <f t="shared" si="579"/>
        <v>0</v>
      </c>
      <c r="V712" s="58"/>
      <c r="W712" s="14"/>
      <c r="X712" s="58"/>
      <c r="Y712" s="58"/>
      <c r="Z712" s="58"/>
      <c r="AA712" s="58"/>
      <c r="AB712" s="75"/>
      <c r="AC712" s="319">
        <f t="shared" si="580"/>
        <v>0</v>
      </c>
      <c r="AD712" s="278"/>
      <c r="AE712" s="278"/>
      <c r="AF712" s="278"/>
      <c r="AG712" s="294">
        <f t="shared" si="581"/>
        <v>0</v>
      </c>
      <c r="AH712" s="304">
        <f t="shared" si="582"/>
        <v>0</v>
      </c>
    </row>
    <row r="713" spans="1:34" outlineLevel="1">
      <c r="A713" s="103">
        <v>4868</v>
      </c>
      <c r="B713" s="44" t="s">
        <v>721</v>
      </c>
      <c r="C713" s="236" t="s">
        <v>244</v>
      </c>
      <c r="D713" s="6"/>
      <c r="E713" s="8"/>
      <c r="F713" s="98">
        <v>1</v>
      </c>
      <c r="G713" s="8"/>
      <c r="H713" s="7">
        <f t="shared" si="577"/>
        <v>1</v>
      </c>
      <c r="I713" s="4">
        <v>1</v>
      </c>
      <c r="J713" s="8" t="s">
        <v>231</v>
      </c>
      <c r="K713" s="7">
        <f>SUMIF(exportMMB!D:D,'Voorbeeld Costreport BudgetMMB'!A713,exportMMB!G:G)</f>
        <v>0</v>
      </c>
      <c r="L713" s="14">
        <f>INDEX(budgetMMB!L:L,MATCH(A:A,budgetMMB!A:A,0))</f>
        <v>0</v>
      </c>
      <c r="M713" s="22">
        <f>INDEX(budgetMMB!M:M,MATCH($A:$A,budgetMMB!$A:$A,0))</f>
        <v>0</v>
      </c>
      <c r="N713" s="14">
        <f>INDEX(budgetMMB!N:N,MATCH($A:$A,budgetMMB!$A:$A,0))</f>
        <v>0</v>
      </c>
      <c r="O713" s="35">
        <f>INDEX(budgetMMB!O:O,MATCH($A:$A,budgetMMB!$A:$A,0))</f>
        <v>0</v>
      </c>
      <c r="P713" s="35">
        <f>INDEX(budgetMMB!P:P,MATCH($A:$A,budgetMMB!$A:$A,0))</f>
        <v>0</v>
      </c>
      <c r="Q713" s="35">
        <f>INDEX(budgetMMB!Q:Q,MATCH($A:$A,budgetMMB!$A:$A,0))</f>
        <v>0</v>
      </c>
      <c r="R713" s="35">
        <f>INDEX(budgetMMB!R:R,MATCH($A:$A,budgetMMB!$A:$A,0))</f>
        <v>0</v>
      </c>
      <c r="S713" s="14">
        <f t="shared" si="578"/>
        <v>0</v>
      </c>
      <c r="T713" s="35">
        <f>INDEX(budgetMMB!T:T,MATCH($A:$A,budgetMMB!$A:$A,0))</f>
        <v>0</v>
      </c>
      <c r="U713" s="332">
        <f t="shared" si="579"/>
        <v>0</v>
      </c>
      <c r="V713" s="58"/>
      <c r="W713" s="14"/>
      <c r="X713" s="58"/>
      <c r="Y713" s="58"/>
      <c r="Z713" s="58"/>
      <c r="AA713" s="58"/>
      <c r="AB713" s="75"/>
      <c r="AC713" s="319">
        <f t="shared" si="580"/>
        <v>0</v>
      </c>
      <c r="AD713" s="278"/>
      <c r="AE713" s="278"/>
      <c r="AF713" s="278"/>
      <c r="AG713" s="294">
        <f t="shared" si="581"/>
        <v>0</v>
      </c>
      <c r="AH713" s="304">
        <f t="shared" si="582"/>
        <v>0</v>
      </c>
    </row>
    <row r="714" spans="1:34" outlineLevel="1">
      <c r="A714" s="103">
        <v>4869</v>
      </c>
      <c r="B714" s="44" t="s">
        <v>722</v>
      </c>
      <c r="C714" s="236" t="s">
        <v>244</v>
      </c>
      <c r="D714" s="6"/>
      <c r="E714" s="8"/>
      <c r="F714" s="98">
        <v>1</v>
      </c>
      <c r="G714" s="8"/>
      <c r="H714" s="7">
        <f t="shared" si="577"/>
        <v>1</v>
      </c>
      <c r="I714" s="4">
        <v>1</v>
      </c>
      <c r="J714" s="8" t="s">
        <v>231</v>
      </c>
      <c r="K714" s="7">
        <f>SUMIF(exportMMB!D:D,'Voorbeeld Costreport BudgetMMB'!A714,exportMMB!G:G)</f>
        <v>0</v>
      </c>
      <c r="L714" s="14">
        <f>INDEX(budgetMMB!L:L,MATCH(A:A,budgetMMB!A:A,0))</f>
        <v>0</v>
      </c>
      <c r="M714" s="22">
        <f>INDEX(budgetMMB!M:M,MATCH($A:$A,budgetMMB!$A:$A,0))</f>
        <v>0</v>
      </c>
      <c r="N714" s="14">
        <f>INDEX(budgetMMB!N:N,MATCH($A:$A,budgetMMB!$A:$A,0))</f>
        <v>0</v>
      </c>
      <c r="O714" s="35">
        <f>INDEX(budgetMMB!O:O,MATCH($A:$A,budgetMMB!$A:$A,0))</f>
        <v>0</v>
      </c>
      <c r="P714" s="35">
        <f>INDEX(budgetMMB!P:P,MATCH($A:$A,budgetMMB!$A:$A,0))</f>
        <v>0</v>
      </c>
      <c r="Q714" s="35">
        <f>INDEX(budgetMMB!Q:Q,MATCH($A:$A,budgetMMB!$A:$A,0))</f>
        <v>0</v>
      </c>
      <c r="R714" s="35">
        <f>INDEX(budgetMMB!R:R,MATCH($A:$A,budgetMMB!$A:$A,0))</f>
        <v>0</v>
      </c>
      <c r="S714" s="14">
        <f t="shared" si="578"/>
        <v>0</v>
      </c>
      <c r="T714" s="35">
        <f>INDEX(budgetMMB!T:T,MATCH($A:$A,budgetMMB!$A:$A,0))</f>
        <v>0</v>
      </c>
      <c r="U714" s="332">
        <f t="shared" si="579"/>
        <v>0</v>
      </c>
      <c r="V714" s="58"/>
      <c r="W714" s="14"/>
      <c r="X714" s="58"/>
      <c r="Y714" s="58"/>
      <c r="Z714" s="58"/>
      <c r="AA714" s="58"/>
      <c r="AB714" s="75"/>
      <c r="AC714" s="319">
        <f t="shared" si="580"/>
        <v>0</v>
      </c>
      <c r="AD714" s="278"/>
      <c r="AE714" s="278"/>
      <c r="AF714" s="278"/>
      <c r="AG714" s="294">
        <f t="shared" si="581"/>
        <v>0</v>
      </c>
      <c r="AH714" s="304">
        <f t="shared" si="582"/>
        <v>0</v>
      </c>
    </row>
    <row r="715" spans="1:34" outlineLevel="1">
      <c r="A715" s="103">
        <v>4870</v>
      </c>
      <c r="B715" s="44" t="s">
        <v>723</v>
      </c>
      <c r="C715" s="236" t="s">
        <v>244</v>
      </c>
      <c r="D715" s="6"/>
      <c r="E715" s="8"/>
      <c r="F715" s="98">
        <v>1</v>
      </c>
      <c r="G715" s="8"/>
      <c r="H715" s="7">
        <f t="shared" si="577"/>
        <v>1</v>
      </c>
      <c r="I715" s="4">
        <v>1</v>
      </c>
      <c r="J715" s="8" t="s">
        <v>231</v>
      </c>
      <c r="K715" s="7">
        <f>SUMIF(exportMMB!D:D,'Voorbeeld Costreport BudgetMMB'!A715,exportMMB!G:G)</f>
        <v>0</v>
      </c>
      <c r="L715" s="14">
        <f>INDEX(budgetMMB!L:L,MATCH(A:A,budgetMMB!A:A,0))</f>
        <v>0</v>
      </c>
      <c r="M715" s="22">
        <f>INDEX(budgetMMB!M:M,MATCH($A:$A,budgetMMB!$A:$A,0))</f>
        <v>0</v>
      </c>
      <c r="N715" s="14">
        <f>INDEX(budgetMMB!N:N,MATCH($A:$A,budgetMMB!$A:$A,0))</f>
        <v>0</v>
      </c>
      <c r="O715" s="35">
        <f>INDEX(budgetMMB!O:O,MATCH($A:$A,budgetMMB!$A:$A,0))</f>
        <v>0</v>
      </c>
      <c r="P715" s="35">
        <f>INDEX(budgetMMB!P:P,MATCH($A:$A,budgetMMB!$A:$A,0))</f>
        <v>0</v>
      </c>
      <c r="Q715" s="35">
        <f>INDEX(budgetMMB!Q:Q,MATCH($A:$A,budgetMMB!$A:$A,0))</f>
        <v>0</v>
      </c>
      <c r="R715" s="35">
        <f>INDEX(budgetMMB!R:R,MATCH($A:$A,budgetMMB!$A:$A,0))</f>
        <v>0</v>
      </c>
      <c r="S715" s="14">
        <f t="shared" si="578"/>
        <v>0</v>
      </c>
      <c r="T715" s="35">
        <f>INDEX(budgetMMB!T:T,MATCH($A:$A,budgetMMB!$A:$A,0))</f>
        <v>0</v>
      </c>
      <c r="U715" s="332">
        <f t="shared" si="579"/>
        <v>0</v>
      </c>
      <c r="V715" s="58"/>
      <c r="W715" s="14"/>
      <c r="X715" s="58"/>
      <c r="Y715" s="58"/>
      <c r="Z715" s="58"/>
      <c r="AA715" s="58"/>
      <c r="AB715" s="75"/>
      <c r="AC715" s="319">
        <f t="shared" si="580"/>
        <v>0</v>
      </c>
      <c r="AD715" s="278"/>
      <c r="AE715" s="278"/>
      <c r="AF715" s="278"/>
      <c r="AG715" s="294">
        <f t="shared" si="581"/>
        <v>0</v>
      </c>
      <c r="AH715" s="304">
        <f t="shared" si="582"/>
        <v>0</v>
      </c>
    </row>
    <row r="716" spans="1:34" outlineLevel="1">
      <c r="A716" s="103">
        <v>4871</v>
      </c>
      <c r="B716" s="44" t="s">
        <v>724</v>
      </c>
      <c r="C716" s="236" t="s">
        <v>244</v>
      </c>
      <c r="D716" s="6"/>
      <c r="E716" s="8"/>
      <c r="F716" s="98">
        <v>1</v>
      </c>
      <c r="G716" s="8"/>
      <c r="H716" s="7">
        <f t="shared" si="577"/>
        <v>1</v>
      </c>
      <c r="I716" s="4">
        <v>1</v>
      </c>
      <c r="J716" s="8" t="s">
        <v>231</v>
      </c>
      <c r="K716" s="7">
        <f>SUMIF(exportMMB!D:D,'Voorbeeld Costreport BudgetMMB'!A716,exportMMB!G:G)</f>
        <v>0</v>
      </c>
      <c r="L716" s="14">
        <f>INDEX(budgetMMB!L:L,MATCH(A:A,budgetMMB!A:A,0))</f>
        <v>0</v>
      </c>
      <c r="M716" s="22">
        <f>INDEX(budgetMMB!M:M,MATCH($A:$A,budgetMMB!$A:$A,0))</f>
        <v>0</v>
      </c>
      <c r="N716" s="14">
        <f>INDEX(budgetMMB!N:N,MATCH($A:$A,budgetMMB!$A:$A,0))</f>
        <v>0</v>
      </c>
      <c r="O716" s="35">
        <f>INDEX(budgetMMB!O:O,MATCH($A:$A,budgetMMB!$A:$A,0))</f>
        <v>0</v>
      </c>
      <c r="P716" s="35">
        <f>INDEX(budgetMMB!P:P,MATCH($A:$A,budgetMMB!$A:$A,0))</f>
        <v>0</v>
      </c>
      <c r="Q716" s="35">
        <f>INDEX(budgetMMB!Q:Q,MATCH($A:$A,budgetMMB!$A:$A,0))</f>
        <v>0</v>
      </c>
      <c r="R716" s="35">
        <f>INDEX(budgetMMB!R:R,MATCH($A:$A,budgetMMB!$A:$A,0))</f>
        <v>0</v>
      </c>
      <c r="S716" s="14">
        <f t="shared" si="578"/>
        <v>0</v>
      </c>
      <c r="T716" s="35">
        <f>INDEX(budgetMMB!T:T,MATCH($A:$A,budgetMMB!$A:$A,0))</f>
        <v>0</v>
      </c>
      <c r="U716" s="332">
        <f t="shared" si="579"/>
        <v>0</v>
      </c>
      <c r="V716" s="58"/>
      <c r="W716" s="14"/>
      <c r="X716" s="58"/>
      <c r="Y716" s="58"/>
      <c r="Z716" s="58"/>
      <c r="AA716" s="58"/>
      <c r="AB716" s="75"/>
      <c r="AC716" s="319">
        <f t="shared" si="580"/>
        <v>0</v>
      </c>
      <c r="AD716" s="278"/>
      <c r="AE716" s="278"/>
      <c r="AF716" s="278"/>
      <c r="AG716" s="294">
        <f t="shared" si="581"/>
        <v>0</v>
      </c>
      <c r="AH716" s="304">
        <f t="shared" si="582"/>
        <v>0</v>
      </c>
    </row>
    <row r="717" spans="1:34" outlineLevel="1">
      <c r="A717" s="170"/>
      <c r="B717" s="171" t="s">
        <v>602</v>
      </c>
      <c r="C717" s="236"/>
      <c r="D717" s="172"/>
      <c r="E717" s="173"/>
      <c r="F717" s="174"/>
      <c r="G717" s="173"/>
      <c r="H717" s="175"/>
      <c r="I717" s="176"/>
      <c r="J717" s="173"/>
      <c r="K717" s="175"/>
      <c r="L717" s="177">
        <f>SUM(L706:L716)</f>
        <v>0</v>
      </c>
      <c r="M717" s="178">
        <f>SUM(M706:M716)</f>
        <v>0</v>
      </c>
      <c r="N717" s="177">
        <f t="shared" ref="N717:U717" si="583">SUM(N706:N716)</f>
        <v>0</v>
      </c>
      <c r="O717" s="179">
        <f t="shared" si="583"/>
        <v>0</v>
      </c>
      <c r="P717" s="179">
        <f t="shared" si="583"/>
        <v>0</v>
      </c>
      <c r="Q717" s="179">
        <f t="shared" si="583"/>
        <v>0</v>
      </c>
      <c r="R717" s="179">
        <f t="shared" si="583"/>
        <v>0</v>
      </c>
      <c r="S717" s="177">
        <f t="shared" si="583"/>
        <v>0</v>
      </c>
      <c r="T717" s="179">
        <f t="shared" si="583"/>
        <v>0</v>
      </c>
      <c r="U717" s="284">
        <f t="shared" si="583"/>
        <v>0</v>
      </c>
      <c r="V717" s="58">
        <f t="shared" ref="V717:AA717" si="584">SUM(V706:V716)</f>
        <v>0</v>
      </c>
      <c r="W717" s="14">
        <f t="shared" si="584"/>
        <v>0</v>
      </c>
      <c r="X717" s="58">
        <f t="shared" si="584"/>
        <v>0</v>
      </c>
      <c r="Y717" s="58">
        <f t="shared" si="584"/>
        <v>0</v>
      </c>
      <c r="Z717" s="58">
        <f t="shared" si="584"/>
        <v>0</v>
      </c>
      <c r="AA717" s="58">
        <f t="shared" si="584"/>
        <v>0</v>
      </c>
      <c r="AB717" s="311">
        <f t="shared" ref="AB717" si="585">SUM(AB706:AB716)</f>
        <v>0</v>
      </c>
      <c r="AC717" s="319">
        <f t="shared" ref="AC717:AF717" si="586">SUM(AC706:AC716)</f>
        <v>0</v>
      </c>
      <c r="AD717" s="278">
        <f t="shared" si="586"/>
        <v>0</v>
      </c>
      <c r="AE717" s="278">
        <f t="shared" si="586"/>
        <v>0</v>
      </c>
      <c r="AF717" s="278">
        <f t="shared" si="586"/>
        <v>0</v>
      </c>
      <c r="AG717" s="294">
        <f t="shared" ref="AG717" si="587">SUM(AG706:AG716)</f>
        <v>0</v>
      </c>
      <c r="AH717" s="304">
        <f>SUM(AH706:AH716)</f>
        <v>0</v>
      </c>
    </row>
    <row r="718" spans="1:34" outlineLevel="1">
      <c r="A718" s="170"/>
      <c r="B718" s="171" t="s">
        <v>672</v>
      </c>
      <c r="C718" s="236"/>
      <c r="D718" s="172"/>
      <c r="E718" s="173"/>
      <c r="F718" s="174"/>
      <c r="G718" s="173"/>
      <c r="H718" s="175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  <c r="U718" s="284"/>
      <c r="V718" s="58"/>
      <c r="W718" s="14"/>
      <c r="X718" s="58"/>
      <c r="Y718" s="58"/>
      <c r="Z718" s="58"/>
      <c r="AA718" s="58"/>
      <c r="AB718" s="311"/>
      <c r="AC718" s="319"/>
      <c r="AD718" s="278"/>
      <c r="AE718" s="278"/>
      <c r="AF718" s="278"/>
      <c r="AG718" s="294"/>
      <c r="AH718" s="304"/>
    </row>
    <row r="719" spans="1:34" outlineLevel="1">
      <c r="A719" s="103">
        <v>4875</v>
      </c>
      <c r="B719" s="44" t="s">
        <v>673</v>
      </c>
      <c r="C719" s="236" t="s">
        <v>244</v>
      </c>
      <c r="D719" s="6"/>
      <c r="E719" s="8"/>
      <c r="F719" s="98">
        <v>1</v>
      </c>
      <c r="G719" s="8"/>
      <c r="H719" s="7">
        <f t="shared" ref="H719:H722" si="588">SUM(E719:G719)</f>
        <v>1</v>
      </c>
      <c r="I719" s="4">
        <v>1</v>
      </c>
      <c r="J719" s="8" t="s">
        <v>231</v>
      </c>
      <c r="K719" s="7">
        <f>SUMIF(exportMMB!D:D,'Voorbeeld Costreport BudgetMMB'!A719,exportMMB!G:G)</f>
        <v>0</v>
      </c>
      <c r="L719" s="14">
        <f>INDEX(budgetMMB!L:L,MATCH(A:A,budgetMMB!A:A,0))</f>
        <v>0</v>
      </c>
      <c r="M719" s="22">
        <f>INDEX(budgetMMB!M:M,MATCH($A:$A,budgetMMB!$A:$A,0))</f>
        <v>0</v>
      </c>
      <c r="N719" s="14">
        <f>INDEX(budgetMMB!N:N,MATCH($A:$A,budgetMMB!$A:$A,0))</f>
        <v>0</v>
      </c>
      <c r="O719" s="35">
        <f>INDEX(budgetMMB!O:O,MATCH($A:$A,budgetMMB!$A:$A,0))</f>
        <v>0</v>
      </c>
      <c r="P719" s="35">
        <f>INDEX(budgetMMB!P:P,MATCH($A:$A,budgetMMB!$A:$A,0))</f>
        <v>0</v>
      </c>
      <c r="Q719" s="35">
        <f>INDEX(budgetMMB!Q:Q,MATCH($A:$A,budgetMMB!$A:$A,0))</f>
        <v>0</v>
      </c>
      <c r="R719" s="35">
        <f>INDEX(budgetMMB!R:R,MATCH($A:$A,budgetMMB!$A:$A,0))</f>
        <v>0</v>
      </c>
      <c r="S719" s="14">
        <f>L719-SUM(N719:R719)</f>
        <v>0</v>
      </c>
      <c r="T719" s="35">
        <f>INDEX(budgetMMB!T:T,MATCH($A:$A,budgetMMB!$A:$A,0))</f>
        <v>0</v>
      </c>
      <c r="U719" s="332">
        <f>W:W+X:X+Y:Y+Z:Z+AA:AA</f>
        <v>0</v>
      </c>
      <c r="V719" s="58"/>
      <c r="W719" s="14"/>
      <c r="X719" s="58"/>
      <c r="Y719" s="58"/>
      <c r="Z719" s="58"/>
      <c r="AA719" s="58"/>
      <c r="AB719" s="75"/>
      <c r="AC719" s="319">
        <f>AD:AD+AE:AE</f>
        <v>0</v>
      </c>
      <c r="AD719" s="278"/>
      <c r="AE719" s="278"/>
      <c r="AF719" s="278"/>
      <c r="AG719" s="294">
        <f>AC:AC+U:U</f>
        <v>0</v>
      </c>
      <c r="AH719" s="304">
        <f>L:L-AG:AG</f>
        <v>0</v>
      </c>
    </row>
    <row r="720" spans="1:34" outlineLevel="1">
      <c r="A720" s="103">
        <v>4876</v>
      </c>
      <c r="B720" s="44" t="s">
        <v>674</v>
      </c>
      <c r="C720" s="236" t="s">
        <v>244</v>
      </c>
      <c r="D720" s="6"/>
      <c r="E720" s="8"/>
      <c r="F720" s="98">
        <v>1</v>
      </c>
      <c r="G720" s="8"/>
      <c r="H720" s="7">
        <f t="shared" si="588"/>
        <v>1</v>
      </c>
      <c r="I720" s="4">
        <v>1</v>
      </c>
      <c r="J720" s="8" t="s">
        <v>231</v>
      </c>
      <c r="K720" s="7">
        <f>SUMIF(exportMMB!D:D,'Voorbeeld Costreport BudgetMMB'!A720,exportMMB!G:G)</f>
        <v>0</v>
      </c>
      <c r="L720" s="14">
        <f>INDEX(budgetMMB!L:L,MATCH(A:A,budgetMMB!A:A,0))</f>
        <v>0</v>
      </c>
      <c r="M720" s="22">
        <f>INDEX(budgetMMB!M:M,MATCH($A:$A,budgetMMB!$A:$A,0))</f>
        <v>0</v>
      </c>
      <c r="N720" s="14">
        <f>INDEX(budgetMMB!N:N,MATCH($A:$A,budgetMMB!$A:$A,0))</f>
        <v>0</v>
      </c>
      <c r="O720" s="35">
        <f>INDEX(budgetMMB!O:O,MATCH($A:$A,budgetMMB!$A:$A,0))</f>
        <v>0</v>
      </c>
      <c r="P720" s="35">
        <f>INDEX(budgetMMB!P:P,MATCH($A:$A,budgetMMB!$A:$A,0))</f>
        <v>0</v>
      </c>
      <c r="Q720" s="35">
        <f>INDEX(budgetMMB!Q:Q,MATCH($A:$A,budgetMMB!$A:$A,0))</f>
        <v>0</v>
      </c>
      <c r="R720" s="35">
        <f>INDEX(budgetMMB!R:R,MATCH($A:$A,budgetMMB!$A:$A,0))</f>
        <v>0</v>
      </c>
      <c r="S720" s="14">
        <f>L720-SUM(N720:R720)</f>
        <v>0</v>
      </c>
      <c r="T720" s="35">
        <f>INDEX(budgetMMB!T:T,MATCH($A:$A,budgetMMB!$A:$A,0))</f>
        <v>0</v>
      </c>
      <c r="U720" s="332">
        <f>W:W+X:X+Y:Y+Z:Z+AA:AA</f>
        <v>0</v>
      </c>
      <c r="V720" s="58"/>
      <c r="W720" s="14"/>
      <c r="X720" s="58"/>
      <c r="Y720" s="58"/>
      <c r="Z720" s="58"/>
      <c r="AA720" s="58"/>
      <c r="AB720" s="75"/>
      <c r="AC720" s="319">
        <f>AD:AD+AE:AE</f>
        <v>0</v>
      </c>
      <c r="AD720" s="278"/>
      <c r="AE720" s="278"/>
      <c r="AF720" s="278"/>
      <c r="AG720" s="294">
        <f>AC:AC+U:U</f>
        <v>0</v>
      </c>
      <c r="AH720" s="304">
        <f>L:L-AG:AG</f>
        <v>0</v>
      </c>
    </row>
    <row r="721" spans="1:34" outlineLevel="1">
      <c r="A721" s="103">
        <v>4877</v>
      </c>
      <c r="B721" s="44" t="s">
        <v>725</v>
      </c>
      <c r="C721" s="236" t="s">
        <v>244</v>
      </c>
      <c r="D721" s="6"/>
      <c r="E721" s="8"/>
      <c r="F721" s="98">
        <v>1</v>
      </c>
      <c r="G721" s="8"/>
      <c r="H721" s="7">
        <f t="shared" si="588"/>
        <v>1</v>
      </c>
      <c r="I721" s="4">
        <v>1</v>
      </c>
      <c r="J721" s="8" t="s">
        <v>231</v>
      </c>
      <c r="K721" s="7">
        <f>SUMIF(exportMMB!D:D,'Voorbeeld Costreport BudgetMMB'!A721,exportMMB!G:G)</f>
        <v>0</v>
      </c>
      <c r="L721" s="14">
        <f>INDEX(budgetMMB!L:L,MATCH(A:A,budgetMMB!A:A,0))</f>
        <v>0</v>
      </c>
      <c r="M721" s="22">
        <f>INDEX(budgetMMB!M:M,MATCH($A:$A,budgetMMB!$A:$A,0))</f>
        <v>0</v>
      </c>
      <c r="N721" s="14">
        <f>INDEX(budgetMMB!N:N,MATCH($A:$A,budgetMMB!$A:$A,0))</f>
        <v>0</v>
      </c>
      <c r="O721" s="35">
        <f>INDEX(budgetMMB!O:O,MATCH($A:$A,budgetMMB!$A:$A,0))</f>
        <v>0</v>
      </c>
      <c r="P721" s="35">
        <f>INDEX(budgetMMB!P:P,MATCH($A:$A,budgetMMB!$A:$A,0))</f>
        <v>0</v>
      </c>
      <c r="Q721" s="35">
        <f>INDEX(budgetMMB!Q:Q,MATCH($A:$A,budgetMMB!$A:$A,0))</f>
        <v>0</v>
      </c>
      <c r="R721" s="35">
        <f>INDEX(budgetMMB!R:R,MATCH($A:$A,budgetMMB!$A:$A,0))</f>
        <v>0</v>
      </c>
      <c r="S721" s="14">
        <f>L721-SUM(N721:R721)</f>
        <v>0</v>
      </c>
      <c r="T721" s="35">
        <f>INDEX(budgetMMB!T:T,MATCH($A:$A,budgetMMB!$A:$A,0))</f>
        <v>0</v>
      </c>
      <c r="U721" s="332">
        <f>W:W+X:X+Y:Y+Z:Z+AA:AA</f>
        <v>0</v>
      </c>
      <c r="V721" s="58"/>
      <c r="W721" s="14"/>
      <c r="X721" s="58"/>
      <c r="Y721" s="58"/>
      <c r="Z721" s="58"/>
      <c r="AA721" s="58"/>
      <c r="AB721" s="75"/>
      <c r="AC721" s="319">
        <f>AD:AD+AE:AE</f>
        <v>0</v>
      </c>
      <c r="AD721" s="278"/>
      <c r="AE721" s="278"/>
      <c r="AF721" s="278"/>
      <c r="AG721" s="294">
        <f>AC:AC+U:U</f>
        <v>0</v>
      </c>
      <c r="AH721" s="304">
        <f>L:L-AG:AG</f>
        <v>0</v>
      </c>
    </row>
    <row r="722" spans="1:34" outlineLevel="1">
      <c r="A722" s="103">
        <v>4878</v>
      </c>
      <c r="B722" s="44" t="s">
        <v>726</v>
      </c>
      <c r="C722" s="236" t="s">
        <v>244</v>
      </c>
      <c r="D722" s="6"/>
      <c r="E722" s="8"/>
      <c r="F722" s="98">
        <v>1</v>
      </c>
      <c r="G722" s="8"/>
      <c r="H722" s="7">
        <f t="shared" si="588"/>
        <v>1</v>
      </c>
      <c r="I722" s="4">
        <v>1</v>
      </c>
      <c r="J722" s="8" t="s">
        <v>231</v>
      </c>
      <c r="K722" s="7">
        <f>SUMIF(exportMMB!D:D,'Voorbeeld Costreport BudgetMMB'!A722,exportMMB!G:G)</f>
        <v>0</v>
      </c>
      <c r="L722" s="14">
        <f>INDEX(budgetMMB!L:L,MATCH(A:A,budgetMMB!A:A,0))</f>
        <v>0</v>
      </c>
      <c r="M722" s="22">
        <f>INDEX(budgetMMB!M:M,MATCH($A:$A,budgetMMB!$A:$A,0))</f>
        <v>0</v>
      </c>
      <c r="N722" s="14">
        <f>INDEX(budgetMMB!N:N,MATCH($A:$A,budgetMMB!$A:$A,0))</f>
        <v>0</v>
      </c>
      <c r="O722" s="35">
        <f>INDEX(budgetMMB!O:O,MATCH($A:$A,budgetMMB!$A:$A,0))</f>
        <v>0</v>
      </c>
      <c r="P722" s="35">
        <f>INDEX(budgetMMB!P:P,MATCH($A:$A,budgetMMB!$A:$A,0))</f>
        <v>0</v>
      </c>
      <c r="Q722" s="35">
        <f>INDEX(budgetMMB!Q:Q,MATCH($A:$A,budgetMMB!$A:$A,0))</f>
        <v>0</v>
      </c>
      <c r="R722" s="35">
        <f>INDEX(budgetMMB!R:R,MATCH($A:$A,budgetMMB!$A:$A,0))</f>
        <v>0</v>
      </c>
      <c r="S722" s="14">
        <f>L722-SUM(N722:R722)</f>
        <v>0</v>
      </c>
      <c r="T722" s="35">
        <f>INDEX(budgetMMB!T:T,MATCH($A:$A,budgetMMB!$A:$A,0))</f>
        <v>0</v>
      </c>
      <c r="U722" s="332">
        <f>W:W+X:X+Y:Y+Z:Z+AA:AA</f>
        <v>0</v>
      </c>
      <c r="V722" s="58"/>
      <c r="W722" s="14"/>
      <c r="X722" s="58"/>
      <c r="Y722" s="58"/>
      <c r="Z722" s="58"/>
      <c r="AA722" s="58"/>
      <c r="AB722" s="75"/>
      <c r="AC722" s="319">
        <f>AD:AD+AE:AE</f>
        <v>0</v>
      </c>
      <c r="AD722" s="278"/>
      <c r="AE722" s="278"/>
      <c r="AF722" s="278"/>
      <c r="AG722" s="294">
        <f>AC:AC+U:U</f>
        <v>0</v>
      </c>
      <c r="AH722" s="304">
        <f>L:L-AG:AG</f>
        <v>0</v>
      </c>
    </row>
    <row r="723" spans="1:34" outlineLevel="1">
      <c r="A723" s="170"/>
      <c r="B723" s="171" t="s">
        <v>602</v>
      </c>
      <c r="C723" s="236"/>
      <c r="D723" s="172"/>
      <c r="E723" s="173"/>
      <c r="F723" s="174"/>
      <c r="G723" s="173"/>
      <c r="H723" s="175"/>
      <c r="I723" s="176"/>
      <c r="J723" s="173"/>
      <c r="K723" s="175"/>
      <c r="L723" s="177">
        <f>SUM(L719:L722)</f>
        <v>0</v>
      </c>
      <c r="M723" s="178">
        <f>SUM(M719:M722)</f>
        <v>0</v>
      </c>
      <c r="N723" s="177">
        <f t="shared" ref="N723:U723" si="589">SUM(N719:N722)</f>
        <v>0</v>
      </c>
      <c r="O723" s="179">
        <f t="shared" si="589"/>
        <v>0</v>
      </c>
      <c r="P723" s="179">
        <f t="shared" si="589"/>
        <v>0</v>
      </c>
      <c r="Q723" s="179">
        <f t="shared" si="589"/>
        <v>0</v>
      </c>
      <c r="R723" s="179">
        <f t="shared" si="589"/>
        <v>0</v>
      </c>
      <c r="S723" s="177">
        <f t="shared" si="589"/>
        <v>0</v>
      </c>
      <c r="T723" s="179">
        <f t="shared" si="589"/>
        <v>0</v>
      </c>
      <c r="U723" s="284">
        <f t="shared" si="589"/>
        <v>0</v>
      </c>
      <c r="V723" s="58">
        <f t="shared" ref="V723:AA723" si="590">SUM(V719:V722)</f>
        <v>0</v>
      </c>
      <c r="W723" s="14">
        <f t="shared" si="590"/>
        <v>0</v>
      </c>
      <c r="X723" s="58">
        <f t="shared" si="590"/>
        <v>0</v>
      </c>
      <c r="Y723" s="58">
        <f t="shared" si="590"/>
        <v>0</v>
      </c>
      <c r="Z723" s="58">
        <f t="shared" si="590"/>
        <v>0</v>
      </c>
      <c r="AA723" s="58">
        <f t="shared" si="590"/>
        <v>0</v>
      </c>
      <c r="AB723" s="311">
        <f t="shared" ref="AB723" si="591">SUM(AB719:AB722)</f>
        <v>0</v>
      </c>
      <c r="AC723" s="319">
        <f t="shared" ref="AC723:AF723" si="592">SUM(AC719:AC722)</f>
        <v>0</v>
      </c>
      <c r="AD723" s="278">
        <f t="shared" si="592"/>
        <v>0</v>
      </c>
      <c r="AE723" s="278">
        <f t="shared" si="592"/>
        <v>0</v>
      </c>
      <c r="AF723" s="278">
        <f t="shared" si="592"/>
        <v>0</v>
      </c>
      <c r="AG723" s="294">
        <f t="shared" ref="AG723:AH723" si="593">SUM(AG719:AG722)</f>
        <v>0</v>
      </c>
      <c r="AH723" s="304">
        <f t="shared" si="593"/>
        <v>0</v>
      </c>
    </row>
    <row r="724" spans="1:34" outlineLevel="1">
      <c r="A724" s="170"/>
      <c r="B724" s="171" t="s">
        <v>678</v>
      </c>
      <c r="C724" s="239"/>
      <c r="D724" s="172"/>
      <c r="E724" s="173"/>
      <c r="F724" s="174"/>
      <c r="G724" s="173"/>
      <c r="H724" s="175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  <c r="U724" s="284"/>
      <c r="V724" s="58"/>
      <c r="W724" s="14"/>
      <c r="X724" s="58"/>
      <c r="Y724" s="58"/>
      <c r="Z724" s="58"/>
      <c r="AA724" s="58"/>
      <c r="AB724" s="311"/>
      <c r="AC724" s="319"/>
      <c r="AD724" s="278"/>
      <c r="AE724" s="278"/>
      <c r="AF724" s="278"/>
      <c r="AG724" s="294"/>
      <c r="AH724" s="304"/>
    </row>
    <row r="725" spans="1:34" outlineLevel="1">
      <c r="A725" s="103">
        <v>4881</v>
      </c>
      <c r="B725" s="44" t="s">
        <v>727</v>
      </c>
      <c r="C725" s="236" t="s">
        <v>244</v>
      </c>
      <c r="D725" s="6"/>
      <c r="E725" s="8"/>
      <c r="F725" s="98">
        <v>1</v>
      </c>
      <c r="G725" s="8"/>
      <c r="H725" s="7">
        <f t="shared" ref="H725:H736" si="594">SUM(E725:G725)</f>
        <v>1</v>
      </c>
      <c r="I725" s="4">
        <v>1</v>
      </c>
      <c r="J725" s="8" t="s">
        <v>231</v>
      </c>
      <c r="K725" s="7">
        <f>SUMIF(exportMMB!D:D,'Voorbeeld Costreport BudgetMMB'!A725,exportMMB!G:G)</f>
        <v>0</v>
      </c>
      <c r="L725" s="14">
        <f>INDEX(budgetMMB!L:L,MATCH(A:A,budgetMMB!A:A,0))</f>
        <v>0</v>
      </c>
      <c r="M725" s="22">
        <f>INDEX(budgetMMB!M:M,MATCH($A:$A,budgetMMB!$A:$A,0))</f>
        <v>0</v>
      </c>
      <c r="N725" s="14">
        <f>INDEX(budgetMMB!N:N,MATCH($A:$A,budgetMMB!$A:$A,0))</f>
        <v>0</v>
      </c>
      <c r="O725" s="35">
        <f>INDEX(budgetMMB!O:O,MATCH($A:$A,budgetMMB!$A:$A,0))</f>
        <v>0</v>
      </c>
      <c r="P725" s="35">
        <f>INDEX(budgetMMB!P:P,MATCH($A:$A,budgetMMB!$A:$A,0))</f>
        <v>0</v>
      </c>
      <c r="Q725" s="35">
        <f>INDEX(budgetMMB!Q:Q,MATCH($A:$A,budgetMMB!$A:$A,0))</f>
        <v>0</v>
      </c>
      <c r="R725" s="35">
        <f>INDEX(budgetMMB!R:R,MATCH($A:$A,budgetMMB!$A:$A,0))</f>
        <v>0</v>
      </c>
      <c r="S725" s="14">
        <f t="shared" ref="S725:S736" si="595">L725-SUM(N725:R725)</f>
        <v>0</v>
      </c>
      <c r="T725" s="35">
        <f>INDEX(budgetMMB!T:T,MATCH($A:$A,budgetMMB!$A:$A,0))</f>
        <v>0</v>
      </c>
      <c r="U725" s="332">
        <f t="shared" ref="U725:U736" si="596">W:W+X:X+Y:Y+Z:Z+AA:AA</f>
        <v>0</v>
      </c>
      <c r="V725" s="58"/>
      <c r="W725" s="14"/>
      <c r="X725" s="58"/>
      <c r="Y725" s="58"/>
      <c r="Z725" s="58"/>
      <c r="AA725" s="58"/>
      <c r="AB725" s="75"/>
      <c r="AC725" s="319">
        <f t="shared" ref="AC725:AC736" si="597">AD:AD+AE:AE</f>
        <v>0</v>
      </c>
      <c r="AD725" s="278"/>
      <c r="AE725" s="278"/>
      <c r="AF725" s="278"/>
      <c r="AG725" s="294">
        <f t="shared" ref="AG725:AG736" si="598">AC:AC+U:U</f>
        <v>0</v>
      </c>
      <c r="AH725" s="304">
        <f t="shared" ref="AH725:AH736" si="599">L:L-AG:AG</f>
        <v>0</v>
      </c>
    </row>
    <row r="726" spans="1:34" outlineLevel="1">
      <c r="A726" s="103">
        <v>4882</v>
      </c>
      <c r="B726" s="44" t="s">
        <v>728</v>
      </c>
      <c r="C726" s="236" t="s">
        <v>244</v>
      </c>
      <c r="D726" s="6"/>
      <c r="E726" s="8"/>
      <c r="F726" s="98">
        <v>1</v>
      </c>
      <c r="G726" s="8"/>
      <c r="H726" s="7">
        <f t="shared" si="594"/>
        <v>1</v>
      </c>
      <c r="I726" s="4">
        <v>1</v>
      </c>
      <c r="J726" s="8" t="s">
        <v>231</v>
      </c>
      <c r="K726" s="7">
        <f>SUMIF(exportMMB!D:D,'Voorbeeld Costreport BudgetMMB'!A726,exportMMB!G:G)</f>
        <v>0</v>
      </c>
      <c r="L726" s="14">
        <f>INDEX(budgetMMB!L:L,MATCH(A:A,budgetMMB!A:A,0))</f>
        <v>0</v>
      </c>
      <c r="M726" s="22">
        <f>INDEX(budgetMMB!M:M,MATCH($A:$A,budgetMMB!$A:$A,0))</f>
        <v>0</v>
      </c>
      <c r="N726" s="14">
        <f>INDEX(budgetMMB!N:N,MATCH($A:$A,budgetMMB!$A:$A,0))</f>
        <v>0</v>
      </c>
      <c r="O726" s="35">
        <f>INDEX(budgetMMB!O:O,MATCH($A:$A,budgetMMB!$A:$A,0))</f>
        <v>0</v>
      </c>
      <c r="P726" s="35">
        <f>INDEX(budgetMMB!P:P,MATCH($A:$A,budgetMMB!$A:$A,0))</f>
        <v>0</v>
      </c>
      <c r="Q726" s="35">
        <f>INDEX(budgetMMB!Q:Q,MATCH($A:$A,budgetMMB!$A:$A,0))</f>
        <v>0</v>
      </c>
      <c r="R726" s="35">
        <f>INDEX(budgetMMB!R:R,MATCH($A:$A,budgetMMB!$A:$A,0))</f>
        <v>0</v>
      </c>
      <c r="S726" s="14">
        <f t="shared" si="595"/>
        <v>0</v>
      </c>
      <c r="T726" s="35">
        <f>INDEX(budgetMMB!T:T,MATCH($A:$A,budgetMMB!$A:$A,0))</f>
        <v>0</v>
      </c>
      <c r="U726" s="332">
        <f t="shared" si="596"/>
        <v>0</v>
      </c>
      <c r="V726" s="58"/>
      <c r="W726" s="14"/>
      <c r="X726" s="58"/>
      <c r="Y726" s="58"/>
      <c r="Z726" s="58"/>
      <c r="AA726" s="58"/>
      <c r="AB726" s="75"/>
      <c r="AC726" s="319">
        <f t="shared" si="597"/>
        <v>0</v>
      </c>
      <c r="AD726" s="278"/>
      <c r="AE726" s="278"/>
      <c r="AF726" s="278"/>
      <c r="AG726" s="294">
        <f t="shared" si="598"/>
        <v>0</v>
      </c>
      <c r="AH726" s="304">
        <f t="shared" si="599"/>
        <v>0</v>
      </c>
    </row>
    <row r="727" spans="1:34" outlineLevel="1">
      <c r="A727" s="103">
        <v>4883</v>
      </c>
      <c r="B727" s="44" t="s">
        <v>729</v>
      </c>
      <c r="C727" s="236" t="s">
        <v>244</v>
      </c>
      <c r="D727" s="6"/>
      <c r="E727" s="8"/>
      <c r="F727" s="98">
        <v>1</v>
      </c>
      <c r="G727" s="8"/>
      <c r="H727" s="7">
        <f t="shared" si="594"/>
        <v>1</v>
      </c>
      <c r="I727" s="4">
        <v>1</v>
      </c>
      <c r="J727" s="8" t="s">
        <v>231</v>
      </c>
      <c r="K727" s="7">
        <f>SUMIF(exportMMB!D:D,'Voorbeeld Costreport BudgetMMB'!A727,exportMMB!G:G)</f>
        <v>0</v>
      </c>
      <c r="L727" s="14">
        <f>INDEX(budgetMMB!L:L,MATCH(A:A,budgetMMB!A:A,0))</f>
        <v>0</v>
      </c>
      <c r="M727" s="22">
        <f>INDEX(budgetMMB!M:M,MATCH($A:$A,budgetMMB!$A:$A,0))</f>
        <v>0</v>
      </c>
      <c r="N727" s="14">
        <f>INDEX(budgetMMB!N:N,MATCH($A:$A,budgetMMB!$A:$A,0))</f>
        <v>0</v>
      </c>
      <c r="O727" s="35">
        <f>INDEX(budgetMMB!O:O,MATCH($A:$A,budgetMMB!$A:$A,0))</f>
        <v>0</v>
      </c>
      <c r="P727" s="35">
        <f>INDEX(budgetMMB!P:P,MATCH($A:$A,budgetMMB!$A:$A,0))</f>
        <v>0</v>
      </c>
      <c r="Q727" s="35">
        <f>INDEX(budgetMMB!Q:Q,MATCH($A:$A,budgetMMB!$A:$A,0))</f>
        <v>0</v>
      </c>
      <c r="R727" s="35">
        <f>INDEX(budgetMMB!R:R,MATCH($A:$A,budgetMMB!$A:$A,0))</f>
        <v>0</v>
      </c>
      <c r="S727" s="14">
        <f t="shared" si="595"/>
        <v>0</v>
      </c>
      <c r="T727" s="35">
        <f>INDEX(budgetMMB!T:T,MATCH($A:$A,budgetMMB!$A:$A,0))</f>
        <v>0</v>
      </c>
      <c r="U727" s="332">
        <f t="shared" si="596"/>
        <v>0</v>
      </c>
      <c r="V727" s="58"/>
      <c r="W727" s="14"/>
      <c r="X727" s="58"/>
      <c r="Y727" s="58"/>
      <c r="Z727" s="58"/>
      <c r="AA727" s="58"/>
      <c r="AB727" s="75"/>
      <c r="AC727" s="319">
        <f t="shared" si="597"/>
        <v>0</v>
      </c>
      <c r="AD727" s="278"/>
      <c r="AE727" s="278"/>
      <c r="AF727" s="278"/>
      <c r="AG727" s="294">
        <f t="shared" si="598"/>
        <v>0</v>
      </c>
      <c r="AH727" s="304">
        <f t="shared" si="599"/>
        <v>0</v>
      </c>
    </row>
    <row r="728" spans="1:34" outlineLevel="1">
      <c r="A728" s="103">
        <v>4884</v>
      </c>
      <c r="B728" s="44" t="s">
        <v>730</v>
      </c>
      <c r="C728" s="236" t="s">
        <v>244</v>
      </c>
      <c r="D728" s="6"/>
      <c r="E728" s="8"/>
      <c r="F728" s="98">
        <v>1</v>
      </c>
      <c r="G728" s="8"/>
      <c r="H728" s="7">
        <f t="shared" si="594"/>
        <v>1</v>
      </c>
      <c r="I728" s="4">
        <v>1</v>
      </c>
      <c r="J728" s="8" t="s">
        <v>231</v>
      </c>
      <c r="K728" s="7">
        <f>SUMIF(exportMMB!D:D,'Voorbeeld Costreport BudgetMMB'!A728,exportMMB!G:G)</f>
        <v>0</v>
      </c>
      <c r="L728" s="14">
        <f>INDEX(budgetMMB!L:L,MATCH(A:A,budgetMMB!A:A,0))</f>
        <v>0</v>
      </c>
      <c r="M728" s="22">
        <f>INDEX(budgetMMB!M:M,MATCH($A:$A,budgetMMB!$A:$A,0))</f>
        <v>0</v>
      </c>
      <c r="N728" s="14">
        <f>INDEX(budgetMMB!N:N,MATCH($A:$A,budgetMMB!$A:$A,0))</f>
        <v>0</v>
      </c>
      <c r="O728" s="35">
        <f>INDEX(budgetMMB!O:O,MATCH($A:$A,budgetMMB!$A:$A,0))</f>
        <v>0</v>
      </c>
      <c r="P728" s="35">
        <f>INDEX(budgetMMB!P:P,MATCH($A:$A,budgetMMB!$A:$A,0))</f>
        <v>0</v>
      </c>
      <c r="Q728" s="35">
        <f>INDEX(budgetMMB!Q:Q,MATCH($A:$A,budgetMMB!$A:$A,0))</f>
        <v>0</v>
      </c>
      <c r="R728" s="35">
        <f>INDEX(budgetMMB!R:R,MATCH($A:$A,budgetMMB!$A:$A,0))</f>
        <v>0</v>
      </c>
      <c r="S728" s="14">
        <f t="shared" si="595"/>
        <v>0</v>
      </c>
      <c r="T728" s="35">
        <f>INDEX(budgetMMB!T:T,MATCH($A:$A,budgetMMB!$A:$A,0))</f>
        <v>0</v>
      </c>
      <c r="U728" s="332">
        <f t="shared" si="596"/>
        <v>0</v>
      </c>
      <c r="V728" s="58"/>
      <c r="W728" s="14"/>
      <c r="X728" s="58"/>
      <c r="Y728" s="58"/>
      <c r="Z728" s="58"/>
      <c r="AA728" s="58"/>
      <c r="AB728" s="75"/>
      <c r="AC728" s="319">
        <f t="shared" si="597"/>
        <v>0</v>
      </c>
      <c r="AD728" s="278"/>
      <c r="AE728" s="278"/>
      <c r="AF728" s="278"/>
      <c r="AG728" s="294">
        <f t="shared" si="598"/>
        <v>0</v>
      </c>
      <c r="AH728" s="304">
        <f t="shared" si="599"/>
        <v>0</v>
      </c>
    </row>
    <row r="729" spans="1:34" outlineLevel="1">
      <c r="A729" s="103">
        <v>4885</v>
      </c>
      <c r="B729" s="44" t="s">
        <v>731</v>
      </c>
      <c r="C729" s="236" t="s">
        <v>244</v>
      </c>
      <c r="D729" s="6"/>
      <c r="E729" s="8"/>
      <c r="F729" s="98">
        <v>1</v>
      </c>
      <c r="G729" s="8"/>
      <c r="H729" s="7">
        <f t="shared" si="594"/>
        <v>1</v>
      </c>
      <c r="I729" s="4">
        <v>1</v>
      </c>
      <c r="J729" s="8" t="s">
        <v>231</v>
      </c>
      <c r="K729" s="7">
        <f>SUMIF(exportMMB!D:D,'Voorbeeld Costreport BudgetMMB'!A729,exportMMB!G:G)</f>
        <v>0</v>
      </c>
      <c r="L729" s="14">
        <f>INDEX(budgetMMB!L:L,MATCH(A:A,budgetMMB!A:A,0))</f>
        <v>0</v>
      </c>
      <c r="M729" s="22">
        <f>INDEX(budgetMMB!M:M,MATCH($A:$A,budgetMMB!$A:$A,0))</f>
        <v>0</v>
      </c>
      <c r="N729" s="14">
        <f>INDEX(budgetMMB!N:N,MATCH($A:$A,budgetMMB!$A:$A,0))</f>
        <v>0</v>
      </c>
      <c r="O729" s="35">
        <f>INDEX(budgetMMB!O:O,MATCH($A:$A,budgetMMB!$A:$A,0))</f>
        <v>0</v>
      </c>
      <c r="P729" s="35">
        <f>INDEX(budgetMMB!P:P,MATCH($A:$A,budgetMMB!$A:$A,0))</f>
        <v>0</v>
      </c>
      <c r="Q729" s="35">
        <f>INDEX(budgetMMB!Q:Q,MATCH($A:$A,budgetMMB!$A:$A,0))</f>
        <v>0</v>
      </c>
      <c r="R729" s="35">
        <f>INDEX(budgetMMB!R:R,MATCH($A:$A,budgetMMB!$A:$A,0))</f>
        <v>0</v>
      </c>
      <c r="S729" s="14">
        <f t="shared" si="595"/>
        <v>0</v>
      </c>
      <c r="T729" s="35">
        <f>INDEX(budgetMMB!T:T,MATCH($A:$A,budgetMMB!$A:$A,0))</f>
        <v>0</v>
      </c>
      <c r="U729" s="332">
        <f t="shared" si="596"/>
        <v>0</v>
      </c>
      <c r="V729" s="58"/>
      <c r="W729" s="14"/>
      <c r="X729" s="58"/>
      <c r="Y729" s="58"/>
      <c r="Z729" s="58"/>
      <c r="AA729" s="58"/>
      <c r="AB729" s="75"/>
      <c r="AC729" s="319">
        <f t="shared" si="597"/>
        <v>0</v>
      </c>
      <c r="AD729" s="278"/>
      <c r="AE729" s="278"/>
      <c r="AF729" s="278"/>
      <c r="AG729" s="294">
        <f t="shared" si="598"/>
        <v>0</v>
      </c>
      <c r="AH729" s="304">
        <f t="shared" si="599"/>
        <v>0</v>
      </c>
    </row>
    <row r="730" spans="1:34" outlineLevel="1">
      <c r="A730" s="103">
        <v>4886</v>
      </c>
      <c r="B730" s="44" t="s">
        <v>682</v>
      </c>
      <c r="C730" s="236" t="s">
        <v>244</v>
      </c>
      <c r="D730" s="6"/>
      <c r="E730" s="8"/>
      <c r="F730" s="98">
        <v>1</v>
      </c>
      <c r="G730" s="8"/>
      <c r="H730" s="7">
        <f t="shared" si="594"/>
        <v>1</v>
      </c>
      <c r="I730" s="4">
        <v>1</v>
      </c>
      <c r="J730" s="8" t="s">
        <v>231</v>
      </c>
      <c r="K730" s="7">
        <f>SUMIF(exportMMB!D:D,'Voorbeeld Costreport BudgetMMB'!A730,exportMMB!G:G)</f>
        <v>0</v>
      </c>
      <c r="L730" s="14">
        <f>INDEX(budgetMMB!L:L,MATCH(A:A,budgetMMB!A:A,0))</f>
        <v>0</v>
      </c>
      <c r="M730" s="22">
        <f>INDEX(budgetMMB!M:M,MATCH($A:$A,budgetMMB!$A:$A,0))</f>
        <v>0</v>
      </c>
      <c r="N730" s="14">
        <f>INDEX(budgetMMB!N:N,MATCH($A:$A,budgetMMB!$A:$A,0))</f>
        <v>0</v>
      </c>
      <c r="O730" s="35">
        <f>INDEX(budgetMMB!O:O,MATCH($A:$A,budgetMMB!$A:$A,0))</f>
        <v>0</v>
      </c>
      <c r="P730" s="35">
        <f>INDEX(budgetMMB!P:P,MATCH($A:$A,budgetMMB!$A:$A,0))</f>
        <v>0</v>
      </c>
      <c r="Q730" s="35">
        <f>INDEX(budgetMMB!Q:Q,MATCH($A:$A,budgetMMB!$A:$A,0))</f>
        <v>0</v>
      </c>
      <c r="R730" s="35">
        <f>INDEX(budgetMMB!R:R,MATCH($A:$A,budgetMMB!$A:$A,0))</f>
        <v>0</v>
      </c>
      <c r="S730" s="14">
        <f t="shared" si="595"/>
        <v>0</v>
      </c>
      <c r="T730" s="35">
        <f>INDEX(budgetMMB!T:T,MATCH($A:$A,budgetMMB!$A:$A,0))</f>
        <v>0</v>
      </c>
      <c r="U730" s="332">
        <f t="shared" si="596"/>
        <v>0</v>
      </c>
      <c r="V730" s="58"/>
      <c r="W730" s="14"/>
      <c r="X730" s="58"/>
      <c r="Y730" s="58"/>
      <c r="Z730" s="58"/>
      <c r="AA730" s="58"/>
      <c r="AB730" s="75"/>
      <c r="AC730" s="319">
        <f t="shared" si="597"/>
        <v>0</v>
      </c>
      <c r="AD730" s="278"/>
      <c r="AE730" s="278"/>
      <c r="AF730" s="278"/>
      <c r="AG730" s="294">
        <f t="shared" si="598"/>
        <v>0</v>
      </c>
      <c r="AH730" s="304">
        <f t="shared" si="599"/>
        <v>0</v>
      </c>
    </row>
    <row r="731" spans="1:34" outlineLevel="1">
      <c r="A731" s="103">
        <v>4887</v>
      </c>
      <c r="B731" s="44" t="s">
        <v>640</v>
      </c>
      <c r="C731" s="236" t="s">
        <v>244</v>
      </c>
      <c r="D731" s="6"/>
      <c r="E731" s="8"/>
      <c r="F731" s="98">
        <v>1</v>
      </c>
      <c r="G731" s="8"/>
      <c r="H731" s="7">
        <f t="shared" si="594"/>
        <v>1</v>
      </c>
      <c r="I731" s="4">
        <v>1</v>
      </c>
      <c r="J731" s="8" t="s">
        <v>231</v>
      </c>
      <c r="K731" s="7">
        <f>SUMIF(exportMMB!D:D,'Voorbeeld Costreport BudgetMMB'!A731,exportMMB!G:G)</f>
        <v>0</v>
      </c>
      <c r="L731" s="14">
        <f>INDEX(budgetMMB!L:L,MATCH(A:A,budgetMMB!A:A,0))</f>
        <v>0</v>
      </c>
      <c r="M731" s="22">
        <f>INDEX(budgetMMB!M:M,MATCH($A:$A,budgetMMB!$A:$A,0))</f>
        <v>0</v>
      </c>
      <c r="N731" s="14">
        <f>INDEX(budgetMMB!N:N,MATCH($A:$A,budgetMMB!$A:$A,0))</f>
        <v>0</v>
      </c>
      <c r="O731" s="35">
        <f>INDEX(budgetMMB!O:O,MATCH($A:$A,budgetMMB!$A:$A,0))</f>
        <v>0</v>
      </c>
      <c r="P731" s="35">
        <f>INDEX(budgetMMB!P:P,MATCH($A:$A,budgetMMB!$A:$A,0))</f>
        <v>0</v>
      </c>
      <c r="Q731" s="35">
        <f>INDEX(budgetMMB!Q:Q,MATCH($A:$A,budgetMMB!$A:$A,0))</f>
        <v>0</v>
      </c>
      <c r="R731" s="35">
        <f>INDEX(budgetMMB!R:R,MATCH($A:$A,budgetMMB!$A:$A,0))</f>
        <v>0</v>
      </c>
      <c r="S731" s="14">
        <f t="shared" si="595"/>
        <v>0</v>
      </c>
      <c r="T731" s="35">
        <f>INDEX(budgetMMB!T:T,MATCH($A:$A,budgetMMB!$A:$A,0))</f>
        <v>0</v>
      </c>
      <c r="U731" s="332">
        <f t="shared" si="596"/>
        <v>0</v>
      </c>
      <c r="V731" s="58"/>
      <c r="W731" s="14"/>
      <c r="X731" s="58"/>
      <c r="Y731" s="58"/>
      <c r="Z731" s="58"/>
      <c r="AA731" s="58"/>
      <c r="AB731" s="75"/>
      <c r="AC731" s="319">
        <f t="shared" si="597"/>
        <v>0</v>
      </c>
      <c r="AD731" s="278"/>
      <c r="AE731" s="278"/>
      <c r="AF731" s="278"/>
      <c r="AG731" s="294">
        <f t="shared" si="598"/>
        <v>0</v>
      </c>
      <c r="AH731" s="304">
        <f t="shared" si="599"/>
        <v>0</v>
      </c>
    </row>
    <row r="732" spans="1:34" outlineLevel="1">
      <c r="A732" s="103">
        <v>4888</v>
      </c>
      <c r="B732" s="44" t="s">
        <v>683</v>
      </c>
      <c r="C732" s="236" t="s">
        <v>244</v>
      </c>
      <c r="D732" s="6"/>
      <c r="E732" s="8"/>
      <c r="F732" s="98">
        <v>1</v>
      </c>
      <c r="G732" s="8"/>
      <c r="H732" s="7">
        <f t="shared" si="594"/>
        <v>1</v>
      </c>
      <c r="I732" s="4">
        <v>1</v>
      </c>
      <c r="J732" s="8" t="s">
        <v>231</v>
      </c>
      <c r="K732" s="7">
        <f>SUMIF(exportMMB!D:D,'Voorbeeld Costreport BudgetMMB'!A732,exportMMB!G:G)</f>
        <v>0</v>
      </c>
      <c r="L732" s="14">
        <f>INDEX(budgetMMB!L:L,MATCH(A:A,budgetMMB!A:A,0))</f>
        <v>0</v>
      </c>
      <c r="M732" s="22">
        <f>INDEX(budgetMMB!M:M,MATCH($A:$A,budgetMMB!$A:$A,0))</f>
        <v>0</v>
      </c>
      <c r="N732" s="14">
        <f>INDEX(budgetMMB!N:N,MATCH($A:$A,budgetMMB!$A:$A,0))</f>
        <v>0</v>
      </c>
      <c r="O732" s="35">
        <f>INDEX(budgetMMB!O:O,MATCH($A:$A,budgetMMB!$A:$A,0))</f>
        <v>0</v>
      </c>
      <c r="P732" s="35">
        <f>INDEX(budgetMMB!P:P,MATCH($A:$A,budgetMMB!$A:$A,0))</f>
        <v>0</v>
      </c>
      <c r="Q732" s="35">
        <f>INDEX(budgetMMB!Q:Q,MATCH($A:$A,budgetMMB!$A:$A,0))</f>
        <v>0</v>
      </c>
      <c r="R732" s="35">
        <f>INDEX(budgetMMB!R:R,MATCH($A:$A,budgetMMB!$A:$A,0))</f>
        <v>0</v>
      </c>
      <c r="S732" s="14">
        <f t="shared" si="595"/>
        <v>0</v>
      </c>
      <c r="T732" s="35">
        <f>INDEX(budgetMMB!T:T,MATCH($A:$A,budgetMMB!$A:$A,0))</f>
        <v>0</v>
      </c>
      <c r="U732" s="332">
        <f t="shared" si="596"/>
        <v>0</v>
      </c>
      <c r="V732" s="58"/>
      <c r="W732" s="14"/>
      <c r="X732" s="58"/>
      <c r="Y732" s="58"/>
      <c r="Z732" s="58"/>
      <c r="AA732" s="58"/>
      <c r="AB732" s="75"/>
      <c r="AC732" s="319">
        <f t="shared" si="597"/>
        <v>0</v>
      </c>
      <c r="AD732" s="278"/>
      <c r="AE732" s="278"/>
      <c r="AF732" s="278"/>
      <c r="AG732" s="294">
        <f t="shared" si="598"/>
        <v>0</v>
      </c>
      <c r="AH732" s="304">
        <f t="shared" si="599"/>
        <v>0</v>
      </c>
    </row>
    <row r="733" spans="1:34" outlineLevel="1">
      <c r="A733" s="103">
        <v>4890</v>
      </c>
      <c r="B733" s="44" t="s">
        <v>684</v>
      </c>
      <c r="C733" s="236" t="s">
        <v>244</v>
      </c>
      <c r="D733" s="6"/>
      <c r="E733" s="8"/>
      <c r="F733" s="98">
        <v>1</v>
      </c>
      <c r="G733" s="8"/>
      <c r="H733" s="7">
        <f t="shared" si="594"/>
        <v>1</v>
      </c>
      <c r="I733" s="4">
        <v>1</v>
      </c>
      <c r="J733" s="8" t="s">
        <v>231</v>
      </c>
      <c r="K733" s="7">
        <f>SUMIF(exportMMB!D:D,'Voorbeeld Costreport BudgetMMB'!A733,exportMMB!G:G)</f>
        <v>0</v>
      </c>
      <c r="L733" s="14">
        <f>INDEX(budgetMMB!L:L,MATCH(A:A,budgetMMB!A:A,0))</f>
        <v>0</v>
      </c>
      <c r="M733" s="22">
        <f>INDEX(budgetMMB!M:M,MATCH($A:$A,budgetMMB!$A:$A,0))</f>
        <v>0</v>
      </c>
      <c r="N733" s="14">
        <f>INDEX(budgetMMB!N:N,MATCH($A:$A,budgetMMB!$A:$A,0))</f>
        <v>0</v>
      </c>
      <c r="O733" s="35">
        <f>INDEX(budgetMMB!O:O,MATCH($A:$A,budgetMMB!$A:$A,0))</f>
        <v>0</v>
      </c>
      <c r="P733" s="35">
        <f>INDEX(budgetMMB!P:P,MATCH($A:$A,budgetMMB!$A:$A,0))</f>
        <v>0</v>
      </c>
      <c r="Q733" s="35">
        <f>INDEX(budgetMMB!Q:Q,MATCH($A:$A,budgetMMB!$A:$A,0))</f>
        <v>0</v>
      </c>
      <c r="R733" s="35">
        <f>INDEX(budgetMMB!R:R,MATCH($A:$A,budgetMMB!$A:$A,0))</f>
        <v>0</v>
      </c>
      <c r="S733" s="14">
        <f t="shared" si="595"/>
        <v>0</v>
      </c>
      <c r="T733" s="35">
        <f>INDEX(budgetMMB!T:T,MATCH($A:$A,budgetMMB!$A:$A,0))</f>
        <v>0</v>
      </c>
      <c r="U733" s="332">
        <f t="shared" si="596"/>
        <v>0</v>
      </c>
      <c r="V733" s="58"/>
      <c r="W733" s="14"/>
      <c r="X733" s="58"/>
      <c r="Y733" s="58"/>
      <c r="Z733" s="58"/>
      <c r="AA733" s="58"/>
      <c r="AB733" s="75"/>
      <c r="AC733" s="319">
        <f t="shared" si="597"/>
        <v>0</v>
      </c>
      <c r="AD733" s="278"/>
      <c r="AE733" s="278"/>
      <c r="AF733" s="278"/>
      <c r="AG733" s="294">
        <f t="shared" si="598"/>
        <v>0</v>
      </c>
      <c r="AH733" s="304">
        <f t="shared" si="599"/>
        <v>0</v>
      </c>
    </row>
    <row r="734" spans="1:34" outlineLevel="1">
      <c r="A734" s="103">
        <v>4891</v>
      </c>
      <c r="B734" s="44" t="s">
        <v>685</v>
      </c>
      <c r="C734" s="236" t="s">
        <v>244</v>
      </c>
      <c r="D734" s="6"/>
      <c r="E734" s="8"/>
      <c r="F734" s="98">
        <v>1</v>
      </c>
      <c r="G734" s="8"/>
      <c r="H734" s="7">
        <f t="shared" si="594"/>
        <v>1</v>
      </c>
      <c r="I734" s="4">
        <v>1</v>
      </c>
      <c r="J734" s="8" t="s">
        <v>231</v>
      </c>
      <c r="K734" s="7">
        <f>SUMIF(exportMMB!D:D,'Voorbeeld Costreport BudgetMMB'!A734,exportMMB!G:G)</f>
        <v>0</v>
      </c>
      <c r="L734" s="14">
        <f>INDEX(budgetMMB!L:L,MATCH(A:A,budgetMMB!A:A,0))</f>
        <v>0</v>
      </c>
      <c r="M734" s="22">
        <f>INDEX(budgetMMB!M:M,MATCH($A:$A,budgetMMB!$A:$A,0))</f>
        <v>0</v>
      </c>
      <c r="N734" s="14">
        <f>INDEX(budgetMMB!N:N,MATCH($A:$A,budgetMMB!$A:$A,0))</f>
        <v>0</v>
      </c>
      <c r="O734" s="35">
        <f>INDEX(budgetMMB!O:O,MATCH($A:$A,budgetMMB!$A:$A,0))</f>
        <v>0</v>
      </c>
      <c r="P734" s="35">
        <f>INDEX(budgetMMB!P:P,MATCH($A:$A,budgetMMB!$A:$A,0))</f>
        <v>0</v>
      </c>
      <c r="Q734" s="35">
        <f>INDEX(budgetMMB!Q:Q,MATCH($A:$A,budgetMMB!$A:$A,0))</f>
        <v>0</v>
      </c>
      <c r="R734" s="35">
        <f>INDEX(budgetMMB!R:R,MATCH($A:$A,budgetMMB!$A:$A,0))</f>
        <v>0</v>
      </c>
      <c r="S734" s="14">
        <f t="shared" si="595"/>
        <v>0</v>
      </c>
      <c r="T734" s="35">
        <f>INDEX(budgetMMB!T:T,MATCH($A:$A,budgetMMB!$A:$A,0))</f>
        <v>0</v>
      </c>
      <c r="U734" s="332">
        <f t="shared" si="596"/>
        <v>0</v>
      </c>
      <c r="V734" s="58"/>
      <c r="W734" s="14"/>
      <c r="X734" s="58"/>
      <c r="Y734" s="58"/>
      <c r="Z734" s="58"/>
      <c r="AA734" s="58"/>
      <c r="AB734" s="75"/>
      <c r="AC734" s="319">
        <f t="shared" si="597"/>
        <v>0</v>
      </c>
      <c r="AD734" s="278"/>
      <c r="AE734" s="278"/>
      <c r="AF734" s="278"/>
      <c r="AG734" s="294">
        <f t="shared" si="598"/>
        <v>0</v>
      </c>
      <c r="AH734" s="304">
        <f t="shared" si="599"/>
        <v>0</v>
      </c>
    </row>
    <row r="735" spans="1:34" outlineLevel="1">
      <c r="A735" s="103">
        <v>4892</v>
      </c>
      <c r="B735" s="44" t="s">
        <v>686</v>
      </c>
      <c r="C735" s="236" t="s">
        <v>244</v>
      </c>
      <c r="D735" s="6"/>
      <c r="E735" s="8"/>
      <c r="F735" s="98">
        <v>1</v>
      </c>
      <c r="G735" s="8"/>
      <c r="H735" s="7">
        <f t="shared" si="594"/>
        <v>1</v>
      </c>
      <c r="I735" s="4">
        <v>1</v>
      </c>
      <c r="J735" s="8" t="s">
        <v>231</v>
      </c>
      <c r="K735" s="7">
        <f>SUMIF(exportMMB!D:D,'Voorbeeld Costreport BudgetMMB'!A735,exportMMB!G:G)</f>
        <v>0</v>
      </c>
      <c r="L735" s="14">
        <f>INDEX(budgetMMB!L:L,MATCH(A:A,budgetMMB!A:A,0))</f>
        <v>0</v>
      </c>
      <c r="M735" s="22">
        <f>INDEX(budgetMMB!M:M,MATCH($A:$A,budgetMMB!$A:$A,0))</f>
        <v>0</v>
      </c>
      <c r="N735" s="14">
        <f>INDEX(budgetMMB!N:N,MATCH($A:$A,budgetMMB!$A:$A,0))</f>
        <v>0</v>
      </c>
      <c r="O735" s="35">
        <f>INDEX(budgetMMB!O:O,MATCH($A:$A,budgetMMB!$A:$A,0))</f>
        <v>0</v>
      </c>
      <c r="P735" s="35">
        <f>INDEX(budgetMMB!P:P,MATCH($A:$A,budgetMMB!$A:$A,0))</f>
        <v>0</v>
      </c>
      <c r="Q735" s="35">
        <f>INDEX(budgetMMB!Q:Q,MATCH($A:$A,budgetMMB!$A:$A,0))</f>
        <v>0</v>
      </c>
      <c r="R735" s="35">
        <f>INDEX(budgetMMB!R:R,MATCH($A:$A,budgetMMB!$A:$A,0))</f>
        <v>0</v>
      </c>
      <c r="S735" s="14">
        <f t="shared" si="595"/>
        <v>0</v>
      </c>
      <c r="T735" s="35">
        <f>INDEX(budgetMMB!T:T,MATCH($A:$A,budgetMMB!$A:$A,0))</f>
        <v>0</v>
      </c>
      <c r="U735" s="332">
        <f t="shared" si="596"/>
        <v>0</v>
      </c>
      <c r="V735" s="58"/>
      <c r="W735" s="14"/>
      <c r="X735" s="58"/>
      <c r="Y735" s="58"/>
      <c r="Z735" s="58"/>
      <c r="AA735" s="58"/>
      <c r="AB735" s="75"/>
      <c r="AC735" s="319">
        <f t="shared" si="597"/>
        <v>0</v>
      </c>
      <c r="AD735" s="278"/>
      <c r="AE735" s="278"/>
      <c r="AF735" s="278"/>
      <c r="AG735" s="294">
        <f t="shared" si="598"/>
        <v>0</v>
      </c>
      <c r="AH735" s="304">
        <f t="shared" si="599"/>
        <v>0</v>
      </c>
    </row>
    <row r="736" spans="1:34" outlineLevel="1">
      <c r="A736" s="103">
        <v>4893</v>
      </c>
      <c r="B736" s="44" t="s">
        <v>687</v>
      </c>
      <c r="C736" s="236" t="s">
        <v>244</v>
      </c>
      <c r="D736" s="6"/>
      <c r="E736" s="8"/>
      <c r="F736" s="98">
        <v>1</v>
      </c>
      <c r="G736" s="8"/>
      <c r="H736" s="7">
        <f t="shared" si="594"/>
        <v>1</v>
      </c>
      <c r="I736" s="4">
        <v>1</v>
      </c>
      <c r="J736" s="8" t="s">
        <v>231</v>
      </c>
      <c r="K736" s="7">
        <f>SUMIF(exportMMB!D:D,'Voorbeeld Costreport BudgetMMB'!A736,exportMMB!G:G)</f>
        <v>0</v>
      </c>
      <c r="L736" s="14">
        <f>INDEX(budgetMMB!L:L,MATCH(A:A,budgetMMB!A:A,0))</f>
        <v>0</v>
      </c>
      <c r="M736" s="22">
        <f>INDEX(budgetMMB!M:M,MATCH($A:$A,budgetMMB!$A:$A,0))</f>
        <v>0</v>
      </c>
      <c r="N736" s="14">
        <f>INDEX(budgetMMB!N:N,MATCH($A:$A,budgetMMB!$A:$A,0))</f>
        <v>0</v>
      </c>
      <c r="O736" s="35">
        <f>INDEX(budgetMMB!O:O,MATCH($A:$A,budgetMMB!$A:$A,0))</f>
        <v>0</v>
      </c>
      <c r="P736" s="35">
        <f>INDEX(budgetMMB!P:P,MATCH($A:$A,budgetMMB!$A:$A,0))</f>
        <v>0</v>
      </c>
      <c r="Q736" s="35">
        <f>INDEX(budgetMMB!Q:Q,MATCH($A:$A,budgetMMB!$A:$A,0))</f>
        <v>0</v>
      </c>
      <c r="R736" s="35">
        <f>INDEX(budgetMMB!R:R,MATCH($A:$A,budgetMMB!$A:$A,0))</f>
        <v>0</v>
      </c>
      <c r="S736" s="14">
        <f t="shared" si="595"/>
        <v>0</v>
      </c>
      <c r="T736" s="35">
        <f>INDEX(budgetMMB!T:T,MATCH($A:$A,budgetMMB!$A:$A,0))</f>
        <v>0</v>
      </c>
      <c r="U736" s="332">
        <f t="shared" si="596"/>
        <v>0</v>
      </c>
      <c r="V736" s="58"/>
      <c r="W736" s="14"/>
      <c r="X736" s="58"/>
      <c r="Y736" s="58"/>
      <c r="Z736" s="58"/>
      <c r="AA736" s="58"/>
      <c r="AB736" s="75"/>
      <c r="AC736" s="319">
        <f t="shared" si="597"/>
        <v>0</v>
      </c>
      <c r="AD736" s="278"/>
      <c r="AE736" s="278"/>
      <c r="AF736" s="278"/>
      <c r="AG736" s="294">
        <f t="shared" si="598"/>
        <v>0</v>
      </c>
      <c r="AH736" s="304">
        <f t="shared" si="599"/>
        <v>0</v>
      </c>
    </row>
    <row r="737" spans="1:34" outlineLevel="1">
      <c r="A737" s="170"/>
      <c r="B737" s="171" t="s">
        <v>602</v>
      </c>
      <c r="C737" s="236"/>
      <c r="D737" s="172"/>
      <c r="E737" s="173"/>
      <c r="F737" s="174"/>
      <c r="G737" s="173"/>
      <c r="H737" s="175"/>
      <c r="I737" s="176"/>
      <c r="J737" s="173"/>
      <c r="K737" s="175"/>
      <c r="L737" s="177">
        <f>SUM(L725:L736)</f>
        <v>0</v>
      </c>
      <c r="M737" s="178">
        <f>SUM(M725:M736)</f>
        <v>0</v>
      </c>
      <c r="N737" s="177">
        <f t="shared" ref="N737:U737" si="600">SUM(N725:N736)</f>
        <v>0</v>
      </c>
      <c r="O737" s="179">
        <f t="shared" si="600"/>
        <v>0</v>
      </c>
      <c r="P737" s="179">
        <f t="shared" si="600"/>
        <v>0</v>
      </c>
      <c r="Q737" s="179">
        <f t="shared" si="600"/>
        <v>0</v>
      </c>
      <c r="R737" s="179">
        <f t="shared" si="600"/>
        <v>0</v>
      </c>
      <c r="S737" s="177">
        <f t="shared" si="600"/>
        <v>0</v>
      </c>
      <c r="T737" s="179">
        <f t="shared" si="600"/>
        <v>0</v>
      </c>
      <c r="U737" s="284">
        <f t="shared" si="600"/>
        <v>0</v>
      </c>
      <c r="V737" s="58">
        <f t="shared" ref="V737:AA737" si="601">SUM(V725:V736)</f>
        <v>0</v>
      </c>
      <c r="W737" s="14">
        <f t="shared" si="601"/>
        <v>0</v>
      </c>
      <c r="X737" s="58">
        <f t="shared" si="601"/>
        <v>0</v>
      </c>
      <c r="Y737" s="58">
        <f t="shared" si="601"/>
        <v>0</v>
      </c>
      <c r="Z737" s="58">
        <f t="shared" si="601"/>
        <v>0</v>
      </c>
      <c r="AA737" s="58">
        <f t="shared" si="601"/>
        <v>0</v>
      </c>
      <c r="AB737" s="311">
        <f t="shared" ref="AB737" si="602">SUM(AB725:AB736)</f>
        <v>0</v>
      </c>
      <c r="AC737" s="319"/>
      <c r="AD737" s="278"/>
      <c r="AE737" s="278"/>
      <c r="AF737" s="278">
        <f t="shared" ref="AF737" si="603">SUM(AF725:AF736)</f>
        <v>0</v>
      </c>
      <c r="AG737" s="294">
        <f t="shared" ref="AG737:AH737" si="604">SUM(AG725:AG736)</f>
        <v>0</v>
      </c>
      <c r="AH737" s="304">
        <f t="shared" si="604"/>
        <v>0</v>
      </c>
    </row>
    <row r="738" spans="1:34" outlineLevel="1">
      <c r="A738" s="39"/>
      <c r="B738" s="46" t="s">
        <v>152</v>
      </c>
      <c r="C738" s="236"/>
      <c r="D738" s="6"/>
      <c r="E738" s="4"/>
      <c r="F738" s="98"/>
      <c r="G738" s="8"/>
      <c r="H738" s="7"/>
      <c r="I738" s="4"/>
      <c r="J738" s="8"/>
      <c r="K738" s="7"/>
      <c r="L738" s="16">
        <f>L704+L717+L723+L737</f>
        <v>0</v>
      </c>
      <c r="M738" s="21">
        <f>M704+M717+M723+M737</f>
        <v>0</v>
      </c>
      <c r="N738" s="16">
        <f t="shared" ref="N738:U738" si="605">N704+N717+N723+N737</f>
        <v>0</v>
      </c>
      <c r="O738" s="34">
        <f t="shared" si="605"/>
        <v>0</v>
      </c>
      <c r="P738" s="34">
        <f t="shared" si="605"/>
        <v>0</v>
      </c>
      <c r="Q738" s="34">
        <f t="shared" si="605"/>
        <v>0</v>
      </c>
      <c r="R738" s="34">
        <f t="shared" si="605"/>
        <v>0</v>
      </c>
      <c r="S738" s="16">
        <f t="shared" si="605"/>
        <v>0</v>
      </c>
      <c r="T738" s="34">
        <f t="shared" si="605"/>
        <v>0</v>
      </c>
      <c r="U738" s="284">
        <f t="shared" si="605"/>
        <v>0</v>
      </c>
      <c r="V738" s="58">
        <f t="shared" ref="V738:AB738" si="606">V704+V717+V723+V737</f>
        <v>0</v>
      </c>
      <c r="W738" s="14">
        <f t="shared" si="606"/>
        <v>0</v>
      </c>
      <c r="X738" s="58">
        <f t="shared" si="606"/>
        <v>0</v>
      </c>
      <c r="Y738" s="58">
        <f t="shared" si="606"/>
        <v>0</v>
      </c>
      <c r="Z738" s="58">
        <f t="shared" si="606"/>
        <v>0</v>
      </c>
      <c r="AA738" s="58">
        <f t="shared" si="606"/>
        <v>0</v>
      </c>
      <c r="AB738" s="59">
        <f t="shared" si="606"/>
        <v>0</v>
      </c>
      <c r="AC738" s="319">
        <f>AC704+AC717+AC723+AC737</f>
        <v>0</v>
      </c>
      <c r="AD738" s="278">
        <f>AD704+AD717+AD723+AD737</f>
        <v>0</v>
      </c>
      <c r="AE738" s="278">
        <f>AE704+AE717+AE723+AE737</f>
        <v>0</v>
      </c>
      <c r="AF738" s="278">
        <f>AF704+AF717+AF723+AF737</f>
        <v>0</v>
      </c>
      <c r="AG738" s="294">
        <f t="shared" ref="AG738:AH738" si="607">AG704+AG717+AG723+AG737</f>
        <v>0</v>
      </c>
      <c r="AH738" s="304">
        <f t="shared" si="607"/>
        <v>0</v>
      </c>
    </row>
    <row r="739" spans="1:34" outlineLevel="1">
      <c r="A739" s="103"/>
      <c r="B739" s="44"/>
      <c r="C739" s="236"/>
      <c r="D739" s="6"/>
      <c r="E739" s="8"/>
      <c r="F739" s="98"/>
      <c r="G739" s="8"/>
      <c r="H739" s="7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  <c r="U739" s="284"/>
      <c r="V739" s="58"/>
      <c r="W739" s="14"/>
      <c r="X739" s="58"/>
      <c r="Y739" s="58"/>
      <c r="Z739" s="58"/>
      <c r="AA739" s="58"/>
      <c r="AB739" s="75"/>
      <c r="AC739" s="319"/>
      <c r="AD739" s="278"/>
      <c r="AE739" s="278"/>
      <c r="AF739" s="278"/>
      <c r="AG739" s="294"/>
      <c r="AH739" s="304"/>
    </row>
    <row r="740" spans="1:34" outlineLevel="1">
      <c r="A740" s="104">
        <v>4900</v>
      </c>
      <c r="B740" s="31" t="s">
        <v>200</v>
      </c>
      <c r="C740" s="236"/>
      <c r="D740" s="165"/>
      <c r="E740" s="166"/>
      <c r="F740" s="167"/>
      <c r="G740" s="166"/>
      <c r="H740" s="168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  <c r="U740" s="284"/>
      <c r="V740" s="58"/>
      <c r="W740" s="14"/>
      <c r="X740" s="58"/>
      <c r="Y740" s="58"/>
      <c r="Z740" s="58"/>
      <c r="AA740" s="58"/>
      <c r="AB740" s="92"/>
      <c r="AC740" s="319"/>
      <c r="AD740" s="278"/>
      <c r="AE740" s="278"/>
      <c r="AF740" s="278"/>
      <c r="AG740" s="294"/>
      <c r="AH740" s="304"/>
    </row>
    <row r="741" spans="1:34" outlineLevel="1">
      <c r="A741" s="170"/>
      <c r="B741" s="171" t="s">
        <v>732</v>
      </c>
      <c r="C741" s="236"/>
      <c r="D741" s="172"/>
      <c r="E741" s="173"/>
      <c r="F741" s="174"/>
      <c r="G741" s="173"/>
      <c r="H741" s="175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  <c r="U741" s="284"/>
      <c r="V741" s="58"/>
      <c r="W741" s="14"/>
      <c r="X741" s="58"/>
      <c r="Y741" s="58"/>
      <c r="Z741" s="58"/>
      <c r="AA741" s="58"/>
      <c r="AB741" s="311"/>
      <c r="AC741" s="319"/>
      <c r="AD741" s="278"/>
      <c r="AE741" s="278"/>
      <c r="AF741" s="278"/>
      <c r="AG741" s="294"/>
      <c r="AH741" s="304"/>
    </row>
    <row r="742" spans="1:34" outlineLevel="1">
      <c r="A742" s="103">
        <v>4901</v>
      </c>
      <c r="B742" s="44" t="s">
        <v>733</v>
      </c>
      <c r="C742" s="236" t="s">
        <v>244</v>
      </c>
      <c r="D742" s="6"/>
      <c r="E742" s="8"/>
      <c r="F742" s="98">
        <v>1</v>
      </c>
      <c r="G742" s="8"/>
      <c r="H742" s="7">
        <f t="shared" ref="H742:H749" si="608">SUM(E742:G742)</f>
        <v>1</v>
      </c>
      <c r="I742" s="4">
        <v>1</v>
      </c>
      <c r="J742" s="8" t="s">
        <v>231</v>
      </c>
      <c r="K742" s="7">
        <f>SUMIF(exportMMB!D:D,'Voorbeeld Costreport BudgetMMB'!A742,exportMMB!G:G)</f>
        <v>0</v>
      </c>
      <c r="L742" s="14">
        <f>INDEX(budgetMMB!L:L,MATCH(A:A,budgetMMB!A:A,0))</f>
        <v>0</v>
      </c>
      <c r="M742" s="22">
        <f>INDEX(budgetMMB!M:M,MATCH($A:$A,budgetMMB!$A:$A,0))</f>
        <v>0</v>
      </c>
      <c r="N742" s="14">
        <f>INDEX(budgetMMB!N:N,MATCH($A:$A,budgetMMB!$A:$A,0))</f>
        <v>0</v>
      </c>
      <c r="O742" s="35">
        <f>INDEX(budgetMMB!O:O,MATCH($A:$A,budgetMMB!$A:$A,0))</f>
        <v>0</v>
      </c>
      <c r="P742" s="35">
        <f>INDEX(budgetMMB!P:P,MATCH($A:$A,budgetMMB!$A:$A,0))</f>
        <v>0</v>
      </c>
      <c r="Q742" s="35">
        <f>INDEX(budgetMMB!Q:Q,MATCH($A:$A,budgetMMB!$A:$A,0))</f>
        <v>0</v>
      </c>
      <c r="R742" s="35">
        <f>INDEX(budgetMMB!R:R,MATCH($A:$A,budgetMMB!$A:$A,0))</f>
        <v>0</v>
      </c>
      <c r="S742" s="14">
        <f t="shared" ref="S742:S749" si="609">L742-SUM(N742:R742)</f>
        <v>0</v>
      </c>
      <c r="T742" s="35">
        <f>INDEX(budgetMMB!T:T,MATCH($A:$A,budgetMMB!$A:$A,0))</f>
        <v>0</v>
      </c>
      <c r="U742" s="332">
        <f t="shared" ref="U742:U749" si="610">W:W+X:X+Y:Y+Z:Z+AA:AA</f>
        <v>0</v>
      </c>
      <c r="V742" s="58"/>
      <c r="W742" s="14"/>
      <c r="X742" s="58"/>
      <c r="Y742" s="58"/>
      <c r="Z742" s="58"/>
      <c r="AA742" s="58"/>
      <c r="AB742" s="75"/>
      <c r="AC742" s="319">
        <f t="shared" ref="AC742:AC749" si="611">AD:AD+AE:AE</f>
        <v>0</v>
      </c>
      <c r="AD742" s="278"/>
      <c r="AE742" s="278"/>
      <c r="AF742" s="278"/>
      <c r="AG742" s="294">
        <f t="shared" ref="AG742:AG749" si="612">AC:AC+U:U</f>
        <v>0</v>
      </c>
      <c r="AH742" s="304">
        <f t="shared" ref="AH742:AH749" si="613">L:L-AG:AG</f>
        <v>0</v>
      </c>
    </row>
    <row r="743" spans="1:34" outlineLevel="1">
      <c r="A743" s="103">
        <v>4902</v>
      </c>
      <c r="B743" s="44" t="s">
        <v>734</v>
      </c>
      <c r="C743" s="236" t="s">
        <v>244</v>
      </c>
      <c r="D743" s="6"/>
      <c r="E743" s="8"/>
      <c r="F743" s="98">
        <v>1</v>
      </c>
      <c r="G743" s="8"/>
      <c r="H743" s="7">
        <f t="shared" si="608"/>
        <v>1</v>
      </c>
      <c r="I743" s="4">
        <v>1</v>
      </c>
      <c r="J743" s="8" t="s">
        <v>231</v>
      </c>
      <c r="K743" s="7">
        <f>SUMIF(exportMMB!D:D,'Voorbeeld Costreport BudgetMMB'!A743,exportMMB!G:G)</f>
        <v>0</v>
      </c>
      <c r="L743" s="14">
        <f>INDEX(budgetMMB!L:L,MATCH(A:A,budgetMMB!A:A,0))</f>
        <v>0</v>
      </c>
      <c r="M743" s="22">
        <f>INDEX(budgetMMB!M:M,MATCH($A:$A,budgetMMB!$A:$A,0))</f>
        <v>0</v>
      </c>
      <c r="N743" s="14">
        <f>INDEX(budgetMMB!N:N,MATCH($A:$A,budgetMMB!$A:$A,0))</f>
        <v>0</v>
      </c>
      <c r="O743" s="35">
        <f>INDEX(budgetMMB!O:O,MATCH($A:$A,budgetMMB!$A:$A,0))</f>
        <v>0</v>
      </c>
      <c r="P743" s="35">
        <f>INDEX(budgetMMB!P:P,MATCH($A:$A,budgetMMB!$A:$A,0))</f>
        <v>0</v>
      </c>
      <c r="Q743" s="35">
        <f>INDEX(budgetMMB!Q:Q,MATCH($A:$A,budgetMMB!$A:$A,0))</f>
        <v>0</v>
      </c>
      <c r="R743" s="35">
        <f>INDEX(budgetMMB!R:R,MATCH($A:$A,budgetMMB!$A:$A,0))</f>
        <v>0</v>
      </c>
      <c r="S743" s="14">
        <f t="shared" si="609"/>
        <v>0</v>
      </c>
      <c r="T743" s="35">
        <f>INDEX(budgetMMB!T:T,MATCH($A:$A,budgetMMB!$A:$A,0))</f>
        <v>0</v>
      </c>
      <c r="U743" s="332">
        <f t="shared" si="610"/>
        <v>0</v>
      </c>
      <c r="V743" s="58"/>
      <c r="W743" s="14"/>
      <c r="X743" s="58"/>
      <c r="Y743" s="58"/>
      <c r="Z743" s="58"/>
      <c r="AA743" s="58"/>
      <c r="AB743" s="75"/>
      <c r="AC743" s="319">
        <f t="shared" si="611"/>
        <v>0</v>
      </c>
      <c r="AD743" s="278"/>
      <c r="AE743" s="278"/>
      <c r="AF743" s="278"/>
      <c r="AG743" s="294">
        <f t="shared" si="612"/>
        <v>0</v>
      </c>
      <c r="AH743" s="304">
        <f t="shared" si="613"/>
        <v>0</v>
      </c>
    </row>
    <row r="744" spans="1:34" outlineLevel="1">
      <c r="A744" s="103">
        <v>4903</v>
      </c>
      <c r="B744" s="44" t="s">
        <v>735</v>
      </c>
      <c r="C744" s="236" t="s">
        <v>244</v>
      </c>
      <c r="D744" s="6"/>
      <c r="E744" s="8"/>
      <c r="F744" s="98">
        <v>1</v>
      </c>
      <c r="G744" s="8"/>
      <c r="H744" s="7">
        <f t="shared" si="608"/>
        <v>1</v>
      </c>
      <c r="I744" s="4">
        <v>1</v>
      </c>
      <c r="J744" s="8" t="s">
        <v>231</v>
      </c>
      <c r="K744" s="7">
        <f>SUMIF(exportMMB!D:D,'Voorbeeld Costreport BudgetMMB'!A744,exportMMB!G:G)</f>
        <v>0</v>
      </c>
      <c r="L744" s="14">
        <f>INDEX(budgetMMB!L:L,MATCH(A:A,budgetMMB!A:A,0))</f>
        <v>0</v>
      </c>
      <c r="M744" s="22">
        <f>INDEX(budgetMMB!M:M,MATCH($A:$A,budgetMMB!$A:$A,0))</f>
        <v>0</v>
      </c>
      <c r="N744" s="14">
        <f>INDEX(budgetMMB!N:N,MATCH($A:$A,budgetMMB!$A:$A,0))</f>
        <v>0</v>
      </c>
      <c r="O744" s="35">
        <f>INDEX(budgetMMB!O:O,MATCH($A:$A,budgetMMB!$A:$A,0))</f>
        <v>0</v>
      </c>
      <c r="P744" s="35">
        <f>INDEX(budgetMMB!P:P,MATCH($A:$A,budgetMMB!$A:$A,0))</f>
        <v>0</v>
      </c>
      <c r="Q744" s="35">
        <f>INDEX(budgetMMB!Q:Q,MATCH($A:$A,budgetMMB!$A:$A,0))</f>
        <v>0</v>
      </c>
      <c r="R744" s="35">
        <f>INDEX(budgetMMB!R:R,MATCH($A:$A,budgetMMB!$A:$A,0))</f>
        <v>0</v>
      </c>
      <c r="S744" s="14">
        <f t="shared" si="609"/>
        <v>0</v>
      </c>
      <c r="T744" s="35">
        <f>INDEX(budgetMMB!T:T,MATCH($A:$A,budgetMMB!$A:$A,0))</f>
        <v>0</v>
      </c>
      <c r="U744" s="332">
        <f t="shared" si="610"/>
        <v>0</v>
      </c>
      <c r="V744" s="58"/>
      <c r="W744" s="14"/>
      <c r="X744" s="58"/>
      <c r="Y744" s="58"/>
      <c r="Z744" s="58"/>
      <c r="AA744" s="58"/>
      <c r="AB744" s="75"/>
      <c r="AC744" s="319">
        <f t="shared" si="611"/>
        <v>0</v>
      </c>
      <c r="AD744" s="278"/>
      <c r="AE744" s="278"/>
      <c r="AF744" s="278"/>
      <c r="AG744" s="294">
        <f t="shared" si="612"/>
        <v>0</v>
      </c>
      <c r="AH744" s="304">
        <f t="shared" si="613"/>
        <v>0</v>
      </c>
    </row>
    <row r="745" spans="1:34" outlineLevel="1">
      <c r="A745" s="103">
        <v>4904</v>
      </c>
      <c r="B745" s="44" t="s">
        <v>736</v>
      </c>
      <c r="C745" s="236" t="s">
        <v>244</v>
      </c>
      <c r="D745" s="6"/>
      <c r="E745" s="8"/>
      <c r="F745" s="98">
        <v>1</v>
      </c>
      <c r="G745" s="8"/>
      <c r="H745" s="7">
        <f t="shared" si="608"/>
        <v>1</v>
      </c>
      <c r="I745" s="4">
        <v>1</v>
      </c>
      <c r="J745" s="8" t="s">
        <v>231</v>
      </c>
      <c r="K745" s="7">
        <f>SUMIF(exportMMB!D:D,'Voorbeeld Costreport BudgetMMB'!A745,exportMMB!G:G)</f>
        <v>0</v>
      </c>
      <c r="L745" s="14">
        <f>INDEX(budgetMMB!L:L,MATCH(A:A,budgetMMB!A:A,0))</f>
        <v>0</v>
      </c>
      <c r="M745" s="22">
        <f>INDEX(budgetMMB!M:M,MATCH($A:$A,budgetMMB!$A:$A,0))</f>
        <v>0</v>
      </c>
      <c r="N745" s="14">
        <f>INDEX(budgetMMB!N:N,MATCH($A:$A,budgetMMB!$A:$A,0))</f>
        <v>0</v>
      </c>
      <c r="O745" s="35">
        <f>INDEX(budgetMMB!O:O,MATCH($A:$A,budgetMMB!$A:$A,0))</f>
        <v>0</v>
      </c>
      <c r="P745" s="35">
        <f>INDEX(budgetMMB!P:P,MATCH($A:$A,budgetMMB!$A:$A,0))</f>
        <v>0</v>
      </c>
      <c r="Q745" s="35">
        <f>INDEX(budgetMMB!Q:Q,MATCH($A:$A,budgetMMB!$A:$A,0))</f>
        <v>0</v>
      </c>
      <c r="R745" s="35">
        <f>INDEX(budgetMMB!R:R,MATCH($A:$A,budgetMMB!$A:$A,0))</f>
        <v>0</v>
      </c>
      <c r="S745" s="14">
        <f t="shared" si="609"/>
        <v>0</v>
      </c>
      <c r="T745" s="35">
        <f>INDEX(budgetMMB!T:T,MATCH($A:$A,budgetMMB!$A:$A,0))</f>
        <v>0</v>
      </c>
      <c r="U745" s="332">
        <f t="shared" si="610"/>
        <v>0</v>
      </c>
      <c r="V745" s="58"/>
      <c r="W745" s="14"/>
      <c r="X745" s="58"/>
      <c r="Y745" s="58"/>
      <c r="Z745" s="58"/>
      <c r="AA745" s="58"/>
      <c r="AB745" s="75"/>
      <c r="AC745" s="319">
        <f t="shared" si="611"/>
        <v>0</v>
      </c>
      <c r="AD745" s="278"/>
      <c r="AE745" s="278"/>
      <c r="AF745" s="278"/>
      <c r="AG745" s="294">
        <f t="shared" si="612"/>
        <v>0</v>
      </c>
      <c r="AH745" s="304">
        <f t="shared" si="613"/>
        <v>0</v>
      </c>
    </row>
    <row r="746" spans="1:34" outlineLevel="1">
      <c r="A746" s="103">
        <v>4911</v>
      </c>
      <c r="B746" s="44" t="s">
        <v>737</v>
      </c>
      <c r="C746" s="236" t="s">
        <v>244</v>
      </c>
      <c r="D746" s="6"/>
      <c r="E746" s="8"/>
      <c r="F746" s="98">
        <v>1</v>
      </c>
      <c r="G746" s="8"/>
      <c r="H746" s="7">
        <f t="shared" si="608"/>
        <v>1</v>
      </c>
      <c r="I746" s="4">
        <v>1</v>
      </c>
      <c r="J746" s="8" t="s">
        <v>231</v>
      </c>
      <c r="K746" s="7">
        <f>SUMIF(exportMMB!D:D,'Voorbeeld Costreport BudgetMMB'!A746,exportMMB!G:G)</f>
        <v>0</v>
      </c>
      <c r="L746" s="14">
        <f>INDEX(budgetMMB!L:L,MATCH(A:A,budgetMMB!A:A,0))</f>
        <v>0</v>
      </c>
      <c r="M746" s="22">
        <f>INDEX(budgetMMB!M:M,MATCH($A:$A,budgetMMB!$A:$A,0))</f>
        <v>0</v>
      </c>
      <c r="N746" s="14">
        <f>INDEX(budgetMMB!N:N,MATCH($A:$A,budgetMMB!$A:$A,0))</f>
        <v>0</v>
      </c>
      <c r="O746" s="35">
        <f>INDEX(budgetMMB!O:O,MATCH($A:$A,budgetMMB!$A:$A,0))</f>
        <v>0</v>
      </c>
      <c r="P746" s="35">
        <f>INDEX(budgetMMB!P:P,MATCH($A:$A,budgetMMB!$A:$A,0))</f>
        <v>0</v>
      </c>
      <c r="Q746" s="35">
        <f>INDEX(budgetMMB!Q:Q,MATCH($A:$A,budgetMMB!$A:$A,0))</f>
        <v>0</v>
      </c>
      <c r="R746" s="35">
        <f>INDEX(budgetMMB!R:R,MATCH($A:$A,budgetMMB!$A:$A,0))</f>
        <v>0</v>
      </c>
      <c r="S746" s="14">
        <f t="shared" si="609"/>
        <v>0</v>
      </c>
      <c r="T746" s="35">
        <f>INDEX(budgetMMB!T:T,MATCH($A:$A,budgetMMB!$A:$A,0))</f>
        <v>0</v>
      </c>
      <c r="U746" s="332">
        <f t="shared" si="610"/>
        <v>0</v>
      </c>
      <c r="V746" s="58"/>
      <c r="W746" s="14"/>
      <c r="X746" s="58"/>
      <c r="Y746" s="58"/>
      <c r="Z746" s="58"/>
      <c r="AA746" s="58"/>
      <c r="AB746" s="75"/>
      <c r="AC746" s="319">
        <f t="shared" si="611"/>
        <v>0</v>
      </c>
      <c r="AD746" s="278"/>
      <c r="AE746" s="278"/>
      <c r="AF746" s="278"/>
      <c r="AG746" s="294">
        <f t="shared" si="612"/>
        <v>0</v>
      </c>
      <c r="AH746" s="304">
        <f t="shared" si="613"/>
        <v>0</v>
      </c>
    </row>
    <row r="747" spans="1:34" outlineLevel="1">
      <c r="A747" s="103">
        <v>4912</v>
      </c>
      <c r="B747" s="44" t="s">
        <v>738</v>
      </c>
      <c r="C747" s="236" t="s">
        <v>244</v>
      </c>
      <c r="D747" s="6"/>
      <c r="E747" s="8"/>
      <c r="F747" s="98">
        <v>1</v>
      </c>
      <c r="G747" s="8"/>
      <c r="H747" s="7">
        <f t="shared" si="608"/>
        <v>1</v>
      </c>
      <c r="I747" s="4">
        <v>1</v>
      </c>
      <c r="J747" s="8" t="s">
        <v>231</v>
      </c>
      <c r="K747" s="7">
        <f>SUMIF(exportMMB!D:D,'Voorbeeld Costreport BudgetMMB'!A747,exportMMB!G:G)</f>
        <v>0</v>
      </c>
      <c r="L747" s="14">
        <f>INDEX(budgetMMB!L:L,MATCH(A:A,budgetMMB!A:A,0))</f>
        <v>0</v>
      </c>
      <c r="M747" s="22">
        <f>INDEX(budgetMMB!M:M,MATCH($A:$A,budgetMMB!$A:$A,0))</f>
        <v>0</v>
      </c>
      <c r="N747" s="14">
        <f>INDEX(budgetMMB!N:N,MATCH($A:$A,budgetMMB!$A:$A,0))</f>
        <v>0</v>
      </c>
      <c r="O747" s="35">
        <f>INDEX(budgetMMB!O:O,MATCH($A:$A,budgetMMB!$A:$A,0))</f>
        <v>0</v>
      </c>
      <c r="P747" s="35">
        <f>INDEX(budgetMMB!P:P,MATCH($A:$A,budgetMMB!$A:$A,0))</f>
        <v>0</v>
      </c>
      <c r="Q747" s="35">
        <f>INDEX(budgetMMB!Q:Q,MATCH($A:$A,budgetMMB!$A:$A,0))</f>
        <v>0</v>
      </c>
      <c r="R747" s="35">
        <f>INDEX(budgetMMB!R:R,MATCH($A:$A,budgetMMB!$A:$A,0))</f>
        <v>0</v>
      </c>
      <c r="S747" s="14">
        <f t="shared" si="609"/>
        <v>0</v>
      </c>
      <c r="T747" s="35">
        <f>INDEX(budgetMMB!T:T,MATCH($A:$A,budgetMMB!$A:$A,0))</f>
        <v>0</v>
      </c>
      <c r="U747" s="332">
        <f t="shared" si="610"/>
        <v>0</v>
      </c>
      <c r="V747" s="58"/>
      <c r="W747" s="14"/>
      <c r="X747" s="58"/>
      <c r="Y747" s="58"/>
      <c r="Z747" s="58"/>
      <c r="AA747" s="58"/>
      <c r="AB747" s="75"/>
      <c r="AC747" s="319">
        <f t="shared" si="611"/>
        <v>0</v>
      </c>
      <c r="AD747" s="278"/>
      <c r="AE747" s="278"/>
      <c r="AF747" s="278"/>
      <c r="AG747" s="294">
        <f t="shared" si="612"/>
        <v>0</v>
      </c>
      <c r="AH747" s="304">
        <f t="shared" si="613"/>
        <v>0</v>
      </c>
    </row>
    <row r="748" spans="1:34" outlineLevel="1">
      <c r="A748" s="103">
        <v>4913</v>
      </c>
      <c r="B748" s="44" t="s">
        <v>739</v>
      </c>
      <c r="C748" s="236" t="s">
        <v>244</v>
      </c>
      <c r="D748" s="6"/>
      <c r="E748" s="8"/>
      <c r="F748" s="98">
        <v>1</v>
      </c>
      <c r="G748" s="8"/>
      <c r="H748" s="7">
        <f t="shared" si="608"/>
        <v>1</v>
      </c>
      <c r="I748" s="4">
        <v>1</v>
      </c>
      <c r="J748" s="8" t="s">
        <v>231</v>
      </c>
      <c r="K748" s="7">
        <f>SUMIF(exportMMB!D:D,'Voorbeeld Costreport BudgetMMB'!A748,exportMMB!G:G)</f>
        <v>0</v>
      </c>
      <c r="L748" s="14">
        <f>INDEX(budgetMMB!L:L,MATCH(A:A,budgetMMB!A:A,0))</f>
        <v>0</v>
      </c>
      <c r="M748" s="22">
        <f>INDEX(budgetMMB!M:M,MATCH($A:$A,budgetMMB!$A:$A,0))</f>
        <v>0</v>
      </c>
      <c r="N748" s="14">
        <f>INDEX(budgetMMB!N:N,MATCH($A:$A,budgetMMB!$A:$A,0))</f>
        <v>0</v>
      </c>
      <c r="O748" s="35">
        <f>INDEX(budgetMMB!O:O,MATCH($A:$A,budgetMMB!$A:$A,0))</f>
        <v>0</v>
      </c>
      <c r="P748" s="35">
        <f>INDEX(budgetMMB!P:P,MATCH($A:$A,budgetMMB!$A:$A,0))</f>
        <v>0</v>
      </c>
      <c r="Q748" s="35">
        <f>INDEX(budgetMMB!Q:Q,MATCH($A:$A,budgetMMB!$A:$A,0))</f>
        <v>0</v>
      </c>
      <c r="R748" s="35">
        <f>INDEX(budgetMMB!R:R,MATCH($A:$A,budgetMMB!$A:$A,0))</f>
        <v>0</v>
      </c>
      <c r="S748" s="14">
        <f t="shared" si="609"/>
        <v>0</v>
      </c>
      <c r="T748" s="35">
        <f>INDEX(budgetMMB!T:T,MATCH($A:$A,budgetMMB!$A:$A,0))</f>
        <v>0</v>
      </c>
      <c r="U748" s="332">
        <f t="shared" si="610"/>
        <v>0</v>
      </c>
      <c r="V748" s="58"/>
      <c r="W748" s="14"/>
      <c r="X748" s="58"/>
      <c r="Y748" s="58"/>
      <c r="Z748" s="58"/>
      <c r="AA748" s="58"/>
      <c r="AB748" s="75"/>
      <c r="AC748" s="319">
        <f t="shared" si="611"/>
        <v>0</v>
      </c>
      <c r="AD748" s="278"/>
      <c r="AE748" s="278"/>
      <c r="AF748" s="278"/>
      <c r="AG748" s="294">
        <f t="shared" si="612"/>
        <v>0</v>
      </c>
      <c r="AH748" s="304">
        <f t="shared" si="613"/>
        <v>0</v>
      </c>
    </row>
    <row r="749" spans="1:34" outlineLevel="1">
      <c r="A749" s="103">
        <v>4915</v>
      </c>
      <c r="B749" s="44" t="s">
        <v>740</v>
      </c>
      <c r="C749" s="236" t="s">
        <v>244</v>
      </c>
      <c r="D749" s="6"/>
      <c r="E749" s="8"/>
      <c r="F749" s="98">
        <v>1</v>
      </c>
      <c r="G749" s="8"/>
      <c r="H749" s="7">
        <f t="shared" si="608"/>
        <v>1</v>
      </c>
      <c r="I749" s="4">
        <v>1</v>
      </c>
      <c r="J749" s="8" t="s">
        <v>231</v>
      </c>
      <c r="K749" s="7">
        <f>SUMIF(exportMMB!D:D,'Voorbeeld Costreport BudgetMMB'!A749,exportMMB!G:G)</f>
        <v>0</v>
      </c>
      <c r="L749" s="14">
        <f>INDEX(budgetMMB!L:L,MATCH(A:A,budgetMMB!A:A,0))</f>
        <v>0</v>
      </c>
      <c r="M749" s="22">
        <f>INDEX(budgetMMB!M:M,MATCH($A:$A,budgetMMB!$A:$A,0))</f>
        <v>0</v>
      </c>
      <c r="N749" s="14">
        <f>INDEX(budgetMMB!N:N,MATCH($A:$A,budgetMMB!$A:$A,0))</f>
        <v>0</v>
      </c>
      <c r="O749" s="35">
        <f>INDEX(budgetMMB!O:O,MATCH($A:$A,budgetMMB!$A:$A,0))</f>
        <v>0</v>
      </c>
      <c r="P749" s="35">
        <f>INDEX(budgetMMB!P:P,MATCH($A:$A,budgetMMB!$A:$A,0))</f>
        <v>0</v>
      </c>
      <c r="Q749" s="35">
        <f>INDEX(budgetMMB!Q:Q,MATCH($A:$A,budgetMMB!$A:$A,0))</f>
        <v>0</v>
      </c>
      <c r="R749" s="35">
        <f>INDEX(budgetMMB!R:R,MATCH($A:$A,budgetMMB!$A:$A,0))</f>
        <v>0</v>
      </c>
      <c r="S749" s="14">
        <f t="shared" si="609"/>
        <v>0</v>
      </c>
      <c r="T749" s="35">
        <f>INDEX(budgetMMB!T:T,MATCH($A:$A,budgetMMB!$A:$A,0))</f>
        <v>0</v>
      </c>
      <c r="U749" s="332">
        <f t="shared" si="610"/>
        <v>0</v>
      </c>
      <c r="V749" s="58"/>
      <c r="W749" s="14"/>
      <c r="X749" s="58"/>
      <c r="Y749" s="58"/>
      <c r="Z749" s="58"/>
      <c r="AA749" s="58"/>
      <c r="AB749" s="75"/>
      <c r="AC749" s="319">
        <f t="shared" si="611"/>
        <v>0</v>
      </c>
      <c r="AD749" s="278"/>
      <c r="AE749" s="278"/>
      <c r="AF749" s="278"/>
      <c r="AG749" s="294">
        <f t="shared" si="612"/>
        <v>0</v>
      </c>
      <c r="AH749" s="304">
        <f t="shared" si="613"/>
        <v>0</v>
      </c>
    </row>
    <row r="750" spans="1:34" outlineLevel="1">
      <c r="A750" s="170"/>
      <c r="B750" s="171" t="s">
        <v>602</v>
      </c>
      <c r="C750" s="236"/>
      <c r="D750" s="172"/>
      <c r="E750" s="173"/>
      <c r="F750" s="174"/>
      <c r="G750" s="173"/>
      <c r="H750" s="175"/>
      <c r="I750" s="176"/>
      <c r="J750" s="173"/>
      <c r="K750" s="175"/>
      <c r="L750" s="177">
        <f>SUM(L742:L749)</f>
        <v>0</v>
      </c>
      <c r="M750" s="178">
        <f>SUM(M742:M749)</f>
        <v>0</v>
      </c>
      <c r="N750" s="177">
        <f t="shared" ref="N750:U750" si="614">SUM(N742:N749)</f>
        <v>0</v>
      </c>
      <c r="O750" s="179">
        <f t="shared" si="614"/>
        <v>0</v>
      </c>
      <c r="P750" s="179">
        <f t="shared" si="614"/>
        <v>0</v>
      </c>
      <c r="Q750" s="179">
        <f t="shared" si="614"/>
        <v>0</v>
      </c>
      <c r="R750" s="179">
        <f t="shared" si="614"/>
        <v>0</v>
      </c>
      <c r="S750" s="177">
        <f t="shared" si="614"/>
        <v>0</v>
      </c>
      <c r="T750" s="179">
        <f t="shared" si="614"/>
        <v>0</v>
      </c>
      <c r="U750" s="284">
        <f t="shared" si="614"/>
        <v>0</v>
      </c>
      <c r="V750" s="58">
        <f t="shared" ref="V750:AA750" si="615">SUM(V742:V749)</f>
        <v>0</v>
      </c>
      <c r="W750" s="14">
        <f t="shared" si="615"/>
        <v>0</v>
      </c>
      <c r="X750" s="58">
        <f t="shared" si="615"/>
        <v>0</v>
      </c>
      <c r="Y750" s="58">
        <f t="shared" si="615"/>
        <v>0</v>
      </c>
      <c r="Z750" s="58">
        <f t="shared" si="615"/>
        <v>0</v>
      </c>
      <c r="AA750" s="58">
        <f t="shared" si="615"/>
        <v>0</v>
      </c>
      <c r="AB750" s="311">
        <f t="shared" ref="AB750" si="616">SUM(AB742:AB749)</f>
        <v>0</v>
      </c>
      <c r="AC750" s="319">
        <f t="shared" ref="AC750:AF750" si="617">SUM(AC742:AC749)</f>
        <v>0</v>
      </c>
      <c r="AD750" s="278">
        <f t="shared" si="617"/>
        <v>0</v>
      </c>
      <c r="AE750" s="278">
        <f t="shared" si="617"/>
        <v>0</v>
      </c>
      <c r="AF750" s="278">
        <f t="shared" si="617"/>
        <v>0</v>
      </c>
      <c r="AG750" s="294">
        <f t="shared" ref="AG750:AH750" si="618">SUM(AG742:AG749)</f>
        <v>0</v>
      </c>
      <c r="AH750" s="304">
        <f t="shared" si="618"/>
        <v>0</v>
      </c>
    </row>
    <row r="751" spans="1:34" outlineLevel="1">
      <c r="A751" s="39"/>
      <c r="B751" s="46" t="s">
        <v>152</v>
      </c>
      <c r="C751" s="236"/>
      <c r="D751" s="6"/>
      <c r="E751" s="4"/>
      <c r="F751" s="98"/>
      <c r="G751" s="8"/>
      <c r="H751" s="7"/>
      <c r="I751" s="4"/>
      <c r="J751" s="8"/>
      <c r="K751" s="7"/>
      <c r="L751" s="16">
        <f>L750</f>
        <v>0</v>
      </c>
      <c r="M751" s="21">
        <f>M750</f>
        <v>0</v>
      </c>
      <c r="N751" s="16">
        <f t="shared" ref="N751:U751" si="619">N750</f>
        <v>0</v>
      </c>
      <c r="O751" s="34">
        <f t="shared" si="619"/>
        <v>0</v>
      </c>
      <c r="P751" s="34">
        <f t="shared" si="619"/>
        <v>0</v>
      </c>
      <c r="Q751" s="34">
        <f t="shared" si="619"/>
        <v>0</v>
      </c>
      <c r="R751" s="34">
        <f t="shared" si="619"/>
        <v>0</v>
      </c>
      <c r="S751" s="16">
        <f t="shared" si="619"/>
        <v>0</v>
      </c>
      <c r="T751" s="34">
        <f t="shared" si="619"/>
        <v>0</v>
      </c>
      <c r="U751" s="284">
        <f t="shared" si="619"/>
        <v>0</v>
      </c>
      <c r="V751" s="58">
        <f t="shared" ref="V751:AB751" si="620">V750</f>
        <v>0</v>
      </c>
      <c r="W751" s="14">
        <f t="shared" si="620"/>
        <v>0</v>
      </c>
      <c r="X751" s="58">
        <f t="shared" si="620"/>
        <v>0</v>
      </c>
      <c r="Y751" s="58">
        <f t="shared" si="620"/>
        <v>0</v>
      </c>
      <c r="Z751" s="58">
        <f t="shared" si="620"/>
        <v>0</v>
      </c>
      <c r="AA751" s="58">
        <f t="shared" si="620"/>
        <v>0</v>
      </c>
      <c r="AB751" s="59">
        <f t="shared" si="620"/>
        <v>0</v>
      </c>
      <c r="AC751" s="319">
        <f>AC750</f>
        <v>0</v>
      </c>
      <c r="AD751" s="278">
        <f>AD750</f>
        <v>0</v>
      </c>
      <c r="AE751" s="278">
        <f>AE750</f>
        <v>0</v>
      </c>
      <c r="AF751" s="278">
        <f>AF750</f>
        <v>0</v>
      </c>
      <c r="AG751" s="294">
        <f t="shared" ref="AG751:AH751" si="621">AG750</f>
        <v>0</v>
      </c>
      <c r="AH751" s="304">
        <f t="shared" si="621"/>
        <v>0</v>
      </c>
    </row>
    <row r="752" spans="1:34" outlineLevel="1">
      <c r="A752" s="103"/>
      <c r="B752" s="44"/>
      <c r="C752" s="236"/>
      <c r="D752" s="6"/>
      <c r="E752" s="8"/>
      <c r="F752" s="98"/>
      <c r="G752" s="8"/>
      <c r="H752" s="7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  <c r="U752" s="284"/>
      <c r="V752" s="58"/>
      <c r="W752" s="14"/>
      <c r="X752" s="58"/>
      <c r="Y752" s="58"/>
      <c r="Z752" s="58"/>
      <c r="AA752" s="58"/>
      <c r="AB752" s="75"/>
      <c r="AC752" s="319"/>
      <c r="AD752" s="278"/>
      <c r="AE752" s="278"/>
      <c r="AF752" s="278"/>
      <c r="AG752" s="294"/>
      <c r="AH752" s="304"/>
    </row>
    <row r="753" spans="1:34" outlineLevel="1">
      <c r="A753" s="104">
        <v>4920</v>
      </c>
      <c r="B753" s="31" t="s">
        <v>201</v>
      </c>
      <c r="C753" s="236"/>
      <c r="D753" s="165"/>
      <c r="E753" s="166"/>
      <c r="F753" s="167"/>
      <c r="G753" s="166"/>
      <c r="H753" s="168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  <c r="U753" s="284"/>
      <c r="V753" s="58"/>
      <c r="W753" s="14"/>
      <c r="X753" s="58"/>
      <c r="Y753" s="58"/>
      <c r="Z753" s="58"/>
      <c r="AA753" s="58"/>
      <c r="AB753" s="92"/>
      <c r="AC753" s="319"/>
      <c r="AD753" s="278"/>
      <c r="AE753" s="278"/>
      <c r="AF753" s="278"/>
      <c r="AG753" s="294"/>
      <c r="AH753" s="304"/>
    </row>
    <row r="754" spans="1:34" outlineLevel="1">
      <c r="A754" s="170"/>
      <c r="B754" s="171" t="s">
        <v>652</v>
      </c>
      <c r="C754" s="236"/>
      <c r="D754" s="172"/>
      <c r="E754" s="173"/>
      <c r="F754" s="174"/>
      <c r="G754" s="173"/>
      <c r="H754" s="175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  <c r="U754" s="284"/>
      <c r="V754" s="58"/>
      <c r="W754" s="14"/>
      <c r="X754" s="58"/>
      <c r="Y754" s="58"/>
      <c r="Z754" s="58"/>
      <c r="AA754" s="58"/>
      <c r="AB754" s="311"/>
      <c r="AC754" s="319"/>
      <c r="AD754" s="278"/>
      <c r="AE754" s="278"/>
      <c r="AF754" s="278"/>
      <c r="AG754" s="294"/>
      <c r="AH754" s="304"/>
    </row>
    <row r="755" spans="1:34" outlineLevel="1">
      <c r="A755" s="103">
        <v>4921</v>
      </c>
      <c r="B755" s="44" t="s">
        <v>653</v>
      </c>
      <c r="C755" s="236" t="s">
        <v>244</v>
      </c>
      <c r="D755" s="6"/>
      <c r="E755" s="8"/>
      <c r="F755" s="98">
        <v>1</v>
      </c>
      <c r="G755" s="8"/>
      <c r="H755" s="7">
        <f t="shared" ref="H755:H763" si="622">SUM(E755:G755)</f>
        <v>1</v>
      </c>
      <c r="I755" s="4">
        <v>1</v>
      </c>
      <c r="J755" s="8" t="s">
        <v>231</v>
      </c>
      <c r="K755" s="7">
        <f>SUMIF(exportMMB!D:D,'Voorbeeld Costreport BudgetMMB'!A755,exportMMB!G:G)</f>
        <v>0</v>
      </c>
      <c r="L755" s="14">
        <f>INDEX(budgetMMB!L:L,MATCH(A:A,budgetMMB!A:A,0))</f>
        <v>0</v>
      </c>
      <c r="M755" s="22">
        <f>INDEX(budgetMMB!M:M,MATCH($A:$A,budgetMMB!$A:$A,0))</f>
        <v>0</v>
      </c>
      <c r="N755" s="14">
        <f>INDEX(budgetMMB!N:N,MATCH($A:$A,budgetMMB!$A:$A,0))</f>
        <v>0</v>
      </c>
      <c r="O755" s="35">
        <f>INDEX(budgetMMB!O:O,MATCH($A:$A,budgetMMB!$A:$A,0))</f>
        <v>0</v>
      </c>
      <c r="P755" s="35">
        <f>INDEX(budgetMMB!P:P,MATCH($A:$A,budgetMMB!$A:$A,0))</f>
        <v>0</v>
      </c>
      <c r="Q755" s="35">
        <f>INDEX(budgetMMB!Q:Q,MATCH($A:$A,budgetMMB!$A:$A,0))</f>
        <v>0</v>
      </c>
      <c r="R755" s="35">
        <f>INDEX(budgetMMB!R:R,MATCH($A:$A,budgetMMB!$A:$A,0))</f>
        <v>0</v>
      </c>
      <c r="S755" s="14">
        <f t="shared" ref="S755:S763" si="623">L755-SUM(N755:R755)</f>
        <v>0</v>
      </c>
      <c r="T755" s="35">
        <f>INDEX(budgetMMB!T:T,MATCH($A:$A,budgetMMB!$A:$A,0))</f>
        <v>0</v>
      </c>
      <c r="U755" s="332">
        <f t="shared" ref="U755:U763" si="624">W:W+X:X+Y:Y+Z:Z+AA:AA</f>
        <v>0</v>
      </c>
      <c r="V755" s="58"/>
      <c r="W755" s="14"/>
      <c r="X755" s="58"/>
      <c r="Y755" s="58"/>
      <c r="Z755" s="58"/>
      <c r="AA755" s="58"/>
      <c r="AB755" s="75"/>
      <c r="AC755" s="319">
        <f t="shared" ref="AC755:AC763" si="625">AD:AD+AE:AE</f>
        <v>0</v>
      </c>
      <c r="AD755" s="278"/>
      <c r="AE755" s="278"/>
      <c r="AF755" s="278"/>
      <c r="AG755" s="294">
        <f t="shared" ref="AG755:AG763" si="626">AC:AC+U:U</f>
        <v>0</v>
      </c>
      <c r="AH755" s="304">
        <f t="shared" ref="AH755:AH763" si="627">L:L-AG:AG</f>
        <v>0</v>
      </c>
    </row>
    <row r="756" spans="1:34" outlineLevel="1">
      <c r="A756" s="103">
        <v>4922</v>
      </c>
      <c r="B756" s="44" t="s">
        <v>630</v>
      </c>
      <c r="C756" s="236" t="s">
        <v>244</v>
      </c>
      <c r="D756" s="6"/>
      <c r="E756" s="8"/>
      <c r="F756" s="98">
        <v>1</v>
      </c>
      <c r="G756" s="8"/>
      <c r="H756" s="7">
        <f t="shared" si="622"/>
        <v>1</v>
      </c>
      <c r="I756" s="4">
        <v>1</v>
      </c>
      <c r="J756" s="8" t="s">
        <v>231</v>
      </c>
      <c r="K756" s="7">
        <f>SUMIF(exportMMB!D:D,'Voorbeeld Costreport BudgetMMB'!A756,exportMMB!G:G)</f>
        <v>0</v>
      </c>
      <c r="L756" s="14">
        <f>INDEX(budgetMMB!L:L,MATCH(A:A,budgetMMB!A:A,0))</f>
        <v>0</v>
      </c>
      <c r="M756" s="22">
        <f>INDEX(budgetMMB!M:M,MATCH($A:$A,budgetMMB!$A:$A,0))</f>
        <v>0</v>
      </c>
      <c r="N756" s="14">
        <f>INDEX(budgetMMB!N:N,MATCH($A:$A,budgetMMB!$A:$A,0))</f>
        <v>0</v>
      </c>
      <c r="O756" s="35">
        <f>INDEX(budgetMMB!O:O,MATCH($A:$A,budgetMMB!$A:$A,0))</f>
        <v>0</v>
      </c>
      <c r="P756" s="35">
        <f>INDEX(budgetMMB!P:P,MATCH($A:$A,budgetMMB!$A:$A,0))</f>
        <v>0</v>
      </c>
      <c r="Q756" s="35">
        <f>INDEX(budgetMMB!Q:Q,MATCH($A:$A,budgetMMB!$A:$A,0))</f>
        <v>0</v>
      </c>
      <c r="R756" s="35">
        <f>INDEX(budgetMMB!R:R,MATCH($A:$A,budgetMMB!$A:$A,0))</f>
        <v>0</v>
      </c>
      <c r="S756" s="14">
        <f t="shared" si="623"/>
        <v>0</v>
      </c>
      <c r="T756" s="35">
        <f>INDEX(budgetMMB!T:T,MATCH($A:$A,budgetMMB!$A:$A,0))</f>
        <v>0</v>
      </c>
      <c r="U756" s="332">
        <f t="shared" si="624"/>
        <v>0</v>
      </c>
      <c r="V756" s="58"/>
      <c r="W756" s="14"/>
      <c r="X756" s="58"/>
      <c r="Y756" s="58"/>
      <c r="Z756" s="58"/>
      <c r="AA756" s="58"/>
      <c r="AB756" s="75"/>
      <c r="AC756" s="319">
        <f t="shared" si="625"/>
        <v>0</v>
      </c>
      <c r="AD756" s="278"/>
      <c r="AE756" s="278"/>
      <c r="AF756" s="278"/>
      <c r="AG756" s="294">
        <f t="shared" si="626"/>
        <v>0</v>
      </c>
      <c r="AH756" s="304">
        <f t="shared" si="627"/>
        <v>0</v>
      </c>
    </row>
    <row r="757" spans="1:34" outlineLevel="1">
      <c r="A757" s="103">
        <v>4923</v>
      </c>
      <c r="B757" s="44" t="s">
        <v>710</v>
      </c>
      <c r="C757" s="236" t="s">
        <v>244</v>
      </c>
      <c r="D757" s="6"/>
      <c r="E757" s="8"/>
      <c r="F757" s="98">
        <v>1</v>
      </c>
      <c r="G757" s="8"/>
      <c r="H757" s="7">
        <f t="shared" si="622"/>
        <v>1</v>
      </c>
      <c r="I757" s="4">
        <v>1</v>
      </c>
      <c r="J757" s="8" t="s">
        <v>231</v>
      </c>
      <c r="K757" s="7">
        <f>SUMIF(exportMMB!D:D,'Voorbeeld Costreport BudgetMMB'!A757,exportMMB!G:G)</f>
        <v>0</v>
      </c>
      <c r="L757" s="14">
        <f>INDEX(budgetMMB!L:L,MATCH(A:A,budgetMMB!A:A,0))</f>
        <v>0</v>
      </c>
      <c r="M757" s="22">
        <f>INDEX(budgetMMB!M:M,MATCH($A:$A,budgetMMB!$A:$A,0))</f>
        <v>0</v>
      </c>
      <c r="N757" s="14">
        <f>INDEX(budgetMMB!N:N,MATCH($A:$A,budgetMMB!$A:$A,0))</f>
        <v>0</v>
      </c>
      <c r="O757" s="35">
        <f>INDEX(budgetMMB!O:O,MATCH($A:$A,budgetMMB!$A:$A,0))</f>
        <v>0</v>
      </c>
      <c r="P757" s="35">
        <f>INDEX(budgetMMB!P:P,MATCH($A:$A,budgetMMB!$A:$A,0))</f>
        <v>0</v>
      </c>
      <c r="Q757" s="35">
        <f>INDEX(budgetMMB!Q:Q,MATCH($A:$A,budgetMMB!$A:$A,0))</f>
        <v>0</v>
      </c>
      <c r="R757" s="35">
        <f>INDEX(budgetMMB!R:R,MATCH($A:$A,budgetMMB!$A:$A,0))</f>
        <v>0</v>
      </c>
      <c r="S757" s="14">
        <f t="shared" si="623"/>
        <v>0</v>
      </c>
      <c r="T757" s="35">
        <f>INDEX(budgetMMB!T:T,MATCH($A:$A,budgetMMB!$A:$A,0))</f>
        <v>0</v>
      </c>
      <c r="U757" s="332">
        <f t="shared" si="624"/>
        <v>0</v>
      </c>
      <c r="V757" s="58"/>
      <c r="W757" s="14"/>
      <c r="X757" s="58"/>
      <c r="Y757" s="58"/>
      <c r="Z757" s="58"/>
      <c r="AA757" s="58"/>
      <c r="AB757" s="75"/>
      <c r="AC757" s="319">
        <f t="shared" si="625"/>
        <v>0</v>
      </c>
      <c r="AD757" s="278"/>
      <c r="AE757" s="278"/>
      <c r="AF757" s="278"/>
      <c r="AG757" s="294">
        <f t="shared" si="626"/>
        <v>0</v>
      </c>
      <c r="AH757" s="304">
        <f t="shared" si="627"/>
        <v>0</v>
      </c>
    </row>
    <row r="758" spans="1:34" outlineLevel="1">
      <c r="A758" s="103">
        <v>4924</v>
      </c>
      <c r="B758" s="44" t="s">
        <v>711</v>
      </c>
      <c r="C758" s="236" t="s">
        <v>244</v>
      </c>
      <c r="D758" s="6"/>
      <c r="E758" s="8"/>
      <c r="F758" s="98">
        <v>1</v>
      </c>
      <c r="G758" s="8"/>
      <c r="H758" s="7">
        <f t="shared" si="622"/>
        <v>1</v>
      </c>
      <c r="I758" s="4">
        <v>1</v>
      </c>
      <c r="J758" s="8" t="s">
        <v>231</v>
      </c>
      <c r="K758" s="7">
        <f>SUMIF(exportMMB!D:D,'Voorbeeld Costreport BudgetMMB'!A758,exportMMB!G:G)</f>
        <v>0</v>
      </c>
      <c r="L758" s="14">
        <f>INDEX(budgetMMB!L:L,MATCH(A:A,budgetMMB!A:A,0))</f>
        <v>0</v>
      </c>
      <c r="M758" s="22">
        <f>INDEX(budgetMMB!M:M,MATCH($A:$A,budgetMMB!$A:$A,0))</f>
        <v>0</v>
      </c>
      <c r="N758" s="14">
        <f>INDEX(budgetMMB!N:N,MATCH($A:$A,budgetMMB!$A:$A,0))</f>
        <v>0</v>
      </c>
      <c r="O758" s="35">
        <f>INDEX(budgetMMB!O:O,MATCH($A:$A,budgetMMB!$A:$A,0))</f>
        <v>0</v>
      </c>
      <c r="P758" s="35">
        <f>INDEX(budgetMMB!P:P,MATCH($A:$A,budgetMMB!$A:$A,0))</f>
        <v>0</v>
      </c>
      <c r="Q758" s="35">
        <f>INDEX(budgetMMB!Q:Q,MATCH($A:$A,budgetMMB!$A:$A,0))</f>
        <v>0</v>
      </c>
      <c r="R758" s="35">
        <f>INDEX(budgetMMB!R:R,MATCH($A:$A,budgetMMB!$A:$A,0))</f>
        <v>0</v>
      </c>
      <c r="S758" s="14">
        <f t="shared" si="623"/>
        <v>0</v>
      </c>
      <c r="T758" s="35">
        <f>INDEX(budgetMMB!T:T,MATCH($A:$A,budgetMMB!$A:$A,0))</f>
        <v>0</v>
      </c>
      <c r="U758" s="332">
        <f t="shared" si="624"/>
        <v>0</v>
      </c>
      <c r="V758" s="58"/>
      <c r="W758" s="14"/>
      <c r="X758" s="58"/>
      <c r="Y758" s="58"/>
      <c r="Z758" s="58"/>
      <c r="AA758" s="58"/>
      <c r="AB758" s="75"/>
      <c r="AC758" s="319">
        <f t="shared" si="625"/>
        <v>0</v>
      </c>
      <c r="AD758" s="278"/>
      <c r="AE758" s="278"/>
      <c r="AF758" s="278"/>
      <c r="AG758" s="294">
        <f t="shared" si="626"/>
        <v>0</v>
      </c>
      <c r="AH758" s="304">
        <f t="shared" si="627"/>
        <v>0</v>
      </c>
    </row>
    <row r="759" spans="1:34" outlineLevel="1">
      <c r="A759" s="103">
        <v>4925</v>
      </c>
      <c r="B759" s="44" t="s">
        <v>632</v>
      </c>
      <c r="C759" s="236" t="s">
        <v>244</v>
      </c>
      <c r="D759" s="6"/>
      <c r="E759" s="8"/>
      <c r="F759" s="98">
        <v>1</v>
      </c>
      <c r="G759" s="8"/>
      <c r="H759" s="7">
        <f t="shared" si="622"/>
        <v>1</v>
      </c>
      <c r="I759" s="4">
        <v>1</v>
      </c>
      <c r="J759" s="8" t="s">
        <v>231</v>
      </c>
      <c r="K759" s="7">
        <f>SUMIF(exportMMB!D:D,'Voorbeeld Costreport BudgetMMB'!A759,exportMMB!G:G)</f>
        <v>0</v>
      </c>
      <c r="L759" s="14">
        <f>INDEX(budgetMMB!L:L,MATCH(A:A,budgetMMB!A:A,0))</f>
        <v>0</v>
      </c>
      <c r="M759" s="22">
        <f>INDEX(budgetMMB!M:M,MATCH($A:$A,budgetMMB!$A:$A,0))</f>
        <v>0</v>
      </c>
      <c r="N759" s="14">
        <f>INDEX(budgetMMB!N:N,MATCH($A:$A,budgetMMB!$A:$A,0))</f>
        <v>0</v>
      </c>
      <c r="O759" s="35">
        <f>INDEX(budgetMMB!O:O,MATCH($A:$A,budgetMMB!$A:$A,0))</f>
        <v>0</v>
      </c>
      <c r="P759" s="35">
        <f>INDEX(budgetMMB!P:P,MATCH($A:$A,budgetMMB!$A:$A,0))</f>
        <v>0</v>
      </c>
      <c r="Q759" s="35">
        <f>INDEX(budgetMMB!Q:Q,MATCH($A:$A,budgetMMB!$A:$A,0))</f>
        <v>0</v>
      </c>
      <c r="R759" s="35">
        <f>INDEX(budgetMMB!R:R,MATCH($A:$A,budgetMMB!$A:$A,0))</f>
        <v>0</v>
      </c>
      <c r="S759" s="14">
        <f t="shared" si="623"/>
        <v>0</v>
      </c>
      <c r="T759" s="35">
        <f>INDEX(budgetMMB!T:T,MATCH($A:$A,budgetMMB!$A:$A,0))</f>
        <v>0</v>
      </c>
      <c r="U759" s="332">
        <f t="shared" si="624"/>
        <v>0</v>
      </c>
      <c r="V759" s="58"/>
      <c r="W759" s="14"/>
      <c r="X759" s="58"/>
      <c r="Y759" s="58"/>
      <c r="Z759" s="58"/>
      <c r="AA759" s="58"/>
      <c r="AB759" s="75"/>
      <c r="AC759" s="319">
        <f t="shared" si="625"/>
        <v>0</v>
      </c>
      <c r="AD759" s="278"/>
      <c r="AE759" s="278"/>
      <c r="AF759" s="278"/>
      <c r="AG759" s="294">
        <f t="shared" si="626"/>
        <v>0</v>
      </c>
      <c r="AH759" s="304">
        <f t="shared" si="627"/>
        <v>0</v>
      </c>
    </row>
    <row r="760" spans="1:34" outlineLevel="1">
      <c r="A760" s="103">
        <v>4930</v>
      </c>
      <c r="B760" s="44" t="s">
        <v>633</v>
      </c>
      <c r="C760" s="236" t="s">
        <v>244</v>
      </c>
      <c r="D760" s="6"/>
      <c r="E760" s="8"/>
      <c r="F760" s="98">
        <v>1</v>
      </c>
      <c r="G760" s="8"/>
      <c r="H760" s="7">
        <f t="shared" si="622"/>
        <v>1</v>
      </c>
      <c r="I760" s="4">
        <v>1</v>
      </c>
      <c r="J760" s="8" t="s">
        <v>231</v>
      </c>
      <c r="K760" s="7">
        <f>SUMIF(exportMMB!D:D,'Voorbeeld Costreport BudgetMMB'!A760,exportMMB!G:G)</f>
        <v>0</v>
      </c>
      <c r="L760" s="14">
        <f>INDEX(budgetMMB!L:L,MATCH(A:A,budgetMMB!A:A,0))</f>
        <v>0</v>
      </c>
      <c r="M760" s="22">
        <f>INDEX(budgetMMB!M:M,MATCH($A:$A,budgetMMB!$A:$A,0))</f>
        <v>0</v>
      </c>
      <c r="N760" s="14">
        <f>INDEX(budgetMMB!N:N,MATCH($A:$A,budgetMMB!$A:$A,0))</f>
        <v>0</v>
      </c>
      <c r="O760" s="35">
        <f>INDEX(budgetMMB!O:O,MATCH($A:$A,budgetMMB!$A:$A,0))</f>
        <v>0</v>
      </c>
      <c r="P760" s="35">
        <f>INDEX(budgetMMB!P:P,MATCH($A:$A,budgetMMB!$A:$A,0))</f>
        <v>0</v>
      </c>
      <c r="Q760" s="35">
        <f>INDEX(budgetMMB!Q:Q,MATCH($A:$A,budgetMMB!$A:$A,0))</f>
        <v>0</v>
      </c>
      <c r="R760" s="35">
        <f>INDEX(budgetMMB!R:R,MATCH($A:$A,budgetMMB!$A:$A,0))</f>
        <v>0</v>
      </c>
      <c r="S760" s="14">
        <f t="shared" si="623"/>
        <v>0</v>
      </c>
      <c r="T760" s="35">
        <f>INDEX(budgetMMB!T:T,MATCH($A:$A,budgetMMB!$A:$A,0))</f>
        <v>0</v>
      </c>
      <c r="U760" s="332">
        <f t="shared" si="624"/>
        <v>0</v>
      </c>
      <c r="V760" s="58"/>
      <c r="W760" s="14"/>
      <c r="X760" s="58"/>
      <c r="Y760" s="58"/>
      <c r="Z760" s="58"/>
      <c r="AA760" s="58"/>
      <c r="AB760" s="75"/>
      <c r="AC760" s="319">
        <f t="shared" si="625"/>
        <v>0</v>
      </c>
      <c r="AD760" s="278"/>
      <c r="AE760" s="278"/>
      <c r="AF760" s="278"/>
      <c r="AG760" s="294">
        <f t="shared" si="626"/>
        <v>0</v>
      </c>
      <c r="AH760" s="304">
        <f t="shared" si="627"/>
        <v>0</v>
      </c>
    </row>
    <row r="761" spans="1:34" outlineLevel="1">
      <c r="A761" s="103">
        <v>4931</v>
      </c>
      <c r="B761" s="44" t="s">
        <v>634</v>
      </c>
      <c r="C761" s="236" t="s">
        <v>244</v>
      </c>
      <c r="D761" s="6"/>
      <c r="E761" s="8"/>
      <c r="F761" s="98">
        <v>1</v>
      </c>
      <c r="G761" s="8"/>
      <c r="H761" s="7">
        <f t="shared" si="622"/>
        <v>1</v>
      </c>
      <c r="I761" s="4">
        <v>1</v>
      </c>
      <c r="J761" s="8" t="s">
        <v>231</v>
      </c>
      <c r="K761" s="7">
        <f>SUMIF(exportMMB!D:D,'Voorbeeld Costreport BudgetMMB'!A761,exportMMB!G:G)</f>
        <v>0</v>
      </c>
      <c r="L761" s="14">
        <f>INDEX(budgetMMB!L:L,MATCH(A:A,budgetMMB!A:A,0))</f>
        <v>0</v>
      </c>
      <c r="M761" s="22">
        <f>INDEX(budgetMMB!M:M,MATCH($A:$A,budgetMMB!$A:$A,0))</f>
        <v>0</v>
      </c>
      <c r="N761" s="14">
        <f>INDEX(budgetMMB!N:N,MATCH($A:$A,budgetMMB!$A:$A,0))</f>
        <v>0</v>
      </c>
      <c r="O761" s="35">
        <f>INDEX(budgetMMB!O:O,MATCH($A:$A,budgetMMB!$A:$A,0))</f>
        <v>0</v>
      </c>
      <c r="P761" s="35">
        <f>INDEX(budgetMMB!P:P,MATCH($A:$A,budgetMMB!$A:$A,0))</f>
        <v>0</v>
      </c>
      <c r="Q761" s="35">
        <f>INDEX(budgetMMB!Q:Q,MATCH($A:$A,budgetMMB!$A:$A,0))</f>
        <v>0</v>
      </c>
      <c r="R761" s="35">
        <f>INDEX(budgetMMB!R:R,MATCH($A:$A,budgetMMB!$A:$A,0))</f>
        <v>0</v>
      </c>
      <c r="S761" s="14">
        <f t="shared" si="623"/>
        <v>0</v>
      </c>
      <c r="T761" s="35">
        <f>INDEX(budgetMMB!T:T,MATCH($A:$A,budgetMMB!$A:$A,0))</f>
        <v>0</v>
      </c>
      <c r="U761" s="332">
        <f t="shared" si="624"/>
        <v>0</v>
      </c>
      <c r="V761" s="58"/>
      <c r="W761" s="14"/>
      <c r="X761" s="58"/>
      <c r="Y761" s="58"/>
      <c r="Z761" s="58"/>
      <c r="AA761" s="58"/>
      <c r="AB761" s="75"/>
      <c r="AC761" s="319">
        <f t="shared" si="625"/>
        <v>0</v>
      </c>
      <c r="AD761" s="278"/>
      <c r="AE761" s="278"/>
      <c r="AF761" s="278"/>
      <c r="AG761" s="294">
        <f t="shared" si="626"/>
        <v>0</v>
      </c>
      <c r="AH761" s="304">
        <f t="shared" si="627"/>
        <v>0</v>
      </c>
    </row>
    <row r="762" spans="1:34" outlineLevel="1">
      <c r="A762" s="103">
        <v>4932</v>
      </c>
      <c r="B762" s="44" t="s">
        <v>712</v>
      </c>
      <c r="C762" s="236" t="s">
        <v>244</v>
      </c>
      <c r="D762" s="6"/>
      <c r="E762" s="8"/>
      <c r="F762" s="98">
        <v>1</v>
      </c>
      <c r="G762" s="8"/>
      <c r="H762" s="7">
        <f t="shared" si="622"/>
        <v>1</v>
      </c>
      <c r="I762" s="4">
        <v>1</v>
      </c>
      <c r="J762" s="8" t="s">
        <v>231</v>
      </c>
      <c r="K762" s="7">
        <f>SUMIF(exportMMB!D:D,'Voorbeeld Costreport BudgetMMB'!A762,exportMMB!G:G)</f>
        <v>0</v>
      </c>
      <c r="L762" s="14">
        <f>INDEX(budgetMMB!L:L,MATCH(A:A,budgetMMB!A:A,0))</f>
        <v>0</v>
      </c>
      <c r="M762" s="22">
        <f>INDEX(budgetMMB!M:M,MATCH($A:$A,budgetMMB!$A:$A,0))</f>
        <v>0</v>
      </c>
      <c r="N762" s="14">
        <f>INDEX(budgetMMB!N:N,MATCH($A:$A,budgetMMB!$A:$A,0))</f>
        <v>0</v>
      </c>
      <c r="O762" s="35">
        <f>INDEX(budgetMMB!O:O,MATCH($A:$A,budgetMMB!$A:$A,0))</f>
        <v>0</v>
      </c>
      <c r="P762" s="35">
        <f>INDEX(budgetMMB!P:P,MATCH($A:$A,budgetMMB!$A:$A,0))</f>
        <v>0</v>
      </c>
      <c r="Q762" s="35">
        <f>INDEX(budgetMMB!Q:Q,MATCH($A:$A,budgetMMB!$A:$A,0))</f>
        <v>0</v>
      </c>
      <c r="R762" s="35">
        <f>INDEX(budgetMMB!R:R,MATCH($A:$A,budgetMMB!$A:$A,0))</f>
        <v>0</v>
      </c>
      <c r="S762" s="14">
        <f t="shared" si="623"/>
        <v>0</v>
      </c>
      <c r="T762" s="35">
        <f>INDEX(budgetMMB!T:T,MATCH($A:$A,budgetMMB!$A:$A,0))</f>
        <v>0</v>
      </c>
      <c r="U762" s="332">
        <f t="shared" si="624"/>
        <v>0</v>
      </c>
      <c r="V762" s="58"/>
      <c r="W762" s="14"/>
      <c r="X762" s="58"/>
      <c r="Y762" s="58"/>
      <c r="Z762" s="58"/>
      <c r="AA762" s="58"/>
      <c r="AB762" s="75"/>
      <c r="AC762" s="319">
        <f t="shared" si="625"/>
        <v>0</v>
      </c>
      <c r="AD762" s="278"/>
      <c r="AE762" s="278"/>
      <c r="AF762" s="278"/>
      <c r="AG762" s="294">
        <f t="shared" si="626"/>
        <v>0</v>
      </c>
      <c r="AH762" s="304">
        <f t="shared" si="627"/>
        <v>0</v>
      </c>
    </row>
    <row r="763" spans="1:34" outlineLevel="1">
      <c r="A763" s="103">
        <v>4935</v>
      </c>
      <c r="B763" s="44" t="s">
        <v>741</v>
      </c>
      <c r="C763" s="236" t="s">
        <v>244</v>
      </c>
      <c r="D763" s="6"/>
      <c r="E763" s="8"/>
      <c r="F763" s="98">
        <v>1</v>
      </c>
      <c r="G763" s="8"/>
      <c r="H763" s="7">
        <f t="shared" si="622"/>
        <v>1</v>
      </c>
      <c r="I763" s="4">
        <v>1</v>
      </c>
      <c r="J763" s="8" t="s">
        <v>231</v>
      </c>
      <c r="K763" s="7">
        <f>SUMIF(exportMMB!D:D,'Voorbeeld Costreport BudgetMMB'!A763,exportMMB!G:G)</f>
        <v>0</v>
      </c>
      <c r="L763" s="14">
        <f>INDEX(budgetMMB!L:L,MATCH(A:A,budgetMMB!A:A,0))</f>
        <v>0</v>
      </c>
      <c r="M763" s="22">
        <f>INDEX(budgetMMB!M:M,MATCH($A:$A,budgetMMB!$A:$A,0))</f>
        <v>0</v>
      </c>
      <c r="N763" s="14">
        <f>INDEX(budgetMMB!N:N,MATCH($A:$A,budgetMMB!$A:$A,0))</f>
        <v>0</v>
      </c>
      <c r="O763" s="35">
        <f>INDEX(budgetMMB!O:O,MATCH($A:$A,budgetMMB!$A:$A,0))</f>
        <v>0</v>
      </c>
      <c r="P763" s="35">
        <f>INDEX(budgetMMB!P:P,MATCH($A:$A,budgetMMB!$A:$A,0))</f>
        <v>0</v>
      </c>
      <c r="Q763" s="35">
        <f>INDEX(budgetMMB!Q:Q,MATCH($A:$A,budgetMMB!$A:$A,0))</f>
        <v>0</v>
      </c>
      <c r="R763" s="35">
        <f>INDEX(budgetMMB!R:R,MATCH($A:$A,budgetMMB!$A:$A,0))</f>
        <v>0</v>
      </c>
      <c r="S763" s="14">
        <f t="shared" si="623"/>
        <v>0</v>
      </c>
      <c r="T763" s="35">
        <f>INDEX(budgetMMB!T:T,MATCH($A:$A,budgetMMB!$A:$A,0))</f>
        <v>0</v>
      </c>
      <c r="U763" s="332">
        <f t="shared" si="624"/>
        <v>0</v>
      </c>
      <c r="V763" s="58"/>
      <c r="W763" s="14"/>
      <c r="X763" s="58"/>
      <c r="Y763" s="58"/>
      <c r="Z763" s="58"/>
      <c r="AA763" s="58"/>
      <c r="AB763" s="75"/>
      <c r="AC763" s="319">
        <f t="shared" si="625"/>
        <v>0</v>
      </c>
      <c r="AD763" s="278"/>
      <c r="AE763" s="278"/>
      <c r="AF763" s="278"/>
      <c r="AG763" s="294">
        <f t="shared" si="626"/>
        <v>0</v>
      </c>
      <c r="AH763" s="304">
        <f t="shared" si="627"/>
        <v>0</v>
      </c>
    </row>
    <row r="764" spans="1:34" outlineLevel="1">
      <c r="A764" s="170"/>
      <c r="B764" s="171" t="s">
        <v>602</v>
      </c>
      <c r="C764" s="236"/>
      <c r="D764" s="172"/>
      <c r="E764" s="173"/>
      <c r="F764" s="174"/>
      <c r="G764" s="173"/>
      <c r="H764" s="175"/>
      <c r="I764" s="176"/>
      <c r="J764" s="173"/>
      <c r="K764" s="175"/>
      <c r="L764" s="177">
        <f>SUM(L755:L763)</f>
        <v>0</v>
      </c>
      <c r="M764" s="178">
        <f>SUM(M755:M763)</f>
        <v>0</v>
      </c>
      <c r="N764" s="177">
        <f t="shared" ref="N764:U764" si="628">SUM(N755:N763)</f>
        <v>0</v>
      </c>
      <c r="O764" s="179">
        <f t="shared" si="628"/>
        <v>0</v>
      </c>
      <c r="P764" s="179">
        <f t="shared" si="628"/>
        <v>0</v>
      </c>
      <c r="Q764" s="179">
        <f t="shared" si="628"/>
        <v>0</v>
      </c>
      <c r="R764" s="179">
        <f t="shared" si="628"/>
        <v>0</v>
      </c>
      <c r="S764" s="177">
        <f t="shared" si="628"/>
        <v>0</v>
      </c>
      <c r="T764" s="179">
        <f t="shared" si="628"/>
        <v>0</v>
      </c>
      <c r="U764" s="284">
        <f t="shared" si="628"/>
        <v>0</v>
      </c>
      <c r="V764" s="58">
        <f t="shared" ref="V764:AA764" si="629">SUM(V755:V763)</f>
        <v>0</v>
      </c>
      <c r="W764" s="14">
        <f t="shared" si="629"/>
        <v>0</v>
      </c>
      <c r="X764" s="58">
        <f t="shared" si="629"/>
        <v>0</v>
      </c>
      <c r="Y764" s="58">
        <f t="shared" si="629"/>
        <v>0</v>
      </c>
      <c r="Z764" s="58">
        <f t="shared" si="629"/>
        <v>0</v>
      </c>
      <c r="AA764" s="58">
        <f t="shared" si="629"/>
        <v>0</v>
      </c>
      <c r="AB764" s="311">
        <f t="shared" ref="AB764" si="630">SUM(AB755:AB763)</f>
        <v>0</v>
      </c>
      <c r="AC764" s="319">
        <f t="shared" ref="AC764:AF764" si="631">SUM(AC755:AC763)</f>
        <v>0</v>
      </c>
      <c r="AD764" s="278">
        <f t="shared" si="631"/>
        <v>0</v>
      </c>
      <c r="AE764" s="278">
        <f t="shared" si="631"/>
        <v>0</v>
      </c>
      <c r="AF764" s="278">
        <f t="shared" si="631"/>
        <v>0</v>
      </c>
      <c r="AG764" s="294">
        <f t="shared" ref="AG764:AH764" si="632">SUM(AG755:AG763)</f>
        <v>0</v>
      </c>
      <c r="AH764" s="304">
        <f t="shared" si="632"/>
        <v>0</v>
      </c>
    </row>
    <row r="765" spans="1:34" outlineLevel="1">
      <c r="A765" s="170"/>
      <c r="B765" s="171" t="s">
        <v>742</v>
      </c>
      <c r="C765" s="236"/>
      <c r="D765" s="172"/>
      <c r="E765" s="173"/>
      <c r="F765" s="174"/>
      <c r="G765" s="173"/>
      <c r="H765" s="175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  <c r="U765" s="284"/>
      <c r="V765" s="58"/>
      <c r="W765" s="14"/>
      <c r="X765" s="58"/>
      <c r="Y765" s="58"/>
      <c r="Z765" s="58"/>
      <c r="AA765" s="58"/>
      <c r="AB765" s="311"/>
      <c r="AC765" s="319"/>
      <c r="AD765" s="278"/>
      <c r="AE765" s="278"/>
      <c r="AF765" s="278"/>
      <c r="AG765" s="294"/>
      <c r="AH765" s="304"/>
    </row>
    <row r="766" spans="1:34" outlineLevel="1">
      <c r="A766" s="103">
        <v>4951</v>
      </c>
      <c r="B766" s="44" t="s">
        <v>743</v>
      </c>
      <c r="C766" s="236" t="s">
        <v>244</v>
      </c>
      <c r="D766" s="6"/>
      <c r="E766" s="8"/>
      <c r="F766" s="98">
        <v>1</v>
      </c>
      <c r="G766" s="8"/>
      <c r="H766" s="7">
        <f t="shared" ref="H766:H779" si="633">SUM(E766:G766)</f>
        <v>1</v>
      </c>
      <c r="I766" s="4">
        <v>1</v>
      </c>
      <c r="J766" s="8" t="s">
        <v>231</v>
      </c>
      <c r="K766" s="7">
        <f>SUMIF(exportMMB!D:D,'Voorbeeld Costreport BudgetMMB'!A766,exportMMB!G:G)</f>
        <v>0</v>
      </c>
      <c r="L766" s="14">
        <f>INDEX(budgetMMB!L:L,MATCH(A:A,budgetMMB!A:A,0))</f>
        <v>0</v>
      </c>
      <c r="M766" s="22">
        <f>INDEX(budgetMMB!M:M,MATCH($A:$A,budgetMMB!$A:$A,0))</f>
        <v>0</v>
      </c>
      <c r="N766" s="14">
        <f>INDEX(budgetMMB!N:N,MATCH($A:$A,budgetMMB!$A:$A,0))</f>
        <v>0</v>
      </c>
      <c r="O766" s="35">
        <f>INDEX(budgetMMB!O:O,MATCH($A:$A,budgetMMB!$A:$A,0))</f>
        <v>0</v>
      </c>
      <c r="P766" s="35">
        <f>INDEX(budgetMMB!P:P,MATCH($A:$A,budgetMMB!$A:$A,0))</f>
        <v>0</v>
      </c>
      <c r="Q766" s="35">
        <f>INDEX(budgetMMB!Q:Q,MATCH($A:$A,budgetMMB!$A:$A,0))</f>
        <v>0</v>
      </c>
      <c r="R766" s="35">
        <f>INDEX(budgetMMB!R:R,MATCH($A:$A,budgetMMB!$A:$A,0))</f>
        <v>0</v>
      </c>
      <c r="S766" s="14">
        <f t="shared" ref="S766:S779" si="634">L766-SUM(N766:R766)</f>
        <v>0</v>
      </c>
      <c r="T766" s="35">
        <f>INDEX(budgetMMB!T:T,MATCH($A:$A,budgetMMB!$A:$A,0))</f>
        <v>0</v>
      </c>
      <c r="U766" s="332">
        <f t="shared" ref="U766:U779" si="635">W:W+X:X+Y:Y+Z:Z+AA:AA</f>
        <v>0</v>
      </c>
      <c r="V766" s="58"/>
      <c r="W766" s="14"/>
      <c r="X766" s="58"/>
      <c r="Y766" s="58"/>
      <c r="Z766" s="58"/>
      <c r="AA766" s="58"/>
      <c r="AB766" s="75"/>
      <c r="AC766" s="319">
        <f t="shared" ref="AC766:AC779" si="636">AD:AD+AE:AE</f>
        <v>0</v>
      </c>
      <c r="AD766" s="278"/>
      <c r="AE766" s="278"/>
      <c r="AF766" s="278"/>
      <c r="AG766" s="294">
        <f t="shared" ref="AG766:AG779" si="637">AC:AC+U:U</f>
        <v>0</v>
      </c>
      <c r="AH766" s="304">
        <f t="shared" ref="AH766:AH779" si="638">L:L-AG:AG</f>
        <v>0</v>
      </c>
    </row>
    <row r="767" spans="1:34" outlineLevel="1">
      <c r="A767" s="103">
        <v>4952</v>
      </c>
      <c r="B767" s="44" t="s">
        <v>665</v>
      </c>
      <c r="C767" s="236" t="s">
        <v>244</v>
      </c>
      <c r="D767" s="6"/>
      <c r="E767" s="8"/>
      <c r="F767" s="98">
        <v>1</v>
      </c>
      <c r="G767" s="8"/>
      <c r="H767" s="7">
        <f t="shared" si="633"/>
        <v>1</v>
      </c>
      <c r="I767" s="4">
        <v>1</v>
      </c>
      <c r="J767" s="8" t="s">
        <v>231</v>
      </c>
      <c r="K767" s="7">
        <f>SUMIF(exportMMB!D:D,'Voorbeeld Costreport BudgetMMB'!A767,exportMMB!G:G)</f>
        <v>0</v>
      </c>
      <c r="L767" s="14">
        <f>INDEX(budgetMMB!L:L,MATCH(A:A,budgetMMB!A:A,0))</f>
        <v>0</v>
      </c>
      <c r="M767" s="22">
        <f>INDEX(budgetMMB!M:M,MATCH($A:$A,budgetMMB!$A:$A,0))</f>
        <v>0</v>
      </c>
      <c r="N767" s="14">
        <f>INDEX(budgetMMB!N:N,MATCH($A:$A,budgetMMB!$A:$A,0))</f>
        <v>0</v>
      </c>
      <c r="O767" s="35">
        <f>INDEX(budgetMMB!O:O,MATCH($A:$A,budgetMMB!$A:$A,0))</f>
        <v>0</v>
      </c>
      <c r="P767" s="35">
        <f>INDEX(budgetMMB!P:P,MATCH($A:$A,budgetMMB!$A:$A,0))</f>
        <v>0</v>
      </c>
      <c r="Q767" s="35">
        <f>INDEX(budgetMMB!Q:Q,MATCH($A:$A,budgetMMB!$A:$A,0))</f>
        <v>0</v>
      </c>
      <c r="R767" s="35">
        <f>INDEX(budgetMMB!R:R,MATCH($A:$A,budgetMMB!$A:$A,0))</f>
        <v>0</v>
      </c>
      <c r="S767" s="14">
        <f t="shared" si="634"/>
        <v>0</v>
      </c>
      <c r="T767" s="35">
        <f>INDEX(budgetMMB!T:T,MATCH($A:$A,budgetMMB!$A:$A,0))</f>
        <v>0</v>
      </c>
      <c r="U767" s="332">
        <f t="shared" si="635"/>
        <v>0</v>
      </c>
      <c r="V767" s="58"/>
      <c r="W767" s="14"/>
      <c r="X767" s="58"/>
      <c r="Y767" s="58"/>
      <c r="Z767" s="58"/>
      <c r="AA767" s="58"/>
      <c r="AB767" s="75"/>
      <c r="AC767" s="319">
        <f t="shared" si="636"/>
        <v>0</v>
      </c>
      <c r="AD767" s="278"/>
      <c r="AE767" s="278"/>
      <c r="AF767" s="278"/>
      <c r="AG767" s="294">
        <f t="shared" si="637"/>
        <v>0</v>
      </c>
      <c r="AH767" s="304">
        <f t="shared" si="638"/>
        <v>0</v>
      </c>
    </row>
    <row r="768" spans="1:34" outlineLevel="1">
      <c r="A768" s="103">
        <v>4953</v>
      </c>
      <c r="B768" s="44" t="s">
        <v>744</v>
      </c>
      <c r="C768" s="236" t="s">
        <v>244</v>
      </c>
      <c r="D768" s="6"/>
      <c r="E768" s="8"/>
      <c r="F768" s="98">
        <v>1</v>
      </c>
      <c r="G768" s="8"/>
      <c r="H768" s="7">
        <f t="shared" si="633"/>
        <v>1</v>
      </c>
      <c r="I768" s="4">
        <v>1</v>
      </c>
      <c r="J768" s="8" t="s">
        <v>231</v>
      </c>
      <c r="K768" s="7">
        <f>SUMIF(exportMMB!D:D,'Voorbeeld Costreport BudgetMMB'!A768,exportMMB!G:G)</f>
        <v>0</v>
      </c>
      <c r="L768" s="14">
        <f>INDEX(budgetMMB!L:L,MATCH(A:A,budgetMMB!A:A,0))</f>
        <v>0</v>
      </c>
      <c r="M768" s="22">
        <f>INDEX(budgetMMB!M:M,MATCH($A:$A,budgetMMB!$A:$A,0))</f>
        <v>0</v>
      </c>
      <c r="N768" s="14">
        <f>INDEX(budgetMMB!N:N,MATCH($A:$A,budgetMMB!$A:$A,0))</f>
        <v>0</v>
      </c>
      <c r="O768" s="35">
        <f>INDEX(budgetMMB!O:O,MATCH($A:$A,budgetMMB!$A:$A,0))</f>
        <v>0</v>
      </c>
      <c r="P768" s="35">
        <f>INDEX(budgetMMB!P:P,MATCH($A:$A,budgetMMB!$A:$A,0))</f>
        <v>0</v>
      </c>
      <c r="Q768" s="35">
        <f>INDEX(budgetMMB!Q:Q,MATCH($A:$A,budgetMMB!$A:$A,0))</f>
        <v>0</v>
      </c>
      <c r="R768" s="35">
        <f>INDEX(budgetMMB!R:R,MATCH($A:$A,budgetMMB!$A:$A,0))</f>
        <v>0</v>
      </c>
      <c r="S768" s="14">
        <f t="shared" si="634"/>
        <v>0</v>
      </c>
      <c r="T768" s="35">
        <f>INDEX(budgetMMB!T:T,MATCH($A:$A,budgetMMB!$A:$A,0))</f>
        <v>0</v>
      </c>
      <c r="U768" s="332">
        <f t="shared" si="635"/>
        <v>0</v>
      </c>
      <c r="V768" s="58"/>
      <c r="W768" s="14"/>
      <c r="X768" s="58"/>
      <c r="Y768" s="58"/>
      <c r="Z768" s="58"/>
      <c r="AA768" s="58"/>
      <c r="AB768" s="75"/>
      <c r="AC768" s="319">
        <f t="shared" si="636"/>
        <v>0</v>
      </c>
      <c r="AD768" s="278"/>
      <c r="AE768" s="278"/>
      <c r="AF768" s="278"/>
      <c r="AG768" s="294">
        <f t="shared" si="637"/>
        <v>0</v>
      </c>
      <c r="AH768" s="304">
        <f t="shared" si="638"/>
        <v>0</v>
      </c>
    </row>
    <row r="769" spans="1:34" outlineLevel="1">
      <c r="A769" s="103">
        <v>4955</v>
      </c>
      <c r="B769" s="44" t="s">
        <v>745</v>
      </c>
      <c r="C769" s="236" t="s">
        <v>244</v>
      </c>
      <c r="D769" s="6"/>
      <c r="E769" s="8"/>
      <c r="F769" s="98">
        <v>1</v>
      </c>
      <c r="G769" s="8"/>
      <c r="H769" s="7">
        <f t="shared" si="633"/>
        <v>1</v>
      </c>
      <c r="I769" s="4">
        <v>1</v>
      </c>
      <c r="J769" s="8" t="s">
        <v>231</v>
      </c>
      <c r="K769" s="7">
        <f>SUMIF(exportMMB!D:D,'Voorbeeld Costreport BudgetMMB'!A769,exportMMB!G:G)</f>
        <v>0</v>
      </c>
      <c r="L769" s="14">
        <f>INDEX(budgetMMB!L:L,MATCH(A:A,budgetMMB!A:A,0))</f>
        <v>0</v>
      </c>
      <c r="M769" s="22">
        <f>INDEX(budgetMMB!M:M,MATCH($A:$A,budgetMMB!$A:$A,0))</f>
        <v>0</v>
      </c>
      <c r="N769" s="14">
        <f>INDEX(budgetMMB!N:N,MATCH($A:$A,budgetMMB!$A:$A,0))</f>
        <v>0</v>
      </c>
      <c r="O769" s="35">
        <f>INDEX(budgetMMB!O:O,MATCH($A:$A,budgetMMB!$A:$A,0))</f>
        <v>0</v>
      </c>
      <c r="P769" s="35">
        <f>INDEX(budgetMMB!P:P,MATCH($A:$A,budgetMMB!$A:$A,0))</f>
        <v>0</v>
      </c>
      <c r="Q769" s="35">
        <f>INDEX(budgetMMB!Q:Q,MATCH($A:$A,budgetMMB!$A:$A,0))</f>
        <v>0</v>
      </c>
      <c r="R769" s="35">
        <f>INDEX(budgetMMB!R:R,MATCH($A:$A,budgetMMB!$A:$A,0))</f>
        <v>0</v>
      </c>
      <c r="S769" s="14">
        <f t="shared" si="634"/>
        <v>0</v>
      </c>
      <c r="T769" s="35">
        <f>INDEX(budgetMMB!T:T,MATCH($A:$A,budgetMMB!$A:$A,0))</f>
        <v>0</v>
      </c>
      <c r="U769" s="332">
        <f t="shared" si="635"/>
        <v>0</v>
      </c>
      <c r="V769" s="58"/>
      <c r="W769" s="14"/>
      <c r="X769" s="58"/>
      <c r="Y769" s="58"/>
      <c r="Z769" s="58"/>
      <c r="AA769" s="58"/>
      <c r="AB769" s="75"/>
      <c r="AC769" s="319">
        <f t="shared" si="636"/>
        <v>0</v>
      </c>
      <c r="AD769" s="278"/>
      <c r="AE769" s="278"/>
      <c r="AF769" s="278"/>
      <c r="AG769" s="294">
        <f t="shared" si="637"/>
        <v>0</v>
      </c>
      <c r="AH769" s="304">
        <f t="shared" si="638"/>
        <v>0</v>
      </c>
    </row>
    <row r="770" spans="1:34" outlineLevel="1">
      <c r="A770" s="103">
        <v>4956</v>
      </c>
      <c r="B770" s="44" t="s">
        <v>746</v>
      </c>
      <c r="C770" s="236" t="s">
        <v>244</v>
      </c>
      <c r="D770" s="6"/>
      <c r="E770" s="8"/>
      <c r="F770" s="98">
        <v>1</v>
      </c>
      <c r="G770" s="8"/>
      <c r="H770" s="7">
        <f t="shared" si="633"/>
        <v>1</v>
      </c>
      <c r="I770" s="4">
        <v>1</v>
      </c>
      <c r="J770" s="8" t="s">
        <v>231</v>
      </c>
      <c r="K770" s="7">
        <f>SUMIF(exportMMB!D:D,'Voorbeeld Costreport BudgetMMB'!A770,exportMMB!G:G)</f>
        <v>0</v>
      </c>
      <c r="L770" s="14">
        <f>INDEX(budgetMMB!L:L,MATCH(A:A,budgetMMB!A:A,0))</f>
        <v>0</v>
      </c>
      <c r="M770" s="22">
        <f>INDEX(budgetMMB!M:M,MATCH($A:$A,budgetMMB!$A:$A,0))</f>
        <v>0</v>
      </c>
      <c r="N770" s="14">
        <f>INDEX(budgetMMB!N:N,MATCH($A:$A,budgetMMB!$A:$A,0))</f>
        <v>0</v>
      </c>
      <c r="O770" s="35">
        <f>INDEX(budgetMMB!O:O,MATCH($A:$A,budgetMMB!$A:$A,0))</f>
        <v>0</v>
      </c>
      <c r="P770" s="35">
        <f>INDEX(budgetMMB!P:P,MATCH($A:$A,budgetMMB!$A:$A,0))</f>
        <v>0</v>
      </c>
      <c r="Q770" s="35">
        <f>INDEX(budgetMMB!Q:Q,MATCH($A:$A,budgetMMB!$A:$A,0))</f>
        <v>0</v>
      </c>
      <c r="R770" s="35">
        <f>INDEX(budgetMMB!R:R,MATCH($A:$A,budgetMMB!$A:$A,0))</f>
        <v>0</v>
      </c>
      <c r="S770" s="14">
        <f t="shared" si="634"/>
        <v>0</v>
      </c>
      <c r="T770" s="35">
        <f>INDEX(budgetMMB!T:T,MATCH($A:$A,budgetMMB!$A:$A,0))</f>
        <v>0</v>
      </c>
      <c r="U770" s="332">
        <f t="shared" si="635"/>
        <v>0</v>
      </c>
      <c r="V770" s="58"/>
      <c r="W770" s="14"/>
      <c r="X770" s="58"/>
      <c r="Y770" s="58"/>
      <c r="Z770" s="58"/>
      <c r="AA770" s="58"/>
      <c r="AB770" s="75"/>
      <c r="AC770" s="319">
        <f t="shared" si="636"/>
        <v>0</v>
      </c>
      <c r="AD770" s="278"/>
      <c r="AE770" s="278"/>
      <c r="AF770" s="278"/>
      <c r="AG770" s="294">
        <f t="shared" si="637"/>
        <v>0</v>
      </c>
      <c r="AH770" s="304">
        <f t="shared" si="638"/>
        <v>0</v>
      </c>
    </row>
    <row r="771" spans="1:34" outlineLevel="1">
      <c r="A771" s="103">
        <v>4960</v>
      </c>
      <c r="B771" s="44" t="s">
        <v>747</v>
      </c>
      <c r="C771" s="236" t="s">
        <v>244</v>
      </c>
      <c r="D771" s="6"/>
      <c r="E771" s="8"/>
      <c r="F771" s="98">
        <v>1</v>
      </c>
      <c r="G771" s="8"/>
      <c r="H771" s="7">
        <f t="shared" si="633"/>
        <v>1</v>
      </c>
      <c r="I771" s="4">
        <v>1</v>
      </c>
      <c r="J771" s="8" t="s">
        <v>231</v>
      </c>
      <c r="K771" s="7">
        <f>SUMIF(exportMMB!D:D,'Voorbeeld Costreport BudgetMMB'!A771,exportMMB!G:G)</f>
        <v>0</v>
      </c>
      <c r="L771" s="14">
        <f>INDEX(budgetMMB!L:L,MATCH(A:A,budgetMMB!A:A,0))</f>
        <v>0</v>
      </c>
      <c r="M771" s="22">
        <f>INDEX(budgetMMB!M:M,MATCH($A:$A,budgetMMB!$A:$A,0))</f>
        <v>0</v>
      </c>
      <c r="N771" s="14">
        <f>INDEX(budgetMMB!N:N,MATCH($A:$A,budgetMMB!$A:$A,0))</f>
        <v>0</v>
      </c>
      <c r="O771" s="35">
        <f>INDEX(budgetMMB!O:O,MATCH($A:$A,budgetMMB!$A:$A,0))</f>
        <v>0</v>
      </c>
      <c r="P771" s="35">
        <f>INDEX(budgetMMB!P:P,MATCH($A:$A,budgetMMB!$A:$A,0))</f>
        <v>0</v>
      </c>
      <c r="Q771" s="35">
        <f>INDEX(budgetMMB!Q:Q,MATCH($A:$A,budgetMMB!$A:$A,0))</f>
        <v>0</v>
      </c>
      <c r="R771" s="35">
        <f>INDEX(budgetMMB!R:R,MATCH($A:$A,budgetMMB!$A:$A,0))</f>
        <v>0</v>
      </c>
      <c r="S771" s="14">
        <f t="shared" si="634"/>
        <v>0</v>
      </c>
      <c r="T771" s="35">
        <f>INDEX(budgetMMB!T:T,MATCH($A:$A,budgetMMB!$A:$A,0))</f>
        <v>0</v>
      </c>
      <c r="U771" s="332">
        <f t="shared" si="635"/>
        <v>0</v>
      </c>
      <c r="V771" s="58"/>
      <c r="W771" s="14"/>
      <c r="X771" s="58"/>
      <c r="Y771" s="58"/>
      <c r="Z771" s="58"/>
      <c r="AA771" s="58"/>
      <c r="AB771" s="75"/>
      <c r="AC771" s="319">
        <f t="shared" si="636"/>
        <v>0</v>
      </c>
      <c r="AD771" s="278"/>
      <c r="AE771" s="278"/>
      <c r="AF771" s="278"/>
      <c r="AG771" s="294">
        <f t="shared" si="637"/>
        <v>0</v>
      </c>
      <c r="AH771" s="304">
        <f t="shared" si="638"/>
        <v>0</v>
      </c>
    </row>
    <row r="772" spans="1:34" outlineLevel="1">
      <c r="A772" s="103">
        <v>4961</v>
      </c>
      <c r="B772" s="44" t="s">
        <v>748</v>
      </c>
      <c r="C772" s="236" t="s">
        <v>244</v>
      </c>
      <c r="D772" s="6"/>
      <c r="E772" s="8"/>
      <c r="F772" s="98">
        <v>1</v>
      </c>
      <c r="G772" s="8"/>
      <c r="H772" s="7">
        <f t="shared" si="633"/>
        <v>1</v>
      </c>
      <c r="I772" s="4">
        <v>1</v>
      </c>
      <c r="J772" s="8" t="s">
        <v>231</v>
      </c>
      <c r="K772" s="7">
        <f>SUMIF(exportMMB!D:D,'Voorbeeld Costreport BudgetMMB'!A772,exportMMB!G:G)</f>
        <v>0</v>
      </c>
      <c r="L772" s="14">
        <f>INDEX(budgetMMB!L:L,MATCH(A:A,budgetMMB!A:A,0))</f>
        <v>0</v>
      </c>
      <c r="M772" s="22">
        <f>INDEX(budgetMMB!M:M,MATCH($A:$A,budgetMMB!$A:$A,0))</f>
        <v>0</v>
      </c>
      <c r="N772" s="14">
        <f>INDEX(budgetMMB!N:N,MATCH($A:$A,budgetMMB!$A:$A,0))</f>
        <v>0</v>
      </c>
      <c r="O772" s="35">
        <f>INDEX(budgetMMB!O:O,MATCH($A:$A,budgetMMB!$A:$A,0))</f>
        <v>0</v>
      </c>
      <c r="P772" s="35">
        <f>INDEX(budgetMMB!P:P,MATCH($A:$A,budgetMMB!$A:$A,0))</f>
        <v>0</v>
      </c>
      <c r="Q772" s="35">
        <f>INDEX(budgetMMB!Q:Q,MATCH($A:$A,budgetMMB!$A:$A,0))</f>
        <v>0</v>
      </c>
      <c r="R772" s="35">
        <f>INDEX(budgetMMB!R:R,MATCH($A:$A,budgetMMB!$A:$A,0))</f>
        <v>0</v>
      </c>
      <c r="S772" s="14">
        <f t="shared" si="634"/>
        <v>0</v>
      </c>
      <c r="T772" s="35">
        <f>INDEX(budgetMMB!T:T,MATCH($A:$A,budgetMMB!$A:$A,0))</f>
        <v>0</v>
      </c>
      <c r="U772" s="332">
        <f t="shared" si="635"/>
        <v>0</v>
      </c>
      <c r="V772" s="58"/>
      <c r="W772" s="14"/>
      <c r="X772" s="58"/>
      <c r="Y772" s="58"/>
      <c r="Z772" s="58"/>
      <c r="AA772" s="58"/>
      <c r="AB772" s="75"/>
      <c r="AC772" s="319">
        <f t="shared" si="636"/>
        <v>0</v>
      </c>
      <c r="AD772" s="278"/>
      <c r="AE772" s="278"/>
      <c r="AF772" s="278"/>
      <c r="AG772" s="294">
        <f t="shared" si="637"/>
        <v>0</v>
      </c>
      <c r="AH772" s="304">
        <f t="shared" si="638"/>
        <v>0</v>
      </c>
    </row>
    <row r="773" spans="1:34" outlineLevel="1">
      <c r="A773" s="103">
        <v>4971</v>
      </c>
      <c r="B773" s="44" t="s">
        <v>749</v>
      </c>
      <c r="C773" s="236" t="s">
        <v>244</v>
      </c>
      <c r="D773" s="6"/>
      <c r="E773" s="8"/>
      <c r="F773" s="98">
        <v>1</v>
      </c>
      <c r="G773" s="8"/>
      <c r="H773" s="7">
        <f t="shared" si="633"/>
        <v>1</v>
      </c>
      <c r="I773" s="4">
        <v>1</v>
      </c>
      <c r="J773" s="8" t="s">
        <v>231</v>
      </c>
      <c r="K773" s="7">
        <f>SUMIF(exportMMB!D:D,'Voorbeeld Costreport BudgetMMB'!A773,exportMMB!G:G)</f>
        <v>0</v>
      </c>
      <c r="L773" s="14">
        <f>INDEX(budgetMMB!L:L,MATCH(A:A,budgetMMB!A:A,0))</f>
        <v>0</v>
      </c>
      <c r="M773" s="22">
        <f>INDEX(budgetMMB!M:M,MATCH($A:$A,budgetMMB!$A:$A,0))</f>
        <v>0</v>
      </c>
      <c r="N773" s="14">
        <f>INDEX(budgetMMB!N:N,MATCH($A:$A,budgetMMB!$A:$A,0))</f>
        <v>0</v>
      </c>
      <c r="O773" s="35">
        <f>INDEX(budgetMMB!O:O,MATCH($A:$A,budgetMMB!$A:$A,0))</f>
        <v>0</v>
      </c>
      <c r="P773" s="35">
        <f>INDEX(budgetMMB!P:P,MATCH($A:$A,budgetMMB!$A:$A,0))</f>
        <v>0</v>
      </c>
      <c r="Q773" s="35">
        <f>INDEX(budgetMMB!Q:Q,MATCH($A:$A,budgetMMB!$A:$A,0))</f>
        <v>0</v>
      </c>
      <c r="R773" s="35">
        <f>INDEX(budgetMMB!R:R,MATCH($A:$A,budgetMMB!$A:$A,0))</f>
        <v>0</v>
      </c>
      <c r="S773" s="14">
        <f t="shared" si="634"/>
        <v>0</v>
      </c>
      <c r="T773" s="35">
        <f>INDEX(budgetMMB!T:T,MATCH($A:$A,budgetMMB!$A:$A,0))</f>
        <v>0</v>
      </c>
      <c r="U773" s="332">
        <f t="shared" si="635"/>
        <v>0</v>
      </c>
      <c r="V773" s="58"/>
      <c r="W773" s="14"/>
      <c r="X773" s="58"/>
      <c r="Y773" s="58"/>
      <c r="Z773" s="58"/>
      <c r="AA773" s="58"/>
      <c r="AB773" s="75"/>
      <c r="AC773" s="319">
        <f t="shared" si="636"/>
        <v>0</v>
      </c>
      <c r="AD773" s="278"/>
      <c r="AE773" s="278"/>
      <c r="AF773" s="278"/>
      <c r="AG773" s="294">
        <f t="shared" si="637"/>
        <v>0</v>
      </c>
      <c r="AH773" s="304">
        <f t="shared" si="638"/>
        <v>0</v>
      </c>
    </row>
    <row r="774" spans="1:34" outlineLevel="1">
      <c r="A774" s="103">
        <v>4972</v>
      </c>
      <c r="B774" s="44" t="s">
        <v>750</v>
      </c>
      <c r="C774" s="236" t="s">
        <v>244</v>
      </c>
      <c r="D774" s="6"/>
      <c r="E774" s="8"/>
      <c r="F774" s="98">
        <v>1</v>
      </c>
      <c r="G774" s="8"/>
      <c r="H774" s="7">
        <f t="shared" si="633"/>
        <v>1</v>
      </c>
      <c r="I774" s="4">
        <v>1</v>
      </c>
      <c r="J774" s="8" t="s">
        <v>231</v>
      </c>
      <c r="K774" s="7">
        <f>SUMIF(exportMMB!D:D,'Voorbeeld Costreport BudgetMMB'!A774,exportMMB!G:G)</f>
        <v>0</v>
      </c>
      <c r="L774" s="14">
        <f>INDEX(budgetMMB!L:L,MATCH(A:A,budgetMMB!A:A,0))</f>
        <v>0</v>
      </c>
      <c r="M774" s="22">
        <f>INDEX(budgetMMB!M:M,MATCH($A:$A,budgetMMB!$A:$A,0))</f>
        <v>0</v>
      </c>
      <c r="N774" s="14">
        <f>INDEX(budgetMMB!N:N,MATCH($A:$A,budgetMMB!$A:$A,0))</f>
        <v>0</v>
      </c>
      <c r="O774" s="35">
        <f>INDEX(budgetMMB!O:O,MATCH($A:$A,budgetMMB!$A:$A,0))</f>
        <v>0</v>
      </c>
      <c r="P774" s="35">
        <f>INDEX(budgetMMB!P:P,MATCH($A:$A,budgetMMB!$A:$A,0))</f>
        <v>0</v>
      </c>
      <c r="Q774" s="35">
        <f>INDEX(budgetMMB!Q:Q,MATCH($A:$A,budgetMMB!$A:$A,0))</f>
        <v>0</v>
      </c>
      <c r="R774" s="35">
        <f>INDEX(budgetMMB!R:R,MATCH($A:$A,budgetMMB!$A:$A,0))</f>
        <v>0</v>
      </c>
      <c r="S774" s="14">
        <f t="shared" si="634"/>
        <v>0</v>
      </c>
      <c r="T774" s="35">
        <f>INDEX(budgetMMB!T:T,MATCH($A:$A,budgetMMB!$A:$A,0))</f>
        <v>0</v>
      </c>
      <c r="U774" s="332">
        <f t="shared" si="635"/>
        <v>0</v>
      </c>
      <c r="V774" s="58"/>
      <c r="W774" s="14"/>
      <c r="X774" s="58"/>
      <c r="Y774" s="58"/>
      <c r="Z774" s="58"/>
      <c r="AA774" s="58"/>
      <c r="AB774" s="75"/>
      <c r="AC774" s="319">
        <f t="shared" si="636"/>
        <v>0</v>
      </c>
      <c r="AD774" s="278"/>
      <c r="AE774" s="278"/>
      <c r="AF774" s="278"/>
      <c r="AG774" s="294">
        <f t="shared" si="637"/>
        <v>0</v>
      </c>
      <c r="AH774" s="304">
        <f t="shared" si="638"/>
        <v>0</v>
      </c>
    </row>
    <row r="775" spans="1:34" outlineLevel="1">
      <c r="A775" s="103">
        <v>4975</v>
      </c>
      <c r="B775" s="44" t="s">
        <v>751</v>
      </c>
      <c r="C775" s="236" t="s">
        <v>244</v>
      </c>
      <c r="D775" s="6"/>
      <c r="E775" s="8"/>
      <c r="F775" s="98">
        <v>1</v>
      </c>
      <c r="G775" s="8"/>
      <c r="H775" s="7">
        <f t="shared" si="633"/>
        <v>1</v>
      </c>
      <c r="I775" s="4">
        <v>1</v>
      </c>
      <c r="J775" s="8" t="s">
        <v>231</v>
      </c>
      <c r="K775" s="7">
        <f>SUMIF(exportMMB!D:D,'Voorbeeld Costreport BudgetMMB'!A775,exportMMB!G:G)</f>
        <v>0</v>
      </c>
      <c r="L775" s="14">
        <f>INDEX(budgetMMB!L:L,MATCH(A:A,budgetMMB!A:A,0))</f>
        <v>0</v>
      </c>
      <c r="M775" s="22">
        <f>INDEX(budgetMMB!M:M,MATCH($A:$A,budgetMMB!$A:$A,0))</f>
        <v>0</v>
      </c>
      <c r="N775" s="14">
        <f>INDEX(budgetMMB!N:N,MATCH($A:$A,budgetMMB!$A:$A,0))</f>
        <v>0</v>
      </c>
      <c r="O775" s="35">
        <f>INDEX(budgetMMB!O:O,MATCH($A:$A,budgetMMB!$A:$A,0))</f>
        <v>0</v>
      </c>
      <c r="P775" s="35">
        <f>INDEX(budgetMMB!P:P,MATCH($A:$A,budgetMMB!$A:$A,0))</f>
        <v>0</v>
      </c>
      <c r="Q775" s="35">
        <f>INDEX(budgetMMB!Q:Q,MATCH($A:$A,budgetMMB!$A:$A,0))</f>
        <v>0</v>
      </c>
      <c r="R775" s="35">
        <f>INDEX(budgetMMB!R:R,MATCH($A:$A,budgetMMB!$A:$A,0))</f>
        <v>0</v>
      </c>
      <c r="S775" s="14">
        <f t="shared" si="634"/>
        <v>0</v>
      </c>
      <c r="T775" s="35">
        <f>INDEX(budgetMMB!T:T,MATCH($A:$A,budgetMMB!$A:$A,0))</f>
        <v>0</v>
      </c>
      <c r="U775" s="332">
        <f t="shared" si="635"/>
        <v>0</v>
      </c>
      <c r="V775" s="58"/>
      <c r="W775" s="14"/>
      <c r="X775" s="58"/>
      <c r="Y775" s="58"/>
      <c r="Z775" s="58"/>
      <c r="AA775" s="58"/>
      <c r="AB775" s="75"/>
      <c r="AC775" s="319">
        <f t="shared" si="636"/>
        <v>0</v>
      </c>
      <c r="AD775" s="278"/>
      <c r="AE775" s="278"/>
      <c r="AF775" s="278"/>
      <c r="AG775" s="294">
        <f t="shared" si="637"/>
        <v>0</v>
      </c>
      <c r="AH775" s="304">
        <f t="shared" si="638"/>
        <v>0</v>
      </c>
    </row>
    <row r="776" spans="1:34" outlineLevel="1">
      <c r="A776" s="103">
        <v>4976</v>
      </c>
      <c r="B776" s="44" t="s">
        <v>752</v>
      </c>
      <c r="C776" s="236" t="s">
        <v>244</v>
      </c>
      <c r="D776" s="6"/>
      <c r="E776" s="8"/>
      <c r="F776" s="98">
        <v>1</v>
      </c>
      <c r="G776" s="8"/>
      <c r="H776" s="7">
        <f t="shared" si="633"/>
        <v>1</v>
      </c>
      <c r="I776" s="4">
        <v>1</v>
      </c>
      <c r="J776" s="8" t="s">
        <v>231</v>
      </c>
      <c r="K776" s="7">
        <f>SUMIF(exportMMB!D:D,'Voorbeeld Costreport BudgetMMB'!A776,exportMMB!G:G)</f>
        <v>0</v>
      </c>
      <c r="L776" s="14">
        <f>INDEX(budgetMMB!L:L,MATCH(A:A,budgetMMB!A:A,0))</f>
        <v>0</v>
      </c>
      <c r="M776" s="22">
        <f>INDEX(budgetMMB!M:M,MATCH($A:$A,budgetMMB!$A:$A,0))</f>
        <v>0</v>
      </c>
      <c r="N776" s="14">
        <f>INDEX(budgetMMB!N:N,MATCH($A:$A,budgetMMB!$A:$A,0))</f>
        <v>0</v>
      </c>
      <c r="O776" s="35">
        <f>INDEX(budgetMMB!O:O,MATCH($A:$A,budgetMMB!$A:$A,0))</f>
        <v>0</v>
      </c>
      <c r="P776" s="35">
        <f>INDEX(budgetMMB!P:P,MATCH($A:$A,budgetMMB!$A:$A,0))</f>
        <v>0</v>
      </c>
      <c r="Q776" s="35">
        <f>INDEX(budgetMMB!Q:Q,MATCH($A:$A,budgetMMB!$A:$A,0))</f>
        <v>0</v>
      </c>
      <c r="R776" s="35">
        <f>INDEX(budgetMMB!R:R,MATCH($A:$A,budgetMMB!$A:$A,0))</f>
        <v>0</v>
      </c>
      <c r="S776" s="14">
        <f t="shared" si="634"/>
        <v>0</v>
      </c>
      <c r="T776" s="35">
        <f>INDEX(budgetMMB!T:T,MATCH($A:$A,budgetMMB!$A:$A,0))</f>
        <v>0</v>
      </c>
      <c r="U776" s="332">
        <f t="shared" si="635"/>
        <v>0</v>
      </c>
      <c r="V776" s="58"/>
      <c r="W776" s="14"/>
      <c r="X776" s="58"/>
      <c r="Y776" s="58"/>
      <c r="Z776" s="58"/>
      <c r="AA776" s="58"/>
      <c r="AB776" s="75"/>
      <c r="AC776" s="319">
        <f t="shared" si="636"/>
        <v>0</v>
      </c>
      <c r="AD776" s="278"/>
      <c r="AE776" s="278"/>
      <c r="AF776" s="278"/>
      <c r="AG776" s="294">
        <f t="shared" si="637"/>
        <v>0</v>
      </c>
      <c r="AH776" s="304">
        <f t="shared" si="638"/>
        <v>0</v>
      </c>
    </row>
    <row r="777" spans="1:34" outlineLevel="1">
      <c r="A777" s="103">
        <v>4977</v>
      </c>
      <c r="B777" s="44" t="s">
        <v>753</v>
      </c>
      <c r="C777" s="236" t="s">
        <v>244</v>
      </c>
      <c r="D777" s="6"/>
      <c r="E777" s="8"/>
      <c r="F777" s="98">
        <v>1</v>
      </c>
      <c r="G777" s="8"/>
      <c r="H777" s="7">
        <f t="shared" si="633"/>
        <v>1</v>
      </c>
      <c r="I777" s="4">
        <v>1</v>
      </c>
      <c r="J777" s="8" t="s">
        <v>231</v>
      </c>
      <c r="K777" s="7">
        <f>SUMIF(exportMMB!D:D,'Voorbeeld Costreport BudgetMMB'!A777,exportMMB!G:G)</f>
        <v>0</v>
      </c>
      <c r="L777" s="14">
        <f>INDEX(budgetMMB!L:L,MATCH(A:A,budgetMMB!A:A,0))</f>
        <v>0</v>
      </c>
      <c r="M777" s="22">
        <f>INDEX(budgetMMB!M:M,MATCH($A:$A,budgetMMB!$A:$A,0))</f>
        <v>0</v>
      </c>
      <c r="N777" s="14">
        <f>INDEX(budgetMMB!N:N,MATCH($A:$A,budgetMMB!$A:$A,0))</f>
        <v>0</v>
      </c>
      <c r="O777" s="35">
        <f>INDEX(budgetMMB!O:O,MATCH($A:$A,budgetMMB!$A:$A,0))</f>
        <v>0</v>
      </c>
      <c r="P777" s="35">
        <f>INDEX(budgetMMB!P:P,MATCH($A:$A,budgetMMB!$A:$A,0))</f>
        <v>0</v>
      </c>
      <c r="Q777" s="35">
        <f>INDEX(budgetMMB!Q:Q,MATCH($A:$A,budgetMMB!$A:$A,0))</f>
        <v>0</v>
      </c>
      <c r="R777" s="35">
        <f>INDEX(budgetMMB!R:R,MATCH($A:$A,budgetMMB!$A:$A,0))</f>
        <v>0</v>
      </c>
      <c r="S777" s="14">
        <f t="shared" si="634"/>
        <v>0</v>
      </c>
      <c r="T777" s="35">
        <f>INDEX(budgetMMB!T:T,MATCH($A:$A,budgetMMB!$A:$A,0))</f>
        <v>0</v>
      </c>
      <c r="U777" s="332">
        <f t="shared" si="635"/>
        <v>0</v>
      </c>
      <c r="V777" s="58"/>
      <c r="W777" s="14"/>
      <c r="X777" s="58"/>
      <c r="Y777" s="58"/>
      <c r="Z777" s="58"/>
      <c r="AA777" s="58"/>
      <c r="AB777" s="75"/>
      <c r="AC777" s="319">
        <f t="shared" si="636"/>
        <v>0</v>
      </c>
      <c r="AD777" s="278"/>
      <c r="AE777" s="278"/>
      <c r="AF777" s="278"/>
      <c r="AG777" s="294">
        <f t="shared" si="637"/>
        <v>0</v>
      </c>
      <c r="AH777" s="304">
        <f t="shared" si="638"/>
        <v>0</v>
      </c>
    </row>
    <row r="778" spans="1:34" outlineLevel="1">
      <c r="A778" s="103">
        <v>4978</v>
      </c>
      <c r="B778" s="44" t="s">
        <v>754</v>
      </c>
      <c r="C778" s="236" t="s">
        <v>244</v>
      </c>
      <c r="D778" s="6"/>
      <c r="E778" s="8"/>
      <c r="F778" s="98">
        <v>1</v>
      </c>
      <c r="G778" s="8"/>
      <c r="H778" s="7">
        <f t="shared" ref="H778" si="639">SUM(E778:G778)</f>
        <v>1</v>
      </c>
      <c r="I778" s="4">
        <v>1</v>
      </c>
      <c r="J778" s="8" t="s">
        <v>231</v>
      </c>
      <c r="K778" s="7">
        <f>SUMIF(exportMMB!D:D,'Voorbeeld Costreport BudgetMMB'!A778,exportMMB!G:G)</f>
        <v>0</v>
      </c>
      <c r="L778" s="14">
        <f>INDEX(budgetMMB!L:L,MATCH(A:A,budgetMMB!A:A,0))</f>
        <v>0</v>
      </c>
      <c r="M778" s="22">
        <f>INDEX(budgetMMB!M:M,MATCH($A:$A,budgetMMB!$A:$A,0))</f>
        <v>0</v>
      </c>
      <c r="N778" s="14">
        <f>INDEX(budgetMMB!N:N,MATCH($A:$A,budgetMMB!$A:$A,0))</f>
        <v>0</v>
      </c>
      <c r="O778" s="35">
        <f>INDEX(budgetMMB!O:O,MATCH($A:$A,budgetMMB!$A:$A,0))</f>
        <v>0</v>
      </c>
      <c r="P778" s="35">
        <f>INDEX(budgetMMB!P:P,MATCH($A:$A,budgetMMB!$A:$A,0))</f>
        <v>0</v>
      </c>
      <c r="Q778" s="35">
        <f>INDEX(budgetMMB!Q:Q,MATCH($A:$A,budgetMMB!$A:$A,0))</f>
        <v>0</v>
      </c>
      <c r="R778" s="35">
        <f>INDEX(budgetMMB!R:R,MATCH($A:$A,budgetMMB!$A:$A,0))</f>
        <v>0</v>
      </c>
      <c r="S778" s="14">
        <f t="shared" ref="S778" si="640">L778-SUM(N778:R778)</f>
        <v>0</v>
      </c>
      <c r="T778" s="35">
        <f>INDEX(budgetMMB!T:T,MATCH($A:$A,budgetMMB!$A:$A,0))</f>
        <v>0</v>
      </c>
      <c r="U778" s="332">
        <f t="shared" si="635"/>
        <v>0</v>
      </c>
      <c r="V778" s="58"/>
      <c r="W778" s="14"/>
      <c r="X778" s="58"/>
      <c r="Y778" s="58"/>
      <c r="Z778" s="58"/>
      <c r="AA778" s="58"/>
      <c r="AB778" s="75"/>
      <c r="AC778" s="319">
        <f t="shared" si="636"/>
        <v>0</v>
      </c>
      <c r="AD778" s="278"/>
      <c r="AE778" s="278"/>
      <c r="AF778" s="278"/>
      <c r="AG778" s="294">
        <f t="shared" si="637"/>
        <v>0</v>
      </c>
      <c r="AH778" s="304">
        <f t="shared" si="638"/>
        <v>0</v>
      </c>
    </row>
    <row r="779" spans="1:34" outlineLevel="1">
      <c r="A779" s="350">
        <v>4979</v>
      </c>
      <c r="B779" s="108" t="s">
        <v>672</v>
      </c>
      <c r="C779" s="236" t="s">
        <v>244</v>
      </c>
      <c r="D779" s="6"/>
      <c r="E779" s="8"/>
      <c r="F779" s="98">
        <v>1</v>
      </c>
      <c r="G779" s="8"/>
      <c r="H779" s="7">
        <f t="shared" si="633"/>
        <v>1</v>
      </c>
      <c r="I779" s="4">
        <v>1</v>
      </c>
      <c r="J779" s="8" t="s">
        <v>231</v>
      </c>
      <c r="K779" s="7">
        <f>SUMIF(exportMMB!D:D,'Voorbeeld Costreport BudgetMMB'!A779,exportMMB!G:G)</f>
        <v>0</v>
      </c>
      <c r="L779" s="14">
        <f>INDEX(budgetMMB!L:L,MATCH(A:A,budgetMMB!A:A,0))</f>
        <v>0</v>
      </c>
      <c r="M779" s="22">
        <f>INDEX(budgetMMB!M:M,MATCH($A:$A,budgetMMB!$A:$A,0))</f>
        <v>0</v>
      </c>
      <c r="N779" s="14">
        <f>INDEX(budgetMMB!N:N,MATCH($A:$A,budgetMMB!$A:$A,0))</f>
        <v>0</v>
      </c>
      <c r="O779" s="35">
        <f>INDEX(budgetMMB!O:O,MATCH($A:$A,budgetMMB!$A:$A,0))</f>
        <v>0</v>
      </c>
      <c r="P779" s="35">
        <f>INDEX(budgetMMB!P:P,MATCH($A:$A,budgetMMB!$A:$A,0))</f>
        <v>0</v>
      </c>
      <c r="Q779" s="35">
        <f>INDEX(budgetMMB!Q:Q,MATCH($A:$A,budgetMMB!$A:$A,0))</f>
        <v>0</v>
      </c>
      <c r="R779" s="35">
        <f>INDEX(budgetMMB!R:R,MATCH($A:$A,budgetMMB!$A:$A,0))</f>
        <v>0</v>
      </c>
      <c r="S779" s="14">
        <f t="shared" si="634"/>
        <v>0</v>
      </c>
      <c r="T779" s="35">
        <f>INDEX(budgetMMB!T:T,MATCH($A:$A,budgetMMB!$A:$A,0))</f>
        <v>0</v>
      </c>
      <c r="U779" s="332">
        <f t="shared" si="635"/>
        <v>0</v>
      </c>
      <c r="V779" s="58"/>
      <c r="W779" s="14"/>
      <c r="X779" s="58"/>
      <c r="Y779" s="58"/>
      <c r="Z779" s="58"/>
      <c r="AA779" s="58"/>
      <c r="AB779" s="75"/>
      <c r="AC779" s="319">
        <f t="shared" si="636"/>
        <v>0</v>
      </c>
      <c r="AD779" s="278"/>
      <c r="AE779" s="278"/>
      <c r="AF779" s="278"/>
      <c r="AG779" s="294">
        <f t="shared" si="637"/>
        <v>0</v>
      </c>
      <c r="AH779" s="304">
        <f t="shared" si="638"/>
        <v>0</v>
      </c>
    </row>
    <row r="780" spans="1:34" outlineLevel="1">
      <c r="A780" s="170"/>
      <c r="B780" s="171" t="s">
        <v>602</v>
      </c>
      <c r="C780" s="236"/>
      <c r="D780" s="172"/>
      <c r="E780" s="173"/>
      <c r="F780" s="174"/>
      <c r="G780" s="173"/>
      <c r="H780" s="175"/>
      <c r="I780" s="176"/>
      <c r="J780" s="173"/>
      <c r="K780" s="175"/>
      <c r="L780" s="177">
        <f>SUM(L766:L779)</f>
        <v>0</v>
      </c>
      <c r="M780" s="178">
        <f>SUM(M766:M779)</f>
        <v>0</v>
      </c>
      <c r="N780" s="177">
        <f t="shared" ref="N780:U780" si="641">SUM(N766:N779)</f>
        <v>0</v>
      </c>
      <c r="O780" s="179">
        <f t="shared" si="641"/>
        <v>0</v>
      </c>
      <c r="P780" s="179">
        <f t="shared" si="641"/>
        <v>0</v>
      </c>
      <c r="Q780" s="179">
        <f t="shared" si="641"/>
        <v>0</v>
      </c>
      <c r="R780" s="179">
        <f t="shared" si="641"/>
        <v>0</v>
      </c>
      <c r="S780" s="177">
        <f t="shared" si="641"/>
        <v>0</v>
      </c>
      <c r="T780" s="179">
        <f t="shared" si="641"/>
        <v>0</v>
      </c>
      <c r="U780" s="284">
        <f t="shared" si="641"/>
        <v>0</v>
      </c>
      <c r="V780" s="58">
        <f t="shared" ref="V780:AA780" si="642">SUM(V766:V779)</f>
        <v>0</v>
      </c>
      <c r="W780" s="14">
        <f t="shared" si="642"/>
        <v>0</v>
      </c>
      <c r="X780" s="58">
        <f t="shared" si="642"/>
        <v>0</v>
      </c>
      <c r="Y780" s="58">
        <f t="shared" si="642"/>
        <v>0</v>
      </c>
      <c r="Z780" s="58">
        <f t="shared" si="642"/>
        <v>0</v>
      </c>
      <c r="AA780" s="58">
        <f t="shared" si="642"/>
        <v>0</v>
      </c>
      <c r="AB780" s="311">
        <f t="shared" ref="AB780" si="643">SUM(AB766:AB779)</f>
        <v>0</v>
      </c>
      <c r="AC780" s="319">
        <f t="shared" ref="AC780:AF780" si="644">SUM(AC766:AC779)</f>
        <v>0</v>
      </c>
      <c r="AD780" s="278">
        <f t="shared" si="644"/>
        <v>0</v>
      </c>
      <c r="AE780" s="278">
        <f t="shared" si="644"/>
        <v>0</v>
      </c>
      <c r="AF780" s="278">
        <f t="shared" si="644"/>
        <v>0</v>
      </c>
      <c r="AG780" s="294">
        <f t="shared" ref="AG780:AH780" si="645">SUM(AG766:AG779)</f>
        <v>0</v>
      </c>
      <c r="AH780" s="304">
        <f t="shared" si="645"/>
        <v>0</v>
      </c>
    </row>
    <row r="781" spans="1:34" outlineLevel="1">
      <c r="A781" s="193"/>
      <c r="B781" s="171" t="s">
        <v>678</v>
      </c>
      <c r="C781" s="236"/>
      <c r="D781" s="172"/>
      <c r="E781" s="173"/>
      <c r="F781" s="174"/>
      <c r="G781" s="173"/>
      <c r="H781" s="175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  <c r="U781" s="284"/>
      <c r="V781" s="58"/>
      <c r="W781" s="14"/>
      <c r="X781" s="58"/>
      <c r="Y781" s="58"/>
      <c r="Z781" s="58"/>
      <c r="AA781" s="58"/>
      <c r="AB781" s="311"/>
      <c r="AC781" s="319"/>
      <c r="AD781" s="278"/>
      <c r="AE781" s="278"/>
      <c r="AF781" s="278"/>
      <c r="AG781" s="294"/>
      <c r="AH781" s="304"/>
    </row>
    <row r="782" spans="1:34" outlineLevel="1">
      <c r="A782" s="103">
        <v>4981</v>
      </c>
      <c r="B782" s="44" t="s">
        <v>755</v>
      </c>
      <c r="C782" s="236" t="s">
        <v>244</v>
      </c>
      <c r="D782" s="6"/>
      <c r="E782" s="8"/>
      <c r="F782" s="98">
        <v>1</v>
      </c>
      <c r="G782" s="8"/>
      <c r="H782" s="7">
        <f t="shared" ref="H782:H789" si="646">SUM(E782:G782)</f>
        <v>1</v>
      </c>
      <c r="I782" s="4">
        <v>1</v>
      </c>
      <c r="J782" s="8" t="s">
        <v>231</v>
      </c>
      <c r="K782" s="7">
        <f>SUMIF(exportMMB!D:D,'Voorbeeld Costreport BudgetMMB'!A782,exportMMB!G:G)</f>
        <v>0</v>
      </c>
      <c r="L782" s="14">
        <f>INDEX(budgetMMB!L:L,MATCH(A:A,budgetMMB!A:A,0))</f>
        <v>0</v>
      </c>
      <c r="M782" s="22">
        <f>INDEX(budgetMMB!M:M,MATCH($A:$A,budgetMMB!$A:$A,0))</f>
        <v>0</v>
      </c>
      <c r="N782" s="14">
        <f>INDEX(budgetMMB!N:N,MATCH($A:$A,budgetMMB!$A:$A,0))</f>
        <v>0</v>
      </c>
      <c r="O782" s="35">
        <f>INDEX(budgetMMB!O:O,MATCH($A:$A,budgetMMB!$A:$A,0))</f>
        <v>0</v>
      </c>
      <c r="P782" s="35">
        <f>INDEX(budgetMMB!P:P,MATCH($A:$A,budgetMMB!$A:$A,0))</f>
        <v>0</v>
      </c>
      <c r="Q782" s="35">
        <f>INDEX(budgetMMB!Q:Q,MATCH($A:$A,budgetMMB!$A:$A,0))</f>
        <v>0</v>
      </c>
      <c r="R782" s="35">
        <f>INDEX(budgetMMB!R:R,MATCH($A:$A,budgetMMB!$A:$A,0))</f>
        <v>0</v>
      </c>
      <c r="S782" s="14">
        <f t="shared" ref="S782:S789" si="647">L782-SUM(N782:R782)</f>
        <v>0</v>
      </c>
      <c r="T782" s="35">
        <f>INDEX(budgetMMB!T:T,MATCH($A:$A,budgetMMB!$A:$A,0))</f>
        <v>0</v>
      </c>
      <c r="U782" s="332">
        <f t="shared" ref="U782:U789" si="648">W:W+X:X+Y:Y+Z:Z+AA:AA</f>
        <v>0</v>
      </c>
      <c r="V782" s="58"/>
      <c r="W782" s="14"/>
      <c r="X782" s="58"/>
      <c r="Y782" s="58"/>
      <c r="Z782" s="58"/>
      <c r="AA782" s="58"/>
      <c r="AB782" s="75"/>
      <c r="AC782" s="319">
        <f t="shared" ref="AC782:AC789" si="649">AD:AD+AE:AE</f>
        <v>0</v>
      </c>
      <c r="AD782" s="278"/>
      <c r="AE782" s="278"/>
      <c r="AF782" s="278"/>
      <c r="AG782" s="294">
        <f t="shared" ref="AG782:AG789" si="650">AC:AC+U:U</f>
        <v>0</v>
      </c>
      <c r="AH782" s="304">
        <f t="shared" ref="AH782:AH789" si="651">L:L-AG:AG</f>
        <v>0</v>
      </c>
    </row>
    <row r="783" spans="1:34" outlineLevel="1">
      <c r="A783" s="103">
        <v>4983</v>
      </c>
      <c r="B783" s="44" t="s">
        <v>756</v>
      </c>
      <c r="C783" s="236" t="s">
        <v>244</v>
      </c>
      <c r="D783" s="6"/>
      <c r="E783" s="8"/>
      <c r="F783" s="98">
        <v>1</v>
      </c>
      <c r="G783" s="8"/>
      <c r="H783" s="7">
        <f t="shared" si="646"/>
        <v>1</v>
      </c>
      <c r="I783" s="4">
        <v>1</v>
      </c>
      <c r="J783" s="8" t="s">
        <v>231</v>
      </c>
      <c r="K783" s="7">
        <f>SUMIF(exportMMB!D:D,'Voorbeeld Costreport BudgetMMB'!A783,exportMMB!G:G)</f>
        <v>0</v>
      </c>
      <c r="L783" s="14">
        <f>INDEX(budgetMMB!L:L,MATCH(A:A,budgetMMB!A:A,0))</f>
        <v>0</v>
      </c>
      <c r="M783" s="22">
        <f>INDEX(budgetMMB!M:M,MATCH($A:$A,budgetMMB!$A:$A,0))</f>
        <v>0</v>
      </c>
      <c r="N783" s="14">
        <f>INDEX(budgetMMB!N:N,MATCH($A:$A,budgetMMB!$A:$A,0))</f>
        <v>0</v>
      </c>
      <c r="O783" s="35">
        <f>INDEX(budgetMMB!O:O,MATCH($A:$A,budgetMMB!$A:$A,0))</f>
        <v>0</v>
      </c>
      <c r="P783" s="35">
        <f>INDEX(budgetMMB!P:P,MATCH($A:$A,budgetMMB!$A:$A,0))</f>
        <v>0</v>
      </c>
      <c r="Q783" s="35">
        <f>INDEX(budgetMMB!Q:Q,MATCH($A:$A,budgetMMB!$A:$A,0))</f>
        <v>0</v>
      </c>
      <c r="R783" s="35">
        <f>INDEX(budgetMMB!R:R,MATCH($A:$A,budgetMMB!$A:$A,0))</f>
        <v>0</v>
      </c>
      <c r="S783" s="14">
        <f t="shared" si="647"/>
        <v>0</v>
      </c>
      <c r="T783" s="35">
        <f>INDEX(budgetMMB!T:T,MATCH($A:$A,budgetMMB!$A:$A,0))</f>
        <v>0</v>
      </c>
      <c r="U783" s="332">
        <f t="shared" si="648"/>
        <v>0</v>
      </c>
      <c r="V783" s="58"/>
      <c r="W783" s="14"/>
      <c r="X783" s="58"/>
      <c r="Y783" s="58"/>
      <c r="Z783" s="58"/>
      <c r="AA783" s="58"/>
      <c r="AB783" s="75"/>
      <c r="AC783" s="319">
        <f t="shared" si="649"/>
        <v>0</v>
      </c>
      <c r="AD783" s="278"/>
      <c r="AE783" s="278"/>
      <c r="AF783" s="278"/>
      <c r="AG783" s="294">
        <f t="shared" si="650"/>
        <v>0</v>
      </c>
      <c r="AH783" s="304">
        <f t="shared" si="651"/>
        <v>0</v>
      </c>
    </row>
    <row r="784" spans="1:34" outlineLevel="1">
      <c r="A784" s="103">
        <v>4987</v>
      </c>
      <c r="B784" s="44" t="s">
        <v>640</v>
      </c>
      <c r="C784" s="236" t="s">
        <v>244</v>
      </c>
      <c r="D784" s="6"/>
      <c r="E784" s="8"/>
      <c r="F784" s="98">
        <v>1</v>
      </c>
      <c r="G784" s="8"/>
      <c r="H784" s="7">
        <f t="shared" si="646"/>
        <v>1</v>
      </c>
      <c r="I784" s="4">
        <v>1</v>
      </c>
      <c r="J784" s="8" t="s">
        <v>231</v>
      </c>
      <c r="K784" s="7">
        <f>SUMIF(exportMMB!D:D,'Voorbeeld Costreport BudgetMMB'!A784,exportMMB!G:G)</f>
        <v>0</v>
      </c>
      <c r="L784" s="14">
        <f>INDEX(budgetMMB!L:L,MATCH(A:A,budgetMMB!A:A,0))</f>
        <v>0</v>
      </c>
      <c r="M784" s="22">
        <f>INDEX(budgetMMB!M:M,MATCH($A:$A,budgetMMB!$A:$A,0))</f>
        <v>0</v>
      </c>
      <c r="N784" s="14">
        <f>INDEX(budgetMMB!N:N,MATCH($A:$A,budgetMMB!$A:$A,0))</f>
        <v>0</v>
      </c>
      <c r="O784" s="35">
        <f>INDEX(budgetMMB!O:O,MATCH($A:$A,budgetMMB!$A:$A,0))</f>
        <v>0</v>
      </c>
      <c r="P784" s="35">
        <f>INDEX(budgetMMB!P:P,MATCH($A:$A,budgetMMB!$A:$A,0))</f>
        <v>0</v>
      </c>
      <c r="Q784" s="35">
        <f>INDEX(budgetMMB!Q:Q,MATCH($A:$A,budgetMMB!$A:$A,0))</f>
        <v>0</v>
      </c>
      <c r="R784" s="35">
        <f>INDEX(budgetMMB!R:R,MATCH($A:$A,budgetMMB!$A:$A,0))</f>
        <v>0</v>
      </c>
      <c r="S784" s="14">
        <f t="shared" si="647"/>
        <v>0</v>
      </c>
      <c r="T784" s="35">
        <f>INDEX(budgetMMB!T:T,MATCH($A:$A,budgetMMB!$A:$A,0))</f>
        <v>0</v>
      </c>
      <c r="U784" s="332">
        <f t="shared" si="648"/>
        <v>0</v>
      </c>
      <c r="V784" s="58"/>
      <c r="W784" s="14"/>
      <c r="X784" s="58"/>
      <c r="Y784" s="58"/>
      <c r="Z784" s="58"/>
      <c r="AA784" s="58"/>
      <c r="AB784" s="75"/>
      <c r="AC784" s="319">
        <f t="shared" si="649"/>
        <v>0</v>
      </c>
      <c r="AD784" s="278"/>
      <c r="AE784" s="278"/>
      <c r="AF784" s="278"/>
      <c r="AG784" s="294">
        <f t="shared" si="650"/>
        <v>0</v>
      </c>
      <c r="AH784" s="304">
        <f t="shared" si="651"/>
        <v>0</v>
      </c>
    </row>
    <row r="785" spans="1:34" outlineLevel="1">
      <c r="A785" s="103">
        <v>4988</v>
      </c>
      <c r="B785" s="44" t="s">
        <v>683</v>
      </c>
      <c r="C785" s="236" t="s">
        <v>244</v>
      </c>
      <c r="D785" s="6"/>
      <c r="E785" s="8"/>
      <c r="F785" s="98">
        <v>1</v>
      </c>
      <c r="G785" s="8"/>
      <c r="H785" s="7">
        <f t="shared" si="646"/>
        <v>1</v>
      </c>
      <c r="I785" s="4">
        <v>1</v>
      </c>
      <c r="J785" s="8" t="s">
        <v>231</v>
      </c>
      <c r="K785" s="7">
        <f>SUMIF(exportMMB!D:D,'Voorbeeld Costreport BudgetMMB'!A785,exportMMB!G:G)</f>
        <v>0</v>
      </c>
      <c r="L785" s="14">
        <f>INDEX(budgetMMB!L:L,MATCH(A:A,budgetMMB!A:A,0))</f>
        <v>0</v>
      </c>
      <c r="M785" s="22">
        <f>INDEX(budgetMMB!M:M,MATCH($A:$A,budgetMMB!$A:$A,0))</f>
        <v>0</v>
      </c>
      <c r="N785" s="14">
        <f>INDEX(budgetMMB!N:N,MATCH($A:$A,budgetMMB!$A:$A,0))</f>
        <v>0</v>
      </c>
      <c r="O785" s="35">
        <f>INDEX(budgetMMB!O:O,MATCH($A:$A,budgetMMB!$A:$A,0))</f>
        <v>0</v>
      </c>
      <c r="P785" s="35">
        <f>INDEX(budgetMMB!P:P,MATCH($A:$A,budgetMMB!$A:$A,0))</f>
        <v>0</v>
      </c>
      <c r="Q785" s="35">
        <f>INDEX(budgetMMB!Q:Q,MATCH($A:$A,budgetMMB!$A:$A,0))</f>
        <v>0</v>
      </c>
      <c r="R785" s="35">
        <f>INDEX(budgetMMB!R:R,MATCH($A:$A,budgetMMB!$A:$A,0))</f>
        <v>0</v>
      </c>
      <c r="S785" s="14">
        <f t="shared" si="647"/>
        <v>0</v>
      </c>
      <c r="T785" s="35">
        <f>INDEX(budgetMMB!T:T,MATCH($A:$A,budgetMMB!$A:$A,0))</f>
        <v>0</v>
      </c>
      <c r="U785" s="332">
        <f t="shared" si="648"/>
        <v>0</v>
      </c>
      <c r="V785" s="58"/>
      <c r="W785" s="14"/>
      <c r="X785" s="58"/>
      <c r="Y785" s="58"/>
      <c r="Z785" s="58"/>
      <c r="AA785" s="58"/>
      <c r="AB785" s="75"/>
      <c r="AC785" s="319">
        <f t="shared" si="649"/>
        <v>0</v>
      </c>
      <c r="AD785" s="278"/>
      <c r="AE785" s="278"/>
      <c r="AF785" s="278"/>
      <c r="AG785" s="294">
        <f t="shared" si="650"/>
        <v>0</v>
      </c>
      <c r="AH785" s="304">
        <f t="shared" si="651"/>
        <v>0</v>
      </c>
    </row>
    <row r="786" spans="1:34" outlineLevel="1">
      <c r="A786" s="103">
        <v>4990</v>
      </c>
      <c r="B786" s="44" t="s">
        <v>684</v>
      </c>
      <c r="C786" s="236" t="s">
        <v>244</v>
      </c>
      <c r="D786" s="6"/>
      <c r="E786" s="8"/>
      <c r="F786" s="98">
        <v>1</v>
      </c>
      <c r="G786" s="8"/>
      <c r="H786" s="7">
        <f t="shared" si="646"/>
        <v>1</v>
      </c>
      <c r="I786" s="4">
        <v>1</v>
      </c>
      <c r="J786" s="8" t="s">
        <v>231</v>
      </c>
      <c r="K786" s="7">
        <f>SUMIF(exportMMB!D:D,'Voorbeeld Costreport BudgetMMB'!A786,exportMMB!G:G)</f>
        <v>0</v>
      </c>
      <c r="L786" s="14">
        <f>INDEX(budgetMMB!L:L,MATCH(A:A,budgetMMB!A:A,0))</f>
        <v>0</v>
      </c>
      <c r="M786" s="22">
        <f>INDEX(budgetMMB!M:M,MATCH($A:$A,budgetMMB!$A:$A,0))</f>
        <v>0</v>
      </c>
      <c r="N786" s="14">
        <f>INDEX(budgetMMB!N:N,MATCH($A:$A,budgetMMB!$A:$A,0))</f>
        <v>0</v>
      </c>
      <c r="O786" s="35">
        <f>INDEX(budgetMMB!O:O,MATCH($A:$A,budgetMMB!$A:$A,0))</f>
        <v>0</v>
      </c>
      <c r="P786" s="35">
        <f>INDEX(budgetMMB!P:P,MATCH($A:$A,budgetMMB!$A:$A,0))</f>
        <v>0</v>
      </c>
      <c r="Q786" s="35">
        <f>INDEX(budgetMMB!Q:Q,MATCH($A:$A,budgetMMB!$A:$A,0))</f>
        <v>0</v>
      </c>
      <c r="R786" s="35">
        <f>INDEX(budgetMMB!R:R,MATCH($A:$A,budgetMMB!$A:$A,0))</f>
        <v>0</v>
      </c>
      <c r="S786" s="14">
        <f t="shared" si="647"/>
        <v>0</v>
      </c>
      <c r="T786" s="35">
        <f>INDEX(budgetMMB!T:T,MATCH($A:$A,budgetMMB!$A:$A,0))</f>
        <v>0</v>
      </c>
      <c r="U786" s="332">
        <f t="shared" si="648"/>
        <v>0</v>
      </c>
      <c r="V786" s="58"/>
      <c r="W786" s="14"/>
      <c r="X786" s="58"/>
      <c r="Y786" s="58"/>
      <c r="Z786" s="58"/>
      <c r="AA786" s="58"/>
      <c r="AB786" s="75"/>
      <c r="AC786" s="319">
        <f t="shared" si="649"/>
        <v>0</v>
      </c>
      <c r="AD786" s="278"/>
      <c r="AE786" s="278"/>
      <c r="AF786" s="278"/>
      <c r="AG786" s="294">
        <f t="shared" si="650"/>
        <v>0</v>
      </c>
      <c r="AH786" s="304">
        <f t="shared" si="651"/>
        <v>0</v>
      </c>
    </row>
    <row r="787" spans="1:34" outlineLevel="1">
      <c r="A787" s="103">
        <v>4991</v>
      </c>
      <c r="B787" s="44" t="s">
        <v>685</v>
      </c>
      <c r="C787" s="236" t="s">
        <v>244</v>
      </c>
      <c r="D787" s="6"/>
      <c r="E787" s="8"/>
      <c r="F787" s="98">
        <v>1</v>
      </c>
      <c r="G787" s="8"/>
      <c r="H787" s="7">
        <f t="shared" si="646"/>
        <v>1</v>
      </c>
      <c r="I787" s="4">
        <v>1</v>
      </c>
      <c r="J787" s="8" t="s">
        <v>231</v>
      </c>
      <c r="K787" s="7">
        <f>SUMIF(exportMMB!D:D,'Voorbeeld Costreport BudgetMMB'!A787,exportMMB!G:G)</f>
        <v>0</v>
      </c>
      <c r="L787" s="14">
        <f>INDEX(budgetMMB!L:L,MATCH(A:A,budgetMMB!A:A,0))</f>
        <v>0</v>
      </c>
      <c r="M787" s="22">
        <f>INDEX(budgetMMB!M:M,MATCH($A:$A,budgetMMB!$A:$A,0))</f>
        <v>0</v>
      </c>
      <c r="N787" s="14">
        <f>INDEX(budgetMMB!N:N,MATCH($A:$A,budgetMMB!$A:$A,0))</f>
        <v>0</v>
      </c>
      <c r="O787" s="35">
        <f>INDEX(budgetMMB!O:O,MATCH($A:$A,budgetMMB!$A:$A,0))</f>
        <v>0</v>
      </c>
      <c r="P787" s="35">
        <f>INDEX(budgetMMB!P:P,MATCH($A:$A,budgetMMB!$A:$A,0))</f>
        <v>0</v>
      </c>
      <c r="Q787" s="35">
        <f>INDEX(budgetMMB!Q:Q,MATCH($A:$A,budgetMMB!$A:$A,0))</f>
        <v>0</v>
      </c>
      <c r="R787" s="35">
        <f>INDEX(budgetMMB!R:R,MATCH($A:$A,budgetMMB!$A:$A,0))</f>
        <v>0</v>
      </c>
      <c r="S787" s="14">
        <f t="shared" si="647"/>
        <v>0</v>
      </c>
      <c r="T787" s="35">
        <f>INDEX(budgetMMB!T:T,MATCH($A:$A,budgetMMB!$A:$A,0))</f>
        <v>0</v>
      </c>
      <c r="U787" s="332">
        <f t="shared" si="648"/>
        <v>0</v>
      </c>
      <c r="V787" s="58"/>
      <c r="W787" s="14"/>
      <c r="X787" s="58"/>
      <c r="Y787" s="58"/>
      <c r="Z787" s="58"/>
      <c r="AA787" s="58"/>
      <c r="AB787" s="75"/>
      <c r="AC787" s="319">
        <f t="shared" si="649"/>
        <v>0</v>
      </c>
      <c r="AD787" s="278"/>
      <c r="AE787" s="278"/>
      <c r="AF787" s="278"/>
      <c r="AG787" s="294">
        <f t="shared" si="650"/>
        <v>0</v>
      </c>
      <c r="AH787" s="304">
        <f t="shared" si="651"/>
        <v>0</v>
      </c>
    </row>
    <row r="788" spans="1:34" outlineLevel="1">
      <c r="A788" s="103">
        <v>4992</v>
      </c>
      <c r="B788" s="44" t="s">
        <v>686</v>
      </c>
      <c r="C788" s="236" t="s">
        <v>244</v>
      </c>
      <c r="D788" s="6"/>
      <c r="E788" s="8"/>
      <c r="F788" s="98">
        <v>1</v>
      </c>
      <c r="G788" s="8"/>
      <c r="H788" s="7">
        <f t="shared" si="646"/>
        <v>1</v>
      </c>
      <c r="I788" s="4">
        <v>1</v>
      </c>
      <c r="J788" s="8" t="s">
        <v>231</v>
      </c>
      <c r="K788" s="7">
        <f>SUMIF(exportMMB!D:D,'Voorbeeld Costreport BudgetMMB'!A788,exportMMB!G:G)</f>
        <v>0</v>
      </c>
      <c r="L788" s="14">
        <f>INDEX(budgetMMB!L:L,MATCH(A:A,budgetMMB!A:A,0))</f>
        <v>0</v>
      </c>
      <c r="M788" s="22">
        <f>INDEX(budgetMMB!M:M,MATCH($A:$A,budgetMMB!$A:$A,0))</f>
        <v>0</v>
      </c>
      <c r="N788" s="14">
        <f>INDEX(budgetMMB!N:N,MATCH($A:$A,budgetMMB!$A:$A,0))</f>
        <v>0</v>
      </c>
      <c r="O788" s="35">
        <f>INDEX(budgetMMB!O:O,MATCH($A:$A,budgetMMB!$A:$A,0))</f>
        <v>0</v>
      </c>
      <c r="P788" s="35">
        <f>INDEX(budgetMMB!P:P,MATCH($A:$A,budgetMMB!$A:$A,0))</f>
        <v>0</v>
      </c>
      <c r="Q788" s="35">
        <f>INDEX(budgetMMB!Q:Q,MATCH($A:$A,budgetMMB!$A:$A,0))</f>
        <v>0</v>
      </c>
      <c r="R788" s="35">
        <f>INDEX(budgetMMB!R:R,MATCH($A:$A,budgetMMB!$A:$A,0))</f>
        <v>0</v>
      </c>
      <c r="S788" s="14">
        <f t="shared" si="647"/>
        <v>0</v>
      </c>
      <c r="T788" s="35">
        <f>INDEX(budgetMMB!T:T,MATCH($A:$A,budgetMMB!$A:$A,0))</f>
        <v>0</v>
      </c>
      <c r="U788" s="332">
        <f t="shared" si="648"/>
        <v>0</v>
      </c>
      <c r="V788" s="58"/>
      <c r="W788" s="14"/>
      <c r="X788" s="58"/>
      <c r="Y788" s="58"/>
      <c r="Z788" s="58"/>
      <c r="AA788" s="58"/>
      <c r="AB788" s="75"/>
      <c r="AC788" s="319">
        <f t="shared" si="649"/>
        <v>0</v>
      </c>
      <c r="AD788" s="278"/>
      <c r="AE788" s="278"/>
      <c r="AF788" s="278"/>
      <c r="AG788" s="294">
        <f t="shared" si="650"/>
        <v>0</v>
      </c>
      <c r="AH788" s="304">
        <f t="shared" si="651"/>
        <v>0</v>
      </c>
    </row>
    <row r="789" spans="1:34" outlineLevel="1">
      <c r="A789" s="103">
        <v>4993</v>
      </c>
      <c r="B789" s="44" t="s">
        <v>687</v>
      </c>
      <c r="C789" s="236" t="s">
        <v>244</v>
      </c>
      <c r="D789" s="6"/>
      <c r="E789" s="8"/>
      <c r="F789" s="98">
        <v>1</v>
      </c>
      <c r="G789" s="8"/>
      <c r="H789" s="7">
        <f t="shared" si="646"/>
        <v>1</v>
      </c>
      <c r="I789" s="4">
        <v>1</v>
      </c>
      <c r="J789" s="8" t="s">
        <v>231</v>
      </c>
      <c r="K789" s="7">
        <f>SUMIF(exportMMB!D:D,'Voorbeeld Costreport BudgetMMB'!A789,exportMMB!G:G)</f>
        <v>0</v>
      </c>
      <c r="L789" s="14">
        <f>INDEX(budgetMMB!L:L,MATCH(A:A,budgetMMB!A:A,0))</f>
        <v>0</v>
      </c>
      <c r="M789" s="22">
        <f>INDEX(budgetMMB!M:M,MATCH($A:$A,budgetMMB!$A:$A,0))</f>
        <v>0</v>
      </c>
      <c r="N789" s="14">
        <f>INDEX(budgetMMB!N:N,MATCH($A:$A,budgetMMB!$A:$A,0))</f>
        <v>0</v>
      </c>
      <c r="O789" s="35">
        <f>INDEX(budgetMMB!O:O,MATCH($A:$A,budgetMMB!$A:$A,0))</f>
        <v>0</v>
      </c>
      <c r="P789" s="35">
        <f>INDEX(budgetMMB!P:P,MATCH($A:$A,budgetMMB!$A:$A,0))</f>
        <v>0</v>
      </c>
      <c r="Q789" s="35">
        <f>INDEX(budgetMMB!Q:Q,MATCH($A:$A,budgetMMB!$A:$A,0))</f>
        <v>0</v>
      </c>
      <c r="R789" s="35">
        <f>INDEX(budgetMMB!R:R,MATCH($A:$A,budgetMMB!$A:$A,0))</f>
        <v>0</v>
      </c>
      <c r="S789" s="14">
        <f t="shared" si="647"/>
        <v>0</v>
      </c>
      <c r="T789" s="35">
        <f>INDEX(budgetMMB!T:T,MATCH($A:$A,budgetMMB!$A:$A,0))</f>
        <v>0</v>
      </c>
      <c r="U789" s="332">
        <f t="shared" si="648"/>
        <v>0</v>
      </c>
      <c r="V789" s="58"/>
      <c r="W789" s="14"/>
      <c r="X789" s="58"/>
      <c r="Y789" s="58"/>
      <c r="Z789" s="58"/>
      <c r="AA789" s="58"/>
      <c r="AB789" s="75"/>
      <c r="AC789" s="319">
        <f t="shared" si="649"/>
        <v>0</v>
      </c>
      <c r="AD789" s="278"/>
      <c r="AE789" s="278"/>
      <c r="AF789" s="278"/>
      <c r="AG789" s="294">
        <f t="shared" si="650"/>
        <v>0</v>
      </c>
      <c r="AH789" s="304">
        <f t="shared" si="651"/>
        <v>0</v>
      </c>
    </row>
    <row r="790" spans="1:34" outlineLevel="1">
      <c r="A790" s="170"/>
      <c r="B790" s="171" t="s">
        <v>602</v>
      </c>
      <c r="C790" s="236"/>
      <c r="D790" s="172"/>
      <c r="E790" s="173"/>
      <c r="F790" s="174"/>
      <c r="G790" s="173"/>
      <c r="H790" s="175"/>
      <c r="I790" s="176"/>
      <c r="J790" s="173"/>
      <c r="K790" s="175"/>
      <c r="L790" s="177">
        <f>SUM(L782:L789)</f>
        <v>0</v>
      </c>
      <c r="M790" s="178">
        <f>SUM(M782:M789)</f>
        <v>0</v>
      </c>
      <c r="N790" s="177">
        <f t="shared" ref="N790:U790" si="652">SUM(N782:N789)</f>
        <v>0</v>
      </c>
      <c r="O790" s="179">
        <f t="shared" si="652"/>
        <v>0</v>
      </c>
      <c r="P790" s="179">
        <f t="shared" si="652"/>
        <v>0</v>
      </c>
      <c r="Q790" s="179">
        <f t="shared" si="652"/>
        <v>0</v>
      </c>
      <c r="R790" s="179">
        <f t="shared" si="652"/>
        <v>0</v>
      </c>
      <c r="S790" s="177">
        <f t="shared" si="652"/>
        <v>0</v>
      </c>
      <c r="T790" s="179">
        <f t="shared" si="652"/>
        <v>0</v>
      </c>
      <c r="U790" s="284">
        <f t="shared" si="652"/>
        <v>0</v>
      </c>
      <c r="V790" s="58">
        <f t="shared" ref="V790:AA790" si="653">SUM(V782:V789)</f>
        <v>0</v>
      </c>
      <c r="W790" s="14">
        <f t="shared" si="653"/>
        <v>0</v>
      </c>
      <c r="X790" s="58">
        <f t="shared" si="653"/>
        <v>0</v>
      </c>
      <c r="Y790" s="58">
        <f t="shared" si="653"/>
        <v>0</v>
      </c>
      <c r="Z790" s="58">
        <f t="shared" si="653"/>
        <v>0</v>
      </c>
      <c r="AA790" s="58">
        <f t="shared" si="653"/>
        <v>0</v>
      </c>
      <c r="AB790" s="311">
        <f t="shared" ref="AB790" si="654">SUM(AB782:AB789)</f>
        <v>0</v>
      </c>
      <c r="AC790" s="319">
        <f t="shared" ref="AC790:AF790" si="655">SUM(AC782:AC789)</f>
        <v>0</v>
      </c>
      <c r="AD790" s="278">
        <f t="shared" si="655"/>
        <v>0</v>
      </c>
      <c r="AE790" s="278">
        <f t="shared" si="655"/>
        <v>0</v>
      </c>
      <c r="AF790" s="278">
        <f t="shared" si="655"/>
        <v>0</v>
      </c>
      <c r="AG790" s="294">
        <f t="shared" ref="AG790:AH790" si="656">SUM(AG782:AG789)</f>
        <v>0</v>
      </c>
      <c r="AH790" s="304">
        <f t="shared" si="656"/>
        <v>0</v>
      </c>
    </row>
    <row r="791" spans="1:34" outlineLevel="1">
      <c r="A791" s="39"/>
      <c r="B791" s="46" t="s">
        <v>152</v>
      </c>
      <c r="C791" s="236"/>
      <c r="D791" s="6"/>
      <c r="E791" s="4"/>
      <c r="F791" s="98"/>
      <c r="G791" s="8"/>
      <c r="H791" s="7"/>
      <c r="I791" s="4"/>
      <c r="J791" s="8"/>
      <c r="K791" s="7"/>
      <c r="L791" s="16"/>
      <c r="M791" s="21">
        <f>M764+M780+M790</f>
        <v>0</v>
      </c>
      <c r="N791" s="16">
        <f t="shared" ref="N791:U791" si="657">N764+N780+N790</f>
        <v>0</v>
      </c>
      <c r="O791" s="34">
        <f t="shared" si="657"/>
        <v>0</v>
      </c>
      <c r="P791" s="34">
        <f t="shared" si="657"/>
        <v>0</v>
      </c>
      <c r="Q791" s="34">
        <f t="shared" si="657"/>
        <v>0</v>
      </c>
      <c r="R791" s="34">
        <f t="shared" si="657"/>
        <v>0</v>
      </c>
      <c r="S791" s="16">
        <f t="shared" si="657"/>
        <v>0</v>
      </c>
      <c r="T791" s="34">
        <f t="shared" si="657"/>
        <v>0</v>
      </c>
      <c r="U791" s="284">
        <f t="shared" si="657"/>
        <v>0</v>
      </c>
      <c r="V791" s="58">
        <f t="shared" ref="V791:AB791" si="658">V764+V780+V790</f>
        <v>0</v>
      </c>
      <c r="W791" s="14">
        <f t="shared" si="658"/>
        <v>0</v>
      </c>
      <c r="X791" s="58">
        <f t="shared" si="658"/>
        <v>0</v>
      </c>
      <c r="Y791" s="58">
        <f t="shared" si="658"/>
        <v>0</v>
      </c>
      <c r="Z791" s="58">
        <f t="shared" si="658"/>
        <v>0</v>
      </c>
      <c r="AA791" s="58">
        <f t="shared" si="658"/>
        <v>0</v>
      </c>
      <c r="AB791" s="59">
        <f t="shared" si="658"/>
        <v>0</v>
      </c>
      <c r="AC791" s="319">
        <f>AC764+AC780+AC790</f>
        <v>0</v>
      </c>
      <c r="AD791" s="278">
        <f>AD764+AD780+AD790</f>
        <v>0</v>
      </c>
      <c r="AE791" s="278">
        <f>AE764+AE780+AE790</f>
        <v>0</v>
      </c>
      <c r="AF791" s="278">
        <f>AF764+AF780+AF790</f>
        <v>0</v>
      </c>
      <c r="AG791" s="294">
        <f t="shared" ref="AG791:AH791" si="659">AG764+AG780+AG790</f>
        <v>0</v>
      </c>
      <c r="AH791" s="304">
        <f t="shared" si="659"/>
        <v>0</v>
      </c>
    </row>
    <row r="792" spans="1:34">
      <c r="A792" s="1"/>
      <c r="B792" s="44"/>
      <c r="C792" s="236"/>
      <c r="D792" s="6"/>
      <c r="E792" s="4"/>
      <c r="F792" s="98"/>
      <c r="G792" s="8"/>
      <c r="H792" s="7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  <c r="U792" s="284"/>
      <c r="V792" s="58"/>
      <c r="W792" s="14"/>
      <c r="X792" s="58"/>
      <c r="Y792" s="58"/>
      <c r="Z792" s="58"/>
      <c r="AA792" s="58"/>
      <c r="AB792" s="75"/>
      <c r="AC792" s="319"/>
      <c r="AD792" s="278"/>
      <c r="AE792" s="278"/>
      <c r="AF792" s="278"/>
      <c r="AG792" s="294"/>
      <c r="AH792" s="304"/>
    </row>
    <row r="793" spans="1:34">
      <c r="A793" s="41">
        <v>5000</v>
      </c>
      <c r="B793" s="31" t="s">
        <v>204</v>
      </c>
      <c r="C793" s="236"/>
      <c r="D793" s="6"/>
      <c r="E793" s="8"/>
      <c r="F793" s="98"/>
      <c r="G793" s="8"/>
      <c r="H793" s="7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  <c r="U793" s="284"/>
      <c r="V793" s="58"/>
      <c r="W793" s="14"/>
      <c r="X793" s="58"/>
      <c r="Y793" s="58"/>
      <c r="Z793" s="58"/>
      <c r="AA793" s="58"/>
      <c r="AB793" s="75"/>
      <c r="AC793" s="319"/>
      <c r="AD793" s="278"/>
      <c r="AE793" s="278"/>
      <c r="AF793" s="278"/>
      <c r="AG793" s="294"/>
      <c r="AH793" s="304"/>
    </row>
    <row r="794" spans="1:34">
      <c r="A794" s="39">
        <v>5001</v>
      </c>
      <c r="B794" s="44" t="s">
        <v>757</v>
      </c>
      <c r="C794" s="236" t="s">
        <v>248</v>
      </c>
      <c r="D794" s="6"/>
      <c r="E794" s="8"/>
      <c r="F794" s="98">
        <v>1</v>
      </c>
      <c r="G794" s="8"/>
      <c r="H794" s="7">
        <f t="shared" ref="H794:H798" si="660">SUM(E794:G794)</f>
        <v>1</v>
      </c>
      <c r="I794" s="4">
        <v>1</v>
      </c>
      <c r="J794" s="8" t="s">
        <v>231</v>
      </c>
      <c r="K794" s="7">
        <f>SUMIF(exportMMB!D:D,'Voorbeeld Costreport BudgetMMB'!A794,exportMMB!G:G)</f>
        <v>0</v>
      </c>
      <c r="L794" s="14">
        <f>INDEX(budgetMMB!L:L,MATCH(A:A,budgetMMB!A:A,0))</f>
        <v>0</v>
      </c>
      <c r="M794" s="22">
        <f>INDEX(budgetMMB!M:M,MATCH($A:$A,budgetMMB!$A:$A,0))</f>
        <v>0</v>
      </c>
      <c r="N794" s="14">
        <f>INDEX(budgetMMB!N:N,MATCH($A:$A,budgetMMB!$A:$A,0))</f>
        <v>0</v>
      </c>
      <c r="O794" s="35">
        <f>INDEX(budgetMMB!O:O,MATCH($A:$A,budgetMMB!$A:$A,0))</f>
        <v>0</v>
      </c>
      <c r="P794" s="35">
        <f>INDEX(budgetMMB!P:P,MATCH($A:$A,budgetMMB!$A:$A,0))</f>
        <v>0</v>
      </c>
      <c r="Q794" s="35">
        <f>INDEX(budgetMMB!Q:Q,MATCH($A:$A,budgetMMB!$A:$A,0))</f>
        <v>0</v>
      </c>
      <c r="R794" s="35">
        <f>INDEX(budgetMMB!R:R,MATCH($A:$A,budgetMMB!$A:$A,0))</f>
        <v>0</v>
      </c>
      <c r="S794" s="14">
        <f t="shared" ref="S794:S814" si="661">L794-SUM(N794:R794)</f>
        <v>0</v>
      </c>
      <c r="T794" s="35">
        <f>INDEX(budgetMMB!T:T,MATCH($A:$A,budgetMMB!$A:$A,0))</f>
        <v>0</v>
      </c>
      <c r="U794" s="332">
        <f t="shared" ref="U794:U814" si="662">W:W+X:X+Y:Y+Z:Z+AA:AA</f>
        <v>0</v>
      </c>
      <c r="V794" s="58"/>
      <c r="W794" s="14"/>
      <c r="X794" s="58"/>
      <c r="Y794" s="58"/>
      <c r="Z794" s="58"/>
      <c r="AA794" s="58"/>
      <c r="AB794" s="75"/>
      <c r="AC794" s="319">
        <f t="shared" ref="AC794:AC814" si="663">AD:AD+AE:AE</f>
        <v>0</v>
      </c>
      <c r="AD794" s="278"/>
      <c r="AE794" s="278"/>
      <c r="AF794" s="278"/>
      <c r="AG794" s="294">
        <f t="shared" ref="AG794:AG814" si="664">AC:AC+U:U</f>
        <v>0</v>
      </c>
      <c r="AH794" s="304">
        <f t="shared" ref="AH794:AH814" si="665">L:L-AG:AG</f>
        <v>0</v>
      </c>
    </row>
    <row r="795" spans="1:34">
      <c r="A795" s="39">
        <v>5002</v>
      </c>
      <c r="B795" s="44" t="s">
        <v>758</v>
      </c>
      <c r="C795" s="236" t="s">
        <v>248</v>
      </c>
      <c r="D795" s="6"/>
      <c r="E795" s="8"/>
      <c r="F795" s="98">
        <v>1</v>
      </c>
      <c r="G795" s="8"/>
      <c r="H795" s="7">
        <f t="shared" si="660"/>
        <v>1</v>
      </c>
      <c r="I795" s="4">
        <v>1</v>
      </c>
      <c r="J795" s="8" t="s">
        <v>231</v>
      </c>
      <c r="K795" s="7">
        <f>SUMIF(exportMMB!D:D,'Voorbeeld Costreport BudgetMMB'!A795,exportMMB!G:G)</f>
        <v>0</v>
      </c>
      <c r="L795" s="14">
        <f>INDEX(budgetMMB!L:L,MATCH(A:A,budgetMMB!A:A,0))</f>
        <v>0</v>
      </c>
      <c r="M795" s="22">
        <f>INDEX(budgetMMB!M:M,MATCH($A:$A,budgetMMB!$A:$A,0))</f>
        <v>0</v>
      </c>
      <c r="N795" s="14">
        <f>INDEX(budgetMMB!N:N,MATCH($A:$A,budgetMMB!$A:$A,0))</f>
        <v>0</v>
      </c>
      <c r="O795" s="35">
        <f>INDEX(budgetMMB!O:O,MATCH($A:$A,budgetMMB!$A:$A,0))</f>
        <v>0</v>
      </c>
      <c r="P795" s="35">
        <f>INDEX(budgetMMB!P:P,MATCH($A:$A,budgetMMB!$A:$A,0))</f>
        <v>0</v>
      </c>
      <c r="Q795" s="35">
        <f>INDEX(budgetMMB!Q:Q,MATCH($A:$A,budgetMMB!$A:$A,0))</f>
        <v>0</v>
      </c>
      <c r="R795" s="35">
        <f>INDEX(budgetMMB!R:R,MATCH($A:$A,budgetMMB!$A:$A,0))</f>
        <v>0</v>
      </c>
      <c r="S795" s="14">
        <f t="shared" si="661"/>
        <v>0</v>
      </c>
      <c r="T795" s="35">
        <f>INDEX(budgetMMB!T:T,MATCH($A:$A,budgetMMB!$A:$A,0))</f>
        <v>0</v>
      </c>
      <c r="U795" s="332">
        <f t="shared" si="662"/>
        <v>0</v>
      </c>
      <c r="V795" s="58"/>
      <c r="W795" s="14"/>
      <c r="X795" s="58"/>
      <c r="Y795" s="58"/>
      <c r="Z795" s="58"/>
      <c r="AA795" s="58"/>
      <c r="AB795" s="75"/>
      <c r="AC795" s="319">
        <f t="shared" si="663"/>
        <v>0</v>
      </c>
      <c r="AD795" s="278"/>
      <c r="AE795" s="278"/>
      <c r="AF795" s="278"/>
      <c r="AG795" s="294">
        <f t="shared" si="664"/>
        <v>0</v>
      </c>
      <c r="AH795" s="304">
        <f t="shared" si="665"/>
        <v>0</v>
      </c>
    </row>
    <row r="796" spans="1:34">
      <c r="A796" s="39">
        <v>5003</v>
      </c>
      <c r="B796" s="44" t="s">
        <v>759</v>
      </c>
      <c r="C796" s="236" t="s">
        <v>248</v>
      </c>
      <c r="D796" s="6"/>
      <c r="E796" s="8"/>
      <c r="F796" s="98">
        <v>1</v>
      </c>
      <c r="G796" s="8"/>
      <c r="H796" s="7">
        <f t="shared" si="660"/>
        <v>1</v>
      </c>
      <c r="I796" s="4">
        <v>1</v>
      </c>
      <c r="J796" s="8" t="s">
        <v>231</v>
      </c>
      <c r="K796" s="7">
        <f>SUMIF(exportMMB!D:D,'Voorbeeld Costreport BudgetMMB'!A796,exportMMB!G:G)</f>
        <v>0</v>
      </c>
      <c r="L796" s="14">
        <f>INDEX(budgetMMB!L:L,MATCH(A:A,budgetMMB!A:A,0))</f>
        <v>0</v>
      </c>
      <c r="M796" s="22">
        <f>INDEX(budgetMMB!M:M,MATCH($A:$A,budgetMMB!$A:$A,0))</f>
        <v>0</v>
      </c>
      <c r="N796" s="14">
        <f>INDEX(budgetMMB!N:N,MATCH($A:$A,budgetMMB!$A:$A,0))</f>
        <v>0</v>
      </c>
      <c r="O796" s="35">
        <f>INDEX(budgetMMB!O:O,MATCH($A:$A,budgetMMB!$A:$A,0))</f>
        <v>0</v>
      </c>
      <c r="P796" s="35">
        <f>INDEX(budgetMMB!P:P,MATCH($A:$A,budgetMMB!$A:$A,0))</f>
        <v>0</v>
      </c>
      <c r="Q796" s="35">
        <f>INDEX(budgetMMB!Q:Q,MATCH($A:$A,budgetMMB!$A:$A,0))</f>
        <v>0</v>
      </c>
      <c r="R796" s="35">
        <f>INDEX(budgetMMB!R:R,MATCH($A:$A,budgetMMB!$A:$A,0))</f>
        <v>0</v>
      </c>
      <c r="S796" s="14">
        <f t="shared" si="661"/>
        <v>0</v>
      </c>
      <c r="T796" s="35">
        <f>INDEX(budgetMMB!T:T,MATCH($A:$A,budgetMMB!$A:$A,0))</f>
        <v>0</v>
      </c>
      <c r="U796" s="332">
        <f t="shared" si="662"/>
        <v>0</v>
      </c>
      <c r="V796" s="58"/>
      <c r="W796" s="14"/>
      <c r="X796" s="58"/>
      <c r="Y796" s="58"/>
      <c r="Z796" s="58"/>
      <c r="AA796" s="58"/>
      <c r="AB796" s="75"/>
      <c r="AC796" s="319">
        <f t="shared" si="663"/>
        <v>0</v>
      </c>
      <c r="AD796" s="278"/>
      <c r="AE796" s="278"/>
      <c r="AF796" s="278"/>
      <c r="AG796" s="294">
        <f t="shared" si="664"/>
        <v>0</v>
      </c>
      <c r="AH796" s="304">
        <f t="shared" si="665"/>
        <v>0</v>
      </c>
    </row>
    <row r="797" spans="1:34">
      <c r="A797" s="39">
        <v>5005</v>
      </c>
      <c r="B797" s="44" t="s">
        <v>760</v>
      </c>
      <c r="C797" s="236" t="s">
        <v>248</v>
      </c>
      <c r="D797" s="6"/>
      <c r="E797" s="8"/>
      <c r="F797" s="98">
        <v>1</v>
      </c>
      <c r="G797" s="8"/>
      <c r="H797" s="7">
        <f t="shared" si="660"/>
        <v>1</v>
      </c>
      <c r="I797" s="4">
        <v>1</v>
      </c>
      <c r="J797" s="8" t="s">
        <v>231</v>
      </c>
      <c r="K797" s="7">
        <f>SUMIF(exportMMB!D:D,'Voorbeeld Costreport BudgetMMB'!A797,exportMMB!G:G)</f>
        <v>0</v>
      </c>
      <c r="L797" s="14">
        <f>INDEX(budgetMMB!L:L,MATCH(A:A,budgetMMB!A:A,0))</f>
        <v>0</v>
      </c>
      <c r="M797" s="22">
        <f>INDEX(budgetMMB!M:M,MATCH($A:$A,budgetMMB!$A:$A,0))</f>
        <v>0</v>
      </c>
      <c r="N797" s="14">
        <f>INDEX(budgetMMB!N:N,MATCH($A:$A,budgetMMB!$A:$A,0))</f>
        <v>0</v>
      </c>
      <c r="O797" s="35">
        <f>INDEX(budgetMMB!O:O,MATCH($A:$A,budgetMMB!$A:$A,0))</f>
        <v>0</v>
      </c>
      <c r="P797" s="35">
        <f>INDEX(budgetMMB!P:P,MATCH($A:$A,budgetMMB!$A:$A,0))</f>
        <v>0</v>
      </c>
      <c r="Q797" s="35">
        <f>INDEX(budgetMMB!Q:Q,MATCH($A:$A,budgetMMB!$A:$A,0))</f>
        <v>0</v>
      </c>
      <c r="R797" s="35">
        <f>INDEX(budgetMMB!R:R,MATCH($A:$A,budgetMMB!$A:$A,0))</f>
        <v>0</v>
      </c>
      <c r="S797" s="14">
        <f t="shared" si="661"/>
        <v>0</v>
      </c>
      <c r="T797" s="35">
        <f>INDEX(budgetMMB!T:T,MATCH($A:$A,budgetMMB!$A:$A,0))</f>
        <v>0</v>
      </c>
      <c r="U797" s="332">
        <f t="shared" si="662"/>
        <v>0</v>
      </c>
      <c r="V797" s="58"/>
      <c r="W797" s="14"/>
      <c r="X797" s="58"/>
      <c r="Y797" s="58"/>
      <c r="Z797" s="58"/>
      <c r="AA797" s="58"/>
      <c r="AB797" s="75"/>
      <c r="AC797" s="319">
        <f t="shared" si="663"/>
        <v>0</v>
      </c>
      <c r="AD797" s="278"/>
      <c r="AE797" s="278"/>
      <c r="AF797" s="278"/>
      <c r="AG797" s="294">
        <f t="shared" si="664"/>
        <v>0</v>
      </c>
      <c r="AH797" s="304">
        <f t="shared" si="665"/>
        <v>0</v>
      </c>
    </row>
    <row r="798" spans="1:34">
      <c r="A798" s="39">
        <v>5006</v>
      </c>
      <c r="B798" s="44" t="s">
        <v>761</v>
      </c>
      <c r="C798" s="236" t="s">
        <v>248</v>
      </c>
      <c r="D798" s="6"/>
      <c r="E798" s="8"/>
      <c r="F798" s="98">
        <v>1</v>
      </c>
      <c r="G798" s="8"/>
      <c r="H798" s="7">
        <f t="shared" si="660"/>
        <v>1</v>
      </c>
      <c r="I798" s="4">
        <v>1</v>
      </c>
      <c r="J798" s="8" t="s">
        <v>231</v>
      </c>
      <c r="K798" s="7">
        <f>SUMIF(exportMMB!D:D,'Voorbeeld Costreport BudgetMMB'!A798,exportMMB!G:G)</f>
        <v>0</v>
      </c>
      <c r="L798" s="14">
        <f>INDEX(budgetMMB!L:L,MATCH(A:A,budgetMMB!A:A,0))</f>
        <v>0</v>
      </c>
      <c r="M798" s="22">
        <f>INDEX(budgetMMB!M:M,MATCH($A:$A,budgetMMB!$A:$A,0))</f>
        <v>0</v>
      </c>
      <c r="N798" s="14">
        <f>INDEX(budgetMMB!N:N,MATCH($A:$A,budgetMMB!$A:$A,0))</f>
        <v>0</v>
      </c>
      <c r="O798" s="35">
        <f>INDEX(budgetMMB!O:O,MATCH($A:$A,budgetMMB!$A:$A,0))</f>
        <v>0</v>
      </c>
      <c r="P798" s="35">
        <f>INDEX(budgetMMB!P:P,MATCH($A:$A,budgetMMB!$A:$A,0))</f>
        <v>0</v>
      </c>
      <c r="Q798" s="35">
        <f>INDEX(budgetMMB!Q:Q,MATCH($A:$A,budgetMMB!$A:$A,0))</f>
        <v>0</v>
      </c>
      <c r="R798" s="35">
        <f>INDEX(budgetMMB!R:R,MATCH($A:$A,budgetMMB!$A:$A,0))</f>
        <v>0</v>
      </c>
      <c r="S798" s="14">
        <f t="shared" si="661"/>
        <v>0</v>
      </c>
      <c r="T798" s="35">
        <f>INDEX(budgetMMB!T:T,MATCH($A:$A,budgetMMB!$A:$A,0))</f>
        <v>0</v>
      </c>
      <c r="U798" s="332">
        <f t="shared" si="662"/>
        <v>0</v>
      </c>
      <c r="V798" s="58"/>
      <c r="W798" s="14"/>
      <c r="X798" s="58"/>
      <c r="Y798" s="58"/>
      <c r="Z798" s="58"/>
      <c r="AA798" s="58"/>
      <c r="AB798" s="75"/>
      <c r="AC798" s="319">
        <f t="shared" si="663"/>
        <v>0</v>
      </c>
      <c r="AD798" s="278"/>
      <c r="AE798" s="278"/>
      <c r="AF798" s="278"/>
      <c r="AG798" s="294">
        <f t="shared" si="664"/>
        <v>0</v>
      </c>
      <c r="AH798" s="304">
        <f t="shared" si="665"/>
        <v>0</v>
      </c>
    </row>
    <row r="799" spans="1:34">
      <c r="A799" s="39">
        <v>5007</v>
      </c>
      <c r="B799" s="44" t="s">
        <v>762</v>
      </c>
      <c r="C799" s="236" t="s">
        <v>248</v>
      </c>
      <c r="D799" s="6"/>
      <c r="E799" s="8"/>
      <c r="F799" s="98">
        <v>1</v>
      </c>
      <c r="G799" s="8"/>
      <c r="H799" s="7">
        <f t="shared" ref="H799:H803" si="666">SUM(E799:G799)</f>
        <v>1</v>
      </c>
      <c r="I799" s="4">
        <v>1</v>
      </c>
      <c r="J799" s="8" t="s">
        <v>231</v>
      </c>
      <c r="K799" s="7">
        <f>SUMIF(exportMMB!D:D,'Voorbeeld Costreport BudgetMMB'!A799,exportMMB!G:G)</f>
        <v>0</v>
      </c>
      <c r="L799" s="14">
        <f>INDEX(budgetMMB!L:L,MATCH(A:A,budgetMMB!A:A,0))</f>
        <v>0</v>
      </c>
      <c r="M799" s="22">
        <f>INDEX(budgetMMB!M:M,MATCH($A:$A,budgetMMB!$A:$A,0))</f>
        <v>0</v>
      </c>
      <c r="N799" s="14">
        <f>INDEX(budgetMMB!N:N,MATCH($A:$A,budgetMMB!$A:$A,0))</f>
        <v>0</v>
      </c>
      <c r="O799" s="35">
        <f>INDEX(budgetMMB!O:O,MATCH($A:$A,budgetMMB!$A:$A,0))</f>
        <v>0</v>
      </c>
      <c r="P799" s="35">
        <f>INDEX(budgetMMB!P:P,MATCH($A:$A,budgetMMB!$A:$A,0))</f>
        <v>0</v>
      </c>
      <c r="Q799" s="35">
        <f>INDEX(budgetMMB!Q:Q,MATCH($A:$A,budgetMMB!$A:$A,0))</f>
        <v>0</v>
      </c>
      <c r="R799" s="35">
        <f>INDEX(budgetMMB!R:R,MATCH($A:$A,budgetMMB!$A:$A,0))</f>
        <v>0</v>
      </c>
      <c r="S799" s="14">
        <f t="shared" si="661"/>
        <v>0</v>
      </c>
      <c r="T799" s="35">
        <f>INDEX(budgetMMB!T:T,MATCH($A:$A,budgetMMB!$A:$A,0))</f>
        <v>0</v>
      </c>
      <c r="U799" s="332">
        <f t="shared" si="662"/>
        <v>0</v>
      </c>
      <c r="V799" s="58"/>
      <c r="W799" s="14"/>
      <c r="X799" s="58"/>
      <c r="Y799" s="58"/>
      <c r="Z799" s="58"/>
      <c r="AA799" s="58"/>
      <c r="AB799" s="75"/>
      <c r="AC799" s="319">
        <f t="shared" si="663"/>
        <v>0</v>
      </c>
      <c r="AD799" s="278"/>
      <c r="AE799" s="278"/>
      <c r="AF799" s="278"/>
      <c r="AG799" s="294">
        <f t="shared" si="664"/>
        <v>0</v>
      </c>
      <c r="AH799" s="304">
        <f t="shared" si="665"/>
        <v>0</v>
      </c>
    </row>
    <row r="800" spans="1:34">
      <c r="A800" s="39">
        <v>5008</v>
      </c>
      <c r="B800" s="44" t="s">
        <v>713</v>
      </c>
      <c r="C800" s="236" t="s">
        <v>248</v>
      </c>
      <c r="D800" s="6"/>
      <c r="E800" s="8"/>
      <c r="F800" s="98">
        <v>1</v>
      </c>
      <c r="G800" s="8"/>
      <c r="H800" s="7">
        <f t="shared" si="666"/>
        <v>1</v>
      </c>
      <c r="I800" s="4">
        <v>1</v>
      </c>
      <c r="J800" s="8" t="s">
        <v>231</v>
      </c>
      <c r="K800" s="7">
        <f>SUMIF(exportMMB!D:D,'Voorbeeld Costreport BudgetMMB'!A800,exportMMB!G:G)</f>
        <v>0</v>
      </c>
      <c r="L800" s="14">
        <f>INDEX(budgetMMB!L:L,MATCH(A:A,budgetMMB!A:A,0))</f>
        <v>0</v>
      </c>
      <c r="M800" s="22">
        <f>INDEX(budgetMMB!M:M,MATCH($A:$A,budgetMMB!$A:$A,0))</f>
        <v>0</v>
      </c>
      <c r="N800" s="14">
        <f>INDEX(budgetMMB!N:N,MATCH($A:$A,budgetMMB!$A:$A,0))</f>
        <v>0</v>
      </c>
      <c r="O800" s="35">
        <f>INDEX(budgetMMB!O:O,MATCH($A:$A,budgetMMB!$A:$A,0))</f>
        <v>0</v>
      </c>
      <c r="P800" s="35">
        <f>INDEX(budgetMMB!P:P,MATCH($A:$A,budgetMMB!$A:$A,0))</f>
        <v>0</v>
      </c>
      <c r="Q800" s="35">
        <f>INDEX(budgetMMB!Q:Q,MATCH($A:$A,budgetMMB!$A:$A,0))</f>
        <v>0</v>
      </c>
      <c r="R800" s="35">
        <f>INDEX(budgetMMB!R:R,MATCH($A:$A,budgetMMB!$A:$A,0))</f>
        <v>0</v>
      </c>
      <c r="S800" s="14">
        <f t="shared" si="661"/>
        <v>0</v>
      </c>
      <c r="T800" s="35">
        <f>INDEX(budgetMMB!T:T,MATCH($A:$A,budgetMMB!$A:$A,0))</f>
        <v>0</v>
      </c>
      <c r="U800" s="332">
        <f t="shared" si="662"/>
        <v>0</v>
      </c>
      <c r="V800" s="58"/>
      <c r="W800" s="14"/>
      <c r="X800" s="58"/>
      <c r="Y800" s="58"/>
      <c r="Z800" s="58"/>
      <c r="AA800" s="58"/>
      <c r="AB800" s="75"/>
      <c r="AC800" s="319">
        <f t="shared" si="663"/>
        <v>0</v>
      </c>
      <c r="AD800" s="278"/>
      <c r="AE800" s="278"/>
      <c r="AF800" s="278"/>
      <c r="AG800" s="294">
        <f t="shared" si="664"/>
        <v>0</v>
      </c>
      <c r="AH800" s="304">
        <f t="shared" si="665"/>
        <v>0</v>
      </c>
    </row>
    <row r="801" spans="1:35">
      <c r="A801" s="39">
        <v>5010</v>
      </c>
      <c r="B801" s="44" t="s">
        <v>763</v>
      </c>
      <c r="C801" s="236" t="s">
        <v>248</v>
      </c>
      <c r="D801" s="6"/>
      <c r="E801" s="8"/>
      <c r="F801" s="98">
        <v>1</v>
      </c>
      <c r="G801" s="8"/>
      <c r="H801" s="7">
        <f t="shared" si="666"/>
        <v>1</v>
      </c>
      <c r="I801" s="4">
        <v>1</v>
      </c>
      <c r="J801" s="8" t="s">
        <v>231</v>
      </c>
      <c r="K801" s="7">
        <f>SUMIF(exportMMB!D:D,'Voorbeeld Costreport BudgetMMB'!A801,exportMMB!G:G)</f>
        <v>0</v>
      </c>
      <c r="L801" s="14">
        <f>INDEX(budgetMMB!L:L,MATCH(A:A,budgetMMB!A:A,0))</f>
        <v>0</v>
      </c>
      <c r="M801" s="22">
        <f>INDEX(budgetMMB!M:M,MATCH($A:$A,budgetMMB!$A:$A,0))</f>
        <v>0</v>
      </c>
      <c r="N801" s="14">
        <f>INDEX(budgetMMB!N:N,MATCH($A:$A,budgetMMB!$A:$A,0))</f>
        <v>0</v>
      </c>
      <c r="O801" s="35">
        <f>INDEX(budgetMMB!O:O,MATCH($A:$A,budgetMMB!$A:$A,0))</f>
        <v>0</v>
      </c>
      <c r="P801" s="35">
        <f>INDEX(budgetMMB!P:P,MATCH($A:$A,budgetMMB!$A:$A,0))</f>
        <v>0</v>
      </c>
      <c r="Q801" s="35">
        <f>INDEX(budgetMMB!Q:Q,MATCH($A:$A,budgetMMB!$A:$A,0))</f>
        <v>0</v>
      </c>
      <c r="R801" s="35">
        <f>INDEX(budgetMMB!R:R,MATCH($A:$A,budgetMMB!$A:$A,0))</f>
        <v>0</v>
      </c>
      <c r="S801" s="14">
        <f t="shared" si="661"/>
        <v>0</v>
      </c>
      <c r="T801" s="35">
        <f>INDEX(budgetMMB!T:T,MATCH($A:$A,budgetMMB!$A:$A,0))</f>
        <v>0</v>
      </c>
      <c r="U801" s="332">
        <f t="shared" si="662"/>
        <v>0</v>
      </c>
      <c r="V801" s="58"/>
      <c r="W801" s="14"/>
      <c r="X801" s="58"/>
      <c r="Y801" s="58"/>
      <c r="Z801" s="58"/>
      <c r="AA801" s="58"/>
      <c r="AB801" s="75"/>
      <c r="AC801" s="319">
        <f t="shared" si="663"/>
        <v>0</v>
      </c>
      <c r="AD801" s="278"/>
      <c r="AE801" s="278"/>
      <c r="AF801" s="278"/>
      <c r="AG801" s="294">
        <f t="shared" si="664"/>
        <v>0</v>
      </c>
      <c r="AH801" s="304">
        <f t="shared" si="665"/>
        <v>0</v>
      </c>
    </row>
    <row r="802" spans="1:35">
      <c r="A802" s="39">
        <v>5011</v>
      </c>
      <c r="B802" s="44" t="s">
        <v>764</v>
      </c>
      <c r="C802" s="236" t="s">
        <v>248</v>
      </c>
      <c r="D802" s="6"/>
      <c r="E802" s="8"/>
      <c r="F802" s="98">
        <v>1</v>
      </c>
      <c r="G802" s="8"/>
      <c r="H802" s="7">
        <f t="shared" si="666"/>
        <v>1</v>
      </c>
      <c r="I802" s="4">
        <v>1</v>
      </c>
      <c r="J802" s="8" t="s">
        <v>231</v>
      </c>
      <c r="K802" s="7">
        <f>SUMIF(exportMMB!D:D,'Voorbeeld Costreport BudgetMMB'!A802,exportMMB!G:G)</f>
        <v>0</v>
      </c>
      <c r="L802" s="14">
        <f>INDEX(budgetMMB!L:L,MATCH(A:A,budgetMMB!A:A,0))</f>
        <v>0</v>
      </c>
      <c r="M802" s="22">
        <f>INDEX(budgetMMB!M:M,MATCH($A:$A,budgetMMB!$A:$A,0))</f>
        <v>0</v>
      </c>
      <c r="N802" s="14">
        <f>INDEX(budgetMMB!N:N,MATCH($A:$A,budgetMMB!$A:$A,0))</f>
        <v>0</v>
      </c>
      <c r="O802" s="35">
        <f>INDEX(budgetMMB!O:O,MATCH($A:$A,budgetMMB!$A:$A,0))</f>
        <v>0</v>
      </c>
      <c r="P802" s="35">
        <f>INDEX(budgetMMB!P:P,MATCH($A:$A,budgetMMB!$A:$A,0))</f>
        <v>0</v>
      </c>
      <c r="Q802" s="35">
        <f>INDEX(budgetMMB!Q:Q,MATCH($A:$A,budgetMMB!$A:$A,0))</f>
        <v>0</v>
      </c>
      <c r="R802" s="35">
        <f>INDEX(budgetMMB!R:R,MATCH($A:$A,budgetMMB!$A:$A,0))</f>
        <v>0</v>
      </c>
      <c r="S802" s="14">
        <f t="shared" si="661"/>
        <v>0</v>
      </c>
      <c r="T802" s="35">
        <f>INDEX(budgetMMB!T:T,MATCH($A:$A,budgetMMB!$A:$A,0))</f>
        <v>0</v>
      </c>
      <c r="U802" s="332">
        <f t="shared" si="662"/>
        <v>0</v>
      </c>
      <c r="V802" s="58"/>
      <c r="W802" s="14"/>
      <c r="X802" s="58"/>
      <c r="Y802" s="58"/>
      <c r="Z802" s="58"/>
      <c r="AA802" s="58"/>
      <c r="AB802" s="75"/>
      <c r="AC802" s="319">
        <f t="shared" si="663"/>
        <v>0</v>
      </c>
      <c r="AD802" s="278"/>
      <c r="AE802" s="278"/>
      <c r="AF802" s="278"/>
      <c r="AG802" s="294">
        <f t="shared" si="664"/>
        <v>0</v>
      </c>
      <c r="AH802" s="304">
        <f t="shared" si="665"/>
        <v>0</v>
      </c>
    </row>
    <row r="803" spans="1:35">
      <c r="A803" s="39">
        <v>5039</v>
      </c>
      <c r="B803" s="44" t="s">
        <v>765</v>
      </c>
      <c r="C803" s="236" t="s">
        <v>248</v>
      </c>
      <c r="D803" s="6"/>
      <c r="E803" s="8"/>
      <c r="F803" s="98">
        <v>1</v>
      </c>
      <c r="G803" s="8"/>
      <c r="H803" s="7">
        <f t="shared" si="666"/>
        <v>1</v>
      </c>
      <c r="I803" s="4">
        <v>1</v>
      </c>
      <c r="J803" s="8" t="s">
        <v>231</v>
      </c>
      <c r="K803" s="7">
        <f>SUMIF(exportMMB!D:D,'Voorbeeld Costreport BudgetMMB'!A803,exportMMB!G:G)</f>
        <v>0</v>
      </c>
      <c r="L803" s="14">
        <f>INDEX(budgetMMB!L:L,MATCH(A:A,budgetMMB!A:A,0))</f>
        <v>0</v>
      </c>
      <c r="M803" s="22">
        <f>INDEX(budgetMMB!M:M,MATCH($A:$A,budgetMMB!$A:$A,0))</f>
        <v>0</v>
      </c>
      <c r="N803" s="14">
        <f>INDEX(budgetMMB!N:N,MATCH($A:$A,budgetMMB!$A:$A,0))</f>
        <v>0</v>
      </c>
      <c r="O803" s="35">
        <f>INDEX(budgetMMB!O:O,MATCH($A:$A,budgetMMB!$A:$A,0))</f>
        <v>0</v>
      </c>
      <c r="P803" s="35">
        <f>INDEX(budgetMMB!P:P,MATCH($A:$A,budgetMMB!$A:$A,0))</f>
        <v>0</v>
      </c>
      <c r="Q803" s="35">
        <f>INDEX(budgetMMB!Q:Q,MATCH($A:$A,budgetMMB!$A:$A,0))</f>
        <v>0</v>
      </c>
      <c r="R803" s="35">
        <f>INDEX(budgetMMB!R:R,MATCH($A:$A,budgetMMB!$A:$A,0))</f>
        <v>0</v>
      </c>
      <c r="S803" s="14">
        <f t="shared" si="661"/>
        <v>0</v>
      </c>
      <c r="T803" s="35">
        <f>INDEX(budgetMMB!T:T,MATCH($A:$A,budgetMMB!$A:$A,0))</f>
        <v>0</v>
      </c>
      <c r="U803" s="332">
        <f t="shared" si="662"/>
        <v>0</v>
      </c>
      <c r="V803" s="58"/>
      <c r="W803" s="14"/>
      <c r="X803" s="58"/>
      <c r="Y803" s="58"/>
      <c r="Z803" s="58"/>
      <c r="AA803" s="58"/>
      <c r="AB803" s="75"/>
      <c r="AC803" s="319">
        <f t="shared" si="663"/>
        <v>0</v>
      </c>
      <c r="AD803" s="278"/>
      <c r="AE803" s="278"/>
      <c r="AF803" s="278"/>
      <c r="AG803" s="294">
        <f t="shared" si="664"/>
        <v>0</v>
      </c>
      <c r="AH803" s="304">
        <f t="shared" si="665"/>
        <v>0</v>
      </c>
    </row>
    <row r="804" spans="1:35">
      <c r="A804" s="39">
        <v>5040</v>
      </c>
      <c r="B804" s="44" t="s">
        <v>766</v>
      </c>
      <c r="C804" s="236" t="s">
        <v>248</v>
      </c>
      <c r="D804" s="6"/>
      <c r="E804" s="8"/>
      <c r="F804" s="98">
        <v>1</v>
      </c>
      <c r="G804" s="8"/>
      <c r="H804" s="7">
        <f t="shared" ref="H804" si="667">SUM(E804:G804)</f>
        <v>1</v>
      </c>
      <c r="I804" s="4">
        <v>1</v>
      </c>
      <c r="J804" s="8" t="s">
        <v>231</v>
      </c>
      <c r="K804" s="7">
        <f>SUMIF(exportMMB!D:D,'Voorbeeld Costreport BudgetMMB'!A804,exportMMB!G:G)</f>
        <v>0</v>
      </c>
      <c r="L804" s="14">
        <f>INDEX(budgetMMB!L:L,MATCH(A:A,budgetMMB!A:A,0))</f>
        <v>0</v>
      </c>
      <c r="M804" s="22">
        <f>INDEX(budgetMMB!M:M,MATCH($A:$A,budgetMMB!$A:$A,0))</f>
        <v>0</v>
      </c>
      <c r="N804" s="14">
        <f>INDEX(budgetMMB!N:N,MATCH($A:$A,budgetMMB!$A:$A,0))</f>
        <v>0</v>
      </c>
      <c r="O804" s="35">
        <f>INDEX(budgetMMB!O:O,MATCH($A:$A,budgetMMB!$A:$A,0))</f>
        <v>0</v>
      </c>
      <c r="P804" s="35">
        <f>INDEX(budgetMMB!P:P,MATCH($A:$A,budgetMMB!$A:$A,0))</f>
        <v>0</v>
      </c>
      <c r="Q804" s="35">
        <f>INDEX(budgetMMB!Q:Q,MATCH($A:$A,budgetMMB!$A:$A,0))</f>
        <v>0</v>
      </c>
      <c r="R804" s="35">
        <f>INDEX(budgetMMB!R:R,MATCH($A:$A,budgetMMB!$A:$A,0))</f>
        <v>0</v>
      </c>
      <c r="S804" s="14">
        <f t="shared" si="661"/>
        <v>0</v>
      </c>
      <c r="T804" s="35">
        <f>INDEX(budgetMMB!T:T,MATCH($A:$A,budgetMMB!$A:$A,0))</f>
        <v>0</v>
      </c>
      <c r="U804" s="332">
        <f t="shared" si="662"/>
        <v>0</v>
      </c>
      <c r="V804" s="58"/>
      <c r="W804" s="14"/>
      <c r="X804" s="58"/>
      <c r="Y804" s="58"/>
      <c r="Z804" s="58"/>
      <c r="AA804" s="58"/>
      <c r="AB804" s="75"/>
      <c r="AC804" s="319">
        <f t="shared" si="663"/>
        <v>0</v>
      </c>
      <c r="AD804" s="278"/>
      <c r="AE804" s="278"/>
      <c r="AF804" s="278"/>
      <c r="AG804" s="294">
        <f t="shared" si="664"/>
        <v>0</v>
      </c>
      <c r="AH804" s="304">
        <f t="shared" si="665"/>
        <v>0</v>
      </c>
    </row>
    <row r="805" spans="1:35">
      <c r="A805" s="39">
        <v>5041</v>
      </c>
      <c r="B805" s="44" t="s">
        <v>767</v>
      </c>
      <c r="C805" s="236" t="s">
        <v>248</v>
      </c>
      <c r="D805" s="6"/>
      <c r="E805" s="8"/>
      <c r="F805" s="98">
        <v>1</v>
      </c>
      <c r="G805" s="8"/>
      <c r="H805" s="7">
        <f t="shared" ref="H805:H810" si="668">SUM(E805:G805)</f>
        <v>1</v>
      </c>
      <c r="I805" s="4">
        <v>1</v>
      </c>
      <c r="J805" s="8" t="s">
        <v>231</v>
      </c>
      <c r="K805" s="7">
        <f>SUMIF(exportMMB!D:D,'Voorbeeld Costreport BudgetMMB'!A805,exportMMB!G:G)</f>
        <v>0</v>
      </c>
      <c r="L805" s="14">
        <f>INDEX(budgetMMB!L:L,MATCH(A:A,budgetMMB!A:A,0))</f>
        <v>0</v>
      </c>
      <c r="M805" s="22">
        <f>INDEX(budgetMMB!M:M,MATCH($A:$A,budgetMMB!$A:$A,0))</f>
        <v>0</v>
      </c>
      <c r="N805" s="14">
        <f>INDEX(budgetMMB!N:N,MATCH($A:$A,budgetMMB!$A:$A,0))</f>
        <v>0</v>
      </c>
      <c r="O805" s="35">
        <f>INDEX(budgetMMB!O:O,MATCH($A:$A,budgetMMB!$A:$A,0))</f>
        <v>0</v>
      </c>
      <c r="P805" s="35">
        <f>INDEX(budgetMMB!P:P,MATCH($A:$A,budgetMMB!$A:$A,0))</f>
        <v>0</v>
      </c>
      <c r="Q805" s="35">
        <f>INDEX(budgetMMB!Q:Q,MATCH($A:$A,budgetMMB!$A:$A,0))</f>
        <v>0</v>
      </c>
      <c r="R805" s="35">
        <f>INDEX(budgetMMB!R:R,MATCH($A:$A,budgetMMB!$A:$A,0))</f>
        <v>0</v>
      </c>
      <c r="S805" s="14">
        <f t="shared" si="661"/>
        <v>0</v>
      </c>
      <c r="T805" s="36"/>
      <c r="U805" s="332">
        <f t="shared" si="662"/>
        <v>0</v>
      </c>
      <c r="V805" s="58"/>
      <c r="W805" s="14"/>
      <c r="X805" s="58"/>
      <c r="Y805" s="58"/>
      <c r="Z805" s="58"/>
      <c r="AA805" s="58"/>
      <c r="AB805" s="310"/>
      <c r="AC805" s="319">
        <f t="shared" si="663"/>
        <v>0</v>
      </c>
      <c r="AD805" s="278"/>
      <c r="AE805" s="278"/>
      <c r="AF805" s="278"/>
      <c r="AG805" s="294">
        <f t="shared" si="664"/>
        <v>0</v>
      </c>
      <c r="AH805" s="304">
        <f t="shared" si="665"/>
        <v>0</v>
      </c>
    </row>
    <row r="806" spans="1:35">
      <c r="A806" s="39">
        <v>5042</v>
      </c>
      <c r="B806" s="44" t="s">
        <v>768</v>
      </c>
      <c r="C806" s="236" t="s">
        <v>248</v>
      </c>
      <c r="D806" s="6"/>
      <c r="E806" s="8"/>
      <c r="F806" s="98">
        <v>1</v>
      </c>
      <c r="G806" s="8"/>
      <c r="H806" s="7">
        <f t="shared" si="668"/>
        <v>1</v>
      </c>
      <c r="I806" s="4">
        <v>1</v>
      </c>
      <c r="J806" s="8" t="s">
        <v>231</v>
      </c>
      <c r="K806" s="7">
        <f>SUMIF(exportMMB!D:D,'Voorbeeld Costreport BudgetMMB'!A806,exportMMB!G:G)</f>
        <v>0</v>
      </c>
      <c r="L806" s="14">
        <f>INDEX(budgetMMB!L:L,MATCH(A:A,budgetMMB!A:A,0))</f>
        <v>0</v>
      </c>
      <c r="M806" s="22">
        <f>INDEX(budgetMMB!M:M,MATCH($A:$A,budgetMMB!$A:$A,0))</f>
        <v>0</v>
      </c>
      <c r="N806" s="14">
        <f>INDEX(budgetMMB!N:N,MATCH($A:$A,budgetMMB!$A:$A,0))</f>
        <v>0</v>
      </c>
      <c r="O806" s="35">
        <f>INDEX(budgetMMB!O:O,MATCH($A:$A,budgetMMB!$A:$A,0))</f>
        <v>0</v>
      </c>
      <c r="P806" s="35">
        <f>INDEX(budgetMMB!P:P,MATCH($A:$A,budgetMMB!$A:$A,0))</f>
        <v>0</v>
      </c>
      <c r="Q806" s="35">
        <f>INDEX(budgetMMB!Q:Q,MATCH($A:$A,budgetMMB!$A:$A,0))</f>
        <v>0</v>
      </c>
      <c r="R806" s="35">
        <f>INDEX(budgetMMB!R:R,MATCH($A:$A,budgetMMB!$A:$A,0))</f>
        <v>0</v>
      </c>
      <c r="S806" s="14">
        <f t="shared" si="661"/>
        <v>0</v>
      </c>
      <c r="T806" s="35">
        <f>INDEX(budgetMMB!T:T,MATCH($A:$A,budgetMMB!$A:$A,0))</f>
        <v>0</v>
      </c>
      <c r="U806" s="332">
        <f t="shared" si="662"/>
        <v>0</v>
      </c>
      <c r="V806" s="58"/>
      <c r="W806" s="14"/>
      <c r="X806" s="58"/>
      <c r="Y806" s="58"/>
      <c r="Z806" s="58"/>
      <c r="AA806" s="58"/>
      <c r="AB806" s="75"/>
      <c r="AC806" s="319">
        <f t="shared" si="663"/>
        <v>0</v>
      </c>
      <c r="AD806" s="278"/>
      <c r="AE806" s="278"/>
      <c r="AF806" s="278"/>
      <c r="AG806" s="294">
        <f t="shared" si="664"/>
        <v>0</v>
      </c>
      <c r="AH806" s="304">
        <f t="shared" si="665"/>
        <v>0</v>
      </c>
    </row>
    <row r="807" spans="1:35">
      <c r="A807" s="39">
        <v>5043</v>
      </c>
      <c r="B807" s="44" t="s">
        <v>769</v>
      </c>
      <c r="C807" s="236" t="s">
        <v>248</v>
      </c>
      <c r="D807" s="6"/>
      <c r="E807" s="8"/>
      <c r="F807" s="98">
        <v>1</v>
      </c>
      <c r="G807" s="8"/>
      <c r="H807" s="7">
        <f t="shared" si="668"/>
        <v>1</v>
      </c>
      <c r="I807" s="4">
        <v>1</v>
      </c>
      <c r="J807" s="8" t="s">
        <v>231</v>
      </c>
      <c r="K807" s="7">
        <f>SUMIF(exportMMB!D:D,'Voorbeeld Costreport BudgetMMB'!A807,exportMMB!G:G)</f>
        <v>0</v>
      </c>
      <c r="L807" s="14">
        <f>INDEX(budgetMMB!L:L,MATCH(A:A,budgetMMB!A:A,0))</f>
        <v>0</v>
      </c>
      <c r="M807" s="22">
        <f>INDEX(budgetMMB!M:M,MATCH($A:$A,budgetMMB!$A:$A,0))</f>
        <v>0</v>
      </c>
      <c r="N807" s="14">
        <f>INDEX(budgetMMB!N:N,MATCH($A:$A,budgetMMB!$A:$A,0))</f>
        <v>0</v>
      </c>
      <c r="O807" s="35">
        <f>INDEX(budgetMMB!O:O,MATCH($A:$A,budgetMMB!$A:$A,0))</f>
        <v>0</v>
      </c>
      <c r="P807" s="35">
        <f>INDEX(budgetMMB!P:P,MATCH($A:$A,budgetMMB!$A:$A,0))</f>
        <v>0</v>
      </c>
      <c r="Q807" s="35">
        <f>INDEX(budgetMMB!Q:Q,MATCH($A:$A,budgetMMB!$A:$A,0))</f>
        <v>0</v>
      </c>
      <c r="R807" s="35">
        <f>INDEX(budgetMMB!R:R,MATCH($A:$A,budgetMMB!$A:$A,0))</f>
        <v>0</v>
      </c>
      <c r="S807" s="14">
        <f t="shared" si="661"/>
        <v>0</v>
      </c>
      <c r="T807" s="35">
        <f>INDEX(budgetMMB!T:T,MATCH($A:$A,budgetMMB!$A:$A,0))</f>
        <v>0</v>
      </c>
      <c r="U807" s="332">
        <f t="shared" si="662"/>
        <v>0</v>
      </c>
      <c r="V807" s="58"/>
      <c r="W807" s="14"/>
      <c r="X807" s="58"/>
      <c r="Y807" s="58"/>
      <c r="Z807" s="58"/>
      <c r="AA807" s="58"/>
      <c r="AB807" s="75"/>
      <c r="AC807" s="319">
        <f t="shared" si="663"/>
        <v>0</v>
      </c>
      <c r="AD807" s="278"/>
      <c r="AE807" s="278"/>
      <c r="AF807" s="278"/>
      <c r="AG807" s="294">
        <f t="shared" si="664"/>
        <v>0</v>
      </c>
      <c r="AH807" s="304">
        <f t="shared" si="665"/>
        <v>0</v>
      </c>
    </row>
    <row r="808" spans="1:35">
      <c r="A808" s="39">
        <v>5044</v>
      </c>
      <c r="B808" s="44" t="s">
        <v>770</v>
      </c>
      <c r="C808" s="236" t="s">
        <v>248</v>
      </c>
      <c r="D808" s="6"/>
      <c r="E808" s="8"/>
      <c r="F808" s="98">
        <v>1</v>
      </c>
      <c r="G808" s="8"/>
      <c r="H808" s="7">
        <f t="shared" si="668"/>
        <v>1</v>
      </c>
      <c r="I808" s="4">
        <v>1</v>
      </c>
      <c r="J808" s="8" t="s">
        <v>231</v>
      </c>
      <c r="K808" s="7">
        <f>SUMIF(exportMMB!D:D,'Voorbeeld Costreport BudgetMMB'!A808,exportMMB!G:G)</f>
        <v>0</v>
      </c>
      <c r="L808" s="14">
        <f>INDEX(budgetMMB!L:L,MATCH(A:A,budgetMMB!A:A,0))</f>
        <v>0</v>
      </c>
      <c r="M808" s="22">
        <f>INDEX(budgetMMB!M:M,MATCH($A:$A,budgetMMB!$A:$A,0))</f>
        <v>0</v>
      </c>
      <c r="N808" s="14">
        <f>INDEX(budgetMMB!N:N,MATCH($A:$A,budgetMMB!$A:$A,0))</f>
        <v>0</v>
      </c>
      <c r="O808" s="35">
        <f>INDEX(budgetMMB!O:O,MATCH($A:$A,budgetMMB!$A:$A,0))</f>
        <v>0</v>
      </c>
      <c r="P808" s="35">
        <f>INDEX(budgetMMB!P:P,MATCH($A:$A,budgetMMB!$A:$A,0))</f>
        <v>0</v>
      </c>
      <c r="Q808" s="35">
        <f>INDEX(budgetMMB!Q:Q,MATCH($A:$A,budgetMMB!$A:$A,0))</f>
        <v>0</v>
      </c>
      <c r="R808" s="35">
        <f>INDEX(budgetMMB!R:R,MATCH($A:$A,budgetMMB!$A:$A,0))</f>
        <v>0</v>
      </c>
      <c r="S808" s="14">
        <f t="shared" si="661"/>
        <v>0</v>
      </c>
      <c r="T808" s="35">
        <f>INDEX(budgetMMB!T:T,MATCH($A:$A,budgetMMB!$A:$A,0))</f>
        <v>0</v>
      </c>
      <c r="U808" s="332">
        <f t="shared" si="662"/>
        <v>0</v>
      </c>
      <c r="V808" s="58"/>
      <c r="W808" s="14"/>
      <c r="X808" s="58"/>
      <c r="Y808" s="58"/>
      <c r="Z808" s="58"/>
      <c r="AA808" s="58"/>
      <c r="AB808" s="75"/>
      <c r="AC808" s="319">
        <f t="shared" si="663"/>
        <v>0</v>
      </c>
      <c r="AD808" s="278"/>
      <c r="AE808" s="278"/>
      <c r="AF808" s="278"/>
      <c r="AG808" s="294">
        <f t="shared" si="664"/>
        <v>0</v>
      </c>
      <c r="AH808" s="304">
        <f t="shared" si="665"/>
        <v>0</v>
      </c>
    </row>
    <row r="809" spans="1:35">
      <c r="A809" s="39">
        <v>5045</v>
      </c>
      <c r="B809" s="44" t="s">
        <v>430</v>
      </c>
      <c r="C809" s="236" t="s">
        <v>248</v>
      </c>
      <c r="D809" s="6"/>
      <c r="E809" s="8"/>
      <c r="F809" s="98">
        <v>1</v>
      </c>
      <c r="G809" s="8"/>
      <c r="H809" s="7">
        <f t="shared" si="668"/>
        <v>1</v>
      </c>
      <c r="I809" s="4">
        <v>1</v>
      </c>
      <c r="J809" s="8" t="s">
        <v>231</v>
      </c>
      <c r="K809" s="7">
        <f>SUMIF(exportMMB!D:D,'Voorbeeld Costreport BudgetMMB'!A809,exportMMB!G:G)</f>
        <v>0</v>
      </c>
      <c r="L809" s="14">
        <f>INDEX(budgetMMB!L:L,MATCH(A:A,budgetMMB!A:A,0))</f>
        <v>0</v>
      </c>
      <c r="M809" s="22">
        <f>INDEX(budgetMMB!M:M,MATCH($A:$A,budgetMMB!$A:$A,0))</f>
        <v>0</v>
      </c>
      <c r="N809" s="14">
        <f>INDEX(budgetMMB!N:N,MATCH($A:$A,budgetMMB!$A:$A,0))</f>
        <v>0</v>
      </c>
      <c r="O809" s="35">
        <f>INDEX(budgetMMB!O:O,MATCH($A:$A,budgetMMB!$A:$A,0))</f>
        <v>0</v>
      </c>
      <c r="P809" s="35">
        <f>INDEX(budgetMMB!P:P,MATCH($A:$A,budgetMMB!$A:$A,0))</f>
        <v>0</v>
      </c>
      <c r="Q809" s="35">
        <f>INDEX(budgetMMB!Q:Q,MATCH($A:$A,budgetMMB!$A:$A,0))</f>
        <v>0</v>
      </c>
      <c r="R809" s="35">
        <f>INDEX(budgetMMB!R:R,MATCH($A:$A,budgetMMB!$A:$A,0))</f>
        <v>0</v>
      </c>
      <c r="S809" s="14">
        <f t="shared" si="661"/>
        <v>0</v>
      </c>
      <c r="T809" s="35">
        <f>INDEX(budgetMMB!T:T,MATCH($A:$A,budgetMMB!$A:$A,0))</f>
        <v>0</v>
      </c>
      <c r="U809" s="332">
        <f t="shared" si="662"/>
        <v>0</v>
      </c>
      <c r="V809" s="58"/>
      <c r="W809" s="14"/>
      <c r="X809" s="58"/>
      <c r="Y809" s="58"/>
      <c r="Z809" s="58"/>
      <c r="AA809" s="58"/>
      <c r="AB809" s="75"/>
      <c r="AC809" s="319">
        <f t="shared" si="663"/>
        <v>0</v>
      </c>
      <c r="AD809" s="278"/>
      <c r="AE809" s="278"/>
      <c r="AF809" s="278"/>
      <c r="AG809" s="294">
        <f t="shared" si="664"/>
        <v>0</v>
      </c>
      <c r="AH809" s="304">
        <f t="shared" si="665"/>
        <v>0</v>
      </c>
    </row>
    <row r="810" spans="1:35">
      <c r="A810" s="39">
        <v>5047</v>
      </c>
      <c r="B810" s="44" t="s">
        <v>771</v>
      </c>
      <c r="C810" s="236" t="s">
        <v>248</v>
      </c>
      <c r="D810" s="6"/>
      <c r="E810" s="8"/>
      <c r="F810" s="98">
        <v>1</v>
      </c>
      <c r="G810" s="8"/>
      <c r="H810" s="7">
        <f t="shared" si="668"/>
        <v>1</v>
      </c>
      <c r="I810" s="4">
        <v>1</v>
      </c>
      <c r="J810" s="8" t="s">
        <v>231</v>
      </c>
      <c r="K810" s="7">
        <f>SUMIF(exportMMB!D:D,'Voorbeeld Costreport BudgetMMB'!A810,exportMMB!G:G)</f>
        <v>0</v>
      </c>
      <c r="L810" s="14">
        <f>INDEX(budgetMMB!L:L,MATCH(A:A,budgetMMB!A:A,0))</f>
        <v>0</v>
      </c>
      <c r="M810" s="22">
        <f>INDEX(budgetMMB!M:M,MATCH($A:$A,budgetMMB!$A:$A,0))</f>
        <v>0</v>
      </c>
      <c r="N810" s="14">
        <f>INDEX(budgetMMB!N:N,MATCH($A:$A,budgetMMB!$A:$A,0))</f>
        <v>0</v>
      </c>
      <c r="O810" s="35">
        <f>INDEX(budgetMMB!O:O,MATCH($A:$A,budgetMMB!$A:$A,0))</f>
        <v>0</v>
      </c>
      <c r="P810" s="35">
        <f>INDEX(budgetMMB!P:P,MATCH($A:$A,budgetMMB!$A:$A,0))</f>
        <v>0</v>
      </c>
      <c r="Q810" s="35">
        <f>INDEX(budgetMMB!Q:Q,MATCH($A:$A,budgetMMB!$A:$A,0))</f>
        <v>0</v>
      </c>
      <c r="R810" s="35">
        <f>INDEX(budgetMMB!R:R,MATCH($A:$A,budgetMMB!$A:$A,0))</f>
        <v>0</v>
      </c>
      <c r="S810" s="14">
        <f t="shared" si="661"/>
        <v>0</v>
      </c>
      <c r="T810" s="35">
        <f>INDEX(budgetMMB!T:T,MATCH($A:$A,budgetMMB!$A:$A,0))</f>
        <v>0</v>
      </c>
      <c r="U810" s="332">
        <f t="shared" si="662"/>
        <v>0</v>
      </c>
      <c r="V810" s="58"/>
      <c r="W810" s="14"/>
      <c r="X810" s="58"/>
      <c r="Y810" s="58"/>
      <c r="Z810" s="58"/>
      <c r="AA810" s="58"/>
      <c r="AB810" s="75"/>
      <c r="AC810" s="319">
        <f t="shared" si="663"/>
        <v>0</v>
      </c>
      <c r="AD810" s="278"/>
      <c r="AE810" s="278"/>
      <c r="AF810" s="278"/>
      <c r="AG810" s="294">
        <f t="shared" si="664"/>
        <v>0</v>
      </c>
      <c r="AH810" s="304">
        <f t="shared" si="665"/>
        <v>0</v>
      </c>
    </row>
    <row r="811" spans="1:35">
      <c r="A811" s="39">
        <v>5048</v>
      </c>
      <c r="B811" s="44" t="s">
        <v>772</v>
      </c>
      <c r="C811" s="236" t="s">
        <v>248</v>
      </c>
      <c r="D811" s="6"/>
      <c r="E811" s="8"/>
      <c r="F811" s="98">
        <v>1</v>
      </c>
      <c r="G811" s="8"/>
      <c r="H811" s="7">
        <f t="shared" ref="H811:H818" si="669">SUM(E811:G811)</f>
        <v>1</v>
      </c>
      <c r="I811" s="4">
        <v>1</v>
      </c>
      <c r="J811" s="8" t="s">
        <v>231</v>
      </c>
      <c r="K811" s="7">
        <f>SUMIF(exportMMB!D:D,'Voorbeeld Costreport BudgetMMB'!A811,exportMMB!G:G)</f>
        <v>0</v>
      </c>
      <c r="L811" s="14">
        <f>INDEX(budgetMMB!L:L,MATCH(A:A,budgetMMB!A:A,0))</f>
        <v>0</v>
      </c>
      <c r="M811" s="22">
        <f>INDEX(budgetMMB!M:M,MATCH($A:$A,budgetMMB!$A:$A,0))</f>
        <v>0</v>
      </c>
      <c r="N811" s="14">
        <f>INDEX(budgetMMB!N:N,MATCH($A:$A,budgetMMB!$A:$A,0))</f>
        <v>0</v>
      </c>
      <c r="O811" s="35">
        <f>INDEX(budgetMMB!O:O,MATCH($A:$A,budgetMMB!$A:$A,0))</f>
        <v>0</v>
      </c>
      <c r="P811" s="35">
        <f>INDEX(budgetMMB!P:P,MATCH($A:$A,budgetMMB!$A:$A,0))</f>
        <v>0</v>
      </c>
      <c r="Q811" s="35">
        <f>INDEX(budgetMMB!Q:Q,MATCH($A:$A,budgetMMB!$A:$A,0))</f>
        <v>0</v>
      </c>
      <c r="R811" s="35">
        <f>INDEX(budgetMMB!R:R,MATCH($A:$A,budgetMMB!$A:$A,0))</f>
        <v>0</v>
      </c>
      <c r="S811" s="14">
        <f t="shared" si="661"/>
        <v>0</v>
      </c>
      <c r="T811" s="35">
        <f>INDEX(budgetMMB!T:T,MATCH($A:$A,budgetMMB!$A:$A,0))</f>
        <v>0</v>
      </c>
      <c r="U811" s="332">
        <f t="shared" si="662"/>
        <v>0</v>
      </c>
      <c r="V811" s="58"/>
      <c r="W811" s="14"/>
      <c r="X811" s="58"/>
      <c r="Y811" s="58"/>
      <c r="Z811" s="58"/>
      <c r="AA811" s="58"/>
      <c r="AB811" s="75"/>
      <c r="AC811" s="319">
        <f t="shared" si="663"/>
        <v>0</v>
      </c>
      <c r="AD811" s="278"/>
      <c r="AE811" s="278"/>
      <c r="AF811" s="278"/>
      <c r="AG811" s="294">
        <f t="shared" si="664"/>
        <v>0</v>
      </c>
      <c r="AH811" s="304">
        <f t="shared" si="665"/>
        <v>0</v>
      </c>
    </row>
    <row r="812" spans="1:35">
      <c r="A812" s="39">
        <v>5070</v>
      </c>
      <c r="B812" s="44" t="s">
        <v>773</v>
      </c>
      <c r="C812" s="236" t="s">
        <v>248</v>
      </c>
      <c r="D812" s="6"/>
      <c r="E812" s="8"/>
      <c r="F812" s="98">
        <v>1</v>
      </c>
      <c r="G812" s="8"/>
      <c r="H812" s="7">
        <f t="shared" si="669"/>
        <v>1</v>
      </c>
      <c r="I812" s="4">
        <v>1</v>
      </c>
      <c r="J812" s="8" t="s">
        <v>231</v>
      </c>
      <c r="K812" s="7">
        <f>SUMIF(exportMMB!D:D,'Voorbeeld Costreport BudgetMMB'!A812,exportMMB!G:G)</f>
        <v>0</v>
      </c>
      <c r="L812" s="14">
        <f>INDEX(budgetMMB!L:L,MATCH(A:A,budgetMMB!A:A,0))</f>
        <v>0</v>
      </c>
      <c r="M812" s="22">
        <f>INDEX(budgetMMB!M:M,MATCH($A:$A,budgetMMB!$A:$A,0))</f>
        <v>0</v>
      </c>
      <c r="N812" s="14">
        <f>INDEX(budgetMMB!N:N,MATCH($A:$A,budgetMMB!$A:$A,0))</f>
        <v>0</v>
      </c>
      <c r="O812" s="35">
        <f>INDEX(budgetMMB!O:O,MATCH($A:$A,budgetMMB!$A:$A,0))</f>
        <v>0</v>
      </c>
      <c r="P812" s="35">
        <f>INDEX(budgetMMB!P:P,MATCH($A:$A,budgetMMB!$A:$A,0))</f>
        <v>0</v>
      </c>
      <c r="Q812" s="35">
        <f>INDEX(budgetMMB!Q:Q,MATCH($A:$A,budgetMMB!$A:$A,0))</f>
        <v>0</v>
      </c>
      <c r="R812" s="35">
        <f>INDEX(budgetMMB!R:R,MATCH($A:$A,budgetMMB!$A:$A,0))</f>
        <v>0</v>
      </c>
      <c r="S812" s="14">
        <f t="shared" si="661"/>
        <v>0</v>
      </c>
      <c r="T812" s="35">
        <f>INDEX(budgetMMB!T:T,MATCH($A:$A,budgetMMB!$A:$A,0))</f>
        <v>0</v>
      </c>
      <c r="U812" s="332">
        <f t="shared" si="662"/>
        <v>0</v>
      </c>
      <c r="V812" s="58"/>
      <c r="W812" s="14"/>
      <c r="X812" s="58"/>
      <c r="Y812" s="58"/>
      <c r="Z812" s="58"/>
      <c r="AA812" s="58"/>
      <c r="AB812" s="75"/>
      <c r="AC812" s="319">
        <f t="shared" si="663"/>
        <v>0</v>
      </c>
      <c r="AD812" s="278"/>
      <c r="AE812" s="278"/>
      <c r="AF812" s="278"/>
      <c r="AG812" s="294">
        <f t="shared" si="664"/>
        <v>0</v>
      </c>
      <c r="AH812" s="304">
        <f t="shared" si="665"/>
        <v>0</v>
      </c>
    </row>
    <row r="813" spans="1:35">
      <c r="A813" s="39">
        <v>5085</v>
      </c>
      <c r="B813" s="44" t="s">
        <v>191</v>
      </c>
      <c r="C813" s="236" t="s">
        <v>248</v>
      </c>
      <c r="D813" s="6"/>
      <c r="E813" s="8"/>
      <c r="F813" s="98">
        <v>1</v>
      </c>
      <c r="G813" s="8"/>
      <c r="H813" s="7">
        <f t="shared" si="669"/>
        <v>1</v>
      </c>
      <c r="I813" s="4">
        <v>1</v>
      </c>
      <c r="J813" s="8" t="s">
        <v>231</v>
      </c>
      <c r="K813" s="7">
        <f>SUMIF(exportMMB!D:D,'Voorbeeld Costreport BudgetMMB'!A813,exportMMB!G:G)</f>
        <v>0</v>
      </c>
      <c r="L813" s="14">
        <f>INDEX(budgetMMB!L:L,MATCH(A:A,budgetMMB!A:A,0))</f>
        <v>0</v>
      </c>
      <c r="M813" s="22">
        <f>INDEX(budgetMMB!M:M,MATCH($A:$A,budgetMMB!$A:$A,0))</f>
        <v>0</v>
      </c>
      <c r="N813" s="14">
        <f>INDEX(budgetMMB!N:N,MATCH($A:$A,budgetMMB!$A:$A,0))</f>
        <v>0</v>
      </c>
      <c r="O813" s="35">
        <f>INDEX(budgetMMB!O:O,MATCH($A:$A,budgetMMB!$A:$A,0))</f>
        <v>0</v>
      </c>
      <c r="P813" s="35">
        <f>INDEX(budgetMMB!P:P,MATCH($A:$A,budgetMMB!$A:$A,0))</f>
        <v>0</v>
      </c>
      <c r="Q813" s="35">
        <f>INDEX(budgetMMB!Q:Q,MATCH($A:$A,budgetMMB!$A:$A,0))</f>
        <v>0</v>
      </c>
      <c r="R813" s="35">
        <f>INDEX(budgetMMB!R:R,MATCH($A:$A,budgetMMB!$A:$A,0))</f>
        <v>0</v>
      </c>
      <c r="S813" s="14">
        <f t="shared" si="661"/>
        <v>0</v>
      </c>
      <c r="T813" s="35">
        <f>INDEX(budgetMMB!T:T,MATCH($A:$A,budgetMMB!$A:$A,0))</f>
        <v>0</v>
      </c>
      <c r="U813" s="332">
        <f t="shared" si="662"/>
        <v>0</v>
      </c>
      <c r="V813" s="58"/>
      <c r="W813" s="14"/>
      <c r="X813" s="58"/>
      <c r="Y813" s="58"/>
      <c r="Z813" s="58"/>
      <c r="AA813" s="58"/>
      <c r="AB813" s="75"/>
      <c r="AC813" s="319">
        <f t="shared" si="663"/>
        <v>0</v>
      </c>
      <c r="AD813" s="278"/>
      <c r="AE813" s="278"/>
      <c r="AF813" s="278"/>
      <c r="AG813" s="294">
        <f t="shared" si="664"/>
        <v>0</v>
      </c>
      <c r="AH813" s="304">
        <f t="shared" si="665"/>
        <v>0</v>
      </c>
    </row>
    <row r="814" spans="1:35">
      <c r="A814" s="103">
        <v>5094</v>
      </c>
      <c r="B814" s="44" t="s">
        <v>774</v>
      </c>
      <c r="C814" s="236" t="s">
        <v>254</v>
      </c>
      <c r="D814" s="6"/>
      <c r="E814" s="8"/>
      <c r="F814" s="98">
        <v>1</v>
      </c>
      <c r="G814" s="8"/>
      <c r="H814" s="7">
        <f t="shared" si="669"/>
        <v>1</v>
      </c>
      <c r="I814" s="4">
        <v>1</v>
      </c>
      <c r="J814" s="8" t="s">
        <v>231</v>
      </c>
      <c r="K814" s="7">
        <f>SUMIF(exportMMB!D:D,'Voorbeeld Costreport BudgetMMB'!A814,exportMMB!G:G)</f>
        <v>0</v>
      </c>
      <c r="L814" s="14">
        <f>INDEX(budgetMMB!L:L,MATCH(A:A,budgetMMB!A:A,0))</f>
        <v>0</v>
      </c>
      <c r="M814" s="22">
        <f>INDEX(budgetMMB!M:M,MATCH($A:$A,budgetMMB!$A:$A,0))</f>
        <v>0</v>
      </c>
      <c r="N814" s="14">
        <f>INDEX(budgetMMB!N:N,MATCH($A:$A,budgetMMB!$A:$A,0))</f>
        <v>0</v>
      </c>
      <c r="O814" s="35">
        <f>INDEX(budgetMMB!O:O,MATCH($A:$A,budgetMMB!$A:$A,0))</f>
        <v>0</v>
      </c>
      <c r="P814" s="35">
        <f>INDEX(budgetMMB!P:P,MATCH($A:$A,budgetMMB!$A:$A,0))</f>
        <v>0</v>
      </c>
      <c r="Q814" s="35">
        <f>INDEX(budgetMMB!Q:Q,MATCH($A:$A,budgetMMB!$A:$A,0))</f>
        <v>0</v>
      </c>
      <c r="R814" s="35">
        <f>INDEX(budgetMMB!R:R,MATCH($A:$A,budgetMMB!$A:$A,0))</f>
        <v>0</v>
      </c>
      <c r="S814" s="14">
        <f t="shared" si="661"/>
        <v>0</v>
      </c>
      <c r="T814" s="36"/>
      <c r="U814" s="332">
        <f t="shared" si="662"/>
        <v>0</v>
      </c>
      <c r="V814" s="58"/>
      <c r="W814" s="14"/>
      <c r="X814" s="58"/>
      <c r="Y814" s="58"/>
      <c r="Z814" s="58"/>
      <c r="AA814" s="58"/>
      <c r="AB814" s="310"/>
      <c r="AC814" s="319">
        <f t="shared" si="663"/>
        <v>0</v>
      </c>
      <c r="AD814" s="278"/>
      <c r="AE814" s="278"/>
      <c r="AF814" s="278"/>
      <c r="AG814" s="294">
        <f t="shared" si="664"/>
        <v>0</v>
      </c>
      <c r="AH814" s="304">
        <f t="shared" si="665"/>
        <v>0</v>
      </c>
    </row>
    <row r="815" spans="1:35">
      <c r="A815" s="39"/>
      <c r="B815" s="46" t="s">
        <v>152</v>
      </c>
      <c r="C815" s="236"/>
      <c r="D815" s="6"/>
      <c r="E815" s="8"/>
      <c r="F815" s="98"/>
      <c r="G815" s="8"/>
      <c r="H815" s="7"/>
      <c r="I815" s="4"/>
      <c r="J815" s="8"/>
      <c r="K815" s="7"/>
      <c r="L815" s="16">
        <f>SUM(L794:L814)</f>
        <v>0</v>
      </c>
      <c r="M815" s="21">
        <f>SUM(M794:M814)</f>
        <v>0</v>
      </c>
      <c r="N815" s="16">
        <f t="shared" ref="N815:T815" si="670">SUM(N794:N814)</f>
        <v>0</v>
      </c>
      <c r="O815" s="34">
        <f t="shared" si="670"/>
        <v>0</v>
      </c>
      <c r="P815" s="34">
        <f t="shared" si="670"/>
        <v>0</v>
      </c>
      <c r="Q815" s="34">
        <f t="shared" si="670"/>
        <v>0</v>
      </c>
      <c r="R815" s="34">
        <f t="shared" si="670"/>
        <v>0</v>
      </c>
      <c r="S815" s="16">
        <f t="shared" si="670"/>
        <v>0</v>
      </c>
      <c r="T815" s="34">
        <f t="shared" si="670"/>
        <v>0</v>
      </c>
      <c r="U815" s="284">
        <f>SUM(U794:U814)</f>
        <v>0</v>
      </c>
      <c r="V815" s="58">
        <f t="shared" ref="V815:AA815" si="671">SUM(V794:V814)</f>
        <v>0</v>
      </c>
      <c r="W815" s="14">
        <f t="shared" si="671"/>
        <v>0</v>
      </c>
      <c r="X815" s="58">
        <f t="shared" si="671"/>
        <v>0</v>
      </c>
      <c r="Y815" s="58">
        <f t="shared" si="671"/>
        <v>0</v>
      </c>
      <c r="Z815" s="58">
        <f t="shared" si="671"/>
        <v>0</v>
      </c>
      <c r="AA815" s="58">
        <f t="shared" si="671"/>
        <v>0</v>
      </c>
      <c r="AB815" s="59">
        <f t="shared" ref="AB815" si="672">SUM(AB794:AB814)</f>
        <v>0</v>
      </c>
      <c r="AC815" s="320">
        <f t="shared" ref="AC815:AF815" si="673">SUM(AC794:AC814)</f>
        <v>0</v>
      </c>
      <c r="AD815" s="279">
        <f t="shared" si="673"/>
        <v>0</v>
      </c>
      <c r="AE815" s="279">
        <f t="shared" si="673"/>
        <v>0</v>
      </c>
      <c r="AF815" s="279">
        <f t="shared" si="673"/>
        <v>0</v>
      </c>
      <c r="AG815" s="295">
        <f t="shared" ref="AG815:AH815" si="674">SUM(AG794:AG814)</f>
        <v>0</v>
      </c>
      <c r="AH815" s="305">
        <f t="shared" si="674"/>
        <v>0</v>
      </c>
      <c r="AI815" s="328"/>
    </row>
    <row r="816" spans="1:35">
      <c r="A816" s="39"/>
      <c r="B816" s="46"/>
      <c r="C816" s="236"/>
      <c r="D816" s="6"/>
      <c r="E816" s="8"/>
      <c r="F816" s="98"/>
      <c r="G816" s="8"/>
      <c r="H816" s="7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  <c r="U816" s="284"/>
      <c r="V816" s="58"/>
      <c r="W816" s="14"/>
      <c r="X816" s="58"/>
      <c r="Y816" s="58"/>
      <c r="Z816" s="58"/>
      <c r="AA816" s="58"/>
      <c r="AB816" s="75"/>
      <c r="AC816" s="320"/>
      <c r="AD816" s="279"/>
      <c r="AE816" s="279"/>
      <c r="AF816" s="279"/>
      <c r="AG816" s="295"/>
      <c r="AH816" s="305"/>
      <c r="AI816" s="328"/>
    </row>
    <row r="817" spans="1:35">
      <c r="A817" s="104">
        <v>5100</v>
      </c>
      <c r="B817" s="31" t="s">
        <v>775</v>
      </c>
      <c r="C817" s="237"/>
      <c r="D817" s="6"/>
      <c r="E817" s="8"/>
      <c r="F817" s="98"/>
      <c r="G817" s="8"/>
      <c r="H817" s="7"/>
      <c r="I817" s="4"/>
      <c r="J817" s="8"/>
      <c r="K817" s="7"/>
      <c r="L817" s="14">
        <f>INDEX(budgetMMB!L:L,MATCH(A:A,budgetMMB!A:A,0))</f>
        <v>0</v>
      </c>
      <c r="M817" s="22">
        <f>INDEX(budgetMMB!M:M,MATCH($A:$A,budgetMMB!$A:$A,0))</f>
        <v>0</v>
      </c>
      <c r="N817" s="14">
        <f>INDEX(budgetMMB!N:N,MATCH($A:$A,budgetMMB!$A:$A,0))</f>
        <v>0</v>
      </c>
      <c r="O817" s="35">
        <f>INDEX(budgetMMB!O:O,MATCH($A:$A,budgetMMB!$A:$A,0))</f>
        <v>0</v>
      </c>
      <c r="P817" s="35">
        <f>INDEX(budgetMMB!P:P,MATCH($A:$A,budgetMMB!$A:$A,0))</f>
        <v>0</v>
      </c>
      <c r="Q817" s="35">
        <f>INDEX(budgetMMB!Q:Q,MATCH($A:$A,budgetMMB!$A:$A,0))</f>
        <v>0</v>
      </c>
      <c r="R817" s="35">
        <f>INDEX(budgetMMB!R:R,MATCH($A:$A,budgetMMB!$A:$A,0))</f>
        <v>0</v>
      </c>
      <c r="S817" s="14"/>
      <c r="T817" s="33"/>
      <c r="U817" s="284"/>
      <c r="V817" s="58"/>
      <c r="W817" s="14"/>
      <c r="X817" s="58"/>
      <c r="Y817" s="58"/>
      <c r="Z817" s="58"/>
      <c r="AA817" s="58"/>
      <c r="AB817" s="75"/>
      <c r="AC817" s="319">
        <f t="shared" ref="AC817:AC828" si="675">AD:AD+AE:AE</f>
        <v>0</v>
      </c>
      <c r="AD817" s="278"/>
      <c r="AE817" s="278"/>
      <c r="AF817" s="278"/>
      <c r="AG817" s="294">
        <f t="shared" ref="AG817:AG828" si="676">AC:AC+U:U</f>
        <v>0</v>
      </c>
      <c r="AH817" s="304">
        <f t="shared" ref="AH817:AH828" si="677">L:L-AG:AG</f>
        <v>0</v>
      </c>
    </row>
    <row r="818" spans="1:35">
      <c r="A818" s="39">
        <v>5101</v>
      </c>
      <c r="B818" s="44" t="s">
        <v>776</v>
      </c>
      <c r="C818" s="236" t="s">
        <v>777</v>
      </c>
      <c r="D818" s="6"/>
      <c r="E818" s="8"/>
      <c r="F818" s="98">
        <v>1</v>
      </c>
      <c r="G818" s="8"/>
      <c r="H818" s="7">
        <f t="shared" si="669"/>
        <v>1</v>
      </c>
      <c r="I818" s="4">
        <v>1</v>
      </c>
      <c r="J818" s="8" t="s">
        <v>231</v>
      </c>
      <c r="K818" s="7">
        <f>SUMIF(exportMMB!D:D,'Voorbeeld Costreport BudgetMMB'!A818,exportMMB!G:G)</f>
        <v>0</v>
      </c>
      <c r="L818" s="14">
        <f>INDEX(budgetMMB!L:L,MATCH(A:A,budgetMMB!A:A,0))</f>
        <v>0</v>
      </c>
      <c r="M818" s="22">
        <f>INDEX(budgetMMB!M:M,MATCH($A:$A,budgetMMB!$A:$A,0))</f>
        <v>0</v>
      </c>
      <c r="N818" s="14">
        <f>INDEX(budgetMMB!N:N,MATCH($A:$A,budgetMMB!$A:$A,0))</f>
        <v>0</v>
      </c>
      <c r="O818" s="35">
        <f>INDEX(budgetMMB!O:O,MATCH($A:$A,budgetMMB!$A:$A,0))</f>
        <v>0</v>
      </c>
      <c r="P818" s="35">
        <f>INDEX(budgetMMB!P:P,MATCH($A:$A,budgetMMB!$A:$A,0))</f>
        <v>0</v>
      </c>
      <c r="Q818" s="35">
        <f>INDEX(budgetMMB!Q:Q,MATCH($A:$A,budgetMMB!$A:$A,0))</f>
        <v>0</v>
      </c>
      <c r="R818" s="35">
        <f>INDEX(budgetMMB!R:R,MATCH($A:$A,budgetMMB!$A:$A,0))</f>
        <v>0</v>
      </c>
      <c r="S818" s="14">
        <f t="shared" ref="S818:S828" si="678">L818-SUM(N818:R818)</f>
        <v>0</v>
      </c>
      <c r="T818" s="35">
        <f>INDEX(budgetMMB!T:T,MATCH($A:$A,budgetMMB!$A:$A,0))</f>
        <v>0</v>
      </c>
      <c r="U818" s="332">
        <f t="shared" ref="U818:U828" si="679">W:W+X:X+Y:Y+Z:Z+AA:AA</f>
        <v>0</v>
      </c>
      <c r="V818" s="58"/>
      <c r="W818" s="14"/>
      <c r="X818" s="58"/>
      <c r="Y818" s="58"/>
      <c r="Z818" s="58"/>
      <c r="AA818" s="58"/>
      <c r="AB818" s="75"/>
      <c r="AC818" s="319">
        <f t="shared" si="675"/>
        <v>0</v>
      </c>
      <c r="AD818" s="278"/>
      <c r="AE818" s="278"/>
      <c r="AF818" s="278"/>
      <c r="AG818" s="294">
        <f t="shared" si="676"/>
        <v>0</v>
      </c>
      <c r="AH818" s="304">
        <f t="shared" si="677"/>
        <v>0</v>
      </c>
    </row>
    <row r="819" spans="1:35">
      <c r="A819" s="103">
        <v>5102</v>
      </c>
      <c r="B819" s="44" t="s">
        <v>778</v>
      </c>
      <c r="C819" s="236" t="s">
        <v>777</v>
      </c>
      <c r="D819" s="6"/>
      <c r="E819" s="8"/>
      <c r="F819" s="98">
        <v>1</v>
      </c>
      <c r="G819" s="8"/>
      <c r="H819" s="7">
        <f t="shared" ref="H819:H823" si="680">SUM(E819:G819)</f>
        <v>1</v>
      </c>
      <c r="I819" s="4">
        <v>1</v>
      </c>
      <c r="J819" s="8" t="s">
        <v>231</v>
      </c>
      <c r="K819" s="7">
        <f>SUMIF(exportMMB!D:D,'Voorbeeld Costreport BudgetMMB'!A819,exportMMB!G:G)</f>
        <v>0</v>
      </c>
      <c r="L819" s="14">
        <f>INDEX(budgetMMB!L:L,MATCH(A:A,budgetMMB!A:A,0))</f>
        <v>0</v>
      </c>
      <c r="M819" s="22">
        <f>INDEX(budgetMMB!M:M,MATCH($A:$A,budgetMMB!$A:$A,0))</f>
        <v>0</v>
      </c>
      <c r="N819" s="14">
        <f>INDEX(budgetMMB!N:N,MATCH($A:$A,budgetMMB!$A:$A,0))</f>
        <v>0</v>
      </c>
      <c r="O819" s="35">
        <f>INDEX(budgetMMB!O:O,MATCH($A:$A,budgetMMB!$A:$A,0))</f>
        <v>0</v>
      </c>
      <c r="P819" s="35">
        <f>INDEX(budgetMMB!P:P,MATCH($A:$A,budgetMMB!$A:$A,0))</f>
        <v>0</v>
      </c>
      <c r="Q819" s="35">
        <f>INDEX(budgetMMB!Q:Q,MATCH($A:$A,budgetMMB!$A:$A,0))</f>
        <v>0</v>
      </c>
      <c r="R819" s="35">
        <f>INDEX(budgetMMB!R:R,MATCH($A:$A,budgetMMB!$A:$A,0))</f>
        <v>0</v>
      </c>
      <c r="S819" s="14">
        <f t="shared" si="678"/>
        <v>0</v>
      </c>
      <c r="T819" s="35">
        <f>INDEX(budgetMMB!T:T,MATCH($A:$A,budgetMMB!$A:$A,0))</f>
        <v>0</v>
      </c>
      <c r="U819" s="332">
        <f t="shared" si="679"/>
        <v>0</v>
      </c>
      <c r="V819" s="58"/>
      <c r="W819" s="14"/>
      <c r="X819" s="58"/>
      <c r="Y819" s="58"/>
      <c r="Z819" s="58"/>
      <c r="AA819" s="58"/>
      <c r="AB819" s="75"/>
      <c r="AC819" s="319">
        <f t="shared" si="675"/>
        <v>0</v>
      </c>
      <c r="AD819" s="278"/>
      <c r="AE819" s="278"/>
      <c r="AF819" s="278"/>
      <c r="AG819" s="294">
        <f t="shared" si="676"/>
        <v>0</v>
      </c>
      <c r="AH819" s="304">
        <f t="shared" si="677"/>
        <v>0</v>
      </c>
    </row>
    <row r="820" spans="1:35">
      <c r="A820" s="39">
        <v>5103</v>
      </c>
      <c r="B820" s="44" t="s">
        <v>779</v>
      </c>
      <c r="C820" s="236" t="s">
        <v>777</v>
      </c>
      <c r="D820" s="6"/>
      <c r="E820" s="8"/>
      <c r="F820" s="98">
        <v>1</v>
      </c>
      <c r="G820" s="8"/>
      <c r="H820" s="7">
        <f t="shared" si="680"/>
        <v>1</v>
      </c>
      <c r="I820" s="4">
        <v>1</v>
      </c>
      <c r="J820" s="8" t="s">
        <v>231</v>
      </c>
      <c r="K820" s="7">
        <f>SUMIF(exportMMB!D:D,'Voorbeeld Costreport BudgetMMB'!A820,exportMMB!G:G)</f>
        <v>0</v>
      </c>
      <c r="L820" s="14">
        <f>INDEX(budgetMMB!L:L,MATCH(A:A,budgetMMB!A:A,0))</f>
        <v>0</v>
      </c>
      <c r="M820" s="22">
        <f>INDEX(budgetMMB!M:M,MATCH($A:$A,budgetMMB!$A:$A,0))</f>
        <v>0</v>
      </c>
      <c r="N820" s="14">
        <f>INDEX(budgetMMB!N:N,MATCH($A:$A,budgetMMB!$A:$A,0))</f>
        <v>0</v>
      </c>
      <c r="O820" s="35">
        <f>INDEX(budgetMMB!O:O,MATCH($A:$A,budgetMMB!$A:$A,0))</f>
        <v>0</v>
      </c>
      <c r="P820" s="35">
        <f>INDEX(budgetMMB!P:P,MATCH($A:$A,budgetMMB!$A:$A,0))</f>
        <v>0</v>
      </c>
      <c r="Q820" s="35">
        <f>INDEX(budgetMMB!Q:Q,MATCH($A:$A,budgetMMB!$A:$A,0))</f>
        <v>0</v>
      </c>
      <c r="R820" s="35">
        <f>INDEX(budgetMMB!R:R,MATCH($A:$A,budgetMMB!$A:$A,0))</f>
        <v>0</v>
      </c>
      <c r="S820" s="14">
        <f t="shared" si="678"/>
        <v>0</v>
      </c>
      <c r="T820" s="35">
        <f>INDEX(budgetMMB!T:T,MATCH($A:$A,budgetMMB!$A:$A,0))</f>
        <v>0</v>
      </c>
      <c r="U820" s="332">
        <f t="shared" si="679"/>
        <v>0</v>
      </c>
      <c r="V820" s="58"/>
      <c r="W820" s="14"/>
      <c r="X820" s="58"/>
      <c r="Y820" s="58"/>
      <c r="Z820" s="58"/>
      <c r="AA820" s="58"/>
      <c r="AB820" s="75"/>
      <c r="AC820" s="319">
        <f t="shared" si="675"/>
        <v>0</v>
      </c>
      <c r="AD820" s="278"/>
      <c r="AE820" s="278"/>
      <c r="AF820" s="278"/>
      <c r="AG820" s="294">
        <f t="shared" si="676"/>
        <v>0</v>
      </c>
      <c r="AH820" s="304">
        <f t="shared" si="677"/>
        <v>0</v>
      </c>
    </row>
    <row r="821" spans="1:35">
      <c r="A821" s="39">
        <v>5110</v>
      </c>
      <c r="B821" s="44" t="s">
        <v>780</v>
      </c>
      <c r="C821" s="236" t="s">
        <v>777</v>
      </c>
      <c r="D821" s="6"/>
      <c r="E821" s="8"/>
      <c r="F821" s="98">
        <v>1</v>
      </c>
      <c r="G821" s="8"/>
      <c r="H821" s="7">
        <f t="shared" si="680"/>
        <v>1</v>
      </c>
      <c r="I821" s="4">
        <v>1</v>
      </c>
      <c r="J821" s="8" t="s">
        <v>231</v>
      </c>
      <c r="K821" s="7">
        <f>SUMIF(exportMMB!D:D,'Voorbeeld Costreport BudgetMMB'!A821,exportMMB!G:G)</f>
        <v>0</v>
      </c>
      <c r="L821" s="14">
        <f>INDEX(budgetMMB!L:L,MATCH(A:A,budgetMMB!A:A,0))</f>
        <v>0</v>
      </c>
      <c r="M821" s="22">
        <f>INDEX(budgetMMB!M:M,MATCH($A:$A,budgetMMB!$A:$A,0))</f>
        <v>0</v>
      </c>
      <c r="N821" s="14">
        <f>INDEX(budgetMMB!N:N,MATCH($A:$A,budgetMMB!$A:$A,0))</f>
        <v>0</v>
      </c>
      <c r="O821" s="35">
        <f>INDEX(budgetMMB!O:O,MATCH($A:$A,budgetMMB!$A:$A,0))</f>
        <v>0</v>
      </c>
      <c r="P821" s="35">
        <f>INDEX(budgetMMB!P:P,MATCH($A:$A,budgetMMB!$A:$A,0))</f>
        <v>0</v>
      </c>
      <c r="Q821" s="35">
        <f>INDEX(budgetMMB!Q:Q,MATCH($A:$A,budgetMMB!$A:$A,0))</f>
        <v>0</v>
      </c>
      <c r="R821" s="35">
        <f>INDEX(budgetMMB!R:R,MATCH($A:$A,budgetMMB!$A:$A,0))</f>
        <v>0</v>
      </c>
      <c r="S821" s="14">
        <f t="shared" si="678"/>
        <v>0</v>
      </c>
      <c r="T821" s="35">
        <f>INDEX(budgetMMB!T:T,MATCH($A:$A,budgetMMB!$A:$A,0))</f>
        <v>0</v>
      </c>
      <c r="U821" s="332">
        <f t="shared" si="679"/>
        <v>0</v>
      </c>
      <c r="V821" s="58"/>
      <c r="W821" s="14"/>
      <c r="X821" s="58"/>
      <c r="Y821" s="58"/>
      <c r="Z821" s="58"/>
      <c r="AA821" s="58"/>
      <c r="AB821" s="75"/>
      <c r="AC821" s="319">
        <f t="shared" si="675"/>
        <v>0</v>
      </c>
      <c r="AD821" s="278"/>
      <c r="AE821" s="278"/>
      <c r="AF821" s="278"/>
      <c r="AG821" s="294">
        <f t="shared" si="676"/>
        <v>0</v>
      </c>
      <c r="AH821" s="304">
        <f t="shared" si="677"/>
        <v>0</v>
      </c>
    </row>
    <row r="822" spans="1:35">
      <c r="A822" s="103">
        <v>5113</v>
      </c>
      <c r="B822" s="44" t="s">
        <v>370</v>
      </c>
      <c r="C822" s="236" t="s">
        <v>777</v>
      </c>
      <c r="D822" s="6"/>
      <c r="E822" s="8"/>
      <c r="F822" s="98">
        <v>1</v>
      </c>
      <c r="G822" s="8"/>
      <c r="H822" s="7">
        <f t="shared" si="680"/>
        <v>1</v>
      </c>
      <c r="I822" s="4">
        <v>1</v>
      </c>
      <c r="J822" s="8" t="s">
        <v>231</v>
      </c>
      <c r="K822" s="7">
        <f>SUMIF(exportMMB!D:D,'Voorbeeld Costreport BudgetMMB'!A822,exportMMB!G:G)</f>
        <v>0</v>
      </c>
      <c r="L822" s="14">
        <f>INDEX(budgetMMB!L:L,MATCH(A:A,budgetMMB!A:A,0))</f>
        <v>0</v>
      </c>
      <c r="M822" s="22">
        <f>INDEX(budgetMMB!M:M,MATCH($A:$A,budgetMMB!$A:$A,0))</f>
        <v>0</v>
      </c>
      <c r="N822" s="14">
        <f>INDEX(budgetMMB!N:N,MATCH($A:$A,budgetMMB!$A:$A,0))</f>
        <v>0</v>
      </c>
      <c r="O822" s="35">
        <f>INDEX(budgetMMB!O:O,MATCH($A:$A,budgetMMB!$A:$A,0))</f>
        <v>0</v>
      </c>
      <c r="P822" s="35">
        <f>INDEX(budgetMMB!P:P,MATCH($A:$A,budgetMMB!$A:$A,0))</f>
        <v>0</v>
      </c>
      <c r="Q822" s="35">
        <f>INDEX(budgetMMB!Q:Q,MATCH($A:$A,budgetMMB!$A:$A,0))</f>
        <v>0</v>
      </c>
      <c r="R822" s="35">
        <f>INDEX(budgetMMB!R:R,MATCH($A:$A,budgetMMB!$A:$A,0))</f>
        <v>0</v>
      </c>
      <c r="S822" s="14">
        <f t="shared" si="678"/>
        <v>0</v>
      </c>
      <c r="T822" s="35">
        <f>INDEX(budgetMMB!T:T,MATCH($A:$A,budgetMMB!$A:$A,0))</f>
        <v>0</v>
      </c>
      <c r="U822" s="332">
        <f t="shared" si="679"/>
        <v>0</v>
      </c>
      <c r="V822" s="58"/>
      <c r="W822" s="14"/>
      <c r="X822" s="58"/>
      <c r="Y822" s="58"/>
      <c r="Z822" s="58"/>
      <c r="AA822" s="58"/>
      <c r="AB822" s="75"/>
      <c r="AC822" s="319">
        <f t="shared" si="675"/>
        <v>0</v>
      </c>
      <c r="AD822" s="278"/>
      <c r="AE822" s="278"/>
      <c r="AF822" s="278"/>
      <c r="AG822" s="294">
        <f t="shared" si="676"/>
        <v>0</v>
      </c>
      <c r="AH822" s="304">
        <f t="shared" si="677"/>
        <v>0</v>
      </c>
    </row>
    <row r="823" spans="1:35">
      <c r="A823" s="39">
        <v>5140</v>
      </c>
      <c r="B823" s="44" t="s">
        <v>781</v>
      </c>
      <c r="C823" s="236" t="s">
        <v>777</v>
      </c>
      <c r="D823" s="6"/>
      <c r="E823" s="8"/>
      <c r="F823" s="98">
        <v>1</v>
      </c>
      <c r="G823" s="8"/>
      <c r="H823" s="7">
        <f t="shared" si="680"/>
        <v>1</v>
      </c>
      <c r="I823" s="4">
        <v>1</v>
      </c>
      <c r="J823" s="8" t="s">
        <v>231</v>
      </c>
      <c r="K823" s="7">
        <f>SUMIF(exportMMB!D:D,'Voorbeeld Costreport BudgetMMB'!A823,exportMMB!G:G)</f>
        <v>0</v>
      </c>
      <c r="L823" s="14">
        <f>INDEX(budgetMMB!L:L,MATCH(A:A,budgetMMB!A:A,0))</f>
        <v>0</v>
      </c>
      <c r="M823" s="22">
        <f>INDEX(budgetMMB!M:M,MATCH($A:$A,budgetMMB!$A:$A,0))</f>
        <v>0</v>
      </c>
      <c r="N823" s="14">
        <f>INDEX(budgetMMB!N:N,MATCH($A:$A,budgetMMB!$A:$A,0))</f>
        <v>0</v>
      </c>
      <c r="O823" s="35">
        <f>INDEX(budgetMMB!O:O,MATCH($A:$A,budgetMMB!$A:$A,0))</f>
        <v>0</v>
      </c>
      <c r="P823" s="35">
        <f>INDEX(budgetMMB!P:P,MATCH($A:$A,budgetMMB!$A:$A,0))</f>
        <v>0</v>
      </c>
      <c r="Q823" s="35">
        <f>INDEX(budgetMMB!Q:Q,MATCH($A:$A,budgetMMB!$A:$A,0))</f>
        <v>0</v>
      </c>
      <c r="R823" s="35">
        <f>INDEX(budgetMMB!R:R,MATCH($A:$A,budgetMMB!$A:$A,0))</f>
        <v>0</v>
      </c>
      <c r="S823" s="14">
        <f t="shared" si="678"/>
        <v>0</v>
      </c>
      <c r="T823" s="35">
        <f>INDEX(budgetMMB!T:T,MATCH($A:$A,budgetMMB!$A:$A,0))</f>
        <v>0</v>
      </c>
      <c r="U823" s="332">
        <f t="shared" si="679"/>
        <v>0</v>
      </c>
      <c r="V823" s="58"/>
      <c r="W823" s="14"/>
      <c r="X823" s="58"/>
      <c r="Y823" s="58"/>
      <c r="Z823" s="58"/>
      <c r="AA823" s="58"/>
      <c r="AB823" s="75"/>
      <c r="AC823" s="319">
        <f t="shared" si="675"/>
        <v>0</v>
      </c>
      <c r="AD823" s="278"/>
      <c r="AE823" s="278"/>
      <c r="AF823" s="278"/>
      <c r="AG823" s="294">
        <f t="shared" si="676"/>
        <v>0</v>
      </c>
      <c r="AH823" s="304">
        <f t="shared" si="677"/>
        <v>0</v>
      </c>
    </row>
    <row r="824" spans="1:35">
      <c r="A824" s="103">
        <v>5150</v>
      </c>
      <c r="B824" s="44" t="s">
        <v>782</v>
      </c>
      <c r="C824" s="236" t="s">
        <v>254</v>
      </c>
      <c r="D824" s="6"/>
      <c r="E824" s="8"/>
      <c r="F824" s="98">
        <v>1</v>
      </c>
      <c r="G824" s="8"/>
      <c r="H824" s="7">
        <f t="shared" ref="H824" si="681">SUM(E824:G824)</f>
        <v>1</v>
      </c>
      <c r="I824" s="4">
        <v>1</v>
      </c>
      <c r="J824" s="8" t="s">
        <v>231</v>
      </c>
      <c r="K824" s="7">
        <f>SUMIF(exportMMB!D:D,'Voorbeeld Costreport BudgetMMB'!A824,exportMMB!G:G)</f>
        <v>0</v>
      </c>
      <c r="L824" s="14">
        <f>INDEX(budgetMMB!L:L,MATCH(A:A,budgetMMB!A:A,0))</f>
        <v>0</v>
      </c>
      <c r="M824" s="22">
        <f>INDEX(budgetMMB!M:M,MATCH($A:$A,budgetMMB!$A:$A,0))</f>
        <v>0</v>
      </c>
      <c r="N824" s="14">
        <f>INDEX(budgetMMB!N:N,MATCH($A:$A,budgetMMB!$A:$A,0))</f>
        <v>0</v>
      </c>
      <c r="O824" s="35">
        <f>INDEX(budgetMMB!O:O,MATCH($A:$A,budgetMMB!$A:$A,0))</f>
        <v>0</v>
      </c>
      <c r="P824" s="35">
        <f>INDEX(budgetMMB!P:P,MATCH($A:$A,budgetMMB!$A:$A,0))</f>
        <v>0</v>
      </c>
      <c r="Q824" s="35">
        <f>INDEX(budgetMMB!Q:Q,MATCH($A:$A,budgetMMB!$A:$A,0))</f>
        <v>0</v>
      </c>
      <c r="R824" s="35">
        <f>INDEX(budgetMMB!R:R,MATCH($A:$A,budgetMMB!$A:$A,0))</f>
        <v>0</v>
      </c>
      <c r="S824" s="14">
        <f t="shared" si="678"/>
        <v>0</v>
      </c>
      <c r="T824" s="36"/>
      <c r="U824" s="332">
        <f t="shared" si="679"/>
        <v>0</v>
      </c>
      <c r="V824" s="58"/>
      <c r="W824" s="14"/>
      <c r="X824" s="58"/>
      <c r="Y824" s="58"/>
      <c r="Z824" s="58"/>
      <c r="AA824" s="58"/>
      <c r="AB824" s="310"/>
      <c r="AC824" s="319">
        <f t="shared" si="675"/>
        <v>0</v>
      </c>
      <c r="AD824" s="278"/>
      <c r="AE824" s="278"/>
      <c r="AF824" s="278"/>
      <c r="AG824" s="294">
        <f t="shared" si="676"/>
        <v>0</v>
      </c>
      <c r="AH824" s="304">
        <f t="shared" si="677"/>
        <v>0</v>
      </c>
    </row>
    <row r="825" spans="1:35">
      <c r="A825" s="103">
        <v>5151</v>
      </c>
      <c r="B825" s="44" t="s">
        <v>783</v>
      </c>
      <c r="C825" s="236" t="s">
        <v>254</v>
      </c>
      <c r="D825" s="6"/>
      <c r="E825" s="8"/>
      <c r="F825" s="98">
        <v>1</v>
      </c>
      <c r="G825" s="8"/>
      <c r="H825" s="7">
        <f t="shared" ref="H825:H828" si="682">SUM(E825:G825)</f>
        <v>1</v>
      </c>
      <c r="I825" s="4">
        <v>1</v>
      </c>
      <c r="J825" s="8" t="s">
        <v>231</v>
      </c>
      <c r="K825" s="7">
        <f>SUMIF(exportMMB!D:D,'Voorbeeld Costreport BudgetMMB'!A825,exportMMB!G:G)</f>
        <v>0</v>
      </c>
      <c r="L825" s="14">
        <f>INDEX(budgetMMB!L:L,MATCH(A:A,budgetMMB!A:A,0))</f>
        <v>0</v>
      </c>
      <c r="M825" s="22">
        <f>INDEX(budgetMMB!M:M,MATCH($A:$A,budgetMMB!$A:$A,0))</f>
        <v>0</v>
      </c>
      <c r="N825" s="14">
        <f>INDEX(budgetMMB!N:N,MATCH($A:$A,budgetMMB!$A:$A,0))</f>
        <v>0</v>
      </c>
      <c r="O825" s="35">
        <f>INDEX(budgetMMB!O:O,MATCH($A:$A,budgetMMB!$A:$A,0))</f>
        <v>0</v>
      </c>
      <c r="P825" s="35">
        <f>INDEX(budgetMMB!P:P,MATCH($A:$A,budgetMMB!$A:$A,0))</f>
        <v>0</v>
      </c>
      <c r="Q825" s="35">
        <f>INDEX(budgetMMB!Q:Q,MATCH($A:$A,budgetMMB!$A:$A,0))</f>
        <v>0</v>
      </c>
      <c r="R825" s="35">
        <f>INDEX(budgetMMB!R:R,MATCH($A:$A,budgetMMB!$A:$A,0))</f>
        <v>0</v>
      </c>
      <c r="S825" s="14">
        <f t="shared" si="678"/>
        <v>0</v>
      </c>
      <c r="T825" s="36"/>
      <c r="U825" s="332">
        <f t="shared" si="679"/>
        <v>0</v>
      </c>
      <c r="V825" s="58"/>
      <c r="W825" s="14"/>
      <c r="X825" s="58"/>
      <c r="Y825" s="58"/>
      <c r="Z825" s="58"/>
      <c r="AA825" s="58"/>
      <c r="AB825" s="310"/>
      <c r="AC825" s="319">
        <f t="shared" si="675"/>
        <v>0</v>
      </c>
      <c r="AD825" s="278"/>
      <c r="AE825" s="278"/>
      <c r="AF825" s="278"/>
      <c r="AG825" s="294">
        <f t="shared" si="676"/>
        <v>0</v>
      </c>
      <c r="AH825" s="304">
        <f t="shared" si="677"/>
        <v>0</v>
      </c>
    </row>
    <row r="826" spans="1:35">
      <c r="A826" s="103">
        <v>5152</v>
      </c>
      <c r="B826" s="45" t="s">
        <v>784</v>
      </c>
      <c r="C826" s="236" t="s">
        <v>254</v>
      </c>
      <c r="D826" s="6"/>
      <c r="E826" s="8"/>
      <c r="F826" s="98">
        <v>1</v>
      </c>
      <c r="G826" s="8"/>
      <c r="H826" s="7">
        <f t="shared" si="682"/>
        <v>1</v>
      </c>
      <c r="I826" s="4">
        <v>1</v>
      </c>
      <c r="J826" s="8" t="s">
        <v>231</v>
      </c>
      <c r="K826" s="7">
        <f>SUMIF(exportMMB!D:D,'Voorbeeld Costreport BudgetMMB'!A826,exportMMB!G:G)</f>
        <v>0</v>
      </c>
      <c r="L826" s="14">
        <f>INDEX(budgetMMB!L:L,MATCH(A:A,budgetMMB!A:A,0))</f>
        <v>0</v>
      </c>
      <c r="M826" s="22">
        <f>INDEX(budgetMMB!M:M,MATCH($A:$A,budgetMMB!$A:$A,0))</f>
        <v>0</v>
      </c>
      <c r="N826" s="14">
        <f>INDEX(budgetMMB!N:N,MATCH($A:$A,budgetMMB!$A:$A,0))</f>
        <v>0</v>
      </c>
      <c r="O826" s="35">
        <f>INDEX(budgetMMB!O:O,MATCH($A:$A,budgetMMB!$A:$A,0))</f>
        <v>0</v>
      </c>
      <c r="P826" s="35">
        <f>INDEX(budgetMMB!P:P,MATCH($A:$A,budgetMMB!$A:$A,0))</f>
        <v>0</v>
      </c>
      <c r="Q826" s="35">
        <f>INDEX(budgetMMB!Q:Q,MATCH($A:$A,budgetMMB!$A:$A,0))</f>
        <v>0</v>
      </c>
      <c r="R826" s="35">
        <f>INDEX(budgetMMB!R:R,MATCH($A:$A,budgetMMB!$A:$A,0))</f>
        <v>0</v>
      </c>
      <c r="S826" s="14">
        <f t="shared" si="678"/>
        <v>0</v>
      </c>
      <c r="T826" s="35">
        <f>INDEX(budgetMMB!T:T,MATCH($A:$A,budgetMMB!$A:$A,0))</f>
        <v>0</v>
      </c>
      <c r="U826" s="332">
        <f t="shared" si="679"/>
        <v>0</v>
      </c>
      <c r="V826" s="58"/>
      <c r="W826" s="14"/>
      <c r="X826" s="58"/>
      <c r="Y826" s="58"/>
      <c r="Z826" s="58"/>
      <c r="AA826" s="58"/>
      <c r="AB826" s="75"/>
      <c r="AC826" s="319">
        <f t="shared" si="675"/>
        <v>0</v>
      </c>
      <c r="AD826" s="278"/>
      <c r="AE826" s="278"/>
      <c r="AF826" s="278"/>
      <c r="AG826" s="294">
        <f t="shared" si="676"/>
        <v>0</v>
      </c>
      <c r="AH826" s="304">
        <f t="shared" si="677"/>
        <v>0</v>
      </c>
    </row>
    <row r="827" spans="1:35">
      <c r="A827" s="103">
        <v>5153</v>
      </c>
      <c r="B827" s="45" t="s">
        <v>785</v>
      </c>
      <c r="C827" s="236" t="s">
        <v>254</v>
      </c>
      <c r="D827" s="6"/>
      <c r="E827" s="8"/>
      <c r="F827" s="98">
        <v>1</v>
      </c>
      <c r="G827" s="8"/>
      <c r="H827" s="7">
        <f t="shared" si="682"/>
        <v>1</v>
      </c>
      <c r="I827" s="4">
        <v>1</v>
      </c>
      <c r="J827" s="8" t="s">
        <v>231</v>
      </c>
      <c r="K827" s="7">
        <f>SUMIF(exportMMB!D:D,'Voorbeeld Costreport BudgetMMB'!A827,exportMMB!G:G)</f>
        <v>0</v>
      </c>
      <c r="L827" s="14">
        <f>INDEX(budgetMMB!L:L,MATCH(A:A,budgetMMB!A:A,0))</f>
        <v>0</v>
      </c>
      <c r="M827" s="22">
        <f>INDEX(budgetMMB!M:M,MATCH($A:$A,budgetMMB!$A:$A,0))</f>
        <v>0</v>
      </c>
      <c r="N827" s="14">
        <f>INDEX(budgetMMB!N:N,MATCH($A:$A,budgetMMB!$A:$A,0))</f>
        <v>0</v>
      </c>
      <c r="O827" s="35">
        <f>INDEX(budgetMMB!O:O,MATCH($A:$A,budgetMMB!$A:$A,0))</f>
        <v>0</v>
      </c>
      <c r="P827" s="35">
        <f>INDEX(budgetMMB!P:P,MATCH($A:$A,budgetMMB!$A:$A,0))</f>
        <v>0</v>
      </c>
      <c r="Q827" s="35">
        <f>INDEX(budgetMMB!Q:Q,MATCH($A:$A,budgetMMB!$A:$A,0))</f>
        <v>0</v>
      </c>
      <c r="R827" s="35">
        <f>INDEX(budgetMMB!R:R,MATCH($A:$A,budgetMMB!$A:$A,0))</f>
        <v>0</v>
      </c>
      <c r="S827" s="14">
        <f t="shared" si="678"/>
        <v>0</v>
      </c>
      <c r="T827" s="36"/>
      <c r="U827" s="332">
        <f t="shared" si="679"/>
        <v>0</v>
      </c>
      <c r="V827" s="58"/>
      <c r="W827" s="14"/>
      <c r="X827" s="58"/>
      <c r="Y827" s="58"/>
      <c r="Z827" s="58"/>
      <c r="AA827" s="58"/>
      <c r="AB827" s="310"/>
      <c r="AC827" s="319">
        <f t="shared" si="675"/>
        <v>0</v>
      </c>
      <c r="AD827" s="278"/>
      <c r="AE827" s="278"/>
      <c r="AF827" s="278"/>
      <c r="AG827" s="294">
        <f t="shared" si="676"/>
        <v>0</v>
      </c>
      <c r="AH827" s="304">
        <f t="shared" si="677"/>
        <v>0</v>
      </c>
    </row>
    <row r="828" spans="1:35">
      <c r="A828" s="39">
        <v>5170</v>
      </c>
      <c r="B828" s="44" t="s">
        <v>773</v>
      </c>
      <c r="C828" s="236" t="s">
        <v>254</v>
      </c>
      <c r="D828" s="6"/>
      <c r="E828" s="8"/>
      <c r="F828" s="98">
        <v>1</v>
      </c>
      <c r="G828" s="8"/>
      <c r="H828" s="7">
        <f t="shared" si="682"/>
        <v>1</v>
      </c>
      <c r="I828" s="4">
        <v>1</v>
      </c>
      <c r="J828" s="8" t="s">
        <v>231</v>
      </c>
      <c r="K828" s="7">
        <f>SUMIF(exportMMB!D:D,'Voorbeeld Costreport BudgetMMB'!A828,exportMMB!G:G)</f>
        <v>0</v>
      </c>
      <c r="L828" s="14">
        <f>INDEX(budgetMMB!L:L,MATCH(A:A,budgetMMB!A:A,0))</f>
        <v>0</v>
      </c>
      <c r="M828" s="22">
        <f>INDEX(budgetMMB!M:M,MATCH($A:$A,budgetMMB!$A:$A,0))</f>
        <v>0</v>
      </c>
      <c r="N828" s="14">
        <f>INDEX(budgetMMB!N:N,MATCH($A:$A,budgetMMB!$A:$A,0))</f>
        <v>0</v>
      </c>
      <c r="O828" s="35">
        <f>INDEX(budgetMMB!O:O,MATCH($A:$A,budgetMMB!$A:$A,0))</f>
        <v>0</v>
      </c>
      <c r="P828" s="35">
        <f>INDEX(budgetMMB!P:P,MATCH($A:$A,budgetMMB!$A:$A,0))</f>
        <v>0</v>
      </c>
      <c r="Q828" s="35">
        <f>INDEX(budgetMMB!Q:Q,MATCH($A:$A,budgetMMB!$A:$A,0))</f>
        <v>0</v>
      </c>
      <c r="R828" s="35">
        <f>INDEX(budgetMMB!R:R,MATCH($A:$A,budgetMMB!$A:$A,0))</f>
        <v>0</v>
      </c>
      <c r="S828" s="14">
        <f t="shared" si="678"/>
        <v>0</v>
      </c>
      <c r="T828" s="35">
        <f>INDEX(budgetMMB!T:T,MATCH($A:$A,budgetMMB!$A:$A,0))</f>
        <v>0</v>
      </c>
      <c r="U828" s="332">
        <f t="shared" si="679"/>
        <v>0</v>
      </c>
      <c r="V828" s="58"/>
      <c r="W828" s="14"/>
      <c r="X828" s="58"/>
      <c r="Y828" s="58"/>
      <c r="Z828" s="58"/>
      <c r="AA828" s="58"/>
      <c r="AB828" s="75"/>
      <c r="AC828" s="319">
        <f t="shared" si="675"/>
        <v>0</v>
      </c>
      <c r="AD828" s="278"/>
      <c r="AE828" s="278"/>
      <c r="AF828" s="278"/>
      <c r="AG828" s="294">
        <f t="shared" si="676"/>
        <v>0</v>
      </c>
      <c r="AH828" s="304">
        <f t="shared" si="677"/>
        <v>0</v>
      </c>
    </row>
    <row r="829" spans="1:35">
      <c r="A829" s="39"/>
      <c r="B829" s="46" t="s">
        <v>152</v>
      </c>
      <c r="C829" s="236"/>
      <c r="D829" s="6"/>
      <c r="E829" s="8"/>
      <c r="F829" s="98"/>
      <c r="G829" s="8"/>
      <c r="H829" s="7"/>
      <c r="I829" s="4"/>
      <c r="J829" s="8"/>
      <c r="K829" s="7"/>
      <c r="L829" s="16">
        <f>SUM(L817:L828)</f>
        <v>0</v>
      </c>
      <c r="M829" s="21">
        <f>SUM(M818:M828)</f>
        <v>0</v>
      </c>
      <c r="N829" s="16">
        <f t="shared" ref="N829:U829" si="683">SUM(N818:N828)</f>
        <v>0</v>
      </c>
      <c r="O829" s="34">
        <f t="shared" si="683"/>
        <v>0</v>
      </c>
      <c r="P829" s="34">
        <f t="shared" si="683"/>
        <v>0</v>
      </c>
      <c r="Q829" s="34">
        <f t="shared" si="683"/>
        <v>0</v>
      </c>
      <c r="R829" s="34">
        <f t="shared" si="683"/>
        <v>0</v>
      </c>
      <c r="S829" s="16">
        <f t="shared" si="683"/>
        <v>0</v>
      </c>
      <c r="T829" s="34">
        <f t="shared" si="683"/>
        <v>0</v>
      </c>
      <c r="U829" s="284">
        <f t="shared" si="683"/>
        <v>0</v>
      </c>
      <c r="V829" s="58">
        <f t="shared" ref="V829:AA829" si="684">SUM(V818:V828)</f>
        <v>0</v>
      </c>
      <c r="W829" s="14">
        <f t="shared" si="684"/>
        <v>0</v>
      </c>
      <c r="X829" s="58">
        <f t="shared" si="684"/>
        <v>0</v>
      </c>
      <c r="Y829" s="58">
        <f t="shared" si="684"/>
        <v>0</v>
      </c>
      <c r="Z829" s="58">
        <f t="shared" si="684"/>
        <v>0</v>
      </c>
      <c r="AA829" s="58">
        <f t="shared" si="684"/>
        <v>0</v>
      </c>
      <c r="AB829" s="59">
        <f t="shared" ref="AB829" si="685">SUM(AB818:AB828)</f>
        <v>0</v>
      </c>
      <c r="AC829" s="320">
        <f t="shared" ref="AC829:AF829" si="686">SUM(AC818:AC828)</f>
        <v>0</v>
      </c>
      <c r="AD829" s="279">
        <f t="shared" si="686"/>
        <v>0</v>
      </c>
      <c r="AE829" s="279">
        <f t="shared" si="686"/>
        <v>0</v>
      </c>
      <c r="AF829" s="279">
        <f t="shared" si="686"/>
        <v>0</v>
      </c>
      <c r="AG829" s="295">
        <f t="shared" ref="AG829:AH829" si="687">SUM(AG818:AG828)</f>
        <v>0</v>
      </c>
      <c r="AH829" s="305">
        <f t="shared" si="687"/>
        <v>0</v>
      </c>
      <c r="AI829" s="328"/>
    </row>
    <row r="830" spans="1:35">
      <c r="A830" s="39"/>
      <c r="B830" s="44"/>
      <c r="C830" s="236"/>
      <c r="D830" s="6"/>
      <c r="E830" s="4"/>
      <c r="F830" s="98"/>
      <c r="G830" s="8"/>
      <c r="H830" s="7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  <c r="U830" s="284"/>
      <c r="V830" s="58"/>
      <c r="W830" s="14"/>
      <c r="X830" s="58"/>
      <c r="Y830" s="58"/>
      <c r="Z830" s="58"/>
      <c r="AA830" s="58"/>
      <c r="AB830" s="75"/>
      <c r="AC830" s="319"/>
      <c r="AD830" s="278"/>
      <c r="AE830" s="278"/>
      <c r="AF830" s="278"/>
      <c r="AG830" s="294"/>
      <c r="AH830" s="304"/>
    </row>
    <row r="831" spans="1:35">
      <c r="A831" s="104">
        <v>5200</v>
      </c>
      <c r="B831" s="31" t="s">
        <v>206</v>
      </c>
      <c r="C831" s="237"/>
      <c r="D831" s="6"/>
      <c r="E831" s="8"/>
      <c r="F831" s="98"/>
      <c r="G831" s="8"/>
      <c r="H831" s="7"/>
      <c r="I831" s="4"/>
      <c r="J831" s="8"/>
      <c r="K831" s="7"/>
      <c r="L831" s="14">
        <f>INDEX(budgetMMB!L:L,MATCH(A:A,budgetMMB!A:A,0))</f>
        <v>0</v>
      </c>
      <c r="M831" s="22">
        <f>INDEX(budgetMMB!M:M,MATCH($A:$A,budgetMMB!$A:$A,0))</f>
        <v>0</v>
      </c>
      <c r="N831" s="14">
        <f>INDEX(budgetMMB!N:N,MATCH($A:$A,budgetMMB!$A:$A,0))</f>
        <v>0</v>
      </c>
      <c r="O831" s="35">
        <f>INDEX(budgetMMB!O:O,MATCH($A:$A,budgetMMB!$A:$A,0))</f>
        <v>0</v>
      </c>
      <c r="P831" s="35">
        <f>INDEX(budgetMMB!P:P,MATCH($A:$A,budgetMMB!$A:$A,0))</f>
        <v>0</v>
      </c>
      <c r="Q831" s="35">
        <f>INDEX(budgetMMB!Q:Q,MATCH($A:$A,budgetMMB!$A:$A,0))</f>
        <v>0</v>
      </c>
      <c r="R831" s="35">
        <f>INDEX(budgetMMB!R:R,MATCH($A:$A,budgetMMB!$A:$A,0))</f>
        <v>0</v>
      </c>
      <c r="S831" s="14"/>
      <c r="T831" s="33"/>
      <c r="U831" s="284"/>
      <c r="V831" s="58"/>
      <c r="W831" s="14"/>
      <c r="X831" s="58"/>
      <c r="Y831" s="58"/>
      <c r="Z831" s="58"/>
      <c r="AA831" s="58"/>
      <c r="AB831" s="75"/>
      <c r="AC831" s="319">
        <f t="shared" ref="AC831:AC838" si="688">AD:AD+AE:AE</f>
        <v>0</v>
      </c>
      <c r="AD831" s="278"/>
      <c r="AE831" s="278"/>
      <c r="AF831" s="278"/>
      <c r="AG831" s="294">
        <f t="shared" ref="AG831:AG838" si="689">AC:AC+U:U</f>
        <v>0</v>
      </c>
      <c r="AH831" s="304">
        <f t="shared" ref="AH831:AH838" si="690">L:L-AG:AG</f>
        <v>0</v>
      </c>
    </row>
    <row r="832" spans="1:35">
      <c r="A832" s="39">
        <v>5201</v>
      </c>
      <c r="B832" s="44" t="s">
        <v>786</v>
      </c>
      <c r="C832" s="236" t="s">
        <v>248</v>
      </c>
      <c r="D832" s="6"/>
      <c r="E832" s="8"/>
      <c r="F832" s="98">
        <v>1</v>
      </c>
      <c r="G832" s="8"/>
      <c r="H832" s="7">
        <f t="shared" ref="H832:H838" si="691">SUM(E832:G832)</f>
        <v>1</v>
      </c>
      <c r="I832" s="4">
        <v>1</v>
      </c>
      <c r="J832" s="8" t="s">
        <v>231</v>
      </c>
      <c r="K832" s="7">
        <f>SUMIF(exportMMB!D:D,'Voorbeeld Costreport BudgetMMB'!A832,exportMMB!G:G)</f>
        <v>0</v>
      </c>
      <c r="L832" s="14">
        <f>INDEX(budgetMMB!L:L,MATCH(A:A,budgetMMB!A:A,0))</f>
        <v>0</v>
      </c>
      <c r="M832" s="22">
        <f>INDEX(budgetMMB!M:M,MATCH($A:$A,budgetMMB!$A:$A,0))</f>
        <v>0</v>
      </c>
      <c r="N832" s="14">
        <f>INDEX(budgetMMB!N:N,MATCH($A:$A,budgetMMB!$A:$A,0))</f>
        <v>0</v>
      </c>
      <c r="O832" s="35">
        <f>INDEX(budgetMMB!O:O,MATCH($A:$A,budgetMMB!$A:$A,0))</f>
        <v>0</v>
      </c>
      <c r="P832" s="35">
        <f>INDEX(budgetMMB!P:P,MATCH($A:$A,budgetMMB!$A:$A,0))</f>
        <v>0</v>
      </c>
      <c r="Q832" s="35">
        <f>INDEX(budgetMMB!Q:Q,MATCH($A:$A,budgetMMB!$A:$A,0))</f>
        <v>0</v>
      </c>
      <c r="R832" s="35">
        <f>INDEX(budgetMMB!R:R,MATCH($A:$A,budgetMMB!$A:$A,0))</f>
        <v>0</v>
      </c>
      <c r="S832" s="14">
        <f t="shared" ref="S832:S838" si="692">L832-SUM(N832:R832)</f>
        <v>0</v>
      </c>
      <c r="T832" s="35">
        <f>INDEX(budgetMMB!T:T,MATCH($A:$A,budgetMMB!$A:$A,0))</f>
        <v>0</v>
      </c>
      <c r="U832" s="332">
        <f t="shared" ref="U832:U838" si="693">W:W+X:X+Y:Y+Z:Z+AA:AA</f>
        <v>0</v>
      </c>
      <c r="V832" s="58"/>
      <c r="W832" s="14"/>
      <c r="X832" s="58"/>
      <c r="Y832" s="58"/>
      <c r="Z832" s="58"/>
      <c r="AA832" s="58"/>
      <c r="AB832" s="75"/>
      <c r="AC832" s="319">
        <f t="shared" si="688"/>
        <v>0</v>
      </c>
      <c r="AD832" s="278"/>
      <c r="AE832" s="278"/>
      <c r="AF832" s="278"/>
      <c r="AG832" s="294">
        <f t="shared" si="689"/>
        <v>0</v>
      </c>
      <c r="AH832" s="304">
        <f t="shared" si="690"/>
        <v>0</v>
      </c>
    </row>
    <row r="833" spans="1:35">
      <c r="A833" s="103">
        <v>5202</v>
      </c>
      <c r="B833" s="44" t="s">
        <v>787</v>
      </c>
      <c r="C833" s="236" t="s">
        <v>248</v>
      </c>
      <c r="D833" s="6"/>
      <c r="E833" s="8"/>
      <c r="F833" s="98">
        <v>1</v>
      </c>
      <c r="G833" s="8"/>
      <c r="H833" s="7">
        <f t="shared" si="691"/>
        <v>1</v>
      </c>
      <c r="I833" s="4">
        <v>1</v>
      </c>
      <c r="J833" s="8" t="s">
        <v>231</v>
      </c>
      <c r="K833" s="7">
        <f>SUMIF(exportMMB!D:D,'Voorbeeld Costreport BudgetMMB'!A833,exportMMB!G:G)</f>
        <v>0</v>
      </c>
      <c r="L833" s="14">
        <f>INDEX(budgetMMB!L:L,MATCH(A:A,budgetMMB!A:A,0))</f>
        <v>0</v>
      </c>
      <c r="M833" s="22">
        <f>INDEX(budgetMMB!M:M,MATCH($A:$A,budgetMMB!$A:$A,0))</f>
        <v>0</v>
      </c>
      <c r="N833" s="14">
        <f>INDEX(budgetMMB!N:N,MATCH($A:$A,budgetMMB!$A:$A,0))</f>
        <v>0</v>
      </c>
      <c r="O833" s="35">
        <f>INDEX(budgetMMB!O:O,MATCH($A:$A,budgetMMB!$A:$A,0))</f>
        <v>0</v>
      </c>
      <c r="P833" s="35">
        <f>INDEX(budgetMMB!P:P,MATCH($A:$A,budgetMMB!$A:$A,0))</f>
        <v>0</v>
      </c>
      <c r="Q833" s="35">
        <f>INDEX(budgetMMB!Q:Q,MATCH($A:$A,budgetMMB!$A:$A,0))</f>
        <v>0</v>
      </c>
      <c r="R833" s="35">
        <f>INDEX(budgetMMB!R:R,MATCH($A:$A,budgetMMB!$A:$A,0))</f>
        <v>0</v>
      </c>
      <c r="S833" s="14">
        <f t="shared" si="692"/>
        <v>0</v>
      </c>
      <c r="T833" s="35">
        <f>INDEX(budgetMMB!T:T,MATCH($A:$A,budgetMMB!$A:$A,0))</f>
        <v>0</v>
      </c>
      <c r="U833" s="332">
        <f t="shared" si="693"/>
        <v>0</v>
      </c>
      <c r="V833" s="58"/>
      <c r="W833" s="14"/>
      <c r="X833" s="58"/>
      <c r="Y833" s="58"/>
      <c r="Z833" s="58"/>
      <c r="AA833" s="58"/>
      <c r="AB833" s="75"/>
      <c r="AC833" s="319">
        <f t="shared" si="688"/>
        <v>0</v>
      </c>
      <c r="AD833" s="278"/>
      <c r="AE833" s="278"/>
      <c r="AF833" s="278"/>
      <c r="AG833" s="294">
        <f t="shared" si="689"/>
        <v>0</v>
      </c>
      <c r="AH833" s="304">
        <f t="shared" si="690"/>
        <v>0</v>
      </c>
    </row>
    <row r="834" spans="1:35">
      <c r="A834" s="39">
        <v>5203</v>
      </c>
      <c r="B834" s="44" t="s">
        <v>788</v>
      </c>
      <c r="C834" s="236" t="s">
        <v>248</v>
      </c>
      <c r="D834" s="6"/>
      <c r="E834" s="8"/>
      <c r="F834" s="98">
        <v>1</v>
      </c>
      <c r="G834" s="8"/>
      <c r="H834" s="7">
        <f t="shared" si="691"/>
        <v>1</v>
      </c>
      <c r="I834" s="4">
        <v>1</v>
      </c>
      <c r="J834" s="8" t="s">
        <v>231</v>
      </c>
      <c r="K834" s="7">
        <f>SUMIF(exportMMB!D:D,'Voorbeeld Costreport BudgetMMB'!A834,exportMMB!G:G)</f>
        <v>0</v>
      </c>
      <c r="L834" s="14">
        <f>INDEX(budgetMMB!L:L,MATCH(A:A,budgetMMB!A:A,0))</f>
        <v>0</v>
      </c>
      <c r="M834" s="22">
        <f>INDEX(budgetMMB!M:M,MATCH($A:$A,budgetMMB!$A:$A,0))</f>
        <v>0</v>
      </c>
      <c r="N834" s="14">
        <f>INDEX(budgetMMB!N:N,MATCH($A:$A,budgetMMB!$A:$A,0))</f>
        <v>0</v>
      </c>
      <c r="O834" s="35">
        <f>INDEX(budgetMMB!O:O,MATCH($A:$A,budgetMMB!$A:$A,0))</f>
        <v>0</v>
      </c>
      <c r="P834" s="35">
        <f>INDEX(budgetMMB!P:P,MATCH($A:$A,budgetMMB!$A:$A,0))</f>
        <v>0</v>
      </c>
      <c r="Q834" s="35">
        <f>INDEX(budgetMMB!Q:Q,MATCH($A:$A,budgetMMB!$A:$A,0))</f>
        <v>0</v>
      </c>
      <c r="R834" s="35">
        <f>INDEX(budgetMMB!R:R,MATCH($A:$A,budgetMMB!$A:$A,0))</f>
        <v>0</v>
      </c>
      <c r="S834" s="14">
        <f t="shared" si="692"/>
        <v>0</v>
      </c>
      <c r="T834" s="35">
        <f>INDEX(budgetMMB!T:T,MATCH($A:$A,budgetMMB!$A:$A,0))</f>
        <v>0</v>
      </c>
      <c r="U834" s="332">
        <f t="shared" si="693"/>
        <v>0</v>
      </c>
      <c r="V834" s="58"/>
      <c r="W834" s="14"/>
      <c r="X834" s="58"/>
      <c r="Y834" s="58"/>
      <c r="Z834" s="58"/>
      <c r="AA834" s="58"/>
      <c r="AB834" s="75"/>
      <c r="AC834" s="319">
        <f t="shared" si="688"/>
        <v>0</v>
      </c>
      <c r="AD834" s="278"/>
      <c r="AE834" s="278"/>
      <c r="AF834" s="278"/>
      <c r="AG834" s="294">
        <f t="shared" si="689"/>
        <v>0</v>
      </c>
      <c r="AH834" s="304">
        <f t="shared" si="690"/>
        <v>0</v>
      </c>
    </row>
    <row r="835" spans="1:35">
      <c r="A835" s="39">
        <v>5210</v>
      </c>
      <c r="B835" s="44" t="s">
        <v>789</v>
      </c>
      <c r="C835" s="236" t="s">
        <v>248</v>
      </c>
      <c r="D835" s="6"/>
      <c r="E835" s="8"/>
      <c r="F835" s="98">
        <v>1</v>
      </c>
      <c r="G835" s="8"/>
      <c r="H835" s="7">
        <f t="shared" si="691"/>
        <v>1</v>
      </c>
      <c r="I835" s="4">
        <v>1</v>
      </c>
      <c r="J835" s="8" t="s">
        <v>231</v>
      </c>
      <c r="K835" s="7">
        <f>SUMIF(exportMMB!D:D,'Voorbeeld Costreport BudgetMMB'!A835,exportMMB!G:G)</f>
        <v>0</v>
      </c>
      <c r="L835" s="14">
        <f>INDEX(budgetMMB!L:L,MATCH(A:A,budgetMMB!A:A,0))</f>
        <v>0</v>
      </c>
      <c r="M835" s="22">
        <f>INDEX(budgetMMB!M:M,MATCH($A:$A,budgetMMB!$A:$A,0))</f>
        <v>0</v>
      </c>
      <c r="N835" s="14">
        <f>INDEX(budgetMMB!N:N,MATCH($A:$A,budgetMMB!$A:$A,0))</f>
        <v>0</v>
      </c>
      <c r="O835" s="35">
        <f>INDEX(budgetMMB!O:O,MATCH($A:$A,budgetMMB!$A:$A,0))</f>
        <v>0</v>
      </c>
      <c r="P835" s="35">
        <f>INDEX(budgetMMB!P:P,MATCH($A:$A,budgetMMB!$A:$A,0))</f>
        <v>0</v>
      </c>
      <c r="Q835" s="35">
        <f>INDEX(budgetMMB!Q:Q,MATCH($A:$A,budgetMMB!$A:$A,0))</f>
        <v>0</v>
      </c>
      <c r="R835" s="35">
        <f>INDEX(budgetMMB!R:R,MATCH($A:$A,budgetMMB!$A:$A,0))</f>
        <v>0</v>
      </c>
      <c r="S835" s="14">
        <f t="shared" si="692"/>
        <v>0</v>
      </c>
      <c r="T835" s="35">
        <f>INDEX(budgetMMB!T:T,MATCH($A:$A,budgetMMB!$A:$A,0))</f>
        <v>0</v>
      </c>
      <c r="U835" s="332">
        <f t="shared" si="693"/>
        <v>0</v>
      </c>
      <c r="V835" s="58"/>
      <c r="W835" s="14"/>
      <c r="X835" s="58"/>
      <c r="Y835" s="58"/>
      <c r="Z835" s="58"/>
      <c r="AA835" s="58"/>
      <c r="AB835" s="75"/>
      <c r="AC835" s="319">
        <f t="shared" si="688"/>
        <v>0</v>
      </c>
      <c r="AD835" s="278"/>
      <c r="AE835" s="278"/>
      <c r="AF835" s="278"/>
      <c r="AG835" s="294">
        <f t="shared" si="689"/>
        <v>0</v>
      </c>
      <c r="AH835" s="304">
        <f t="shared" si="690"/>
        <v>0</v>
      </c>
    </row>
    <row r="836" spans="1:35">
      <c r="A836" s="103">
        <v>5240</v>
      </c>
      <c r="B836" s="44" t="s">
        <v>790</v>
      </c>
      <c r="C836" s="236" t="s">
        <v>248</v>
      </c>
      <c r="D836" s="6"/>
      <c r="E836" s="8"/>
      <c r="F836" s="98">
        <v>1</v>
      </c>
      <c r="G836" s="8"/>
      <c r="H836" s="7">
        <f t="shared" si="691"/>
        <v>1</v>
      </c>
      <c r="I836" s="4">
        <v>1</v>
      </c>
      <c r="J836" s="8" t="s">
        <v>231</v>
      </c>
      <c r="K836" s="7">
        <f>SUMIF(exportMMB!D:D,'Voorbeeld Costreport BudgetMMB'!A836,exportMMB!G:G)</f>
        <v>0</v>
      </c>
      <c r="L836" s="14">
        <f>INDEX(budgetMMB!L:L,MATCH(A:A,budgetMMB!A:A,0))</f>
        <v>0</v>
      </c>
      <c r="M836" s="22">
        <f>INDEX(budgetMMB!M:M,MATCH($A:$A,budgetMMB!$A:$A,0))</f>
        <v>0</v>
      </c>
      <c r="N836" s="14">
        <f>INDEX(budgetMMB!N:N,MATCH($A:$A,budgetMMB!$A:$A,0))</f>
        <v>0</v>
      </c>
      <c r="O836" s="35">
        <f>INDEX(budgetMMB!O:O,MATCH($A:$A,budgetMMB!$A:$A,0))</f>
        <v>0</v>
      </c>
      <c r="P836" s="35">
        <f>INDEX(budgetMMB!P:P,MATCH($A:$A,budgetMMB!$A:$A,0))</f>
        <v>0</v>
      </c>
      <c r="Q836" s="35">
        <f>INDEX(budgetMMB!Q:Q,MATCH($A:$A,budgetMMB!$A:$A,0))</f>
        <v>0</v>
      </c>
      <c r="R836" s="35">
        <f>INDEX(budgetMMB!R:R,MATCH($A:$A,budgetMMB!$A:$A,0))</f>
        <v>0</v>
      </c>
      <c r="S836" s="14">
        <f t="shared" si="692"/>
        <v>0</v>
      </c>
      <c r="T836" s="35">
        <f>INDEX(budgetMMB!T:T,MATCH($A:$A,budgetMMB!$A:$A,0))</f>
        <v>0</v>
      </c>
      <c r="U836" s="332">
        <f t="shared" si="693"/>
        <v>0</v>
      </c>
      <c r="V836" s="58"/>
      <c r="W836" s="14"/>
      <c r="X836" s="58"/>
      <c r="Y836" s="58"/>
      <c r="Z836" s="58"/>
      <c r="AA836" s="58"/>
      <c r="AB836" s="75"/>
      <c r="AC836" s="319">
        <f t="shared" si="688"/>
        <v>0</v>
      </c>
      <c r="AD836" s="278"/>
      <c r="AE836" s="278"/>
      <c r="AF836" s="278"/>
      <c r="AG836" s="294">
        <f t="shared" si="689"/>
        <v>0</v>
      </c>
      <c r="AH836" s="304">
        <f t="shared" si="690"/>
        <v>0</v>
      </c>
    </row>
    <row r="837" spans="1:35">
      <c r="A837" s="39">
        <v>5244</v>
      </c>
      <c r="B837" s="44" t="s">
        <v>791</v>
      </c>
      <c r="C837" s="236" t="s">
        <v>248</v>
      </c>
      <c r="D837" s="6"/>
      <c r="E837" s="8"/>
      <c r="F837" s="98">
        <v>1</v>
      </c>
      <c r="G837" s="8"/>
      <c r="H837" s="7">
        <f t="shared" si="691"/>
        <v>1</v>
      </c>
      <c r="I837" s="4">
        <v>1</v>
      </c>
      <c r="J837" s="8" t="s">
        <v>231</v>
      </c>
      <c r="K837" s="7">
        <f>SUMIF(exportMMB!D:D,'Voorbeeld Costreport BudgetMMB'!A837,exportMMB!G:G)</f>
        <v>0</v>
      </c>
      <c r="L837" s="14">
        <f>INDEX(budgetMMB!L:L,MATCH(A:A,budgetMMB!A:A,0))</f>
        <v>0</v>
      </c>
      <c r="M837" s="22">
        <f>INDEX(budgetMMB!M:M,MATCH($A:$A,budgetMMB!$A:$A,0))</f>
        <v>0</v>
      </c>
      <c r="N837" s="14">
        <f>INDEX(budgetMMB!N:N,MATCH($A:$A,budgetMMB!$A:$A,0))</f>
        <v>0</v>
      </c>
      <c r="O837" s="35">
        <f>INDEX(budgetMMB!O:O,MATCH($A:$A,budgetMMB!$A:$A,0))</f>
        <v>0</v>
      </c>
      <c r="P837" s="35">
        <f>INDEX(budgetMMB!P:P,MATCH($A:$A,budgetMMB!$A:$A,0))</f>
        <v>0</v>
      </c>
      <c r="Q837" s="35">
        <f>INDEX(budgetMMB!Q:Q,MATCH($A:$A,budgetMMB!$A:$A,0))</f>
        <v>0</v>
      </c>
      <c r="R837" s="35">
        <f>INDEX(budgetMMB!R:R,MATCH($A:$A,budgetMMB!$A:$A,0))</f>
        <v>0</v>
      </c>
      <c r="S837" s="14">
        <f t="shared" si="692"/>
        <v>0</v>
      </c>
      <c r="T837" s="35">
        <f>INDEX(budgetMMB!T:T,MATCH($A:$A,budgetMMB!$A:$A,0))</f>
        <v>0</v>
      </c>
      <c r="U837" s="332">
        <f t="shared" si="693"/>
        <v>0</v>
      </c>
      <c r="V837" s="58"/>
      <c r="W837" s="14"/>
      <c r="X837" s="58"/>
      <c r="Y837" s="58"/>
      <c r="Z837" s="58"/>
      <c r="AA837" s="58"/>
      <c r="AB837" s="75"/>
      <c r="AC837" s="319">
        <f t="shared" si="688"/>
        <v>0</v>
      </c>
      <c r="AD837" s="278"/>
      <c r="AE837" s="278"/>
      <c r="AF837" s="278"/>
      <c r="AG837" s="294">
        <f t="shared" si="689"/>
        <v>0</v>
      </c>
      <c r="AH837" s="304">
        <f t="shared" si="690"/>
        <v>0</v>
      </c>
    </row>
    <row r="838" spans="1:35">
      <c r="A838" s="39">
        <v>5247</v>
      </c>
      <c r="B838" s="44" t="s">
        <v>792</v>
      </c>
      <c r="C838" s="236" t="s">
        <v>256</v>
      </c>
      <c r="D838" s="6"/>
      <c r="E838" s="8"/>
      <c r="F838" s="98">
        <v>1</v>
      </c>
      <c r="G838" s="8"/>
      <c r="H838" s="7">
        <f t="shared" si="691"/>
        <v>1</v>
      </c>
      <c r="I838" s="4">
        <v>1</v>
      </c>
      <c r="J838" s="8" t="s">
        <v>231</v>
      </c>
      <c r="K838" s="7">
        <f>SUMIF(exportMMB!D:D,'Voorbeeld Costreport BudgetMMB'!A838,exportMMB!G:G)</f>
        <v>0</v>
      </c>
      <c r="L838" s="14">
        <f>INDEX(budgetMMB!L:L,MATCH(A:A,budgetMMB!A:A,0))</f>
        <v>0</v>
      </c>
      <c r="M838" s="22">
        <f>INDEX(budgetMMB!M:M,MATCH($A:$A,budgetMMB!$A:$A,0))</f>
        <v>0</v>
      </c>
      <c r="N838" s="14">
        <f>INDEX(budgetMMB!N:N,MATCH($A:$A,budgetMMB!$A:$A,0))</f>
        <v>0</v>
      </c>
      <c r="O838" s="35">
        <f>INDEX(budgetMMB!O:O,MATCH($A:$A,budgetMMB!$A:$A,0))</f>
        <v>0</v>
      </c>
      <c r="P838" s="35">
        <f>INDEX(budgetMMB!P:P,MATCH($A:$A,budgetMMB!$A:$A,0))</f>
        <v>0</v>
      </c>
      <c r="Q838" s="35">
        <f>INDEX(budgetMMB!Q:Q,MATCH($A:$A,budgetMMB!$A:$A,0))</f>
        <v>0</v>
      </c>
      <c r="R838" s="35">
        <f>INDEX(budgetMMB!R:R,MATCH($A:$A,budgetMMB!$A:$A,0))</f>
        <v>0</v>
      </c>
      <c r="S838" s="14">
        <f t="shared" si="692"/>
        <v>0</v>
      </c>
      <c r="T838" s="36"/>
      <c r="U838" s="332">
        <f t="shared" si="693"/>
        <v>0</v>
      </c>
      <c r="V838" s="58"/>
      <c r="W838" s="14"/>
      <c r="X838" s="58"/>
      <c r="Y838" s="58"/>
      <c r="Z838" s="58"/>
      <c r="AA838" s="58"/>
      <c r="AB838" s="310"/>
      <c r="AC838" s="319">
        <f t="shared" si="688"/>
        <v>0</v>
      </c>
      <c r="AD838" s="278"/>
      <c r="AE838" s="278"/>
      <c r="AF838" s="278"/>
      <c r="AG838" s="294">
        <f t="shared" si="689"/>
        <v>0</v>
      </c>
      <c r="AH838" s="304">
        <f t="shared" si="690"/>
        <v>0</v>
      </c>
    </row>
    <row r="839" spans="1:35">
      <c r="A839" s="1"/>
      <c r="B839" s="46" t="s">
        <v>152</v>
      </c>
      <c r="C839" s="239"/>
      <c r="D839" s="6"/>
      <c r="E839" s="8"/>
      <c r="F839" s="98"/>
      <c r="G839" s="8"/>
      <c r="H839" s="7"/>
      <c r="I839" s="4"/>
      <c r="J839" s="8"/>
      <c r="K839" s="7"/>
      <c r="L839" s="16">
        <f>SUM(L831:L838)</f>
        <v>0</v>
      </c>
      <c r="M839" s="21">
        <f>SUM(M832:M838)</f>
        <v>0</v>
      </c>
      <c r="N839" s="16">
        <f t="shared" ref="N839:U839" si="694">SUM(N832:N838)</f>
        <v>0</v>
      </c>
      <c r="O839" s="34">
        <f t="shared" si="694"/>
        <v>0</v>
      </c>
      <c r="P839" s="34">
        <f t="shared" si="694"/>
        <v>0</v>
      </c>
      <c r="Q839" s="34">
        <f t="shared" si="694"/>
        <v>0</v>
      </c>
      <c r="R839" s="34">
        <f t="shared" si="694"/>
        <v>0</v>
      </c>
      <c r="S839" s="16">
        <f t="shared" si="694"/>
        <v>0</v>
      </c>
      <c r="T839" s="34">
        <f t="shared" si="694"/>
        <v>0</v>
      </c>
      <c r="U839" s="284">
        <f t="shared" si="694"/>
        <v>0</v>
      </c>
      <c r="V839" s="58">
        <f t="shared" ref="V839:AA839" si="695">SUM(V832:V838)</f>
        <v>0</v>
      </c>
      <c r="W839" s="14">
        <f t="shared" si="695"/>
        <v>0</v>
      </c>
      <c r="X839" s="58">
        <f t="shared" si="695"/>
        <v>0</v>
      </c>
      <c r="Y839" s="58">
        <f t="shared" si="695"/>
        <v>0</v>
      </c>
      <c r="Z839" s="58">
        <f t="shared" si="695"/>
        <v>0</v>
      </c>
      <c r="AA839" s="58">
        <f t="shared" si="695"/>
        <v>0</v>
      </c>
      <c r="AB839" s="59">
        <f t="shared" ref="AB839" si="696">SUM(AB832:AB838)</f>
        <v>0</v>
      </c>
      <c r="AC839" s="320">
        <f t="shared" ref="AC839:AF839" si="697">SUM(AC832:AC838)</f>
        <v>0</v>
      </c>
      <c r="AD839" s="279">
        <f t="shared" si="697"/>
        <v>0</v>
      </c>
      <c r="AE839" s="279">
        <f t="shared" si="697"/>
        <v>0</v>
      </c>
      <c r="AF839" s="279">
        <f t="shared" si="697"/>
        <v>0</v>
      </c>
      <c r="AG839" s="295">
        <f t="shared" ref="AG839:AH839" si="698">SUM(AG832:AG838)</f>
        <v>0</v>
      </c>
      <c r="AH839" s="305">
        <f t="shared" si="698"/>
        <v>0</v>
      </c>
      <c r="AI839" s="328"/>
    </row>
    <row r="840" spans="1:35">
      <c r="A840" s="1"/>
      <c r="B840" s="46"/>
      <c r="C840" s="239"/>
      <c r="D840" s="6"/>
      <c r="E840" s="4"/>
      <c r="F840" s="98"/>
      <c r="G840" s="8"/>
      <c r="H840" s="7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  <c r="U840" s="284"/>
      <c r="V840" s="58"/>
      <c r="W840" s="14"/>
      <c r="X840" s="58"/>
      <c r="Y840" s="58"/>
      <c r="Z840" s="58"/>
      <c r="AA840" s="58"/>
      <c r="AB840" s="75"/>
      <c r="AC840" s="319"/>
      <c r="AD840" s="278"/>
      <c r="AE840" s="278"/>
      <c r="AF840" s="278"/>
      <c r="AG840" s="294"/>
      <c r="AH840" s="304"/>
    </row>
    <row r="841" spans="1:35">
      <c r="A841" s="41">
        <v>5300</v>
      </c>
      <c r="B841" s="31" t="s">
        <v>207</v>
      </c>
      <c r="C841" s="237"/>
      <c r="D841" s="6"/>
      <c r="E841" s="8"/>
      <c r="F841" s="98"/>
      <c r="G841" s="8"/>
      <c r="H841" s="7"/>
      <c r="I841" s="4"/>
      <c r="J841" s="8"/>
      <c r="K841" s="7"/>
      <c r="L841" s="14">
        <f>INDEX(budgetMMB!L:L,MATCH(A:A,budgetMMB!A:A,0))</f>
        <v>0</v>
      </c>
      <c r="M841" s="22">
        <f>INDEX(budgetMMB!M:M,MATCH($A:$A,budgetMMB!$A:$A,0))</f>
        <v>0</v>
      </c>
      <c r="N841" s="14">
        <f>INDEX(budgetMMB!N:N,MATCH($A:$A,budgetMMB!$A:$A,0))</f>
        <v>0</v>
      </c>
      <c r="O841" s="35">
        <f>INDEX(budgetMMB!O:O,MATCH($A:$A,budgetMMB!$A:$A,0))</f>
        <v>0</v>
      </c>
      <c r="P841" s="35">
        <f>INDEX(budgetMMB!P:P,MATCH($A:$A,budgetMMB!$A:$A,0))</f>
        <v>0</v>
      </c>
      <c r="Q841" s="35">
        <f>INDEX(budgetMMB!Q:Q,MATCH($A:$A,budgetMMB!$A:$A,0))</f>
        <v>0</v>
      </c>
      <c r="R841" s="35">
        <f>INDEX(budgetMMB!R:R,MATCH($A:$A,budgetMMB!$A:$A,0))</f>
        <v>0</v>
      </c>
      <c r="S841" s="14"/>
      <c r="T841" s="33"/>
      <c r="U841" s="284"/>
      <c r="V841" s="58"/>
      <c r="W841" s="14"/>
      <c r="X841" s="58"/>
      <c r="Y841" s="58"/>
      <c r="Z841" s="58"/>
      <c r="AA841" s="58"/>
      <c r="AB841" s="75"/>
      <c r="AC841" s="319">
        <f t="shared" ref="AC841:AC865" si="699">AD:AD+AE:AE</f>
        <v>0</v>
      </c>
      <c r="AD841" s="278"/>
      <c r="AE841" s="278"/>
      <c r="AF841" s="278"/>
      <c r="AG841" s="294">
        <f t="shared" ref="AG841:AG865" si="700">AC:AC+U:U</f>
        <v>0</v>
      </c>
      <c r="AH841" s="304"/>
    </row>
    <row r="842" spans="1:35">
      <c r="A842" s="103">
        <v>5301</v>
      </c>
      <c r="B842" s="44" t="s">
        <v>793</v>
      </c>
      <c r="C842" s="236" t="s">
        <v>777</v>
      </c>
      <c r="D842" s="6"/>
      <c r="E842" s="8"/>
      <c r="F842" s="98">
        <v>1</v>
      </c>
      <c r="G842" s="8"/>
      <c r="H842" s="7">
        <f t="shared" ref="H842:H843" si="701">SUM(E842:G842)</f>
        <v>1</v>
      </c>
      <c r="I842" s="4">
        <v>1</v>
      </c>
      <c r="J842" s="8" t="s">
        <v>231</v>
      </c>
      <c r="K842" s="7">
        <f>SUMIF(exportMMB!D:D,'Voorbeeld Costreport BudgetMMB'!A842,exportMMB!G:G)</f>
        <v>0</v>
      </c>
      <c r="L842" s="14">
        <f>INDEX(budgetMMB!L:L,MATCH(A:A,budgetMMB!A:A,0))</f>
        <v>0</v>
      </c>
      <c r="M842" s="22">
        <f>INDEX(budgetMMB!M:M,MATCH($A:$A,budgetMMB!$A:$A,0))</f>
        <v>0</v>
      </c>
      <c r="N842" s="14">
        <f>INDEX(budgetMMB!N:N,MATCH($A:$A,budgetMMB!$A:$A,0))</f>
        <v>0</v>
      </c>
      <c r="O842" s="35">
        <f>INDEX(budgetMMB!O:O,MATCH($A:$A,budgetMMB!$A:$A,0))</f>
        <v>0</v>
      </c>
      <c r="P842" s="35">
        <f>INDEX(budgetMMB!P:P,MATCH($A:$A,budgetMMB!$A:$A,0))</f>
        <v>0</v>
      </c>
      <c r="Q842" s="35">
        <f>INDEX(budgetMMB!Q:Q,MATCH($A:$A,budgetMMB!$A:$A,0))</f>
        <v>0</v>
      </c>
      <c r="R842" s="35">
        <f>INDEX(budgetMMB!R:R,MATCH($A:$A,budgetMMB!$A:$A,0))</f>
        <v>0</v>
      </c>
      <c r="S842" s="14">
        <f t="shared" ref="S842:S865" si="702">L842-SUM(N842:R842)</f>
        <v>0</v>
      </c>
      <c r="T842" s="35">
        <f>INDEX(budgetMMB!T:T,MATCH($A:$A,budgetMMB!$A:$A,0))</f>
        <v>0</v>
      </c>
      <c r="U842" s="332">
        <f t="shared" ref="U842:U865" si="703">W:W+X:X+Y:Y+Z:Z+AA:AA</f>
        <v>0</v>
      </c>
      <c r="V842" s="58"/>
      <c r="W842" s="14"/>
      <c r="X842" s="58"/>
      <c r="Y842" s="58"/>
      <c r="Z842" s="58"/>
      <c r="AA842" s="58"/>
      <c r="AB842" s="75"/>
      <c r="AC842" s="319">
        <f t="shared" si="699"/>
        <v>0</v>
      </c>
      <c r="AD842" s="278"/>
      <c r="AE842" s="278"/>
      <c r="AF842" s="278"/>
      <c r="AG842" s="294">
        <f t="shared" si="700"/>
        <v>0</v>
      </c>
      <c r="AH842" s="304">
        <f t="shared" ref="AH842:AH865" si="704">L:L-AG:AG</f>
        <v>0</v>
      </c>
    </row>
    <row r="843" spans="1:35">
      <c r="A843" s="103">
        <v>5302</v>
      </c>
      <c r="B843" s="44" t="s">
        <v>794</v>
      </c>
      <c r="C843" s="236" t="s">
        <v>777</v>
      </c>
      <c r="D843" s="6"/>
      <c r="E843" s="8"/>
      <c r="F843" s="98">
        <v>1</v>
      </c>
      <c r="G843" s="8"/>
      <c r="H843" s="7">
        <f t="shared" si="701"/>
        <v>1</v>
      </c>
      <c r="I843" s="4">
        <v>1</v>
      </c>
      <c r="J843" s="8" t="s">
        <v>231</v>
      </c>
      <c r="K843" s="7">
        <f>SUMIF(exportMMB!D:D,'Voorbeeld Costreport BudgetMMB'!A843,exportMMB!G:G)</f>
        <v>0</v>
      </c>
      <c r="L843" s="14">
        <f>INDEX(budgetMMB!L:L,MATCH(A:A,budgetMMB!A:A,0))</f>
        <v>0</v>
      </c>
      <c r="M843" s="22">
        <f>INDEX(budgetMMB!M:M,MATCH($A:$A,budgetMMB!$A:$A,0))</f>
        <v>0</v>
      </c>
      <c r="N843" s="14">
        <f>INDEX(budgetMMB!N:N,MATCH($A:$A,budgetMMB!$A:$A,0))</f>
        <v>0</v>
      </c>
      <c r="O843" s="35">
        <f>INDEX(budgetMMB!O:O,MATCH($A:$A,budgetMMB!$A:$A,0))</f>
        <v>0</v>
      </c>
      <c r="P843" s="35">
        <f>INDEX(budgetMMB!P:P,MATCH($A:$A,budgetMMB!$A:$A,0))</f>
        <v>0</v>
      </c>
      <c r="Q843" s="35">
        <f>INDEX(budgetMMB!Q:Q,MATCH($A:$A,budgetMMB!$A:$A,0))</f>
        <v>0</v>
      </c>
      <c r="R843" s="35">
        <f>INDEX(budgetMMB!R:R,MATCH($A:$A,budgetMMB!$A:$A,0))</f>
        <v>0</v>
      </c>
      <c r="S843" s="14">
        <f t="shared" si="702"/>
        <v>0</v>
      </c>
      <c r="T843" s="35">
        <f>INDEX(budgetMMB!T:T,MATCH($A:$A,budgetMMB!$A:$A,0))</f>
        <v>0</v>
      </c>
      <c r="U843" s="332">
        <f t="shared" si="703"/>
        <v>0</v>
      </c>
      <c r="V843" s="58"/>
      <c r="W843" s="14"/>
      <c r="X843" s="58"/>
      <c r="Y843" s="58"/>
      <c r="Z843" s="58"/>
      <c r="AA843" s="58"/>
      <c r="AB843" s="75"/>
      <c r="AC843" s="319">
        <f t="shared" si="699"/>
        <v>0</v>
      </c>
      <c r="AD843" s="278"/>
      <c r="AE843" s="278"/>
      <c r="AF843" s="278"/>
      <c r="AG843" s="294">
        <f t="shared" si="700"/>
        <v>0</v>
      </c>
      <c r="AH843" s="304">
        <f t="shared" si="704"/>
        <v>0</v>
      </c>
    </row>
    <row r="844" spans="1:35">
      <c r="A844" s="103">
        <v>5303</v>
      </c>
      <c r="B844" s="44" t="s">
        <v>795</v>
      </c>
      <c r="C844" s="236" t="s">
        <v>777</v>
      </c>
      <c r="D844" s="6"/>
      <c r="E844" s="8"/>
      <c r="F844" s="98">
        <v>1</v>
      </c>
      <c r="G844" s="8"/>
      <c r="H844" s="7">
        <f t="shared" ref="H844" si="705">SUM(E844:G844)</f>
        <v>1</v>
      </c>
      <c r="I844" s="4">
        <v>1</v>
      </c>
      <c r="J844" s="8" t="s">
        <v>231</v>
      </c>
      <c r="K844" s="7">
        <f>SUMIF(exportMMB!D:D,'Voorbeeld Costreport BudgetMMB'!A844,exportMMB!G:G)</f>
        <v>0</v>
      </c>
      <c r="L844" s="14">
        <f>INDEX(budgetMMB!L:L,MATCH(A:A,budgetMMB!A:A,0))</f>
        <v>0</v>
      </c>
      <c r="M844" s="22">
        <f>INDEX(budgetMMB!M:M,MATCH($A:$A,budgetMMB!$A:$A,0))</f>
        <v>0</v>
      </c>
      <c r="N844" s="14">
        <f>INDEX(budgetMMB!N:N,MATCH($A:$A,budgetMMB!$A:$A,0))</f>
        <v>0</v>
      </c>
      <c r="O844" s="35">
        <f>INDEX(budgetMMB!O:O,MATCH($A:$A,budgetMMB!$A:$A,0))</f>
        <v>0</v>
      </c>
      <c r="P844" s="35">
        <f>INDEX(budgetMMB!P:P,MATCH($A:$A,budgetMMB!$A:$A,0))</f>
        <v>0</v>
      </c>
      <c r="Q844" s="35">
        <f>INDEX(budgetMMB!Q:Q,MATCH($A:$A,budgetMMB!$A:$A,0))</f>
        <v>0</v>
      </c>
      <c r="R844" s="35">
        <f>INDEX(budgetMMB!R:R,MATCH($A:$A,budgetMMB!$A:$A,0))</f>
        <v>0</v>
      </c>
      <c r="S844" s="14">
        <f t="shared" si="702"/>
        <v>0</v>
      </c>
      <c r="T844" s="35">
        <f>INDEX(budgetMMB!T:T,MATCH($A:$A,budgetMMB!$A:$A,0))</f>
        <v>0</v>
      </c>
      <c r="U844" s="332">
        <f t="shared" si="703"/>
        <v>0</v>
      </c>
      <c r="V844" s="58"/>
      <c r="W844" s="14"/>
      <c r="X844" s="58"/>
      <c r="Y844" s="58"/>
      <c r="Z844" s="58"/>
      <c r="AA844" s="58"/>
      <c r="AB844" s="75"/>
      <c r="AC844" s="319">
        <f t="shared" si="699"/>
        <v>0</v>
      </c>
      <c r="AD844" s="278"/>
      <c r="AE844" s="278"/>
      <c r="AF844" s="278"/>
      <c r="AG844" s="294">
        <f t="shared" si="700"/>
        <v>0</v>
      </c>
      <c r="AH844" s="304">
        <f t="shared" si="704"/>
        <v>0</v>
      </c>
    </row>
    <row r="845" spans="1:35">
      <c r="A845" s="103">
        <v>5304</v>
      </c>
      <c r="B845" s="44" t="s">
        <v>796</v>
      </c>
      <c r="C845" s="236" t="s">
        <v>777</v>
      </c>
      <c r="D845" s="6"/>
      <c r="E845" s="8"/>
      <c r="F845" s="98">
        <v>1</v>
      </c>
      <c r="G845" s="8"/>
      <c r="H845" s="7">
        <f t="shared" ref="H845:H851" si="706">SUM(E845:G845)</f>
        <v>1</v>
      </c>
      <c r="I845" s="4">
        <v>1</v>
      </c>
      <c r="J845" s="8" t="s">
        <v>231</v>
      </c>
      <c r="K845" s="7">
        <f>SUMIF(exportMMB!D:D,'Voorbeeld Costreport BudgetMMB'!A845,exportMMB!G:G)</f>
        <v>0</v>
      </c>
      <c r="L845" s="14">
        <f>INDEX(budgetMMB!L:L,MATCH(A:A,budgetMMB!A:A,0))</f>
        <v>0</v>
      </c>
      <c r="M845" s="22">
        <f>INDEX(budgetMMB!M:M,MATCH($A:$A,budgetMMB!$A:$A,0))</f>
        <v>0</v>
      </c>
      <c r="N845" s="14">
        <f>INDEX(budgetMMB!N:N,MATCH($A:$A,budgetMMB!$A:$A,0))</f>
        <v>0</v>
      </c>
      <c r="O845" s="35">
        <f>INDEX(budgetMMB!O:O,MATCH($A:$A,budgetMMB!$A:$A,0))</f>
        <v>0</v>
      </c>
      <c r="P845" s="35">
        <f>INDEX(budgetMMB!P:P,MATCH($A:$A,budgetMMB!$A:$A,0))</f>
        <v>0</v>
      </c>
      <c r="Q845" s="35">
        <f>INDEX(budgetMMB!Q:Q,MATCH($A:$A,budgetMMB!$A:$A,0))</f>
        <v>0</v>
      </c>
      <c r="R845" s="35">
        <f>INDEX(budgetMMB!R:R,MATCH($A:$A,budgetMMB!$A:$A,0))</f>
        <v>0</v>
      </c>
      <c r="S845" s="14">
        <f t="shared" si="702"/>
        <v>0</v>
      </c>
      <c r="T845" s="35">
        <f>INDEX(budgetMMB!T:T,MATCH($A:$A,budgetMMB!$A:$A,0))</f>
        <v>0</v>
      </c>
      <c r="U845" s="332">
        <f t="shared" si="703"/>
        <v>0</v>
      </c>
      <c r="V845" s="58"/>
      <c r="W845" s="14"/>
      <c r="X845" s="58"/>
      <c r="Y845" s="58"/>
      <c r="Z845" s="58"/>
      <c r="AA845" s="58"/>
      <c r="AB845" s="75"/>
      <c r="AC845" s="319">
        <f t="shared" si="699"/>
        <v>0</v>
      </c>
      <c r="AD845" s="278"/>
      <c r="AE845" s="278"/>
      <c r="AF845" s="278"/>
      <c r="AG845" s="294">
        <f t="shared" si="700"/>
        <v>0</v>
      </c>
      <c r="AH845" s="304">
        <f t="shared" si="704"/>
        <v>0</v>
      </c>
    </row>
    <row r="846" spans="1:35">
      <c r="A846" s="103">
        <v>5305</v>
      </c>
      <c r="B846" s="44" t="s">
        <v>797</v>
      </c>
      <c r="C846" s="236" t="s">
        <v>777</v>
      </c>
      <c r="D846" s="6"/>
      <c r="E846" s="8"/>
      <c r="F846" s="98">
        <v>1</v>
      </c>
      <c r="G846" s="8"/>
      <c r="H846" s="7">
        <f t="shared" si="706"/>
        <v>1</v>
      </c>
      <c r="I846" s="4">
        <v>1</v>
      </c>
      <c r="J846" s="8" t="s">
        <v>231</v>
      </c>
      <c r="K846" s="7">
        <f>SUMIF(exportMMB!D:D,'Voorbeeld Costreport BudgetMMB'!A846,exportMMB!G:G)</f>
        <v>0</v>
      </c>
      <c r="L846" s="14">
        <f>INDEX(budgetMMB!L:L,MATCH(A:A,budgetMMB!A:A,0))</f>
        <v>0</v>
      </c>
      <c r="M846" s="22">
        <f>INDEX(budgetMMB!M:M,MATCH($A:$A,budgetMMB!$A:$A,0))</f>
        <v>0</v>
      </c>
      <c r="N846" s="14">
        <f>INDEX(budgetMMB!N:N,MATCH($A:$A,budgetMMB!$A:$A,0))</f>
        <v>0</v>
      </c>
      <c r="O846" s="35">
        <f>INDEX(budgetMMB!O:O,MATCH($A:$A,budgetMMB!$A:$A,0))</f>
        <v>0</v>
      </c>
      <c r="P846" s="35">
        <f>INDEX(budgetMMB!P:P,MATCH($A:$A,budgetMMB!$A:$A,0))</f>
        <v>0</v>
      </c>
      <c r="Q846" s="35">
        <f>INDEX(budgetMMB!Q:Q,MATCH($A:$A,budgetMMB!$A:$A,0))</f>
        <v>0</v>
      </c>
      <c r="R846" s="35">
        <f>INDEX(budgetMMB!R:R,MATCH($A:$A,budgetMMB!$A:$A,0))</f>
        <v>0</v>
      </c>
      <c r="S846" s="14">
        <f t="shared" si="702"/>
        <v>0</v>
      </c>
      <c r="T846" s="35">
        <f>INDEX(budgetMMB!T:T,MATCH($A:$A,budgetMMB!$A:$A,0))</f>
        <v>0</v>
      </c>
      <c r="U846" s="332">
        <f t="shared" si="703"/>
        <v>0</v>
      </c>
      <c r="V846" s="58"/>
      <c r="W846" s="14"/>
      <c r="X846" s="58"/>
      <c r="Y846" s="58"/>
      <c r="Z846" s="58"/>
      <c r="AA846" s="58"/>
      <c r="AB846" s="75"/>
      <c r="AC846" s="319">
        <f t="shared" si="699"/>
        <v>0</v>
      </c>
      <c r="AD846" s="278"/>
      <c r="AE846" s="278"/>
      <c r="AF846" s="278"/>
      <c r="AG846" s="294">
        <f t="shared" si="700"/>
        <v>0</v>
      </c>
      <c r="AH846" s="304">
        <f t="shared" si="704"/>
        <v>0</v>
      </c>
    </row>
    <row r="847" spans="1:35">
      <c r="A847" s="103">
        <v>5307</v>
      </c>
      <c r="B847" s="44" t="s">
        <v>798</v>
      </c>
      <c r="C847" s="236" t="s">
        <v>777</v>
      </c>
      <c r="D847" s="6"/>
      <c r="E847" s="8"/>
      <c r="F847" s="98">
        <v>1</v>
      </c>
      <c r="G847" s="8"/>
      <c r="H847" s="7">
        <f t="shared" si="706"/>
        <v>1</v>
      </c>
      <c r="I847" s="4">
        <v>1</v>
      </c>
      <c r="J847" s="8" t="s">
        <v>231</v>
      </c>
      <c r="K847" s="7">
        <f>SUMIF(exportMMB!D:D,'Voorbeeld Costreport BudgetMMB'!A847,exportMMB!G:G)</f>
        <v>0</v>
      </c>
      <c r="L847" s="14">
        <f>INDEX(budgetMMB!L:L,MATCH(A:A,budgetMMB!A:A,0))</f>
        <v>0</v>
      </c>
      <c r="M847" s="22">
        <f>INDEX(budgetMMB!M:M,MATCH($A:$A,budgetMMB!$A:$A,0))</f>
        <v>0</v>
      </c>
      <c r="N847" s="14">
        <f>INDEX(budgetMMB!N:N,MATCH($A:$A,budgetMMB!$A:$A,0))</f>
        <v>0</v>
      </c>
      <c r="O847" s="35">
        <f>INDEX(budgetMMB!O:O,MATCH($A:$A,budgetMMB!$A:$A,0))</f>
        <v>0</v>
      </c>
      <c r="P847" s="35">
        <f>INDEX(budgetMMB!P:P,MATCH($A:$A,budgetMMB!$A:$A,0))</f>
        <v>0</v>
      </c>
      <c r="Q847" s="35">
        <f>INDEX(budgetMMB!Q:Q,MATCH($A:$A,budgetMMB!$A:$A,0))</f>
        <v>0</v>
      </c>
      <c r="R847" s="35">
        <f>INDEX(budgetMMB!R:R,MATCH($A:$A,budgetMMB!$A:$A,0))</f>
        <v>0</v>
      </c>
      <c r="S847" s="14">
        <f t="shared" si="702"/>
        <v>0</v>
      </c>
      <c r="T847" s="35">
        <f>INDEX(budgetMMB!T:T,MATCH($A:$A,budgetMMB!$A:$A,0))</f>
        <v>0</v>
      </c>
      <c r="U847" s="332">
        <f t="shared" si="703"/>
        <v>0</v>
      </c>
      <c r="V847" s="58"/>
      <c r="W847" s="14"/>
      <c r="X847" s="58"/>
      <c r="Y847" s="58"/>
      <c r="Z847" s="58"/>
      <c r="AA847" s="58"/>
      <c r="AB847" s="75"/>
      <c r="AC847" s="319">
        <f t="shared" si="699"/>
        <v>0</v>
      </c>
      <c r="AD847" s="278"/>
      <c r="AE847" s="278"/>
      <c r="AF847" s="278"/>
      <c r="AG847" s="294">
        <f t="shared" si="700"/>
        <v>0</v>
      </c>
      <c r="AH847" s="304">
        <f t="shared" si="704"/>
        <v>0</v>
      </c>
    </row>
    <row r="848" spans="1:35">
      <c r="A848" s="103">
        <v>5310</v>
      </c>
      <c r="B848" s="44" t="s">
        <v>799</v>
      </c>
      <c r="C848" s="236" t="s">
        <v>777</v>
      </c>
      <c r="D848" s="6"/>
      <c r="E848" s="8"/>
      <c r="F848" s="98">
        <v>1</v>
      </c>
      <c r="G848" s="8"/>
      <c r="H848" s="7">
        <f t="shared" ref="H848" si="707">SUM(E848:G848)</f>
        <v>1</v>
      </c>
      <c r="I848" s="4">
        <v>1</v>
      </c>
      <c r="J848" s="8" t="s">
        <v>231</v>
      </c>
      <c r="K848" s="7">
        <f>SUMIF(exportMMB!D:D,'Voorbeeld Costreport BudgetMMB'!A848,exportMMB!G:G)</f>
        <v>0</v>
      </c>
      <c r="L848" s="14">
        <f>INDEX(budgetMMB!L:L,MATCH(A:A,budgetMMB!A:A,0))</f>
        <v>0</v>
      </c>
      <c r="M848" s="22">
        <f>INDEX(budgetMMB!M:M,MATCH($A:$A,budgetMMB!$A:$A,0))</f>
        <v>0</v>
      </c>
      <c r="N848" s="14">
        <f>INDEX(budgetMMB!N:N,MATCH($A:$A,budgetMMB!$A:$A,0))</f>
        <v>0</v>
      </c>
      <c r="O848" s="35">
        <f>INDEX(budgetMMB!O:O,MATCH($A:$A,budgetMMB!$A:$A,0))</f>
        <v>0</v>
      </c>
      <c r="P848" s="35">
        <f>INDEX(budgetMMB!P:P,MATCH($A:$A,budgetMMB!$A:$A,0))</f>
        <v>0</v>
      </c>
      <c r="Q848" s="35">
        <f>INDEX(budgetMMB!Q:Q,MATCH($A:$A,budgetMMB!$A:$A,0))</f>
        <v>0</v>
      </c>
      <c r="R848" s="35">
        <f>INDEX(budgetMMB!R:R,MATCH($A:$A,budgetMMB!$A:$A,0))</f>
        <v>0</v>
      </c>
      <c r="S848" s="14">
        <f t="shared" si="702"/>
        <v>0</v>
      </c>
      <c r="T848" s="35">
        <f>INDEX(budgetMMB!T:T,MATCH($A:$A,budgetMMB!$A:$A,0))</f>
        <v>0</v>
      </c>
      <c r="U848" s="332">
        <f t="shared" si="703"/>
        <v>0</v>
      </c>
      <c r="V848" s="58"/>
      <c r="W848" s="14"/>
      <c r="X848" s="58"/>
      <c r="Y848" s="58"/>
      <c r="Z848" s="58"/>
      <c r="AA848" s="58"/>
      <c r="AB848" s="75"/>
      <c r="AC848" s="319">
        <f t="shared" si="699"/>
        <v>0</v>
      </c>
      <c r="AD848" s="278"/>
      <c r="AE848" s="278"/>
      <c r="AF848" s="278"/>
      <c r="AG848" s="294">
        <f t="shared" si="700"/>
        <v>0</v>
      </c>
      <c r="AH848" s="304">
        <f t="shared" si="704"/>
        <v>0</v>
      </c>
    </row>
    <row r="849" spans="1:34">
      <c r="A849" s="103">
        <v>5340</v>
      </c>
      <c r="B849" s="44" t="s">
        <v>800</v>
      </c>
      <c r="C849" s="236" t="s">
        <v>777</v>
      </c>
      <c r="D849" s="6"/>
      <c r="E849" s="8"/>
      <c r="F849" s="98">
        <v>1</v>
      </c>
      <c r="G849" s="8"/>
      <c r="H849" s="7">
        <f t="shared" si="706"/>
        <v>1</v>
      </c>
      <c r="I849" s="4">
        <v>1</v>
      </c>
      <c r="J849" s="8" t="s">
        <v>231</v>
      </c>
      <c r="K849" s="7">
        <f>SUMIF(exportMMB!D:D,'Voorbeeld Costreport BudgetMMB'!A849,exportMMB!G:G)</f>
        <v>0</v>
      </c>
      <c r="L849" s="14">
        <f>INDEX(budgetMMB!L:L,MATCH(A:A,budgetMMB!A:A,0))</f>
        <v>0</v>
      </c>
      <c r="M849" s="22">
        <f>INDEX(budgetMMB!M:M,MATCH($A:$A,budgetMMB!$A:$A,0))</f>
        <v>0</v>
      </c>
      <c r="N849" s="14">
        <f>INDEX(budgetMMB!N:N,MATCH($A:$A,budgetMMB!$A:$A,0))</f>
        <v>0</v>
      </c>
      <c r="O849" s="35">
        <f>INDEX(budgetMMB!O:O,MATCH($A:$A,budgetMMB!$A:$A,0))</f>
        <v>0</v>
      </c>
      <c r="P849" s="35">
        <f>INDEX(budgetMMB!P:P,MATCH($A:$A,budgetMMB!$A:$A,0))</f>
        <v>0</v>
      </c>
      <c r="Q849" s="35">
        <f>INDEX(budgetMMB!Q:Q,MATCH($A:$A,budgetMMB!$A:$A,0))</f>
        <v>0</v>
      </c>
      <c r="R849" s="35">
        <f>INDEX(budgetMMB!R:R,MATCH($A:$A,budgetMMB!$A:$A,0))</f>
        <v>0</v>
      </c>
      <c r="S849" s="14">
        <f t="shared" si="702"/>
        <v>0</v>
      </c>
      <c r="T849" s="35">
        <f>INDEX(budgetMMB!T:T,MATCH($A:$A,budgetMMB!$A:$A,0))</f>
        <v>0</v>
      </c>
      <c r="U849" s="332">
        <f t="shared" si="703"/>
        <v>0</v>
      </c>
      <c r="V849" s="58"/>
      <c r="W849" s="14"/>
      <c r="X849" s="58"/>
      <c r="Y849" s="58"/>
      <c r="Z849" s="58"/>
      <c r="AA849" s="58"/>
      <c r="AB849" s="75"/>
      <c r="AC849" s="319">
        <f t="shared" si="699"/>
        <v>0</v>
      </c>
      <c r="AD849" s="278"/>
      <c r="AE849" s="278"/>
      <c r="AF849" s="278"/>
      <c r="AG849" s="294">
        <f t="shared" si="700"/>
        <v>0</v>
      </c>
      <c r="AH849" s="304">
        <f t="shared" si="704"/>
        <v>0</v>
      </c>
    </row>
    <row r="850" spans="1:34">
      <c r="A850" s="350">
        <v>5341</v>
      </c>
      <c r="B850" s="108" t="s">
        <v>801</v>
      </c>
      <c r="C850" s="236" t="s">
        <v>777</v>
      </c>
      <c r="D850" s="6"/>
      <c r="E850" s="8"/>
      <c r="F850" s="98">
        <v>1</v>
      </c>
      <c r="G850" s="8"/>
      <c r="H850" s="7">
        <f t="shared" ref="H850" si="708">SUM(E850:G850)</f>
        <v>1</v>
      </c>
      <c r="I850" s="4">
        <v>1</v>
      </c>
      <c r="J850" s="8" t="s">
        <v>231</v>
      </c>
      <c r="K850" s="7">
        <f>SUMIF(exportMMB!D:D,'Voorbeeld Costreport BudgetMMB'!A850,exportMMB!G:G)</f>
        <v>0</v>
      </c>
      <c r="L850" s="14">
        <f>INDEX(budgetMMB!L:L,MATCH(A:A,budgetMMB!A:A,0))</f>
        <v>0</v>
      </c>
      <c r="M850" s="22">
        <f>INDEX(budgetMMB!M:M,MATCH($A:$A,budgetMMB!$A:$A,0))</f>
        <v>0</v>
      </c>
      <c r="N850" s="14">
        <f>INDEX(budgetMMB!N:N,MATCH($A:$A,budgetMMB!$A:$A,0))</f>
        <v>0</v>
      </c>
      <c r="O850" s="35">
        <f>INDEX(budgetMMB!O:O,MATCH($A:$A,budgetMMB!$A:$A,0))</f>
        <v>0</v>
      </c>
      <c r="P850" s="35">
        <f>INDEX(budgetMMB!P:P,MATCH($A:$A,budgetMMB!$A:$A,0))</f>
        <v>0</v>
      </c>
      <c r="Q850" s="35">
        <f>INDEX(budgetMMB!Q:Q,MATCH($A:$A,budgetMMB!$A:$A,0))</f>
        <v>0</v>
      </c>
      <c r="R850" s="35">
        <f>INDEX(budgetMMB!R:R,MATCH($A:$A,budgetMMB!$A:$A,0))</f>
        <v>0</v>
      </c>
      <c r="S850" s="14">
        <f t="shared" ref="S850" si="709">L850-SUM(N850:R850)</f>
        <v>0</v>
      </c>
      <c r="T850" s="35">
        <f>INDEX(budgetMMB!T:T,MATCH($A:$A,budgetMMB!$A:$A,0))</f>
        <v>0</v>
      </c>
      <c r="U850" s="332">
        <f t="shared" si="703"/>
        <v>0</v>
      </c>
      <c r="V850" s="58"/>
      <c r="W850" s="14"/>
      <c r="X850" s="58"/>
      <c r="Y850" s="58"/>
      <c r="Z850" s="58"/>
      <c r="AA850" s="58"/>
      <c r="AB850" s="75"/>
      <c r="AC850" s="319">
        <f t="shared" si="699"/>
        <v>0</v>
      </c>
      <c r="AD850" s="278"/>
      <c r="AE850" s="278"/>
      <c r="AF850" s="278"/>
      <c r="AG850" s="294">
        <f t="shared" si="700"/>
        <v>0</v>
      </c>
      <c r="AH850" s="304">
        <f t="shared" si="704"/>
        <v>0</v>
      </c>
    </row>
    <row r="851" spans="1:34">
      <c r="A851" s="103">
        <v>5346</v>
      </c>
      <c r="B851" s="44" t="s">
        <v>802</v>
      </c>
      <c r="C851" s="236" t="s">
        <v>777</v>
      </c>
      <c r="D851" s="6"/>
      <c r="E851" s="8"/>
      <c r="F851" s="98">
        <v>1</v>
      </c>
      <c r="G851" s="8"/>
      <c r="H851" s="7">
        <f t="shared" si="706"/>
        <v>1</v>
      </c>
      <c r="I851" s="4">
        <v>1</v>
      </c>
      <c r="J851" s="8" t="s">
        <v>231</v>
      </c>
      <c r="K851" s="7">
        <f>SUMIF(exportMMB!D:D,'Voorbeeld Costreport BudgetMMB'!A851,exportMMB!G:G)</f>
        <v>0</v>
      </c>
      <c r="L851" s="14">
        <f>INDEX(budgetMMB!L:L,MATCH(A:A,budgetMMB!A:A,0))</f>
        <v>0</v>
      </c>
      <c r="M851" s="22">
        <f>INDEX(budgetMMB!M:M,MATCH($A:$A,budgetMMB!$A:$A,0))</f>
        <v>0</v>
      </c>
      <c r="N851" s="14">
        <f>INDEX(budgetMMB!N:N,MATCH($A:$A,budgetMMB!$A:$A,0))</f>
        <v>0</v>
      </c>
      <c r="O851" s="35">
        <f>INDEX(budgetMMB!O:O,MATCH($A:$A,budgetMMB!$A:$A,0))</f>
        <v>0</v>
      </c>
      <c r="P851" s="35">
        <f>INDEX(budgetMMB!P:P,MATCH($A:$A,budgetMMB!$A:$A,0))</f>
        <v>0</v>
      </c>
      <c r="Q851" s="35">
        <f>INDEX(budgetMMB!Q:Q,MATCH($A:$A,budgetMMB!$A:$A,0))</f>
        <v>0</v>
      </c>
      <c r="R851" s="35">
        <f>INDEX(budgetMMB!R:R,MATCH($A:$A,budgetMMB!$A:$A,0))</f>
        <v>0</v>
      </c>
      <c r="S851" s="14">
        <f t="shared" si="702"/>
        <v>0</v>
      </c>
      <c r="T851" s="35">
        <f>INDEX(budgetMMB!T:T,MATCH($A:$A,budgetMMB!$A:$A,0))</f>
        <v>0</v>
      </c>
      <c r="U851" s="332">
        <f t="shared" si="703"/>
        <v>0</v>
      </c>
      <c r="V851" s="58"/>
      <c r="W851" s="14"/>
      <c r="X851" s="58"/>
      <c r="Y851" s="58"/>
      <c r="Z851" s="58"/>
      <c r="AA851" s="58"/>
      <c r="AB851" s="75"/>
      <c r="AC851" s="319">
        <f t="shared" si="699"/>
        <v>0</v>
      </c>
      <c r="AD851" s="278"/>
      <c r="AE851" s="278"/>
      <c r="AF851" s="278"/>
      <c r="AG851" s="294">
        <f t="shared" si="700"/>
        <v>0</v>
      </c>
      <c r="AH851" s="304">
        <f t="shared" si="704"/>
        <v>0</v>
      </c>
    </row>
    <row r="852" spans="1:34">
      <c r="A852" s="103">
        <v>5347</v>
      </c>
      <c r="B852" s="44" t="s">
        <v>803</v>
      </c>
      <c r="C852" s="236" t="s">
        <v>777</v>
      </c>
      <c r="D852" s="6"/>
      <c r="E852" s="8"/>
      <c r="F852" s="98">
        <v>1</v>
      </c>
      <c r="G852" s="8"/>
      <c r="H852" s="7">
        <f t="shared" ref="H852:H859" si="710">SUM(E852:G852)</f>
        <v>1</v>
      </c>
      <c r="I852" s="4">
        <v>1</v>
      </c>
      <c r="J852" s="8" t="s">
        <v>231</v>
      </c>
      <c r="K852" s="7">
        <f>SUMIF(exportMMB!D:D,'Voorbeeld Costreport BudgetMMB'!A852,exportMMB!G:G)</f>
        <v>0</v>
      </c>
      <c r="L852" s="14">
        <f>INDEX(budgetMMB!L:L,MATCH(A:A,budgetMMB!A:A,0))</f>
        <v>0</v>
      </c>
      <c r="M852" s="22">
        <f>INDEX(budgetMMB!M:M,MATCH($A:$A,budgetMMB!$A:$A,0))</f>
        <v>0</v>
      </c>
      <c r="N852" s="14">
        <f>INDEX(budgetMMB!N:N,MATCH($A:$A,budgetMMB!$A:$A,0))</f>
        <v>0</v>
      </c>
      <c r="O852" s="35">
        <f>INDEX(budgetMMB!O:O,MATCH($A:$A,budgetMMB!$A:$A,0))</f>
        <v>0</v>
      </c>
      <c r="P852" s="35">
        <f>INDEX(budgetMMB!P:P,MATCH($A:$A,budgetMMB!$A:$A,0))</f>
        <v>0</v>
      </c>
      <c r="Q852" s="35">
        <f>INDEX(budgetMMB!Q:Q,MATCH($A:$A,budgetMMB!$A:$A,0))</f>
        <v>0</v>
      </c>
      <c r="R852" s="35">
        <f>INDEX(budgetMMB!R:R,MATCH($A:$A,budgetMMB!$A:$A,0))</f>
        <v>0</v>
      </c>
      <c r="S852" s="14">
        <f t="shared" si="702"/>
        <v>0</v>
      </c>
      <c r="T852" s="35">
        <f>INDEX(budgetMMB!T:T,MATCH($A:$A,budgetMMB!$A:$A,0))</f>
        <v>0</v>
      </c>
      <c r="U852" s="332">
        <f t="shared" si="703"/>
        <v>0</v>
      </c>
      <c r="V852" s="58"/>
      <c r="W852" s="14"/>
      <c r="X852" s="58"/>
      <c r="Y852" s="58"/>
      <c r="Z852" s="58"/>
      <c r="AA852" s="58"/>
      <c r="AB852" s="75"/>
      <c r="AC852" s="319">
        <f t="shared" si="699"/>
        <v>0</v>
      </c>
      <c r="AD852" s="278"/>
      <c r="AE852" s="278"/>
      <c r="AF852" s="278"/>
      <c r="AG852" s="294">
        <f t="shared" si="700"/>
        <v>0</v>
      </c>
      <c r="AH852" s="304">
        <f t="shared" si="704"/>
        <v>0</v>
      </c>
    </row>
    <row r="853" spans="1:34">
      <c r="A853" s="103">
        <v>5348</v>
      </c>
      <c r="B853" s="44" t="s">
        <v>804</v>
      </c>
      <c r="C853" s="236" t="s">
        <v>777</v>
      </c>
      <c r="D853" s="6"/>
      <c r="E853" s="8"/>
      <c r="F853" s="98">
        <v>1</v>
      </c>
      <c r="G853" s="8"/>
      <c r="H853" s="7">
        <f t="shared" si="710"/>
        <v>1</v>
      </c>
      <c r="I853" s="4">
        <v>1</v>
      </c>
      <c r="J853" s="8" t="s">
        <v>231</v>
      </c>
      <c r="K853" s="7">
        <f>SUMIF(exportMMB!D:D,'Voorbeeld Costreport BudgetMMB'!A853,exportMMB!G:G)</f>
        <v>0</v>
      </c>
      <c r="L853" s="14">
        <f>INDEX(budgetMMB!L:L,MATCH(A:A,budgetMMB!A:A,0))</f>
        <v>0</v>
      </c>
      <c r="M853" s="22">
        <f>INDEX(budgetMMB!M:M,MATCH($A:$A,budgetMMB!$A:$A,0))</f>
        <v>0</v>
      </c>
      <c r="N853" s="14">
        <f>INDEX(budgetMMB!N:N,MATCH($A:$A,budgetMMB!$A:$A,0))</f>
        <v>0</v>
      </c>
      <c r="O853" s="35">
        <f>INDEX(budgetMMB!O:O,MATCH($A:$A,budgetMMB!$A:$A,0))</f>
        <v>0</v>
      </c>
      <c r="P853" s="35">
        <f>INDEX(budgetMMB!P:P,MATCH($A:$A,budgetMMB!$A:$A,0))</f>
        <v>0</v>
      </c>
      <c r="Q853" s="35">
        <f>INDEX(budgetMMB!Q:Q,MATCH($A:$A,budgetMMB!$A:$A,0))</f>
        <v>0</v>
      </c>
      <c r="R853" s="35">
        <f>INDEX(budgetMMB!R:R,MATCH($A:$A,budgetMMB!$A:$A,0))</f>
        <v>0</v>
      </c>
      <c r="S853" s="14">
        <f t="shared" si="702"/>
        <v>0</v>
      </c>
      <c r="T853" s="35">
        <f>INDEX(budgetMMB!T:T,MATCH($A:$A,budgetMMB!$A:$A,0))</f>
        <v>0</v>
      </c>
      <c r="U853" s="332">
        <f t="shared" si="703"/>
        <v>0</v>
      </c>
      <c r="V853" s="58"/>
      <c r="W853" s="14"/>
      <c r="X853" s="58"/>
      <c r="Y853" s="58"/>
      <c r="Z853" s="58"/>
      <c r="AA853" s="58"/>
      <c r="AB853" s="75"/>
      <c r="AC853" s="319">
        <f t="shared" si="699"/>
        <v>0</v>
      </c>
      <c r="AD853" s="278"/>
      <c r="AE853" s="278"/>
      <c r="AF853" s="278"/>
      <c r="AG853" s="294">
        <f t="shared" si="700"/>
        <v>0</v>
      </c>
      <c r="AH853" s="304">
        <f t="shared" si="704"/>
        <v>0</v>
      </c>
    </row>
    <row r="854" spans="1:34">
      <c r="A854" s="103">
        <v>5350</v>
      </c>
      <c r="B854" s="44" t="s">
        <v>805</v>
      </c>
      <c r="C854" s="236" t="s">
        <v>777</v>
      </c>
      <c r="D854" s="6"/>
      <c r="E854" s="8"/>
      <c r="F854" s="98">
        <v>1</v>
      </c>
      <c r="G854" s="8"/>
      <c r="H854" s="7">
        <f t="shared" si="710"/>
        <v>1</v>
      </c>
      <c r="I854" s="4">
        <v>1</v>
      </c>
      <c r="J854" s="8" t="s">
        <v>231</v>
      </c>
      <c r="K854" s="7">
        <f>SUMIF(exportMMB!D:D,'Voorbeeld Costreport BudgetMMB'!A854,exportMMB!G:G)</f>
        <v>0</v>
      </c>
      <c r="L854" s="14">
        <f>INDEX(budgetMMB!L:L,MATCH(A:A,budgetMMB!A:A,0))</f>
        <v>0</v>
      </c>
      <c r="M854" s="22">
        <f>INDEX(budgetMMB!M:M,MATCH($A:$A,budgetMMB!$A:$A,0))</f>
        <v>0</v>
      </c>
      <c r="N854" s="14">
        <f>INDEX(budgetMMB!N:N,MATCH($A:$A,budgetMMB!$A:$A,0))</f>
        <v>0</v>
      </c>
      <c r="O854" s="35">
        <f>INDEX(budgetMMB!O:O,MATCH($A:$A,budgetMMB!$A:$A,0))</f>
        <v>0</v>
      </c>
      <c r="P854" s="35">
        <f>INDEX(budgetMMB!P:P,MATCH($A:$A,budgetMMB!$A:$A,0))</f>
        <v>0</v>
      </c>
      <c r="Q854" s="35">
        <f>INDEX(budgetMMB!Q:Q,MATCH($A:$A,budgetMMB!$A:$A,0))</f>
        <v>0</v>
      </c>
      <c r="R854" s="35">
        <f>INDEX(budgetMMB!R:R,MATCH($A:$A,budgetMMB!$A:$A,0))</f>
        <v>0</v>
      </c>
      <c r="S854" s="14">
        <f t="shared" si="702"/>
        <v>0</v>
      </c>
      <c r="T854" s="35">
        <f>INDEX(budgetMMB!T:T,MATCH($A:$A,budgetMMB!$A:$A,0))</f>
        <v>0</v>
      </c>
      <c r="U854" s="332">
        <f t="shared" si="703"/>
        <v>0</v>
      </c>
      <c r="V854" s="58"/>
      <c r="W854" s="14"/>
      <c r="X854" s="58"/>
      <c r="Y854" s="58"/>
      <c r="Z854" s="58"/>
      <c r="AA854" s="58"/>
      <c r="AB854" s="75"/>
      <c r="AC854" s="319">
        <f t="shared" si="699"/>
        <v>0</v>
      </c>
      <c r="AD854" s="278"/>
      <c r="AE854" s="278"/>
      <c r="AF854" s="278"/>
      <c r="AG854" s="294">
        <f t="shared" si="700"/>
        <v>0</v>
      </c>
      <c r="AH854" s="304">
        <f t="shared" si="704"/>
        <v>0</v>
      </c>
    </row>
    <row r="855" spans="1:34">
      <c r="A855" s="103">
        <v>5351</v>
      </c>
      <c r="B855" s="44" t="s">
        <v>807</v>
      </c>
      <c r="C855" s="236" t="s">
        <v>777</v>
      </c>
      <c r="D855" s="6"/>
      <c r="E855" s="8"/>
      <c r="F855" s="98">
        <v>1</v>
      </c>
      <c r="G855" s="8"/>
      <c r="H855" s="7">
        <f t="shared" si="710"/>
        <v>1</v>
      </c>
      <c r="I855" s="4">
        <v>1</v>
      </c>
      <c r="J855" s="8" t="s">
        <v>231</v>
      </c>
      <c r="K855" s="7">
        <f>SUMIF(exportMMB!D:D,'Voorbeeld Costreport BudgetMMB'!A855,exportMMB!G:G)</f>
        <v>0</v>
      </c>
      <c r="L855" s="14">
        <f>INDEX(budgetMMB!L:L,MATCH(A:A,budgetMMB!A:A,0))</f>
        <v>0</v>
      </c>
      <c r="M855" s="22">
        <f>INDEX(budgetMMB!M:M,MATCH($A:$A,budgetMMB!$A:$A,0))</f>
        <v>0</v>
      </c>
      <c r="N855" s="14">
        <f>INDEX(budgetMMB!N:N,MATCH($A:$A,budgetMMB!$A:$A,0))</f>
        <v>0</v>
      </c>
      <c r="O855" s="35">
        <f>INDEX(budgetMMB!O:O,MATCH($A:$A,budgetMMB!$A:$A,0))</f>
        <v>0</v>
      </c>
      <c r="P855" s="35">
        <f>INDEX(budgetMMB!P:P,MATCH($A:$A,budgetMMB!$A:$A,0))</f>
        <v>0</v>
      </c>
      <c r="Q855" s="35">
        <f>INDEX(budgetMMB!Q:Q,MATCH($A:$A,budgetMMB!$A:$A,0))</f>
        <v>0</v>
      </c>
      <c r="R855" s="35">
        <f>INDEX(budgetMMB!R:R,MATCH($A:$A,budgetMMB!$A:$A,0))</f>
        <v>0</v>
      </c>
      <c r="S855" s="14">
        <f t="shared" si="702"/>
        <v>0</v>
      </c>
      <c r="T855" s="35">
        <f>INDEX(budgetMMB!T:T,MATCH($A:$A,budgetMMB!$A:$A,0))</f>
        <v>0</v>
      </c>
      <c r="U855" s="332">
        <f t="shared" si="703"/>
        <v>0</v>
      </c>
      <c r="V855" s="58"/>
      <c r="W855" s="14"/>
      <c r="X855" s="58"/>
      <c r="Y855" s="58"/>
      <c r="Z855" s="58"/>
      <c r="AA855" s="58"/>
      <c r="AB855" s="75"/>
      <c r="AC855" s="319">
        <f t="shared" si="699"/>
        <v>0</v>
      </c>
      <c r="AD855" s="278"/>
      <c r="AE855" s="278"/>
      <c r="AF855" s="278"/>
      <c r="AG855" s="294">
        <f t="shared" si="700"/>
        <v>0</v>
      </c>
      <c r="AH855" s="304">
        <f t="shared" si="704"/>
        <v>0</v>
      </c>
    </row>
    <row r="856" spans="1:34">
      <c r="A856" s="103">
        <v>5352</v>
      </c>
      <c r="B856" s="44" t="s">
        <v>808</v>
      </c>
      <c r="C856" s="236" t="s">
        <v>777</v>
      </c>
      <c r="D856" s="6"/>
      <c r="E856" s="8"/>
      <c r="F856" s="98">
        <v>1</v>
      </c>
      <c r="G856" s="8"/>
      <c r="H856" s="7">
        <f t="shared" si="710"/>
        <v>1</v>
      </c>
      <c r="I856" s="4">
        <v>1</v>
      </c>
      <c r="J856" s="8" t="s">
        <v>231</v>
      </c>
      <c r="K856" s="7">
        <f>SUMIF(exportMMB!D:D,'Voorbeeld Costreport BudgetMMB'!A856,exportMMB!G:G)</f>
        <v>0</v>
      </c>
      <c r="L856" s="14">
        <f>INDEX(budgetMMB!L:L,MATCH(A:A,budgetMMB!A:A,0))</f>
        <v>0</v>
      </c>
      <c r="M856" s="22">
        <f>INDEX(budgetMMB!M:M,MATCH($A:$A,budgetMMB!$A:$A,0))</f>
        <v>0</v>
      </c>
      <c r="N856" s="14">
        <f>INDEX(budgetMMB!N:N,MATCH($A:$A,budgetMMB!$A:$A,0))</f>
        <v>0</v>
      </c>
      <c r="O856" s="35">
        <f>INDEX(budgetMMB!O:O,MATCH($A:$A,budgetMMB!$A:$A,0))</f>
        <v>0</v>
      </c>
      <c r="P856" s="35">
        <f>INDEX(budgetMMB!P:P,MATCH($A:$A,budgetMMB!$A:$A,0))</f>
        <v>0</v>
      </c>
      <c r="Q856" s="35">
        <f>INDEX(budgetMMB!Q:Q,MATCH($A:$A,budgetMMB!$A:$A,0))</f>
        <v>0</v>
      </c>
      <c r="R856" s="35">
        <f>INDEX(budgetMMB!R:R,MATCH($A:$A,budgetMMB!$A:$A,0))</f>
        <v>0</v>
      </c>
      <c r="S856" s="14">
        <f t="shared" si="702"/>
        <v>0</v>
      </c>
      <c r="T856" s="35">
        <f>INDEX(budgetMMB!T:T,MATCH($A:$A,budgetMMB!$A:$A,0))</f>
        <v>0</v>
      </c>
      <c r="U856" s="332">
        <f t="shared" si="703"/>
        <v>0</v>
      </c>
      <c r="V856" s="58"/>
      <c r="W856" s="14"/>
      <c r="X856" s="58"/>
      <c r="Y856" s="58"/>
      <c r="Z856" s="58"/>
      <c r="AA856" s="58"/>
      <c r="AB856" s="75"/>
      <c r="AC856" s="319">
        <f t="shared" si="699"/>
        <v>0</v>
      </c>
      <c r="AD856" s="278"/>
      <c r="AE856" s="278"/>
      <c r="AF856" s="278"/>
      <c r="AG856" s="294">
        <f t="shared" si="700"/>
        <v>0</v>
      </c>
      <c r="AH856" s="304">
        <f t="shared" si="704"/>
        <v>0</v>
      </c>
    </row>
    <row r="857" spans="1:34">
      <c r="A857" s="103">
        <v>5353</v>
      </c>
      <c r="B857" s="44" t="s">
        <v>809</v>
      </c>
      <c r="C857" s="236" t="s">
        <v>777</v>
      </c>
      <c r="D857" s="6"/>
      <c r="E857" s="8"/>
      <c r="F857" s="98">
        <v>1</v>
      </c>
      <c r="G857" s="8"/>
      <c r="H857" s="7">
        <f t="shared" si="710"/>
        <v>1</v>
      </c>
      <c r="I857" s="4">
        <v>1</v>
      </c>
      <c r="J857" s="8" t="s">
        <v>231</v>
      </c>
      <c r="K857" s="7">
        <f>SUMIF(exportMMB!D:D,'Voorbeeld Costreport BudgetMMB'!A857,exportMMB!G:G)</f>
        <v>0</v>
      </c>
      <c r="L857" s="14">
        <f>INDEX(budgetMMB!L:L,MATCH(A:A,budgetMMB!A:A,0))</f>
        <v>0</v>
      </c>
      <c r="M857" s="22">
        <f>INDEX(budgetMMB!M:M,MATCH($A:$A,budgetMMB!$A:$A,0))</f>
        <v>0</v>
      </c>
      <c r="N857" s="14">
        <f>INDEX(budgetMMB!N:N,MATCH($A:$A,budgetMMB!$A:$A,0))</f>
        <v>0</v>
      </c>
      <c r="O857" s="35">
        <f>INDEX(budgetMMB!O:O,MATCH($A:$A,budgetMMB!$A:$A,0))</f>
        <v>0</v>
      </c>
      <c r="P857" s="35">
        <f>INDEX(budgetMMB!P:P,MATCH($A:$A,budgetMMB!$A:$A,0))</f>
        <v>0</v>
      </c>
      <c r="Q857" s="35">
        <f>INDEX(budgetMMB!Q:Q,MATCH($A:$A,budgetMMB!$A:$A,0))</f>
        <v>0</v>
      </c>
      <c r="R857" s="35">
        <f>INDEX(budgetMMB!R:R,MATCH($A:$A,budgetMMB!$A:$A,0))</f>
        <v>0</v>
      </c>
      <c r="S857" s="14">
        <f t="shared" si="702"/>
        <v>0</v>
      </c>
      <c r="T857" s="35">
        <f>INDEX(budgetMMB!T:T,MATCH($A:$A,budgetMMB!$A:$A,0))</f>
        <v>0</v>
      </c>
      <c r="U857" s="332">
        <f t="shared" si="703"/>
        <v>0</v>
      </c>
      <c r="V857" s="58"/>
      <c r="W857" s="14"/>
      <c r="X857" s="58"/>
      <c r="Y857" s="58"/>
      <c r="Z857" s="58"/>
      <c r="AA857" s="58"/>
      <c r="AB857" s="75"/>
      <c r="AC857" s="319">
        <f t="shared" si="699"/>
        <v>0</v>
      </c>
      <c r="AD857" s="278"/>
      <c r="AE857" s="278"/>
      <c r="AF857" s="278"/>
      <c r="AG857" s="294">
        <f t="shared" si="700"/>
        <v>0</v>
      </c>
      <c r="AH857" s="304">
        <f t="shared" si="704"/>
        <v>0</v>
      </c>
    </row>
    <row r="858" spans="1:34">
      <c r="A858" s="103">
        <v>5354</v>
      </c>
      <c r="B858" s="44" t="s">
        <v>810</v>
      </c>
      <c r="C858" s="236" t="s">
        <v>777</v>
      </c>
      <c r="D858" s="6"/>
      <c r="E858" s="8"/>
      <c r="F858" s="98">
        <v>1</v>
      </c>
      <c r="G858" s="8"/>
      <c r="H858" s="7">
        <f t="shared" ref="H858" si="711">SUM(E858:G858)</f>
        <v>1</v>
      </c>
      <c r="I858" s="4">
        <v>1</v>
      </c>
      <c r="J858" s="8" t="s">
        <v>231</v>
      </c>
      <c r="K858" s="7">
        <f>SUMIF(exportMMB!D:D,'Voorbeeld Costreport BudgetMMB'!A858,exportMMB!G:G)</f>
        <v>0</v>
      </c>
      <c r="L858" s="14">
        <f>INDEX(budgetMMB!L:L,MATCH(A:A,budgetMMB!A:A,0))</f>
        <v>0</v>
      </c>
      <c r="M858" s="22">
        <f>INDEX(budgetMMB!M:M,MATCH($A:$A,budgetMMB!$A:$A,0))</f>
        <v>0</v>
      </c>
      <c r="N858" s="14">
        <f>INDEX(budgetMMB!N:N,MATCH($A:$A,budgetMMB!$A:$A,0))</f>
        <v>0</v>
      </c>
      <c r="O858" s="35">
        <f>INDEX(budgetMMB!O:O,MATCH($A:$A,budgetMMB!$A:$A,0))</f>
        <v>0</v>
      </c>
      <c r="P858" s="35">
        <f>INDEX(budgetMMB!P:P,MATCH($A:$A,budgetMMB!$A:$A,0))</f>
        <v>0</v>
      </c>
      <c r="Q858" s="35">
        <f>INDEX(budgetMMB!Q:Q,MATCH($A:$A,budgetMMB!$A:$A,0))</f>
        <v>0</v>
      </c>
      <c r="R858" s="35">
        <f>INDEX(budgetMMB!R:R,MATCH($A:$A,budgetMMB!$A:$A,0))</f>
        <v>0</v>
      </c>
      <c r="S858" s="14">
        <f t="shared" si="702"/>
        <v>0</v>
      </c>
      <c r="T858" s="35">
        <f>INDEX(budgetMMB!T:T,MATCH($A:$A,budgetMMB!$A:$A,0))</f>
        <v>0</v>
      </c>
      <c r="U858" s="332">
        <f t="shared" si="703"/>
        <v>0</v>
      </c>
      <c r="V858" s="58"/>
      <c r="W858" s="14"/>
      <c r="X858" s="58"/>
      <c r="Y858" s="58"/>
      <c r="Z858" s="58"/>
      <c r="AA858" s="58"/>
      <c r="AB858" s="75"/>
      <c r="AC858" s="319">
        <f t="shared" si="699"/>
        <v>0</v>
      </c>
      <c r="AD858" s="278"/>
      <c r="AE858" s="278"/>
      <c r="AF858" s="278"/>
      <c r="AG858" s="294">
        <f t="shared" si="700"/>
        <v>0</v>
      </c>
      <c r="AH858" s="304">
        <f t="shared" si="704"/>
        <v>0</v>
      </c>
    </row>
    <row r="859" spans="1:34">
      <c r="A859" s="103">
        <v>5356</v>
      </c>
      <c r="B859" s="44" t="s">
        <v>811</v>
      </c>
      <c r="C859" s="236" t="s">
        <v>777</v>
      </c>
      <c r="D859" s="6"/>
      <c r="E859" s="8"/>
      <c r="F859" s="98">
        <v>1</v>
      </c>
      <c r="G859" s="8"/>
      <c r="H859" s="7">
        <f t="shared" si="710"/>
        <v>1</v>
      </c>
      <c r="I859" s="4">
        <v>1</v>
      </c>
      <c r="J859" s="8" t="s">
        <v>231</v>
      </c>
      <c r="K859" s="7">
        <f>SUMIF(exportMMB!D:D,'Voorbeeld Costreport BudgetMMB'!A859,exportMMB!G:G)</f>
        <v>0</v>
      </c>
      <c r="L859" s="14">
        <f>INDEX(budgetMMB!L:L,MATCH(A:A,budgetMMB!A:A,0))</f>
        <v>0</v>
      </c>
      <c r="M859" s="22">
        <f>INDEX(budgetMMB!M:M,MATCH($A:$A,budgetMMB!$A:$A,0))</f>
        <v>0</v>
      </c>
      <c r="N859" s="14">
        <f>INDEX(budgetMMB!N:N,MATCH($A:$A,budgetMMB!$A:$A,0))</f>
        <v>0</v>
      </c>
      <c r="O859" s="35">
        <f>INDEX(budgetMMB!O:O,MATCH($A:$A,budgetMMB!$A:$A,0))</f>
        <v>0</v>
      </c>
      <c r="P859" s="35">
        <f>INDEX(budgetMMB!P:P,MATCH($A:$A,budgetMMB!$A:$A,0))</f>
        <v>0</v>
      </c>
      <c r="Q859" s="35">
        <f>INDEX(budgetMMB!Q:Q,MATCH($A:$A,budgetMMB!$A:$A,0))</f>
        <v>0</v>
      </c>
      <c r="R859" s="35">
        <f>INDEX(budgetMMB!R:R,MATCH($A:$A,budgetMMB!$A:$A,0))</f>
        <v>0</v>
      </c>
      <c r="S859" s="14">
        <f t="shared" si="702"/>
        <v>0</v>
      </c>
      <c r="T859" s="35">
        <f>INDEX(budgetMMB!T:T,MATCH($A:$A,budgetMMB!$A:$A,0))</f>
        <v>0</v>
      </c>
      <c r="U859" s="332">
        <f t="shared" si="703"/>
        <v>0</v>
      </c>
      <c r="V859" s="58"/>
      <c r="W859" s="14"/>
      <c r="X859" s="58"/>
      <c r="Y859" s="58"/>
      <c r="Z859" s="58"/>
      <c r="AA859" s="58"/>
      <c r="AB859" s="75"/>
      <c r="AC859" s="319">
        <f t="shared" si="699"/>
        <v>0</v>
      </c>
      <c r="AD859" s="278"/>
      <c r="AE859" s="278"/>
      <c r="AF859" s="278"/>
      <c r="AG859" s="294">
        <f t="shared" si="700"/>
        <v>0</v>
      </c>
      <c r="AH859" s="304">
        <f t="shared" si="704"/>
        <v>0</v>
      </c>
    </row>
    <row r="860" spans="1:34">
      <c r="A860" s="103">
        <v>5357</v>
      </c>
      <c r="B860" s="44" t="s">
        <v>812</v>
      </c>
      <c r="C860" s="236" t="s">
        <v>777</v>
      </c>
      <c r="D860" s="6"/>
      <c r="E860" s="8"/>
      <c r="F860" s="98">
        <v>1</v>
      </c>
      <c r="G860" s="8"/>
      <c r="H860" s="7">
        <f t="shared" ref="H860:H861" si="712">SUM(E860:G860)</f>
        <v>1</v>
      </c>
      <c r="I860" s="4">
        <v>1</v>
      </c>
      <c r="J860" s="8" t="s">
        <v>231</v>
      </c>
      <c r="K860" s="7">
        <f>SUMIF(exportMMB!D:D,'Voorbeeld Costreport BudgetMMB'!A860,exportMMB!G:G)</f>
        <v>0</v>
      </c>
      <c r="L860" s="14">
        <f>INDEX(budgetMMB!L:L,MATCH(A:A,budgetMMB!A:A,0))</f>
        <v>0</v>
      </c>
      <c r="M860" s="22">
        <f>INDEX(budgetMMB!M:M,MATCH($A:$A,budgetMMB!$A:$A,0))</f>
        <v>0</v>
      </c>
      <c r="N860" s="14">
        <f>INDEX(budgetMMB!N:N,MATCH($A:$A,budgetMMB!$A:$A,0))</f>
        <v>0</v>
      </c>
      <c r="O860" s="35">
        <f>INDEX(budgetMMB!O:O,MATCH($A:$A,budgetMMB!$A:$A,0))</f>
        <v>0</v>
      </c>
      <c r="P860" s="35">
        <f>INDEX(budgetMMB!P:P,MATCH($A:$A,budgetMMB!$A:$A,0))</f>
        <v>0</v>
      </c>
      <c r="Q860" s="35">
        <f>INDEX(budgetMMB!Q:Q,MATCH($A:$A,budgetMMB!$A:$A,0))</f>
        <v>0</v>
      </c>
      <c r="R860" s="35">
        <f>INDEX(budgetMMB!R:R,MATCH($A:$A,budgetMMB!$A:$A,0))</f>
        <v>0</v>
      </c>
      <c r="S860" s="14">
        <f t="shared" si="702"/>
        <v>0</v>
      </c>
      <c r="T860" s="35">
        <f>INDEX(budgetMMB!T:T,MATCH($A:$A,budgetMMB!$A:$A,0))</f>
        <v>0</v>
      </c>
      <c r="U860" s="332">
        <f t="shared" si="703"/>
        <v>0</v>
      </c>
      <c r="V860" s="58"/>
      <c r="W860" s="14"/>
      <c r="X860" s="58"/>
      <c r="Y860" s="58"/>
      <c r="Z860" s="58"/>
      <c r="AA860" s="58"/>
      <c r="AB860" s="75"/>
      <c r="AC860" s="319">
        <f t="shared" si="699"/>
        <v>0</v>
      </c>
      <c r="AD860" s="278"/>
      <c r="AE860" s="278"/>
      <c r="AF860" s="278"/>
      <c r="AG860" s="294">
        <f t="shared" si="700"/>
        <v>0</v>
      </c>
      <c r="AH860" s="304">
        <f t="shared" si="704"/>
        <v>0</v>
      </c>
    </row>
    <row r="861" spans="1:34">
      <c r="A861" s="103">
        <v>5358</v>
      </c>
      <c r="B861" s="44" t="s">
        <v>813</v>
      </c>
      <c r="C861" s="236" t="s">
        <v>777</v>
      </c>
      <c r="D861" s="6"/>
      <c r="E861" s="8"/>
      <c r="F861" s="98">
        <v>1</v>
      </c>
      <c r="G861" s="8"/>
      <c r="H861" s="7">
        <f t="shared" si="712"/>
        <v>1</v>
      </c>
      <c r="I861" s="4">
        <v>1</v>
      </c>
      <c r="J861" s="8" t="s">
        <v>231</v>
      </c>
      <c r="K861" s="7">
        <f>SUMIF(exportMMB!D:D,'Voorbeeld Costreport BudgetMMB'!A861,exportMMB!G:G)</f>
        <v>0</v>
      </c>
      <c r="L861" s="14">
        <f>INDEX(budgetMMB!L:L,MATCH(A:A,budgetMMB!A:A,0))</f>
        <v>0</v>
      </c>
      <c r="M861" s="22">
        <f>INDEX(budgetMMB!M:M,MATCH($A:$A,budgetMMB!$A:$A,0))</f>
        <v>0</v>
      </c>
      <c r="N861" s="14">
        <f>INDEX(budgetMMB!N:N,MATCH($A:$A,budgetMMB!$A:$A,0))</f>
        <v>0</v>
      </c>
      <c r="O861" s="35">
        <f>INDEX(budgetMMB!O:O,MATCH($A:$A,budgetMMB!$A:$A,0))</f>
        <v>0</v>
      </c>
      <c r="P861" s="35">
        <f>INDEX(budgetMMB!P:P,MATCH($A:$A,budgetMMB!$A:$A,0))</f>
        <v>0</v>
      </c>
      <c r="Q861" s="35">
        <f>INDEX(budgetMMB!Q:Q,MATCH($A:$A,budgetMMB!$A:$A,0))</f>
        <v>0</v>
      </c>
      <c r="R861" s="35">
        <f>INDEX(budgetMMB!R:R,MATCH($A:$A,budgetMMB!$A:$A,0))</f>
        <v>0</v>
      </c>
      <c r="S861" s="14">
        <f t="shared" si="702"/>
        <v>0</v>
      </c>
      <c r="T861" s="35">
        <f>INDEX(budgetMMB!T:T,MATCH($A:$A,budgetMMB!$A:$A,0))</f>
        <v>0</v>
      </c>
      <c r="U861" s="332">
        <f t="shared" si="703"/>
        <v>0</v>
      </c>
      <c r="V861" s="58"/>
      <c r="W861" s="14"/>
      <c r="X861" s="58"/>
      <c r="Y861" s="58"/>
      <c r="Z861" s="58"/>
      <c r="AA861" s="58"/>
      <c r="AB861" s="75"/>
      <c r="AC861" s="319">
        <f t="shared" si="699"/>
        <v>0</v>
      </c>
      <c r="AD861" s="278"/>
      <c r="AE861" s="278"/>
      <c r="AF861" s="278"/>
      <c r="AG861" s="294">
        <f t="shared" si="700"/>
        <v>0</v>
      </c>
      <c r="AH861" s="304">
        <f t="shared" si="704"/>
        <v>0</v>
      </c>
    </row>
    <row r="862" spans="1:34">
      <c r="A862" s="103">
        <v>5360</v>
      </c>
      <c r="B862" s="44" t="s">
        <v>814</v>
      </c>
      <c r="C862" s="236" t="s">
        <v>777</v>
      </c>
      <c r="D862" s="6"/>
      <c r="E862" s="8"/>
      <c r="F862" s="98">
        <v>1</v>
      </c>
      <c r="G862" s="8"/>
      <c r="H862" s="7">
        <f t="shared" ref="H862:H865" si="713">SUM(E862:G862)</f>
        <v>1</v>
      </c>
      <c r="I862" s="4">
        <v>1</v>
      </c>
      <c r="J862" s="8" t="s">
        <v>231</v>
      </c>
      <c r="K862" s="7">
        <f>SUMIF(exportMMB!D:D,'Voorbeeld Costreport BudgetMMB'!A862,exportMMB!G:G)</f>
        <v>0</v>
      </c>
      <c r="L862" s="14">
        <f>INDEX(budgetMMB!L:L,MATCH(A:A,budgetMMB!A:A,0))</f>
        <v>0</v>
      </c>
      <c r="M862" s="22">
        <f>INDEX(budgetMMB!M:M,MATCH($A:$A,budgetMMB!$A:$A,0))</f>
        <v>0</v>
      </c>
      <c r="N862" s="14">
        <f>INDEX(budgetMMB!N:N,MATCH($A:$A,budgetMMB!$A:$A,0))</f>
        <v>0</v>
      </c>
      <c r="O862" s="35">
        <f>INDEX(budgetMMB!O:O,MATCH($A:$A,budgetMMB!$A:$A,0))</f>
        <v>0</v>
      </c>
      <c r="P862" s="35">
        <f>INDEX(budgetMMB!P:P,MATCH($A:$A,budgetMMB!$A:$A,0))</f>
        <v>0</v>
      </c>
      <c r="Q862" s="35">
        <f>INDEX(budgetMMB!Q:Q,MATCH($A:$A,budgetMMB!$A:$A,0))</f>
        <v>0</v>
      </c>
      <c r="R862" s="35">
        <f>INDEX(budgetMMB!R:R,MATCH($A:$A,budgetMMB!$A:$A,0))</f>
        <v>0</v>
      </c>
      <c r="S862" s="14">
        <f t="shared" si="702"/>
        <v>0</v>
      </c>
      <c r="T862" s="35">
        <f>INDEX(budgetMMB!T:T,MATCH($A:$A,budgetMMB!$A:$A,0))</f>
        <v>0</v>
      </c>
      <c r="U862" s="332">
        <f t="shared" si="703"/>
        <v>0</v>
      </c>
      <c r="V862" s="58"/>
      <c r="W862" s="14"/>
      <c r="X862" s="58"/>
      <c r="Y862" s="58"/>
      <c r="Z862" s="58"/>
      <c r="AA862" s="58"/>
      <c r="AB862" s="75"/>
      <c r="AC862" s="319">
        <f t="shared" si="699"/>
        <v>0</v>
      </c>
      <c r="AD862" s="278"/>
      <c r="AE862" s="278"/>
      <c r="AF862" s="278"/>
      <c r="AG862" s="294">
        <f t="shared" si="700"/>
        <v>0</v>
      </c>
      <c r="AH862" s="304">
        <f t="shared" si="704"/>
        <v>0</v>
      </c>
    </row>
    <row r="863" spans="1:34">
      <c r="A863" s="103">
        <v>5370</v>
      </c>
      <c r="B863" s="44" t="s">
        <v>773</v>
      </c>
      <c r="C863" s="236" t="s">
        <v>777</v>
      </c>
      <c r="D863" s="6"/>
      <c r="E863" s="8"/>
      <c r="F863" s="98">
        <v>1</v>
      </c>
      <c r="G863" s="8"/>
      <c r="H863" s="7">
        <f t="shared" si="713"/>
        <v>1</v>
      </c>
      <c r="I863" s="4">
        <v>1</v>
      </c>
      <c r="J863" s="8" t="s">
        <v>231</v>
      </c>
      <c r="K863" s="7">
        <f>SUMIF(exportMMB!D:D,'Voorbeeld Costreport BudgetMMB'!A863,exportMMB!G:G)</f>
        <v>0</v>
      </c>
      <c r="L863" s="14">
        <f>INDEX(budgetMMB!L:L,MATCH(A:A,budgetMMB!A:A,0))</f>
        <v>0</v>
      </c>
      <c r="M863" s="22">
        <f>INDEX(budgetMMB!M:M,MATCH($A:$A,budgetMMB!$A:$A,0))</f>
        <v>0</v>
      </c>
      <c r="N863" s="14">
        <f>INDEX(budgetMMB!N:N,MATCH($A:$A,budgetMMB!$A:$A,0))</f>
        <v>0</v>
      </c>
      <c r="O863" s="35">
        <f>INDEX(budgetMMB!O:O,MATCH($A:$A,budgetMMB!$A:$A,0))</f>
        <v>0</v>
      </c>
      <c r="P863" s="35">
        <f>INDEX(budgetMMB!P:P,MATCH($A:$A,budgetMMB!$A:$A,0))</f>
        <v>0</v>
      </c>
      <c r="Q863" s="35">
        <f>INDEX(budgetMMB!Q:Q,MATCH($A:$A,budgetMMB!$A:$A,0))</f>
        <v>0</v>
      </c>
      <c r="R863" s="35">
        <f>INDEX(budgetMMB!R:R,MATCH($A:$A,budgetMMB!$A:$A,0))</f>
        <v>0</v>
      </c>
      <c r="S863" s="14">
        <f t="shared" si="702"/>
        <v>0</v>
      </c>
      <c r="T863" s="35">
        <f>INDEX(budgetMMB!T:T,MATCH($A:$A,budgetMMB!$A:$A,0))</f>
        <v>0</v>
      </c>
      <c r="U863" s="332">
        <f t="shared" si="703"/>
        <v>0</v>
      </c>
      <c r="V863" s="58"/>
      <c r="W863" s="14"/>
      <c r="X863" s="58"/>
      <c r="Y863" s="58"/>
      <c r="Z863" s="58"/>
      <c r="AA863" s="58"/>
      <c r="AB863" s="75"/>
      <c r="AC863" s="319">
        <f t="shared" si="699"/>
        <v>0</v>
      </c>
      <c r="AD863" s="278"/>
      <c r="AE863" s="278"/>
      <c r="AF863" s="278"/>
      <c r="AG863" s="294">
        <f t="shared" si="700"/>
        <v>0</v>
      </c>
      <c r="AH863" s="304">
        <f t="shared" si="704"/>
        <v>0</v>
      </c>
    </row>
    <row r="864" spans="1:34">
      <c r="A864" s="39">
        <v>5390</v>
      </c>
      <c r="B864" s="44" t="s">
        <v>815</v>
      </c>
      <c r="C864" s="236" t="s">
        <v>777</v>
      </c>
      <c r="D864" s="6"/>
      <c r="E864" s="8"/>
      <c r="F864" s="98">
        <v>1</v>
      </c>
      <c r="G864" s="8"/>
      <c r="H864" s="7">
        <f t="shared" si="713"/>
        <v>1</v>
      </c>
      <c r="I864" s="4">
        <v>1</v>
      </c>
      <c r="J864" s="8" t="s">
        <v>231</v>
      </c>
      <c r="K864" s="7">
        <f>SUMIF(exportMMB!D:D,'Voorbeeld Costreport BudgetMMB'!A864,exportMMB!G:G)</f>
        <v>0</v>
      </c>
      <c r="L864" s="14">
        <f>INDEX(budgetMMB!L:L,MATCH(A:A,budgetMMB!A:A,0))</f>
        <v>0</v>
      </c>
      <c r="M864" s="22">
        <f>INDEX(budgetMMB!M:M,MATCH($A:$A,budgetMMB!$A:$A,0))</f>
        <v>0</v>
      </c>
      <c r="N864" s="14">
        <f>INDEX(budgetMMB!N:N,MATCH($A:$A,budgetMMB!$A:$A,0))</f>
        <v>0</v>
      </c>
      <c r="O864" s="35">
        <f>INDEX(budgetMMB!O:O,MATCH($A:$A,budgetMMB!$A:$A,0))</f>
        <v>0</v>
      </c>
      <c r="P864" s="35">
        <f>INDEX(budgetMMB!P:P,MATCH($A:$A,budgetMMB!$A:$A,0))</f>
        <v>0</v>
      </c>
      <c r="Q864" s="35">
        <f>INDEX(budgetMMB!Q:Q,MATCH($A:$A,budgetMMB!$A:$A,0))</f>
        <v>0</v>
      </c>
      <c r="R864" s="35">
        <f>INDEX(budgetMMB!R:R,MATCH($A:$A,budgetMMB!$A:$A,0))</f>
        <v>0</v>
      </c>
      <c r="S864" s="14">
        <f t="shared" si="702"/>
        <v>0</v>
      </c>
      <c r="T864" s="36"/>
      <c r="U864" s="332">
        <f t="shared" si="703"/>
        <v>0</v>
      </c>
      <c r="V864" s="58"/>
      <c r="W864" s="14"/>
      <c r="X864" s="58"/>
      <c r="Y864" s="58"/>
      <c r="Z864" s="58"/>
      <c r="AA864" s="58"/>
      <c r="AB864" s="310"/>
      <c r="AC864" s="319">
        <f t="shared" si="699"/>
        <v>0</v>
      </c>
      <c r="AD864" s="278"/>
      <c r="AE864" s="278"/>
      <c r="AF864" s="278"/>
      <c r="AG864" s="294">
        <f t="shared" si="700"/>
        <v>0</v>
      </c>
      <c r="AH864" s="304">
        <f t="shared" si="704"/>
        <v>0</v>
      </c>
    </row>
    <row r="865" spans="1:35">
      <c r="A865" s="39">
        <v>5394</v>
      </c>
      <c r="B865" s="44" t="s">
        <v>774</v>
      </c>
      <c r="C865" s="236" t="s">
        <v>254</v>
      </c>
      <c r="D865" s="6"/>
      <c r="E865" s="8"/>
      <c r="F865" s="98">
        <v>1</v>
      </c>
      <c r="G865" s="8"/>
      <c r="H865" s="7">
        <f t="shared" si="713"/>
        <v>1</v>
      </c>
      <c r="I865" s="4">
        <v>1</v>
      </c>
      <c r="J865" s="8" t="s">
        <v>231</v>
      </c>
      <c r="K865" s="7">
        <f>SUMIF(exportMMB!D:D,'Voorbeeld Costreport BudgetMMB'!A865,exportMMB!G:G)</f>
        <v>0</v>
      </c>
      <c r="L865" s="14">
        <f>INDEX(budgetMMB!L:L,MATCH(A:A,budgetMMB!A:A,0))</f>
        <v>0</v>
      </c>
      <c r="M865" s="22">
        <f>INDEX(budgetMMB!M:M,MATCH($A:$A,budgetMMB!$A:$A,0))</f>
        <v>0</v>
      </c>
      <c r="N865" s="14">
        <f>INDEX(budgetMMB!N:N,MATCH($A:$A,budgetMMB!$A:$A,0))</f>
        <v>0</v>
      </c>
      <c r="O865" s="35">
        <f>INDEX(budgetMMB!O:O,MATCH($A:$A,budgetMMB!$A:$A,0))</f>
        <v>0</v>
      </c>
      <c r="P865" s="35">
        <f>INDEX(budgetMMB!P:P,MATCH($A:$A,budgetMMB!$A:$A,0))</f>
        <v>0</v>
      </c>
      <c r="Q865" s="35">
        <f>INDEX(budgetMMB!Q:Q,MATCH($A:$A,budgetMMB!$A:$A,0))</f>
        <v>0</v>
      </c>
      <c r="R865" s="35">
        <f>INDEX(budgetMMB!R:R,MATCH($A:$A,budgetMMB!$A:$A,0))</f>
        <v>0</v>
      </c>
      <c r="S865" s="14">
        <f t="shared" si="702"/>
        <v>0</v>
      </c>
      <c r="T865" s="36"/>
      <c r="U865" s="332">
        <f t="shared" si="703"/>
        <v>0</v>
      </c>
      <c r="V865" s="58"/>
      <c r="W865" s="14"/>
      <c r="X865" s="58"/>
      <c r="Y865" s="58"/>
      <c r="Z865" s="58"/>
      <c r="AA865" s="58"/>
      <c r="AB865" s="310"/>
      <c r="AC865" s="319">
        <f t="shared" si="699"/>
        <v>0</v>
      </c>
      <c r="AD865" s="278"/>
      <c r="AE865" s="278"/>
      <c r="AF865" s="278"/>
      <c r="AG865" s="294">
        <f t="shared" si="700"/>
        <v>0</v>
      </c>
      <c r="AH865" s="304">
        <f t="shared" si="704"/>
        <v>0</v>
      </c>
    </row>
    <row r="866" spans="1:35">
      <c r="A866" s="39"/>
      <c r="B866" s="46" t="s">
        <v>152</v>
      </c>
      <c r="C866" s="237"/>
      <c r="D866" s="6"/>
      <c r="E866" s="8"/>
      <c r="F866" s="98"/>
      <c r="G866" s="8"/>
      <c r="H866" s="7"/>
      <c r="I866" s="4"/>
      <c r="J866" s="8"/>
      <c r="K866" s="7"/>
      <c r="L866" s="16">
        <f>SUM(L841:L865)</f>
        <v>0</v>
      </c>
      <c r="M866" s="21">
        <f>SUM(M842:M865)</f>
        <v>0</v>
      </c>
      <c r="N866" s="16">
        <f t="shared" ref="N866:U866" si="714">SUM(N842:N865)</f>
        <v>0</v>
      </c>
      <c r="O866" s="34">
        <f t="shared" si="714"/>
        <v>0</v>
      </c>
      <c r="P866" s="34">
        <f t="shared" si="714"/>
        <v>0</v>
      </c>
      <c r="Q866" s="34">
        <f t="shared" si="714"/>
        <v>0</v>
      </c>
      <c r="R866" s="34">
        <f t="shared" si="714"/>
        <v>0</v>
      </c>
      <c r="S866" s="16">
        <f t="shared" si="714"/>
        <v>0</v>
      </c>
      <c r="T866" s="34">
        <f t="shared" si="714"/>
        <v>0</v>
      </c>
      <c r="U866" s="284">
        <f t="shared" si="714"/>
        <v>0</v>
      </c>
      <c r="V866" s="58">
        <f t="shared" ref="V866:AA866" si="715">SUM(V842:V865)</f>
        <v>0</v>
      </c>
      <c r="W866" s="14">
        <f t="shared" si="715"/>
        <v>0</v>
      </c>
      <c r="X866" s="58">
        <f t="shared" si="715"/>
        <v>0</v>
      </c>
      <c r="Y866" s="58">
        <f t="shared" si="715"/>
        <v>0</v>
      </c>
      <c r="Z866" s="58">
        <f t="shared" si="715"/>
        <v>0</v>
      </c>
      <c r="AA866" s="58">
        <f t="shared" si="715"/>
        <v>0</v>
      </c>
      <c r="AB866" s="59">
        <f t="shared" ref="AB866" si="716">SUM(AB842:AB865)</f>
        <v>0</v>
      </c>
      <c r="AC866" s="320">
        <f t="shared" ref="AC866:AF866" si="717">SUM(AC842:AC865)</f>
        <v>0</v>
      </c>
      <c r="AD866" s="279">
        <f t="shared" si="717"/>
        <v>0</v>
      </c>
      <c r="AE866" s="279">
        <f t="shared" si="717"/>
        <v>0</v>
      </c>
      <c r="AF866" s="279">
        <f t="shared" si="717"/>
        <v>0</v>
      </c>
      <c r="AG866" s="295">
        <f t="shared" ref="AG866:AH866" si="718">SUM(AG842:AG865)</f>
        <v>0</v>
      </c>
      <c r="AH866" s="305">
        <f t="shared" si="718"/>
        <v>0</v>
      </c>
      <c r="AI866" s="328"/>
    </row>
    <row r="867" spans="1:35">
      <c r="A867" s="1"/>
      <c r="B867" s="46"/>
      <c r="C867" s="237"/>
      <c r="D867" s="6"/>
      <c r="E867" s="4"/>
      <c r="F867" s="98"/>
      <c r="G867" s="8"/>
      <c r="H867" s="7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  <c r="U867" s="284"/>
      <c r="V867" s="58"/>
      <c r="W867" s="14"/>
      <c r="X867" s="58"/>
      <c r="Y867" s="58"/>
      <c r="Z867" s="58"/>
      <c r="AA867" s="58"/>
      <c r="AB867" s="75"/>
      <c r="AC867" s="319"/>
      <c r="AD867" s="278"/>
      <c r="AE867" s="278"/>
      <c r="AF867" s="278"/>
      <c r="AG867" s="294"/>
      <c r="AH867" s="304"/>
    </row>
    <row r="868" spans="1:35">
      <c r="A868" s="41">
        <v>5400</v>
      </c>
      <c r="B868" s="31" t="s">
        <v>816</v>
      </c>
      <c r="C868" s="237"/>
      <c r="D868" s="6"/>
      <c r="E868" s="8"/>
      <c r="F868" s="98"/>
      <c r="G868" s="8"/>
      <c r="H868" s="7"/>
      <c r="I868" s="4"/>
      <c r="J868" s="8"/>
      <c r="K868" s="7"/>
      <c r="L868" s="14">
        <f>INDEX(budgetMMB!L:L,MATCH(A:A,budgetMMB!A:A,0))</f>
        <v>0</v>
      </c>
      <c r="M868" s="22">
        <f>INDEX(budgetMMB!M:M,MATCH($A:$A,budgetMMB!$A:$A,0))</f>
        <v>0</v>
      </c>
      <c r="N868" s="14">
        <f>INDEX(budgetMMB!N:N,MATCH($A:$A,budgetMMB!$A:$A,0))</f>
        <v>0</v>
      </c>
      <c r="O868" s="35">
        <f>INDEX(budgetMMB!O:O,MATCH($A:$A,budgetMMB!$A:$A,0))</f>
        <v>0</v>
      </c>
      <c r="P868" s="35">
        <f>INDEX(budgetMMB!P:P,MATCH($A:$A,budgetMMB!$A:$A,0))</f>
        <v>0</v>
      </c>
      <c r="Q868" s="35">
        <f>INDEX(budgetMMB!Q:Q,MATCH($A:$A,budgetMMB!$A:$A,0))</f>
        <v>0</v>
      </c>
      <c r="R868" s="35">
        <f>INDEX(budgetMMB!R:R,MATCH($A:$A,budgetMMB!$A:$A,0))</f>
        <v>0</v>
      </c>
      <c r="S868" s="14"/>
      <c r="T868" s="33"/>
      <c r="U868" s="284"/>
      <c r="V868" s="58"/>
      <c r="W868" s="14"/>
      <c r="X868" s="58"/>
      <c r="Y868" s="58"/>
      <c r="Z868" s="58"/>
      <c r="AA868" s="58"/>
      <c r="AB868" s="75"/>
      <c r="AC868" s="319">
        <f t="shared" ref="AC868:AC878" si="719">AD:AD+AE:AE</f>
        <v>0</v>
      </c>
      <c r="AD868" s="278"/>
      <c r="AE868" s="278"/>
      <c r="AF868" s="278"/>
      <c r="AG868" s="294">
        <f t="shared" ref="AG868:AG878" si="720">AC:AC+U:U</f>
        <v>0</v>
      </c>
      <c r="AH868" s="304"/>
    </row>
    <row r="869" spans="1:35">
      <c r="A869" s="103">
        <v>5444</v>
      </c>
      <c r="B869" s="44" t="s">
        <v>817</v>
      </c>
      <c r="C869" s="236" t="s">
        <v>777</v>
      </c>
      <c r="D869" s="6"/>
      <c r="E869" s="8"/>
      <c r="F869" s="98">
        <v>1</v>
      </c>
      <c r="G869" s="8"/>
      <c r="H869" s="7">
        <f t="shared" ref="H869:H874" si="721">SUM(E869:G869)</f>
        <v>1</v>
      </c>
      <c r="I869" s="4">
        <v>1</v>
      </c>
      <c r="J869" s="8" t="s">
        <v>231</v>
      </c>
      <c r="K869" s="7">
        <f>SUMIF(exportMMB!D:D,'Voorbeeld Costreport BudgetMMB'!A869,exportMMB!G:G)</f>
        <v>0</v>
      </c>
      <c r="L869" s="14">
        <f>INDEX(budgetMMB!L:L,MATCH(A:A,budgetMMB!A:A,0))</f>
        <v>0</v>
      </c>
      <c r="M869" s="22">
        <f>INDEX(budgetMMB!M:M,MATCH($A:$A,budgetMMB!$A:$A,0))</f>
        <v>0</v>
      </c>
      <c r="N869" s="14">
        <f>INDEX(budgetMMB!N:N,MATCH($A:$A,budgetMMB!$A:$A,0))</f>
        <v>0</v>
      </c>
      <c r="O869" s="35">
        <f>INDEX(budgetMMB!O:O,MATCH($A:$A,budgetMMB!$A:$A,0))</f>
        <v>0</v>
      </c>
      <c r="P869" s="35">
        <f>INDEX(budgetMMB!P:P,MATCH($A:$A,budgetMMB!$A:$A,0))</f>
        <v>0</v>
      </c>
      <c r="Q869" s="35">
        <f>INDEX(budgetMMB!Q:Q,MATCH($A:$A,budgetMMB!$A:$A,0))</f>
        <v>0</v>
      </c>
      <c r="R869" s="35">
        <f>INDEX(budgetMMB!R:R,MATCH($A:$A,budgetMMB!$A:$A,0))</f>
        <v>0</v>
      </c>
      <c r="S869" s="14">
        <f t="shared" ref="S869:S878" si="722">L869-SUM(N869:R869)</f>
        <v>0</v>
      </c>
      <c r="T869" s="35">
        <f>INDEX(budgetMMB!T:T,MATCH($A:$A,budgetMMB!$A:$A,0))</f>
        <v>0</v>
      </c>
      <c r="U869" s="332">
        <f t="shared" ref="U869:U878" si="723">W:W+X:X+Y:Y+Z:Z+AA:AA</f>
        <v>0</v>
      </c>
      <c r="V869" s="58"/>
      <c r="W869" s="14"/>
      <c r="X869" s="58"/>
      <c r="Y869" s="58"/>
      <c r="Z869" s="58"/>
      <c r="AA869" s="58"/>
      <c r="AB869" s="75"/>
      <c r="AC869" s="319">
        <f t="shared" si="719"/>
        <v>0</v>
      </c>
      <c r="AD869" s="278"/>
      <c r="AE869" s="278"/>
      <c r="AF869" s="278"/>
      <c r="AG869" s="294">
        <f t="shared" si="720"/>
        <v>0</v>
      </c>
      <c r="AH869" s="304">
        <f t="shared" ref="AH869:AH878" si="724">L:L-AG:AG</f>
        <v>0</v>
      </c>
    </row>
    <row r="870" spans="1:35">
      <c r="A870" s="103">
        <v>5445</v>
      </c>
      <c r="B870" s="44" t="s">
        <v>818</v>
      </c>
      <c r="C870" s="236" t="s">
        <v>777</v>
      </c>
      <c r="D870" s="6"/>
      <c r="E870" s="8"/>
      <c r="F870" s="98">
        <v>1</v>
      </c>
      <c r="G870" s="8"/>
      <c r="H870" s="7">
        <f t="shared" si="721"/>
        <v>1</v>
      </c>
      <c r="I870" s="4">
        <v>1</v>
      </c>
      <c r="J870" s="8" t="s">
        <v>231</v>
      </c>
      <c r="K870" s="7">
        <f>SUMIF(exportMMB!D:D,'Voorbeeld Costreport BudgetMMB'!A870,exportMMB!G:G)</f>
        <v>0</v>
      </c>
      <c r="L870" s="14">
        <f>INDEX(budgetMMB!L:L,MATCH(A:A,budgetMMB!A:A,0))</f>
        <v>0</v>
      </c>
      <c r="M870" s="22">
        <f>INDEX(budgetMMB!M:M,MATCH($A:$A,budgetMMB!$A:$A,0))</f>
        <v>0</v>
      </c>
      <c r="N870" s="14">
        <f>INDEX(budgetMMB!N:N,MATCH($A:$A,budgetMMB!$A:$A,0))</f>
        <v>0</v>
      </c>
      <c r="O870" s="35">
        <f>INDEX(budgetMMB!O:O,MATCH($A:$A,budgetMMB!$A:$A,0))</f>
        <v>0</v>
      </c>
      <c r="P870" s="35">
        <f>INDEX(budgetMMB!P:P,MATCH($A:$A,budgetMMB!$A:$A,0))</f>
        <v>0</v>
      </c>
      <c r="Q870" s="35">
        <f>INDEX(budgetMMB!Q:Q,MATCH($A:$A,budgetMMB!$A:$A,0))</f>
        <v>0</v>
      </c>
      <c r="R870" s="35">
        <f>INDEX(budgetMMB!R:R,MATCH($A:$A,budgetMMB!$A:$A,0))</f>
        <v>0</v>
      </c>
      <c r="S870" s="14">
        <f t="shared" si="722"/>
        <v>0</v>
      </c>
      <c r="T870" s="35">
        <f>INDEX(budgetMMB!T:T,MATCH($A:$A,budgetMMB!$A:$A,0))</f>
        <v>0</v>
      </c>
      <c r="U870" s="332">
        <f t="shared" si="723"/>
        <v>0</v>
      </c>
      <c r="V870" s="58"/>
      <c r="W870" s="14"/>
      <c r="X870" s="58"/>
      <c r="Y870" s="58"/>
      <c r="Z870" s="58"/>
      <c r="AA870" s="58"/>
      <c r="AB870" s="75"/>
      <c r="AC870" s="319">
        <f t="shared" si="719"/>
        <v>0</v>
      </c>
      <c r="AD870" s="278"/>
      <c r="AE870" s="278"/>
      <c r="AF870" s="278"/>
      <c r="AG870" s="294">
        <f t="shared" si="720"/>
        <v>0</v>
      </c>
      <c r="AH870" s="304">
        <f t="shared" si="724"/>
        <v>0</v>
      </c>
    </row>
    <row r="871" spans="1:35">
      <c r="A871" s="103">
        <v>5446</v>
      </c>
      <c r="B871" s="44" t="s">
        <v>819</v>
      </c>
      <c r="C871" s="236" t="s">
        <v>777</v>
      </c>
      <c r="D871" s="6"/>
      <c r="E871" s="8"/>
      <c r="F871" s="98">
        <v>1</v>
      </c>
      <c r="G871" s="8"/>
      <c r="H871" s="7">
        <f t="shared" si="721"/>
        <v>1</v>
      </c>
      <c r="I871" s="4">
        <v>1</v>
      </c>
      <c r="J871" s="8" t="s">
        <v>231</v>
      </c>
      <c r="K871" s="7">
        <f>SUMIF(exportMMB!D:D,'Voorbeeld Costreport BudgetMMB'!A871,exportMMB!G:G)</f>
        <v>0</v>
      </c>
      <c r="L871" s="14">
        <f>INDEX(budgetMMB!L:L,MATCH(A:A,budgetMMB!A:A,0))</f>
        <v>0</v>
      </c>
      <c r="M871" s="22">
        <f>INDEX(budgetMMB!M:M,MATCH($A:$A,budgetMMB!$A:$A,0))</f>
        <v>0</v>
      </c>
      <c r="N871" s="14">
        <f>INDEX(budgetMMB!N:N,MATCH($A:$A,budgetMMB!$A:$A,0))</f>
        <v>0</v>
      </c>
      <c r="O871" s="35">
        <f>INDEX(budgetMMB!O:O,MATCH($A:$A,budgetMMB!$A:$A,0))</f>
        <v>0</v>
      </c>
      <c r="P871" s="35">
        <f>INDEX(budgetMMB!P:P,MATCH($A:$A,budgetMMB!$A:$A,0))</f>
        <v>0</v>
      </c>
      <c r="Q871" s="35">
        <f>INDEX(budgetMMB!Q:Q,MATCH($A:$A,budgetMMB!$A:$A,0))</f>
        <v>0</v>
      </c>
      <c r="R871" s="35">
        <f>INDEX(budgetMMB!R:R,MATCH($A:$A,budgetMMB!$A:$A,0))</f>
        <v>0</v>
      </c>
      <c r="S871" s="14">
        <f t="shared" si="722"/>
        <v>0</v>
      </c>
      <c r="T871" s="35">
        <f>INDEX(budgetMMB!T:T,MATCH($A:$A,budgetMMB!$A:$A,0))</f>
        <v>0</v>
      </c>
      <c r="U871" s="332">
        <f t="shared" si="723"/>
        <v>0</v>
      </c>
      <c r="V871" s="58"/>
      <c r="W871" s="14"/>
      <c r="X871" s="58"/>
      <c r="Y871" s="58"/>
      <c r="Z871" s="58"/>
      <c r="AA871" s="58"/>
      <c r="AB871" s="75"/>
      <c r="AC871" s="319">
        <f t="shared" si="719"/>
        <v>0</v>
      </c>
      <c r="AD871" s="278"/>
      <c r="AE871" s="278"/>
      <c r="AF871" s="278"/>
      <c r="AG871" s="294">
        <f t="shared" si="720"/>
        <v>0</v>
      </c>
      <c r="AH871" s="304">
        <f t="shared" si="724"/>
        <v>0</v>
      </c>
    </row>
    <row r="872" spans="1:35">
      <c r="A872" s="103">
        <v>5448</v>
      </c>
      <c r="B872" s="44" t="s">
        <v>820</v>
      </c>
      <c r="C872" s="236" t="s">
        <v>777</v>
      </c>
      <c r="D872" s="6"/>
      <c r="E872" s="4"/>
      <c r="F872" s="98">
        <v>1</v>
      </c>
      <c r="G872" s="8"/>
      <c r="H872" s="7">
        <f t="shared" ref="H872" si="725">SUM(E872:G872)</f>
        <v>1</v>
      </c>
      <c r="I872" s="4">
        <v>1</v>
      </c>
      <c r="J872" s="8" t="s">
        <v>231</v>
      </c>
      <c r="K872" s="7">
        <f>SUMIF(exportMMB!D:D,'Voorbeeld Costreport BudgetMMB'!A872,exportMMB!G:G)</f>
        <v>0</v>
      </c>
      <c r="L872" s="14">
        <f>INDEX(budgetMMB!L:L,MATCH(A:A,budgetMMB!A:A,0))</f>
        <v>0</v>
      </c>
      <c r="M872" s="22">
        <f>INDEX(budgetMMB!M:M,MATCH($A:$A,budgetMMB!$A:$A,0))</f>
        <v>0</v>
      </c>
      <c r="N872" s="14">
        <f>INDEX(budgetMMB!N:N,MATCH($A:$A,budgetMMB!$A:$A,0))</f>
        <v>0</v>
      </c>
      <c r="O872" s="35">
        <f>INDEX(budgetMMB!O:O,MATCH($A:$A,budgetMMB!$A:$A,0))</f>
        <v>0</v>
      </c>
      <c r="P872" s="35">
        <f>INDEX(budgetMMB!P:P,MATCH($A:$A,budgetMMB!$A:$A,0))</f>
        <v>0</v>
      </c>
      <c r="Q872" s="35">
        <f>INDEX(budgetMMB!Q:Q,MATCH($A:$A,budgetMMB!$A:$A,0))</f>
        <v>0</v>
      </c>
      <c r="R872" s="35">
        <f>INDEX(budgetMMB!R:R,MATCH($A:$A,budgetMMB!$A:$A,0))</f>
        <v>0</v>
      </c>
      <c r="S872" s="14">
        <f t="shared" si="722"/>
        <v>0</v>
      </c>
      <c r="T872" s="35">
        <f>INDEX(budgetMMB!T:T,MATCH($A:$A,budgetMMB!$A:$A,0))</f>
        <v>0</v>
      </c>
      <c r="U872" s="332">
        <f t="shared" si="723"/>
        <v>0</v>
      </c>
      <c r="V872" s="58"/>
      <c r="W872" s="14"/>
      <c r="X872" s="58"/>
      <c r="Y872" s="58"/>
      <c r="Z872" s="58"/>
      <c r="AA872" s="58"/>
      <c r="AB872" s="75"/>
      <c r="AC872" s="319">
        <f t="shared" si="719"/>
        <v>0</v>
      </c>
      <c r="AD872" s="278"/>
      <c r="AE872" s="278"/>
      <c r="AF872" s="278"/>
      <c r="AG872" s="294">
        <f t="shared" si="720"/>
        <v>0</v>
      </c>
      <c r="AH872" s="304">
        <f t="shared" si="724"/>
        <v>0</v>
      </c>
    </row>
    <row r="873" spans="1:35">
      <c r="A873" s="103">
        <v>5450</v>
      </c>
      <c r="B873" s="44" t="s">
        <v>821</v>
      </c>
      <c r="C873" s="236" t="s">
        <v>777</v>
      </c>
      <c r="D873" s="6"/>
      <c r="E873" s="8"/>
      <c r="F873" s="98">
        <v>1</v>
      </c>
      <c r="G873" s="8"/>
      <c r="H873" s="7">
        <f t="shared" si="721"/>
        <v>1</v>
      </c>
      <c r="I873" s="4">
        <v>1</v>
      </c>
      <c r="J873" s="8" t="s">
        <v>231</v>
      </c>
      <c r="K873" s="7">
        <f>SUMIF(exportMMB!D:D,'Voorbeeld Costreport BudgetMMB'!A873,exportMMB!G:G)</f>
        <v>0</v>
      </c>
      <c r="L873" s="14">
        <f>INDEX(budgetMMB!L:L,MATCH(A:A,budgetMMB!A:A,0))</f>
        <v>0</v>
      </c>
      <c r="M873" s="22">
        <f>INDEX(budgetMMB!M:M,MATCH($A:$A,budgetMMB!$A:$A,0))</f>
        <v>0</v>
      </c>
      <c r="N873" s="14">
        <f>INDEX(budgetMMB!N:N,MATCH($A:$A,budgetMMB!$A:$A,0))</f>
        <v>0</v>
      </c>
      <c r="O873" s="35">
        <f>INDEX(budgetMMB!O:O,MATCH($A:$A,budgetMMB!$A:$A,0))</f>
        <v>0</v>
      </c>
      <c r="P873" s="35">
        <f>INDEX(budgetMMB!P:P,MATCH($A:$A,budgetMMB!$A:$A,0))</f>
        <v>0</v>
      </c>
      <c r="Q873" s="35">
        <f>INDEX(budgetMMB!Q:Q,MATCH($A:$A,budgetMMB!$A:$A,0))</f>
        <v>0</v>
      </c>
      <c r="R873" s="35">
        <f>INDEX(budgetMMB!R:R,MATCH($A:$A,budgetMMB!$A:$A,0))</f>
        <v>0</v>
      </c>
      <c r="S873" s="14">
        <f t="shared" si="722"/>
        <v>0</v>
      </c>
      <c r="T873" s="35">
        <f>INDEX(budgetMMB!T:T,MATCH($A:$A,budgetMMB!$A:$A,0))</f>
        <v>0</v>
      </c>
      <c r="U873" s="332">
        <f t="shared" si="723"/>
        <v>0</v>
      </c>
      <c r="V873" s="58"/>
      <c r="W873" s="14"/>
      <c r="X873" s="58"/>
      <c r="Y873" s="58"/>
      <c r="Z873" s="58"/>
      <c r="AA873" s="58"/>
      <c r="AB873" s="75"/>
      <c r="AC873" s="319">
        <f t="shared" si="719"/>
        <v>0</v>
      </c>
      <c r="AD873" s="278"/>
      <c r="AE873" s="278"/>
      <c r="AF873" s="278"/>
      <c r="AG873" s="294">
        <f t="shared" si="720"/>
        <v>0</v>
      </c>
      <c r="AH873" s="304">
        <f t="shared" si="724"/>
        <v>0</v>
      </c>
    </row>
    <row r="874" spans="1:35">
      <c r="A874" s="103">
        <v>5451</v>
      </c>
      <c r="B874" s="44" t="s">
        <v>822</v>
      </c>
      <c r="C874" s="236" t="s">
        <v>777</v>
      </c>
      <c r="D874" s="6"/>
      <c r="E874" s="8"/>
      <c r="F874" s="98">
        <v>1</v>
      </c>
      <c r="G874" s="8"/>
      <c r="H874" s="7">
        <f t="shared" si="721"/>
        <v>1</v>
      </c>
      <c r="I874" s="4">
        <v>1</v>
      </c>
      <c r="J874" s="8" t="s">
        <v>231</v>
      </c>
      <c r="K874" s="7">
        <f>SUMIF(exportMMB!D:D,'Voorbeeld Costreport BudgetMMB'!A874,exportMMB!G:G)</f>
        <v>0</v>
      </c>
      <c r="L874" s="14">
        <f>INDEX(budgetMMB!L:L,MATCH(A:A,budgetMMB!A:A,0))</f>
        <v>0</v>
      </c>
      <c r="M874" s="22">
        <f>INDEX(budgetMMB!M:M,MATCH($A:$A,budgetMMB!$A:$A,0))</f>
        <v>0</v>
      </c>
      <c r="N874" s="14">
        <f>INDEX(budgetMMB!N:N,MATCH($A:$A,budgetMMB!$A:$A,0))</f>
        <v>0</v>
      </c>
      <c r="O874" s="35">
        <f>INDEX(budgetMMB!O:O,MATCH($A:$A,budgetMMB!$A:$A,0))</f>
        <v>0</v>
      </c>
      <c r="P874" s="35">
        <f>INDEX(budgetMMB!P:P,MATCH($A:$A,budgetMMB!$A:$A,0))</f>
        <v>0</v>
      </c>
      <c r="Q874" s="35">
        <f>INDEX(budgetMMB!Q:Q,MATCH($A:$A,budgetMMB!$A:$A,0))</f>
        <v>0</v>
      </c>
      <c r="R874" s="35">
        <f>INDEX(budgetMMB!R:R,MATCH($A:$A,budgetMMB!$A:$A,0))</f>
        <v>0</v>
      </c>
      <c r="S874" s="14">
        <f t="shared" si="722"/>
        <v>0</v>
      </c>
      <c r="T874" s="35">
        <f>INDEX(budgetMMB!T:T,MATCH($A:$A,budgetMMB!$A:$A,0))</f>
        <v>0</v>
      </c>
      <c r="U874" s="332">
        <f t="shared" si="723"/>
        <v>0</v>
      </c>
      <c r="V874" s="58"/>
      <c r="W874" s="14"/>
      <c r="X874" s="58"/>
      <c r="Y874" s="58"/>
      <c r="Z874" s="58"/>
      <c r="AA874" s="58"/>
      <c r="AB874" s="75"/>
      <c r="AC874" s="319">
        <f t="shared" si="719"/>
        <v>0</v>
      </c>
      <c r="AD874" s="278"/>
      <c r="AE874" s="278"/>
      <c r="AF874" s="278"/>
      <c r="AG874" s="294">
        <f t="shared" si="720"/>
        <v>0</v>
      </c>
      <c r="AH874" s="304">
        <f t="shared" si="724"/>
        <v>0</v>
      </c>
    </row>
    <row r="875" spans="1:35">
      <c r="A875" s="103">
        <v>5456</v>
      </c>
      <c r="B875" s="44" t="s">
        <v>823</v>
      </c>
      <c r="C875" s="236" t="s">
        <v>777</v>
      </c>
      <c r="D875" s="6"/>
      <c r="E875" s="8"/>
      <c r="F875" s="98">
        <v>1</v>
      </c>
      <c r="G875" s="8"/>
      <c r="H875" s="7">
        <f t="shared" ref="H875:H884" si="726">SUM(E875:G875)</f>
        <v>1</v>
      </c>
      <c r="I875" s="4">
        <v>1</v>
      </c>
      <c r="J875" s="8" t="s">
        <v>231</v>
      </c>
      <c r="K875" s="7">
        <f>SUMIF(exportMMB!D:D,'Voorbeeld Costreport BudgetMMB'!A875,exportMMB!G:G)</f>
        <v>0</v>
      </c>
      <c r="L875" s="14">
        <f>INDEX(budgetMMB!L:L,MATCH(A:A,budgetMMB!A:A,0))</f>
        <v>0</v>
      </c>
      <c r="M875" s="22">
        <f>INDEX(budgetMMB!M:M,MATCH($A:$A,budgetMMB!$A:$A,0))</f>
        <v>0</v>
      </c>
      <c r="N875" s="14">
        <f>INDEX(budgetMMB!N:N,MATCH($A:$A,budgetMMB!$A:$A,0))</f>
        <v>0</v>
      </c>
      <c r="O875" s="35">
        <f>INDEX(budgetMMB!O:O,MATCH($A:$A,budgetMMB!$A:$A,0))</f>
        <v>0</v>
      </c>
      <c r="P875" s="35">
        <f>INDEX(budgetMMB!P:P,MATCH($A:$A,budgetMMB!$A:$A,0))</f>
        <v>0</v>
      </c>
      <c r="Q875" s="35">
        <f>INDEX(budgetMMB!Q:Q,MATCH($A:$A,budgetMMB!$A:$A,0))</f>
        <v>0</v>
      </c>
      <c r="R875" s="35">
        <f>INDEX(budgetMMB!R:R,MATCH($A:$A,budgetMMB!$A:$A,0))</f>
        <v>0</v>
      </c>
      <c r="S875" s="14">
        <f t="shared" si="722"/>
        <v>0</v>
      </c>
      <c r="T875" s="35">
        <f>INDEX(budgetMMB!T:T,MATCH($A:$A,budgetMMB!$A:$A,0))</f>
        <v>0</v>
      </c>
      <c r="U875" s="332">
        <f t="shared" si="723"/>
        <v>0</v>
      </c>
      <c r="V875" s="58"/>
      <c r="W875" s="14"/>
      <c r="X875" s="58"/>
      <c r="Y875" s="58"/>
      <c r="Z875" s="58"/>
      <c r="AA875" s="58"/>
      <c r="AB875" s="75"/>
      <c r="AC875" s="319">
        <f t="shared" si="719"/>
        <v>0</v>
      </c>
      <c r="AD875" s="278"/>
      <c r="AE875" s="278"/>
      <c r="AF875" s="278"/>
      <c r="AG875" s="294">
        <f t="shared" si="720"/>
        <v>0</v>
      </c>
      <c r="AH875" s="304">
        <f t="shared" si="724"/>
        <v>0</v>
      </c>
    </row>
    <row r="876" spans="1:35">
      <c r="A876" s="103">
        <v>5470</v>
      </c>
      <c r="B876" s="44" t="s">
        <v>824</v>
      </c>
      <c r="C876" s="236" t="s">
        <v>777</v>
      </c>
      <c r="D876" s="6"/>
      <c r="E876" s="8"/>
      <c r="F876" s="98">
        <v>1</v>
      </c>
      <c r="G876" s="8"/>
      <c r="H876" s="7">
        <f t="shared" si="726"/>
        <v>1</v>
      </c>
      <c r="I876" s="4">
        <v>1</v>
      </c>
      <c r="J876" s="8" t="s">
        <v>231</v>
      </c>
      <c r="K876" s="7">
        <f>SUMIF(exportMMB!D:D,'Voorbeeld Costreport BudgetMMB'!A876,exportMMB!G:G)</f>
        <v>0</v>
      </c>
      <c r="L876" s="14">
        <f>INDEX(budgetMMB!L:L,MATCH(A:A,budgetMMB!A:A,0))</f>
        <v>0</v>
      </c>
      <c r="M876" s="22">
        <f>INDEX(budgetMMB!M:M,MATCH($A:$A,budgetMMB!$A:$A,0))</f>
        <v>0</v>
      </c>
      <c r="N876" s="14">
        <f>INDEX(budgetMMB!N:N,MATCH($A:$A,budgetMMB!$A:$A,0))</f>
        <v>0</v>
      </c>
      <c r="O876" s="35">
        <f>INDEX(budgetMMB!O:O,MATCH($A:$A,budgetMMB!$A:$A,0))</f>
        <v>0</v>
      </c>
      <c r="P876" s="35">
        <f>INDEX(budgetMMB!P:P,MATCH($A:$A,budgetMMB!$A:$A,0))</f>
        <v>0</v>
      </c>
      <c r="Q876" s="35">
        <f>INDEX(budgetMMB!Q:Q,MATCH($A:$A,budgetMMB!$A:$A,0))</f>
        <v>0</v>
      </c>
      <c r="R876" s="35">
        <f>INDEX(budgetMMB!R:R,MATCH($A:$A,budgetMMB!$A:$A,0))</f>
        <v>0</v>
      </c>
      <c r="S876" s="14">
        <f t="shared" si="722"/>
        <v>0</v>
      </c>
      <c r="T876" s="35">
        <f>INDEX(budgetMMB!T:T,MATCH($A:$A,budgetMMB!$A:$A,0))</f>
        <v>0</v>
      </c>
      <c r="U876" s="332">
        <f t="shared" si="723"/>
        <v>0</v>
      </c>
      <c r="V876" s="58"/>
      <c r="W876" s="14"/>
      <c r="X876" s="58"/>
      <c r="Y876" s="58"/>
      <c r="Z876" s="58"/>
      <c r="AA876" s="58"/>
      <c r="AB876" s="75"/>
      <c r="AC876" s="319">
        <f t="shared" si="719"/>
        <v>0</v>
      </c>
      <c r="AD876" s="278"/>
      <c r="AE876" s="278"/>
      <c r="AF876" s="278"/>
      <c r="AG876" s="294">
        <f t="shared" si="720"/>
        <v>0</v>
      </c>
      <c r="AH876" s="304">
        <f t="shared" si="724"/>
        <v>0</v>
      </c>
    </row>
    <row r="877" spans="1:35">
      <c r="A877" s="103">
        <v>5471</v>
      </c>
      <c r="B877" s="44" t="s">
        <v>825</v>
      </c>
      <c r="C877" s="236" t="s">
        <v>777</v>
      </c>
      <c r="D877" s="6"/>
      <c r="E877" s="4"/>
      <c r="F877" s="98">
        <v>1</v>
      </c>
      <c r="G877" s="10"/>
      <c r="H877" s="7">
        <f t="shared" ref="H877" si="727">SUM(E877:G877)</f>
        <v>1</v>
      </c>
      <c r="I877" s="4">
        <v>1</v>
      </c>
      <c r="J877" s="8" t="s">
        <v>231</v>
      </c>
      <c r="K877" s="7">
        <f>SUMIF(exportMMB!D:D,'Voorbeeld Costreport BudgetMMB'!A877,exportMMB!G:G)</f>
        <v>0</v>
      </c>
      <c r="L877" s="14">
        <f>INDEX(budgetMMB!L:L,MATCH(A:A,budgetMMB!A:A,0))</f>
        <v>0</v>
      </c>
      <c r="M877" s="22">
        <f>INDEX(budgetMMB!M:M,MATCH($A:$A,budgetMMB!$A:$A,0))</f>
        <v>0</v>
      </c>
      <c r="N877" s="14">
        <f>INDEX(budgetMMB!N:N,MATCH($A:$A,budgetMMB!$A:$A,0))</f>
        <v>0</v>
      </c>
      <c r="O877" s="35">
        <f>INDEX(budgetMMB!O:O,MATCH($A:$A,budgetMMB!$A:$A,0))</f>
        <v>0</v>
      </c>
      <c r="P877" s="35">
        <f>INDEX(budgetMMB!P:P,MATCH($A:$A,budgetMMB!$A:$A,0))</f>
        <v>0</v>
      </c>
      <c r="Q877" s="35">
        <f>INDEX(budgetMMB!Q:Q,MATCH($A:$A,budgetMMB!$A:$A,0))</f>
        <v>0</v>
      </c>
      <c r="R877" s="35">
        <f>INDEX(budgetMMB!R:R,MATCH($A:$A,budgetMMB!$A:$A,0))</f>
        <v>0</v>
      </c>
      <c r="S877" s="14">
        <f t="shared" si="722"/>
        <v>0</v>
      </c>
      <c r="T877" s="35">
        <f>INDEX(budgetMMB!T:T,MATCH($A:$A,budgetMMB!$A:$A,0))</f>
        <v>0</v>
      </c>
      <c r="U877" s="332">
        <f t="shared" si="723"/>
        <v>0</v>
      </c>
      <c r="V877" s="58"/>
      <c r="W877" s="14"/>
      <c r="X877" s="58"/>
      <c r="Y877" s="58"/>
      <c r="Z877" s="58"/>
      <c r="AA877" s="58"/>
      <c r="AB877" s="75"/>
      <c r="AC877" s="319">
        <f t="shared" si="719"/>
        <v>0</v>
      </c>
      <c r="AD877" s="278"/>
      <c r="AE877" s="278"/>
      <c r="AF877" s="278"/>
      <c r="AG877" s="294">
        <f t="shared" si="720"/>
        <v>0</v>
      </c>
      <c r="AH877" s="304">
        <f t="shared" si="724"/>
        <v>0</v>
      </c>
    </row>
    <row r="878" spans="1:35">
      <c r="A878" s="39">
        <v>5494</v>
      </c>
      <c r="B878" s="44" t="s">
        <v>774</v>
      </c>
      <c r="C878" s="236" t="s">
        <v>254</v>
      </c>
      <c r="D878" s="6"/>
      <c r="E878" s="8"/>
      <c r="F878" s="98">
        <v>1</v>
      </c>
      <c r="G878" s="8"/>
      <c r="H878" s="7">
        <f t="shared" si="726"/>
        <v>1</v>
      </c>
      <c r="I878" s="4">
        <v>1</v>
      </c>
      <c r="J878" s="8" t="s">
        <v>231</v>
      </c>
      <c r="K878" s="7">
        <f>SUMIF(exportMMB!D:D,'Voorbeeld Costreport BudgetMMB'!A878,exportMMB!G:G)</f>
        <v>0</v>
      </c>
      <c r="L878" s="14">
        <f>INDEX(budgetMMB!L:L,MATCH(A:A,budgetMMB!A:A,0))</f>
        <v>0</v>
      </c>
      <c r="M878" s="22">
        <f>INDEX(budgetMMB!M:M,MATCH($A:$A,budgetMMB!$A:$A,0))</f>
        <v>0</v>
      </c>
      <c r="N878" s="14">
        <f>INDEX(budgetMMB!N:N,MATCH($A:$A,budgetMMB!$A:$A,0))</f>
        <v>0</v>
      </c>
      <c r="O878" s="35">
        <f>INDEX(budgetMMB!O:O,MATCH($A:$A,budgetMMB!$A:$A,0))</f>
        <v>0</v>
      </c>
      <c r="P878" s="35">
        <f>INDEX(budgetMMB!P:P,MATCH($A:$A,budgetMMB!$A:$A,0))</f>
        <v>0</v>
      </c>
      <c r="Q878" s="35">
        <f>INDEX(budgetMMB!Q:Q,MATCH($A:$A,budgetMMB!$A:$A,0))</f>
        <v>0</v>
      </c>
      <c r="R878" s="35">
        <f>INDEX(budgetMMB!R:R,MATCH($A:$A,budgetMMB!$A:$A,0))</f>
        <v>0</v>
      </c>
      <c r="S878" s="14">
        <f t="shared" si="722"/>
        <v>0</v>
      </c>
      <c r="T878" s="36"/>
      <c r="U878" s="332">
        <f t="shared" si="723"/>
        <v>0</v>
      </c>
      <c r="V878" s="58"/>
      <c r="W878" s="14"/>
      <c r="X878" s="58"/>
      <c r="Y878" s="58"/>
      <c r="Z878" s="58"/>
      <c r="AA878" s="58"/>
      <c r="AB878" s="310"/>
      <c r="AC878" s="319">
        <f t="shared" si="719"/>
        <v>0</v>
      </c>
      <c r="AD878" s="278"/>
      <c r="AE878" s="278"/>
      <c r="AF878" s="278"/>
      <c r="AG878" s="294">
        <f t="shared" si="720"/>
        <v>0</v>
      </c>
      <c r="AH878" s="304">
        <f t="shared" si="724"/>
        <v>0</v>
      </c>
    </row>
    <row r="879" spans="1:35">
      <c r="A879" s="1"/>
      <c r="B879" s="46" t="s">
        <v>152</v>
      </c>
      <c r="C879" s="239"/>
      <c r="D879" s="6"/>
      <c r="E879" s="4"/>
      <c r="F879" s="98"/>
      <c r="G879" s="8"/>
      <c r="H879" s="7"/>
      <c r="I879" s="4"/>
      <c r="J879" s="8"/>
      <c r="K879" s="7"/>
      <c r="L879" s="16">
        <f>SUM(L868:L878)</f>
        <v>0</v>
      </c>
      <c r="M879" s="25">
        <f>SUM(M869:M878)</f>
        <v>0</v>
      </c>
      <c r="N879" s="16">
        <f t="shared" ref="N879:U879" si="728">SUM(N869:N878)</f>
        <v>0</v>
      </c>
      <c r="O879" s="34">
        <f t="shared" si="728"/>
        <v>0</v>
      </c>
      <c r="P879" s="34">
        <f t="shared" si="728"/>
        <v>0</v>
      </c>
      <c r="Q879" s="34">
        <f t="shared" si="728"/>
        <v>0</v>
      </c>
      <c r="R879" s="34">
        <f t="shared" si="728"/>
        <v>0</v>
      </c>
      <c r="S879" s="16">
        <f t="shared" si="728"/>
        <v>0</v>
      </c>
      <c r="T879" s="34">
        <f t="shared" si="728"/>
        <v>0</v>
      </c>
      <c r="U879" s="284">
        <f t="shared" si="728"/>
        <v>0</v>
      </c>
      <c r="V879" s="58">
        <f t="shared" ref="V879:AA879" si="729">SUM(V869:V878)</f>
        <v>0</v>
      </c>
      <c r="W879" s="14">
        <f t="shared" si="729"/>
        <v>0</v>
      </c>
      <c r="X879" s="58">
        <f t="shared" si="729"/>
        <v>0</v>
      </c>
      <c r="Y879" s="58">
        <f t="shared" si="729"/>
        <v>0</v>
      </c>
      <c r="Z879" s="58">
        <f t="shared" si="729"/>
        <v>0</v>
      </c>
      <c r="AA879" s="58">
        <f t="shared" si="729"/>
        <v>0</v>
      </c>
      <c r="AB879" s="59">
        <f t="shared" ref="AB879" si="730">SUM(AB869:AB878)</f>
        <v>0</v>
      </c>
      <c r="AC879" s="315">
        <f t="shared" ref="AC879:AF879" si="731">SUM(AC869:AC878)</f>
        <v>0</v>
      </c>
      <c r="AD879" s="275">
        <f t="shared" si="731"/>
        <v>0</v>
      </c>
      <c r="AE879" s="275">
        <f t="shared" si="731"/>
        <v>0</v>
      </c>
      <c r="AF879" s="275">
        <f t="shared" si="731"/>
        <v>0</v>
      </c>
      <c r="AG879" s="290">
        <f t="shared" ref="AG879" si="732">SUM(AG869:AG878)</f>
        <v>0</v>
      </c>
      <c r="AH879" s="300">
        <f>SUM(AH869:AH878)</f>
        <v>0</v>
      </c>
      <c r="AI879" s="16"/>
    </row>
    <row r="880" spans="1:35">
      <c r="A880" s="1"/>
      <c r="B880" s="46"/>
      <c r="C880" s="239"/>
      <c r="D880" s="6"/>
      <c r="E880" s="4"/>
      <c r="F880" s="98"/>
      <c r="G880" s="8"/>
      <c r="H880" s="7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  <c r="U880" s="284"/>
      <c r="V880" s="58"/>
      <c r="W880" s="14"/>
      <c r="X880" s="58"/>
      <c r="Y880" s="58"/>
      <c r="Z880" s="58"/>
      <c r="AA880" s="58"/>
      <c r="AB880" s="75"/>
      <c r="AC880" s="319"/>
      <c r="AD880" s="278"/>
      <c r="AE880" s="278"/>
      <c r="AF880" s="278"/>
      <c r="AG880" s="294"/>
      <c r="AH880" s="304"/>
    </row>
    <row r="881" spans="1:35">
      <c r="A881" s="41">
        <v>5500</v>
      </c>
      <c r="B881" s="31" t="s">
        <v>209</v>
      </c>
      <c r="C881" s="237"/>
      <c r="D881" s="6"/>
      <c r="E881" s="4"/>
      <c r="F881" s="98"/>
      <c r="G881" s="8"/>
      <c r="H881" s="7"/>
      <c r="I881" s="4"/>
      <c r="J881" s="4"/>
      <c r="K881" s="7"/>
      <c r="L881" s="14">
        <f>INDEX(budgetMMB!L:L,MATCH(A:A,budgetMMB!A:A,0))</f>
        <v>0</v>
      </c>
      <c r="M881" s="22">
        <f>INDEX(budgetMMB!M:M,MATCH($A:$A,budgetMMB!$A:$A,0))</f>
        <v>0</v>
      </c>
      <c r="N881" s="14">
        <f>INDEX(budgetMMB!N:N,MATCH($A:$A,budgetMMB!$A:$A,0))</f>
        <v>0</v>
      </c>
      <c r="O881" s="35">
        <f>INDEX(budgetMMB!O:O,MATCH($A:$A,budgetMMB!$A:$A,0))</f>
        <v>0</v>
      </c>
      <c r="P881" s="35">
        <f>INDEX(budgetMMB!P:P,MATCH($A:$A,budgetMMB!$A:$A,0))</f>
        <v>0</v>
      </c>
      <c r="Q881" s="35">
        <f>INDEX(budgetMMB!Q:Q,MATCH($A:$A,budgetMMB!$A:$A,0))</f>
        <v>0</v>
      </c>
      <c r="R881" s="35">
        <f>INDEX(budgetMMB!R:R,MATCH($A:$A,budgetMMB!$A:$A,0))</f>
        <v>0</v>
      </c>
      <c r="S881" s="14"/>
      <c r="T881" s="33"/>
      <c r="U881" s="284"/>
      <c r="V881" s="58"/>
      <c r="W881" s="14"/>
      <c r="X881" s="58"/>
      <c r="Y881" s="58"/>
      <c r="Z881" s="58"/>
      <c r="AA881" s="58"/>
      <c r="AB881" s="75"/>
      <c r="AC881" s="319">
        <f>AD:AD+AE:AE</f>
        <v>0</v>
      </c>
      <c r="AD881" s="278"/>
      <c r="AE881" s="278"/>
      <c r="AF881" s="278"/>
      <c r="AG881" s="294">
        <f>AC:AC+U:U</f>
        <v>0</v>
      </c>
      <c r="AH881" s="304"/>
    </row>
    <row r="882" spans="1:35">
      <c r="A882" s="103">
        <v>5540</v>
      </c>
      <c r="B882" s="44" t="s">
        <v>826</v>
      </c>
      <c r="C882" s="236" t="s">
        <v>777</v>
      </c>
      <c r="D882" s="6"/>
      <c r="E882" s="4"/>
      <c r="F882" s="98">
        <v>1</v>
      </c>
      <c r="G882" s="8"/>
      <c r="H882" s="7">
        <f t="shared" si="726"/>
        <v>1</v>
      </c>
      <c r="I882" s="4">
        <v>1</v>
      </c>
      <c r="J882" s="8" t="s">
        <v>231</v>
      </c>
      <c r="K882" s="7">
        <f>SUMIF(exportMMB!D:D,'Voorbeeld Costreport BudgetMMB'!A882,exportMMB!G:G)</f>
        <v>0</v>
      </c>
      <c r="L882" s="14">
        <f>INDEX(budgetMMB!L:L,MATCH(A:A,budgetMMB!A:A,0))</f>
        <v>0</v>
      </c>
      <c r="M882" s="22">
        <f>INDEX(budgetMMB!M:M,MATCH($A:$A,budgetMMB!$A:$A,0))</f>
        <v>0</v>
      </c>
      <c r="N882" s="14">
        <f>INDEX(budgetMMB!N:N,MATCH($A:$A,budgetMMB!$A:$A,0))</f>
        <v>0</v>
      </c>
      <c r="O882" s="35">
        <f>INDEX(budgetMMB!O:O,MATCH($A:$A,budgetMMB!$A:$A,0))</f>
        <v>0</v>
      </c>
      <c r="P882" s="35">
        <f>INDEX(budgetMMB!P:P,MATCH($A:$A,budgetMMB!$A:$A,0))</f>
        <v>0</v>
      </c>
      <c r="Q882" s="35">
        <f>INDEX(budgetMMB!Q:Q,MATCH($A:$A,budgetMMB!$A:$A,0))</f>
        <v>0</v>
      </c>
      <c r="R882" s="35">
        <f>INDEX(budgetMMB!R:R,MATCH($A:$A,budgetMMB!$A:$A,0))</f>
        <v>0</v>
      </c>
      <c r="S882" s="14">
        <f>L882-SUM(N882:R882)</f>
        <v>0</v>
      </c>
      <c r="T882" s="35">
        <f>INDEX(budgetMMB!T:T,MATCH($A:$A,budgetMMB!$A:$A,0))</f>
        <v>0</v>
      </c>
      <c r="U882" s="332">
        <f>W:W+X:X+Y:Y+Z:Z+AA:AA</f>
        <v>0</v>
      </c>
      <c r="V882" s="58"/>
      <c r="W882" s="14"/>
      <c r="X882" s="58"/>
      <c r="Y882" s="58"/>
      <c r="Z882" s="58"/>
      <c r="AA882" s="58"/>
      <c r="AB882" s="75"/>
      <c r="AC882" s="319">
        <f>AD:AD+AE:AE</f>
        <v>0</v>
      </c>
      <c r="AD882" s="278"/>
      <c r="AE882" s="278"/>
      <c r="AF882" s="278"/>
      <c r="AG882" s="294">
        <f>AC:AC+U:U</f>
        <v>0</v>
      </c>
      <c r="AH882" s="304">
        <f>L:L-AG:AG</f>
        <v>0</v>
      </c>
    </row>
    <row r="883" spans="1:35">
      <c r="A883" s="103">
        <v>5550</v>
      </c>
      <c r="B883" s="44" t="s">
        <v>827</v>
      </c>
      <c r="C883" s="236" t="s">
        <v>777</v>
      </c>
      <c r="D883" s="6"/>
      <c r="E883" s="4"/>
      <c r="F883" s="98">
        <v>1</v>
      </c>
      <c r="G883" s="8"/>
      <c r="H883" s="7">
        <f t="shared" ref="H883" si="733">SUM(E883:G883)</f>
        <v>1</v>
      </c>
      <c r="I883" s="4">
        <v>1</v>
      </c>
      <c r="J883" s="8" t="s">
        <v>231</v>
      </c>
      <c r="K883" s="7">
        <f>SUMIF(exportMMB!D:D,'Voorbeeld Costreport BudgetMMB'!A883,exportMMB!G:G)</f>
        <v>0</v>
      </c>
      <c r="L883" s="14">
        <f>INDEX(budgetMMB!L:L,MATCH(A:A,budgetMMB!A:A,0))</f>
        <v>0</v>
      </c>
      <c r="M883" s="22">
        <f>INDEX(budgetMMB!M:M,MATCH($A:$A,budgetMMB!$A:$A,0))</f>
        <v>0</v>
      </c>
      <c r="N883" s="14">
        <f>INDEX(budgetMMB!N:N,MATCH($A:$A,budgetMMB!$A:$A,0))</f>
        <v>0</v>
      </c>
      <c r="O883" s="35">
        <f>INDEX(budgetMMB!O:O,MATCH($A:$A,budgetMMB!$A:$A,0))</f>
        <v>0</v>
      </c>
      <c r="P883" s="35">
        <f>INDEX(budgetMMB!P:P,MATCH($A:$A,budgetMMB!$A:$A,0))</f>
        <v>0</v>
      </c>
      <c r="Q883" s="35">
        <f>INDEX(budgetMMB!Q:Q,MATCH($A:$A,budgetMMB!$A:$A,0))</f>
        <v>0</v>
      </c>
      <c r="R883" s="35">
        <f>INDEX(budgetMMB!R:R,MATCH($A:$A,budgetMMB!$A:$A,0))</f>
        <v>0</v>
      </c>
      <c r="S883" s="14">
        <f>L883-SUM(N883:R883)</f>
        <v>0</v>
      </c>
      <c r="T883" s="35">
        <f>INDEX(budgetMMB!T:T,MATCH($A:$A,budgetMMB!$A:$A,0))</f>
        <v>0</v>
      </c>
      <c r="U883" s="332">
        <f>W:W+X:X+Y:Y+Z:Z+AA:AA</f>
        <v>0</v>
      </c>
      <c r="V883" s="58"/>
      <c r="W883" s="14"/>
      <c r="X883" s="58"/>
      <c r="Y883" s="58"/>
      <c r="Z883" s="58"/>
      <c r="AA883" s="58"/>
      <c r="AB883" s="75"/>
      <c r="AC883" s="319">
        <f>AD:AD+AE:AE</f>
        <v>0</v>
      </c>
      <c r="AD883" s="278"/>
      <c r="AE883" s="278"/>
      <c r="AF883" s="278"/>
      <c r="AG883" s="294">
        <f>AC:AC+U:U</f>
        <v>0</v>
      </c>
      <c r="AH883" s="304">
        <f>L:L-AG:AG</f>
        <v>0</v>
      </c>
    </row>
    <row r="884" spans="1:35">
      <c r="A884" s="350">
        <v>5551</v>
      </c>
      <c r="B884" s="108" t="s">
        <v>828</v>
      </c>
      <c r="C884" s="236" t="s">
        <v>777</v>
      </c>
      <c r="D884" s="6"/>
      <c r="E884" s="4"/>
      <c r="F884" s="98">
        <v>1</v>
      </c>
      <c r="G884" s="8"/>
      <c r="H884" s="7">
        <f t="shared" si="726"/>
        <v>1</v>
      </c>
      <c r="I884" s="4">
        <v>1</v>
      </c>
      <c r="J884" s="8" t="s">
        <v>231</v>
      </c>
      <c r="K884" s="7">
        <f>SUMIF(exportMMB!D:D,'Voorbeeld Costreport BudgetMMB'!A884,exportMMB!G:G)</f>
        <v>0</v>
      </c>
      <c r="L884" s="14">
        <f>INDEX(budgetMMB!L:L,MATCH(A:A,budgetMMB!A:A,0))</f>
        <v>0</v>
      </c>
      <c r="M884" s="22">
        <f>INDEX(budgetMMB!M:M,MATCH($A:$A,budgetMMB!$A:$A,0))</f>
        <v>0</v>
      </c>
      <c r="N884" s="14">
        <f>INDEX(budgetMMB!N:N,MATCH($A:$A,budgetMMB!$A:$A,0))</f>
        <v>0</v>
      </c>
      <c r="O884" s="35">
        <f>INDEX(budgetMMB!O:O,MATCH($A:$A,budgetMMB!$A:$A,0))</f>
        <v>0</v>
      </c>
      <c r="P884" s="35">
        <f>INDEX(budgetMMB!P:P,MATCH($A:$A,budgetMMB!$A:$A,0))</f>
        <v>0</v>
      </c>
      <c r="Q884" s="35">
        <f>INDEX(budgetMMB!Q:Q,MATCH($A:$A,budgetMMB!$A:$A,0))</f>
        <v>0</v>
      </c>
      <c r="R884" s="35">
        <f>INDEX(budgetMMB!R:R,MATCH($A:$A,budgetMMB!$A:$A,0))</f>
        <v>0</v>
      </c>
      <c r="S884" s="14">
        <f>L884-SUM(N884:R884)</f>
        <v>0</v>
      </c>
      <c r="T884" s="35">
        <f>INDEX(budgetMMB!T:T,MATCH($A:$A,budgetMMB!$A:$A,0))</f>
        <v>0</v>
      </c>
      <c r="U884" s="332">
        <f>W:W+X:X+Y:Y+Z:Z+AA:AA</f>
        <v>0</v>
      </c>
      <c r="V884" s="58"/>
      <c r="W884" s="14"/>
      <c r="X884" s="58"/>
      <c r="Y884" s="58"/>
      <c r="Z884" s="58"/>
      <c r="AA884" s="58"/>
      <c r="AB884" s="75"/>
      <c r="AC884" s="319">
        <f>AD:AD+AE:AE</f>
        <v>0</v>
      </c>
      <c r="AD884" s="278"/>
      <c r="AE884" s="278"/>
      <c r="AF884" s="278"/>
      <c r="AG884" s="294">
        <f>AC:AC+U:U</f>
        <v>0</v>
      </c>
      <c r="AH884" s="304">
        <f>L:L-AG:AG</f>
        <v>0</v>
      </c>
    </row>
    <row r="885" spans="1:35">
      <c r="A885" s="1"/>
      <c r="B885" s="46" t="s">
        <v>152</v>
      </c>
      <c r="C885" s="239"/>
      <c r="D885" s="6"/>
      <c r="E885" s="4"/>
      <c r="F885" s="98"/>
      <c r="G885" s="8"/>
      <c r="H885" s="7"/>
      <c r="I885" s="4"/>
      <c r="J885" s="8"/>
      <c r="K885" s="7"/>
      <c r="L885" s="16">
        <f>SUM(L881:L884)</f>
        <v>0</v>
      </c>
      <c r="M885" s="21">
        <f>SUM(M882:M884)</f>
        <v>0</v>
      </c>
      <c r="N885" s="16">
        <f t="shared" ref="N885:U885" si="734">SUM(N882:N884)</f>
        <v>0</v>
      </c>
      <c r="O885" s="34">
        <f t="shared" si="734"/>
        <v>0</v>
      </c>
      <c r="P885" s="34">
        <f t="shared" si="734"/>
        <v>0</v>
      </c>
      <c r="Q885" s="34">
        <f t="shared" si="734"/>
        <v>0</v>
      </c>
      <c r="R885" s="34">
        <f t="shared" si="734"/>
        <v>0</v>
      </c>
      <c r="S885" s="16">
        <f t="shared" si="734"/>
        <v>0</v>
      </c>
      <c r="T885" s="34">
        <f t="shared" si="734"/>
        <v>0</v>
      </c>
      <c r="U885" s="284">
        <f t="shared" si="734"/>
        <v>0</v>
      </c>
      <c r="V885" s="58">
        <f t="shared" ref="V885:AB885" si="735">SUM(V882:V884)</f>
        <v>0</v>
      </c>
      <c r="W885" s="14">
        <f t="shared" si="735"/>
        <v>0</v>
      </c>
      <c r="X885" s="58">
        <f t="shared" si="735"/>
        <v>0</v>
      </c>
      <c r="Y885" s="58">
        <f t="shared" si="735"/>
        <v>0</v>
      </c>
      <c r="Z885" s="58">
        <f t="shared" si="735"/>
        <v>0</v>
      </c>
      <c r="AA885" s="58">
        <f t="shared" si="735"/>
        <v>0</v>
      </c>
      <c r="AB885" s="59">
        <f t="shared" si="735"/>
        <v>0</v>
      </c>
      <c r="AC885" s="320">
        <f>SUM(AC882:AC884)</f>
        <v>0</v>
      </c>
      <c r="AD885" s="279">
        <f>SUM(AD882:AD884)</f>
        <v>0</v>
      </c>
      <c r="AE885" s="279">
        <f>SUM(AE882:AE884)</f>
        <v>0</v>
      </c>
      <c r="AF885" s="279">
        <f>SUM(AF882:AF884)</f>
        <v>0</v>
      </c>
      <c r="AG885" s="295">
        <f t="shared" ref="AG885" si="736">SUM(AG882:AG884)</f>
        <v>0</v>
      </c>
      <c r="AH885" s="305">
        <f>SUM(AH882:AH884)</f>
        <v>0</v>
      </c>
      <c r="AI885" s="328"/>
    </row>
    <row r="886" spans="1:35">
      <c r="A886" s="39"/>
      <c r="B886" s="44"/>
      <c r="C886" s="236"/>
      <c r="D886" s="6"/>
      <c r="E886" s="4"/>
      <c r="F886" s="98"/>
      <c r="G886" s="8"/>
      <c r="H886" s="7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  <c r="U886" s="284"/>
      <c r="V886" s="58"/>
      <c r="W886" s="14"/>
      <c r="X886" s="58"/>
      <c r="Y886" s="58"/>
      <c r="Z886" s="58"/>
      <c r="AA886" s="58"/>
      <c r="AB886" s="75"/>
      <c r="AC886" s="319"/>
      <c r="AD886" s="278"/>
      <c r="AE886" s="278"/>
      <c r="AF886" s="278"/>
      <c r="AG886" s="294"/>
      <c r="AH886" s="304"/>
    </row>
    <row r="887" spans="1:35">
      <c r="A887" s="104">
        <v>6200</v>
      </c>
      <c r="B887" s="31" t="s">
        <v>212</v>
      </c>
      <c r="C887" s="237"/>
      <c r="D887" s="6"/>
      <c r="E887" s="8"/>
      <c r="F887" s="98"/>
      <c r="G887" s="8"/>
      <c r="H887" s="7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  <c r="U887" s="284"/>
      <c r="V887" s="58"/>
      <c r="W887" s="14"/>
      <c r="X887" s="58"/>
      <c r="Y887" s="58"/>
      <c r="Z887" s="58"/>
      <c r="AA887" s="58"/>
      <c r="AB887" s="75"/>
      <c r="AC887" s="319"/>
      <c r="AD887" s="278"/>
      <c r="AE887" s="278"/>
      <c r="AF887" s="278"/>
      <c r="AG887" s="294"/>
      <c r="AH887" s="304"/>
    </row>
    <row r="888" spans="1:35">
      <c r="A888" s="103">
        <v>6201</v>
      </c>
      <c r="B888" s="44" t="s">
        <v>829</v>
      </c>
      <c r="C888" s="236" t="s">
        <v>230</v>
      </c>
      <c r="D888" s="6"/>
      <c r="E888" s="8"/>
      <c r="F888" s="98">
        <v>1</v>
      </c>
      <c r="G888" s="8"/>
      <c r="H888" s="7">
        <f t="shared" ref="H888:H890" si="737">SUM(E888:G888)</f>
        <v>1</v>
      </c>
      <c r="I888" s="4">
        <v>1</v>
      </c>
      <c r="J888" s="8" t="s">
        <v>231</v>
      </c>
      <c r="K888" s="7">
        <f>SUMIF(exportMMB!D:D,'Voorbeeld Costreport BudgetMMB'!A888,exportMMB!G:G)</f>
        <v>0</v>
      </c>
      <c r="L888" s="14">
        <f>INDEX(budgetMMB!L:L,MATCH(A:A,budgetMMB!A:A,0))</f>
        <v>0</v>
      </c>
      <c r="M888" s="22">
        <f>INDEX(budgetMMB!M:M,MATCH($A:$A,budgetMMB!$A:$A,0))</f>
        <v>0</v>
      </c>
      <c r="N888" s="14">
        <f>INDEX(budgetMMB!N:N,MATCH($A:$A,budgetMMB!$A:$A,0))</f>
        <v>0</v>
      </c>
      <c r="O888" s="35">
        <f>INDEX(budgetMMB!O:O,MATCH($A:$A,budgetMMB!$A:$A,0))</f>
        <v>0</v>
      </c>
      <c r="P888" s="35">
        <f>INDEX(budgetMMB!P:P,MATCH($A:$A,budgetMMB!$A:$A,0))</f>
        <v>0</v>
      </c>
      <c r="Q888" s="35">
        <f>INDEX(budgetMMB!Q:Q,MATCH($A:$A,budgetMMB!$A:$A,0))</f>
        <v>0</v>
      </c>
      <c r="R888" s="35">
        <f>INDEX(budgetMMB!R:R,MATCH($A:$A,budgetMMB!$A:$A,0))</f>
        <v>0</v>
      </c>
      <c r="S888" s="14">
        <f t="shared" ref="S888:S918" si="738">L888-SUM(N888:R888)</f>
        <v>0</v>
      </c>
      <c r="T888" s="35">
        <f>INDEX(budgetMMB!T:T,MATCH($A:$A,budgetMMB!$A:$A,0))</f>
        <v>0</v>
      </c>
      <c r="U888" s="332">
        <f t="shared" ref="U888:U918" si="739">W:W+X:X+Y:Y+Z:Z+AA:AA</f>
        <v>0</v>
      </c>
      <c r="V888" s="58"/>
      <c r="W888" s="14"/>
      <c r="X888" s="58"/>
      <c r="Y888" s="58"/>
      <c r="Z888" s="58"/>
      <c r="AA888" s="58"/>
      <c r="AB888" s="75"/>
      <c r="AC888" s="319">
        <f t="shared" ref="AC888:AC918" si="740">AD:AD+AE:AE</f>
        <v>0</v>
      </c>
      <c r="AD888" s="278"/>
      <c r="AE888" s="278"/>
      <c r="AF888" s="278"/>
      <c r="AG888" s="294">
        <f t="shared" ref="AG888:AG918" si="741">AC:AC+U:U</f>
        <v>0</v>
      </c>
      <c r="AH888" s="304">
        <f t="shared" ref="AH888:AH918" si="742">L:L-AG:AG</f>
        <v>0</v>
      </c>
    </row>
    <row r="889" spans="1:35">
      <c r="A889" s="39">
        <v>6202</v>
      </c>
      <c r="B889" s="44" t="s">
        <v>830</v>
      </c>
      <c r="C889" s="236" t="s">
        <v>230</v>
      </c>
      <c r="D889" s="6"/>
      <c r="E889" s="8"/>
      <c r="F889" s="98">
        <v>1</v>
      </c>
      <c r="G889" s="8"/>
      <c r="H889" s="7">
        <f t="shared" si="737"/>
        <v>1</v>
      </c>
      <c r="I889" s="4">
        <v>1</v>
      </c>
      <c r="J889" s="8" t="s">
        <v>231</v>
      </c>
      <c r="K889" s="7">
        <f>SUMIF(exportMMB!D:D,'Voorbeeld Costreport BudgetMMB'!A889,exportMMB!G:G)</f>
        <v>0</v>
      </c>
      <c r="L889" s="14">
        <f>INDEX(budgetMMB!L:L,MATCH(A:A,budgetMMB!A:A,0))</f>
        <v>0</v>
      </c>
      <c r="M889" s="22">
        <f>INDEX(budgetMMB!M:M,MATCH($A:$A,budgetMMB!$A:$A,0))</f>
        <v>0</v>
      </c>
      <c r="N889" s="14">
        <f>INDEX(budgetMMB!N:N,MATCH($A:$A,budgetMMB!$A:$A,0))</f>
        <v>0</v>
      </c>
      <c r="O889" s="35">
        <f>INDEX(budgetMMB!O:O,MATCH($A:$A,budgetMMB!$A:$A,0))</f>
        <v>0</v>
      </c>
      <c r="P889" s="35">
        <f>INDEX(budgetMMB!P:P,MATCH($A:$A,budgetMMB!$A:$A,0))</f>
        <v>0</v>
      </c>
      <c r="Q889" s="35">
        <f>INDEX(budgetMMB!Q:Q,MATCH($A:$A,budgetMMB!$A:$A,0))</f>
        <v>0</v>
      </c>
      <c r="R889" s="35">
        <f>INDEX(budgetMMB!R:R,MATCH($A:$A,budgetMMB!$A:$A,0))</f>
        <v>0</v>
      </c>
      <c r="S889" s="14">
        <f t="shared" si="738"/>
        <v>0</v>
      </c>
      <c r="T889" s="35">
        <f>INDEX(budgetMMB!T:T,MATCH($A:$A,budgetMMB!$A:$A,0))</f>
        <v>0</v>
      </c>
      <c r="U889" s="332">
        <f t="shared" si="739"/>
        <v>0</v>
      </c>
      <c r="V889" s="58"/>
      <c r="W889" s="14"/>
      <c r="X889" s="58"/>
      <c r="Y889" s="58"/>
      <c r="Z889" s="58"/>
      <c r="AA889" s="58"/>
      <c r="AB889" s="75"/>
      <c r="AC889" s="319">
        <f t="shared" si="740"/>
        <v>0</v>
      </c>
      <c r="AD889" s="278"/>
      <c r="AE889" s="278"/>
      <c r="AF889" s="278"/>
      <c r="AG889" s="294">
        <f t="shared" si="741"/>
        <v>0</v>
      </c>
      <c r="AH889" s="304">
        <f t="shared" si="742"/>
        <v>0</v>
      </c>
    </row>
    <row r="890" spans="1:35">
      <c r="A890" s="39">
        <v>6203</v>
      </c>
      <c r="B890" s="44" t="s">
        <v>831</v>
      </c>
      <c r="C890" s="236" t="s">
        <v>230</v>
      </c>
      <c r="D890" s="6"/>
      <c r="E890" s="8"/>
      <c r="F890" s="98">
        <v>1</v>
      </c>
      <c r="G890" s="8"/>
      <c r="H890" s="7">
        <f t="shared" si="737"/>
        <v>1</v>
      </c>
      <c r="I890" s="4">
        <v>1</v>
      </c>
      <c r="J890" s="8" t="s">
        <v>231</v>
      </c>
      <c r="K890" s="7">
        <f>SUMIF(exportMMB!D:D,'Voorbeeld Costreport BudgetMMB'!A890,exportMMB!G:G)</f>
        <v>0</v>
      </c>
      <c r="L890" s="14">
        <f>INDEX(budgetMMB!L:L,MATCH(A:A,budgetMMB!A:A,0))</f>
        <v>0</v>
      </c>
      <c r="M890" s="22">
        <f>INDEX(budgetMMB!M:M,MATCH($A:$A,budgetMMB!$A:$A,0))</f>
        <v>0</v>
      </c>
      <c r="N890" s="14">
        <f>INDEX(budgetMMB!N:N,MATCH($A:$A,budgetMMB!$A:$A,0))</f>
        <v>0</v>
      </c>
      <c r="O890" s="35">
        <f>INDEX(budgetMMB!O:O,MATCH($A:$A,budgetMMB!$A:$A,0))</f>
        <v>0</v>
      </c>
      <c r="P890" s="35">
        <f>INDEX(budgetMMB!P:P,MATCH($A:$A,budgetMMB!$A:$A,0))</f>
        <v>0</v>
      </c>
      <c r="Q890" s="35">
        <f>INDEX(budgetMMB!Q:Q,MATCH($A:$A,budgetMMB!$A:$A,0))</f>
        <v>0</v>
      </c>
      <c r="R890" s="35">
        <f>INDEX(budgetMMB!R:R,MATCH($A:$A,budgetMMB!$A:$A,0))</f>
        <v>0</v>
      </c>
      <c r="S890" s="14">
        <f t="shared" si="738"/>
        <v>0</v>
      </c>
      <c r="T890" s="35">
        <f>INDEX(budgetMMB!T:T,MATCH($A:$A,budgetMMB!$A:$A,0))</f>
        <v>0</v>
      </c>
      <c r="U890" s="332">
        <f t="shared" si="739"/>
        <v>0</v>
      </c>
      <c r="V890" s="58"/>
      <c r="W890" s="14"/>
      <c r="X890" s="58"/>
      <c r="Y890" s="58"/>
      <c r="Z890" s="58"/>
      <c r="AA890" s="58"/>
      <c r="AB890" s="75"/>
      <c r="AC890" s="319">
        <f t="shared" si="740"/>
        <v>0</v>
      </c>
      <c r="AD890" s="278"/>
      <c r="AE890" s="278"/>
      <c r="AF890" s="278"/>
      <c r="AG890" s="294">
        <f t="shared" si="741"/>
        <v>0</v>
      </c>
      <c r="AH890" s="304">
        <f t="shared" si="742"/>
        <v>0</v>
      </c>
    </row>
    <row r="891" spans="1:35">
      <c r="A891" s="39">
        <v>6204</v>
      </c>
      <c r="B891" s="44" t="s">
        <v>832</v>
      </c>
      <c r="C891" s="236" t="s">
        <v>230</v>
      </c>
      <c r="D891" s="6"/>
      <c r="E891" s="8"/>
      <c r="F891" s="98">
        <v>1</v>
      </c>
      <c r="G891" s="8"/>
      <c r="H891" s="7">
        <f t="shared" ref="H891:H896" si="743">SUM(E891:G891)</f>
        <v>1</v>
      </c>
      <c r="I891" s="4">
        <v>1</v>
      </c>
      <c r="J891" s="8" t="s">
        <v>231</v>
      </c>
      <c r="K891" s="7">
        <f>SUMIF(exportMMB!D:D,'Voorbeeld Costreport BudgetMMB'!A891,exportMMB!G:G)</f>
        <v>0</v>
      </c>
      <c r="L891" s="14">
        <f>INDEX(budgetMMB!L:L,MATCH(A:A,budgetMMB!A:A,0))</f>
        <v>0</v>
      </c>
      <c r="M891" s="22">
        <f>INDEX(budgetMMB!M:M,MATCH($A:$A,budgetMMB!$A:$A,0))</f>
        <v>0</v>
      </c>
      <c r="N891" s="14">
        <f>INDEX(budgetMMB!N:N,MATCH($A:$A,budgetMMB!$A:$A,0))</f>
        <v>0</v>
      </c>
      <c r="O891" s="35">
        <f>INDEX(budgetMMB!O:O,MATCH($A:$A,budgetMMB!$A:$A,0))</f>
        <v>0</v>
      </c>
      <c r="P891" s="35">
        <f>INDEX(budgetMMB!P:P,MATCH($A:$A,budgetMMB!$A:$A,0))</f>
        <v>0</v>
      </c>
      <c r="Q891" s="35">
        <f>INDEX(budgetMMB!Q:Q,MATCH($A:$A,budgetMMB!$A:$A,0))</f>
        <v>0</v>
      </c>
      <c r="R891" s="35">
        <f>INDEX(budgetMMB!R:R,MATCH($A:$A,budgetMMB!$A:$A,0))</f>
        <v>0</v>
      </c>
      <c r="S891" s="14">
        <f t="shared" si="738"/>
        <v>0</v>
      </c>
      <c r="T891" s="35">
        <f>INDEX(budgetMMB!T:T,MATCH($A:$A,budgetMMB!$A:$A,0))</f>
        <v>0</v>
      </c>
      <c r="U891" s="332">
        <f t="shared" si="739"/>
        <v>0</v>
      </c>
      <c r="V891" s="58"/>
      <c r="W891" s="14"/>
      <c r="X891" s="58"/>
      <c r="Y891" s="58"/>
      <c r="Z891" s="58"/>
      <c r="AA891" s="58"/>
      <c r="AB891" s="75"/>
      <c r="AC891" s="319">
        <f t="shared" si="740"/>
        <v>0</v>
      </c>
      <c r="AD891" s="278"/>
      <c r="AE891" s="278"/>
      <c r="AF891" s="278"/>
      <c r="AG891" s="294">
        <f t="shared" si="741"/>
        <v>0</v>
      </c>
      <c r="AH891" s="304">
        <f t="shared" si="742"/>
        <v>0</v>
      </c>
    </row>
    <row r="892" spans="1:35">
      <c r="A892" s="103">
        <v>6205</v>
      </c>
      <c r="B892" s="44" t="s">
        <v>833</v>
      </c>
      <c r="C892" s="236" t="s">
        <v>230</v>
      </c>
      <c r="D892" s="6"/>
      <c r="E892" s="8"/>
      <c r="F892" s="98">
        <v>1</v>
      </c>
      <c r="G892" s="8"/>
      <c r="H892" s="7">
        <f t="shared" si="743"/>
        <v>1</v>
      </c>
      <c r="I892" s="4">
        <v>1</v>
      </c>
      <c r="J892" s="8" t="s">
        <v>231</v>
      </c>
      <c r="K892" s="7">
        <f>SUMIF(exportMMB!D:D,'Voorbeeld Costreport BudgetMMB'!A892,exportMMB!G:G)</f>
        <v>0</v>
      </c>
      <c r="L892" s="14">
        <f>INDEX(budgetMMB!L:L,MATCH(A:A,budgetMMB!A:A,0))</f>
        <v>0</v>
      </c>
      <c r="M892" s="22">
        <f>INDEX(budgetMMB!M:M,MATCH($A:$A,budgetMMB!$A:$A,0))</f>
        <v>0</v>
      </c>
      <c r="N892" s="14">
        <f>INDEX(budgetMMB!N:N,MATCH($A:$A,budgetMMB!$A:$A,0))</f>
        <v>0</v>
      </c>
      <c r="O892" s="35">
        <f>INDEX(budgetMMB!O:O,MATCH($A:$A,budgetMMB!$A:$A,0))</f>
        <v>0</v>
      </c>
      <c r="P892" s="35">
        <f>INDEX(budgetMMB!P:P,MATCH($A:$A,budgetMMB!$A:$A,0))</f>
        <v>0</v>
      </c>
      <c r="Q892" s="35">
        <f>INDEX(budgetMMB!Q:Q,MATCH($A:$A,budgetMMB!$A:$A,0))</f>
        <v>0</v>
      </c>
      <c r="R892" s="35">
        <f>INDEX(budgetMMB!R:R,MATCH($A:$A,budgetMMB!$A:$A,0))</f>
        <v>0</v>
      </c>
      <c r="S892" s="14">
        <f t="shared" si="738"/>
        <v>0</v>
      </c>
      <c r="T892" s="35">
        <f>INDEX(budgetMMB!T:T,MATCH($A:$A,budgetMMB!$A:$A,0))</f>
        <v>0</v>
      </c>
      <c r="U892" s="332">
        <f t="shared" si="739"/>
        <v>0</v>
      </c>
      <c r="V892" s="58"/>
      <c r="W892" s="14"/>
      <c r="X892" s="58"/>
      <c r="Y892" s="58"/>
      <c r="Z892" s="58"/>
      <c r="AA892" s="58"/>
      <c r="AB892" s="75"/>
      <c r="AC892" s="319">
        <f t="shared" si="740"/>
        <v>0</v>
      </c>
      <c r="AD892" s="278"/>
      <c r="AE892" s="278"/>
      <c r="AF892" s="278"/>
      <c r="AG892" s="294">
        <f t="shared" si="741"/>
        <v>0</v>
      </c>
      <c r="AH892" s="304">
        <f t="shared" si="742"/>
        <v>0</v>
      </c>
    </row>
    <row r="893" spans="1:35">
      <c r="A893" s="39">
        <v>6206</v>
      </c>
      <c r="B893" s="44" t="s">
        <v>834</v>
      </c>
      <c r="C893" s="236" t="s">
        <v>230</v>
      </c>
      <c r="D893" s="6"/>
      <c r="E893" s="8"/>
      <c r="F893" s="98">
        <v>1</v>
      </c>
      <c r="G893" s="8"/>
      <c r="H893" s="7">
        <f t="shared" si="743"/>
        <v>1</v>
      </c>
      <c r="I893" s="4">
        <v>1</v>
      </c>
      <c r="J893" s="8" t="s">
        <v>231</v>
      </c>
      <c r="K893" s="7">
        <f>SUMIF(exportMMB!D:D,'Voorbeeld Costreport BudgetMMB'!A893,exportMMB!G:G)</f>
        <v>0</v>
      </c>
      <c r="L893" s="14">
        <f>INDEX(budgetMMB!L:L,MATCH(A:A,budgetMMB!A:A,0))</f>
        <v>0</v>
      </c>
      <c r="M893" s="22">
        <f>INDEX(budgetMMB!M:M,MATCH($A:$A,budgetMMB!$A:$A,0))</f>
        <v>0</v>
      </c>
      <c r="N893" s="14">
        <f>INDEX(budgetMMB!N:N,MATCH($A:$A,budgetMMB!$A:$A,0))</f>
        <v>0</v>
      </c>
      <c r="O893" s="35">
        <f>INDEX(budgetMMB!O:O,MATCH($A:$A,budgetMMB!$A:$A,0))</f>
        <v>0</v>
      </c>
      <c r="P893" s="35">
        <f>INDEX(budgetMMB!P:P,MATCH($A:$A,budgetMMB!$A:$A,0))</f>
        <v>0</v>
      </c>
      <c r="Q893" s="35">
        <f>INDEX(budgetMMB!Q:Q,MATCH($A:$A,budgetMMB!$A:$A,0))</f>
        <v>0</v>
      </c>
      <c r="R893" s="35">
        <f>INDEX(budgetMMB!R:R,MATCH($A:$A,budgetMMB!$A:$A,0))</f>
        <v>0</v>
      </c>
      <c r="S893" s="14">
        <f t="shared" si="738"/>
        <v>0</v>
      </c>
      <c r="T893" s="35">
        <f>INDEX(budgetMMB!T:T,MATCH($A:$A,budgetMMB!$A:$A,0))</f>
        <v>0</v>
      </c>
      <c r="U893" s="332">
        <f t="shared" si="739"/>
        <v>0</v>
      </c>
      <c r="V893" s="58"/>
      <c r="W893" s="14"/>
      <c r="X893" s="58"/>
      <c r="Y893" s="58"/>
      <c r="Z893" s="58"/>
      <c r="AA893" s="58"/>
      <c r="AB893" s="75"/>
      <c r="AC893" s="319">
        <f t="shared" si="740"/>
        <v>0</v>
      </c>
      <c r="AD893" s="278"/>
      <c r="AE893" s="278"/>
      <c r="AF893" s="278"/>
      <c r="AG893" s="294">
        <f t="shared" si="741"/>
        <v>0</v>
      </c>
      <c r="AH893" s="304">
        <f t="shared" si="742"/>
        <v>0</v>
      </c>
    </row>
    <row r="894" spans="1:35">
      <c r="A894" s="103">
        <v>6207</v>
      </c>
      <c r="B894" s="44" t="s">
        <v>835</v>
      </c>
      <c r="C894" s="236" t="s">
        <v>230</v>
      </c>
      <c r="D894" s="6"/>
      <c r="E894" s="8"/>
      <c r="F894" s="98">
        <v>1</v>
      </c>
      <c r="G894" s="8"/>
      <c r="H894" s="7">
        <f t="shared" si="743"/>
        <v>1</v>
      </c>
      <c r="I894" s="4">
        <v>1</v>
      </c>
      <c r="J894" s="8" t="s">
        <v>231</v>
      </c>
      <c r="K894" s="7">
        <f>SUMIF(exportMMB!D:D,'Voorbeeld Costreport BudgetMMB'!A894,exportMMB!G:G)</f>
        <v>0</v>
      </c>
      <c r="L894" s="14">
        <f>INDEX(budgetMMB!L:L,MATCH(A:A,budgetMMB!A:A,0))</f>
        <v>0</v>
      </c>
      <c r="M894" s="22">
        <f>INDEX(budgetMMB!M:M,MATCH($A:$A,budgetMMB!$A:$A,0))</f>
        <v>0</v>
      </c>
      <c r="N894" s="14">
        <f>INDEX(budgetMMB!N:N,MATCH($A:$A,budgetMMB!$A:$A,0))</f>
        <v>0</v>
      </c>
      <c r="O894" s="35">
        <f>INDEX(budgetMMB!O:O,MATCH($A:$A,budgetMMB!$A:$A,0))</f>
        <v>0</v>
      </c>
      <c r="P894" s="35">
        <f>INDEX(budgetMMB!P:P,MATCH($A:$A,budgetMMB!$A:$A,0))</f>
        <v>0</v>
      </c>
      <c r="Q894" s="35">
        <f>INDEX(budgetMMB!Q:Q,MATCH($A:$A,budgetMMB!$A:$A,0))</f>
        <v>0</v>
      </c>
      <c r="R894" s="35">
        <f>INDEX(budgetMMB!R:R,MATCH($A:$A,budgetMMB!$A:$A,0))</f>
        <v>0</v>
      </c>
      <c r="S894" s="14">
        <f t="shared" si="738"/>
        <v>0</v>
      </c>
      <c r="T894" s="35">
        <f>INDEX(budgetMMB!T:T,MATCH($A:$A,budgetMMB!$A:$A,0))</f>
        <v>0</v>
      </c>
      <c r="U894" s="332">
        <f t="shared" si="739"/>
        <v>0</v>
      </c>
      <c r="V894" s="58"/>
      <c r="W894" s="14"/>
      <c r="X894" s="58"/>
      <c r="Y894" s="58"/>
      <c r="Z894" s="58"/>
      <c r="AA894" s="58"/>
      <c r="AB894" s="75"/>
      <c r="AC894" s="319">
        <f t="shared" si="740"/>
        <v>0</v>
      </c>
      <c r="AD894" s="278"/>
      <c r="AE894" s="278"/>
      <c r="AF894" s="278"/>
      <c r="AG894" s="294">
        <f t="shared" si="741"/>
        <v>0</v>
      </c>
      <c r="AH894" s="304">
        <f t="shared" si="742"/>
        <v>0</v>
      </c>
    </row>
    <row r="895" spans="1:35">
      <c r="A895" s="39">
        <v>6208</v>
      </c>
      <c r="B895" s="44" t="s">
        <v>836</v>
      </c>
      <c r="C895" s="236" t="s">
        <v>230</v>
      </c>
      <c r="D895" s="6"/>
      <c r="E895" s="8"/>
      <c r="F895" s="98">
        <v>1</v>
      </c>
      <c r="G895" s="8"/>
      <c r="H895" s="7">
        <f t="shared" si="743"/>
        <v>1</v>
      </c>
      <c r="I895" s="4">
        <v>1</v>
      </c>
      <c r="J895" s="8" t="s">
        <v>231</v>
      </c>
      <c r="K895" s="7">
        <f>SUMIF(exportMMB!D:D,'Voorbeeld Costreport BudgetMMB'!A895,exportMMB!G:G)</f>
        <v>0</v>
      </c>
      <c r="L895" s="14">
        <f>INDEX(budgetMMB!L:L,MATCH(A:A,budgetMMB!A:A,0))</f>
        <v>0</v>
      </c>
      <c r="M895" s="22">
        <f>INDEX(budgetMMB!M:M,MATCH($A:$A,budgetMMB!$A:$A,0))</f>
        <v>0</v>
      </c>
      <c r="N895" s="14">
        <f>INDEX(budgetMMB!N:N,MATCH($A:$A,budgetMMB!$A:$A,0))</f>
        <v>0</v>
      </c>
      <c r="O895" s="35">
        <f>INDEX(budgetMMB!O:O,MATCH($A:$A,budgetMMB!$A:$A,0))</f>
        <v>0</v>
      </c>
      <c r="P895" s="35">
        <f>INDEX(budgetMMB!P:P,MATCH($A:$A,budgetMMB!$A:$A,0))</f>
        <v>0</v>
      </c>
      <c r="Q895" s="35">
        <f>INDEX(budgetMMB!Q:Q,MATCH($A:$A,budgetMMB!$A:$A,0))</f>
        <v>0</v>
      </c>
      <c r="R895" s="35">
        <f>INDEX(budgetMMB!R:R,MATCH($A:$A,budgetMMB!$A:$A,0))</f>
        <v>0</v>
      </c>
      <c r="S895" s="14">
        <f t="shared" si="738"/>
        <v>0</v>
      </c>
      <c r="T895" s="35">
        <f>INDEX(budgetMMB!T:T,MATCH($A:$A,budgetMMB!$A:$A,0))</f>
        <v>0</v>
      </c>
      <c r="U895" s="332">
        <f t="shared" si="739"/>
        <v>0</v>
      </c>
      <c r="V895" s="58"/>
      <c r="W895" s="14"/>
      <c r="X895" s="58"/>
      <c r="Y895" s="58"/>
      <c r="Z895" s="58"/>
      <c r="AA895" s="58"/>
      <c r="AB895" s="75"/>
      <c r="AC895" s="319">
        <f t="shared" si="740"/>
        <v>0</v>
      </c>
      <c r="AD895" s="278"/>
      <c r="AE895" s="278"/>
      <c r="AF895" s="278"/>
      <c r="AG895" s="294">
        <f t="shared" si="741"/>
        <v>0</v>
      </c>
      <c r="AH895" s="304">
        <f t="shared" si="742"/>
        <v>0</v>
      </c>
    </row>
    <row r="896" spans="1:35">
      <c r="A896" s="39">
        <v>6210</v>
      </c>
      <c r="B896" s="44" t="s">
        <v>837</v>
      </c>
      <c r="C896" s="236" t="s">
        <v>230</v>
      </c>
      <c r="D896" s="6"/>
      <c r="E896" s="8"/>
      <c r="F896" s="98">
        <v>1</v>
      </c>
      <c r="G896" s="8"/>
      <c r="H896" s="7">
        <f t="shared" si="743"/>
        <v>1</v>
      </c>
      <c r="I896" s="4">
        <v>1</v>
      </c>
      <c r="J896" s="8" t="s">
        <v>231</v>
      </c>
      <c r="K896" s="7">
        <f>SUMIF(exportMMB!D:D,'Voorbeeld Costreport BudgetMMB'!A896,exportMMB!G:G)</f>
        <v>0</v>
      </c>
      <c r="L896" s="14">
        <f>INDEX(budgetMMB!L:L,MATCH(A:A,budgetMMB!A:A,0))</f>
        <v>0</v>
      </c>
      <c r="M896" s="22">
        <f>INDEX(budgetMMB!M:M,MATCH($A:$A,budgetMMB!$A:$A,0))</f>
        <v>0</v>
      </c>
      <c r="N896" s="14">
        <f>INDEX(budgetMMB!N:N,MATCH($A:$A,budgetMMB!$A:$A,0))</f>
        <v>0</v>
      </c>
      <c r="O896" s="35">
        <f>INDEX(budgetMMB!O:O,MATCH($A:$A,budgetMMB!$A:$A,0))</f>
        <v>0</v>
      </c>
      <c r="P896" s="35">
        <f>INDEX(budgetMMB!P:P,MATCH($A:$A,budgetMMB!$A:$A,0))</f>
        <v>0</v>
      </c>
      <c r="Q896" s="35">
        <f>INDEX(budgetMMB!Q:Q,MATCH($A:$A,budgetMMB!$A:$A,0))</f>
        <v>0</v>
      </c>
      <c r="R896" s="35">
        <f>INDEX(budgetMMB!R:R,MATCH($A:$A,budgetMMB!$A:$A,0))</f>
        <v>0</v>
      </c>
      <c r="S896" s="14">
        <f t="shared" si="738"/>
        <v>0</v>
      </c>
      <c r="T896" s="35">
        <f>INDEX(budgetMMB!T:T,MATCH($A:$A,budgetMMB!$A:$A,0))</f>
        <v>0</v>
      </c>
      <c r="U896" s="332">
        <f t="shared" si="739"/>
        <v>0</v>
      </c>
      <c r="V896" s="58"/>
      <c r="W896" s="14"/>
      <c r="X896" s="58"/>
      <c r="Y896" s="58"/>
      <c r="Z896" s="58"/>
      <c r="AA896" s="58"/>
      <c r="AB896" s="75"/>
      <c r="AC896" s="319">
        <f t="shared" si="740"/>
        <v>0</v>
      </c>
      <c r="AD896" s="278"/>
      <c r="AE896" s="278"/>
      <c r="AF896" s="278"/>
      <c r="AG896" s="294">
        <f t="shared" si="741"/>
        <v>0</v>
      </c>
      <c r="AH896" s="304">
        <f t="shared" si="742"/>
        <v>0</v>
      </c>
    </row>
    <row r="897" spans="1:34">
      <c r="A897" s="103">
        <v>6211</v>
      </c>
      <c r="B897" s="44" t="s">
        <v>838</v>
      </c>
      <c r="C897" s="236" t="s">
        <v>230</v>
      </c>
      <c r="D897" s="6"/>
      <c r="E897" s="8"/>
      <c r="F897" s="98">
        <v>1</v>
      </c>
      <c r="G897" s="8"/>
      <c r="H897" s="7">
        <f t="shared" ref="H897:H905" si="744">SUM(E897:G897)</f>
        <v>1</v>
      </c>
      <c r="I897" s="4">
        <v>1</v>
      </c>
      <c r="J897" s="8" t="s">
        <v>231</v>
      </c>
      <c r="K897" s="7">
        <f>SUMIF(exportMMB!D:D,'Voorbeeld Costreport BudgetMMB'!A897,exportMMB!G:G)</f>
        <v>0</v>
      </c>
      <c r="L897" s="14">
        <f>INDEX(budgetMMB!L:L,MATCH(A:A,budgetMMB!A:A,0))</f>
        <v>0</v>
      </c>
      <c r="M897" s="22">
        <f>INDEX(budgetMMB!M:M,MATCH($A:$A,budgetMMB!$A:$A,0))</f>
        <v>0</v>
      </c>
      <c r="N897" s="14">
        <f>INDEX(budgetMMB!N:N,MATCH($A:$A,budgetMMB!$A:$A,0))</f>
        <v>0</v>
      </c>
      <c r="O897" s="35">
        <f>INDEX(budgetMMB!O:O,MATCH($A:$A,budgetMMB!$A:$A,0))</f>
        <v>0</v>
      </c>
      <c r="P897" s="35">
        <f>INDEX(budgetMMB!P:P,MATCH($A:$A,budgetMMB!$A:$A,0))</f>
        <v>0</v>
      </c>
      <c r="Q897" s="35">
        <f>INDEX(budgetMMB!Q:Q,MATCH($A:$A,budgetMMB!$A:$A,0))</f>
        <v>0</v>
      </c>
      <c r="R897" s="35">
        <f>INDEX(budgetMMB!R:R,MATCH($A:$A,budgetMMB!$A:$A,0))</f>
        <v>0</v>
      </c>
      <c r="S897" s="14">
        <f t="shared" si="738"/>
        <v>0</v>
      </c>
      <c r="T897" s="35">
        <f>INDEX(budgetMMB!T:T,MATCH($A:$A,budgetMMB!$A:$A,0))</f>
        <v>0</v>
      </c>
      <c r="U897" s="332">
        <f t="shared" si="739"/>
        <v>0</v>
      </c>
      <c r="V897" s="58"/>
      <c r="W897" s="14"/>
      <c r="X897" s="58"/>
      <c r="Y897" s="58"/>
      <c r="Z897" s="58"/>
      <c r="AA897" s="58"/>
      <c r="AB897" s="75"/>
      <c r="AC897" s="319">
        <f t="shared" si="740"/>
        <v>0</v>
      </c>
      <c r="AD897" s="278"/>
      <c r="AE897" s="278"/>
      <c r="AF897" s="278"/>
      <c r="AG897" s="294">
        <f t="shared" si="741"/>
        <v>0</v>
      </c>
      <c r="AH897" s="304">
        <f t="shared" si="742"/>
        <v>0</v>
      </c>
    </row>
    <row r="898" spans="1:34">
      <c r="A898" s="39">
        <v>6212</v>
      </c>
      <c r="B898" s="44" t="s">
        <v>839</v>
      </c>
      <c r="C898" s="236" t="s">
        <v>230</v>
      </c>
      <c r="D898" s="6"/>
      <c r="E898" s="8"/>
      <c r="F898" s="98">
        <v>1</v>
      </c>
      <c r="G898" s="8"/>
      <c r="H898" s="7">
        <f t="shared" ref="H898" si="745">SUM(E898:G898)</f>
        <v>1</v>
      </c>
      <c r="I898" s="4">
        <v>1</v>
      </c>
      <c r="J898" s="8" t="s">
        <v>231</v>
      </c>
      <c r="K898" s="7">
        <f>SUMIF(exportMMB!D:D,'Voorbeeld Costreport BudgetMMB'!A898,exportMMB!G:G)</f>
        <v>0</v>
      </c>
      <c r="L898" s="14">
        <f>INDEX(budgetMMB!L:L,MATCH(A:A,budgetMMB!A:A,0))</f>
        <v>0</v>
      </c>
      <c r="M898" s="22">
        <f>INDEX(budgetMMB!M:M,MATCH($A:$A,budgetMMB!$A:$A,0))</f>
        <v>0</v>
      </c>
      <c r="N898" s="14">
        <f>INDEX(budgetMMB!N:N,MATCH($A:$A,budgetMMB!$A:$A,0))</f>
        <v>0</v>
      </c>
      <c r="O898" s="35">
        <f>INDEX(budgetMMB!O:O,MATCH($A:$A,budgetMMB!$A:$A,0))</f>
        <v>0</v>
      </c>
      <c r="P898" s="35">
        <f>INDEX(budgetMMB!P:P,MATCH($A:$A,budgetMMB!$A:$A,0))</f>
        <v>0</v>
      </c>
      <c r="Q898" s="35">
        <f>INDEX(budgetMMB!Q:Q,MATCH($A:$A,budgetMMB!$A:$A,0))</f>
        <v>0</v>
      </c>
      <c r="R898" s="35">
        <f>INDEX(budgetMMB!R:R,MATCH($A:$A,budgetMMB!$A:$A,0))</f>
        <v>0</v>
      </c>
      <c r="S898" s="14">
        <f t="shared" si="738"/>
        <v>0</v>
      </c>
      <c r="T898" s="35">
        <f>INDEX(budgetMMB!T:T,MATCH($A:$A,budgetMMB!$A:$A,0))</f>
        <v>0</v>
      </c>
      <c r="U898" s="332">
        <f t="shared" si="739"/>
        <v>0</v>
      </c>
      <c r="V898" s="58"/>
      <c r="W898" s="14"/>
      <c r="X898" s="58"/>
      <c r="Y898" s="58"/>
      <c r="Z898" s="58"/>
      <c r="AA898" s="58"/>
      <c r="AB898" s="75"/>
      <c r="AC898" s="319">
        <f t="shared" si="740"/>
        <v>0</v>
      </c>
      <c r="AD898" s="278"/>
      <c r="AE898" s="278"/>
      <c r="AF898" s="278"/>
      <c r="AG898" s="294">
        <f t="shared" si="741"/>
        <v>0</v>
      </c>
      <c r="AH898" s="304">
        <f t="shared" si="742"/>
        <v>0</v>
      </c>
    </row>
    <row r="899" spans="1:34">
      <c r="A899" s="103">
        <v>6213</v>
      </c>
      <c r="B899" s="44" t="s">
        <v>840</v>
      </c>
      <c r="C899" s="236" t="s">
        <v>230</v>
      </c>
      <c r="D899" s="6"/>
      <c r="E899" s="8"/>
      <c r="F899" s="98">
        <v>1</v>
      </c>
      <c r="G899" s="8"/>
      <c r="H899" s="7">
        <f t="shared" si="744"/>
        <v>1</v>
      </c>
      <c r="I899" s="4">
        <v>1</v>
      </c>
      <c r="J899" s="8" t="s">
        <v>231</v>
      </c>
      <c r="K899" s="7">
        <f>SUMIF(exportMMB!D:D,'Voorbeeld Costreport BudgetMMB'!A899,exportMMB!G:G)</f>
        <v>0</v>
      </c>
      <c r="L899" s="14">
        <f>INDEX(budgetMMB!L:L,MATCH(A:A,budgetMMB!A:A,0))</f>
        <v>0</v>
      </c>
      <c r="M899" s="22">
        <f>INDEX(budgetMMB!M:M,MATCH($A:$A,budgetMMB!$A:$A,0))</f>
        <v>0</v>
      </c>
      <c r="N899" s="14">
        <f>INDEX(budgetMMB!N:N,MATCH($A:$A,budgetMMB!$A:$A,0))</f>
        <v>0</v>
      </c>
      <c r="O899" s="35">
        <f>INDEX(budgetMMB!O:O,MATCH($A:$A,budgetMMB!$A:$A,0))</f>
        <v>0</v>
      </c>
      <c r="P899" s="35">
        <f>INDEX(budgetMMB!P:P,MATCH($A:$A,budgetMMB!$A:$A,0))</f>
        <v>0</v>
      </c>
      <c r="Q899" s="35">
        <f>INDEX(budgetMMB!Q:Q,MATCH($A:$A,budgetMMB!$A:$A,0))</f>
        <v>0</v>
      </c>
      <c r="R899" s="35">
        <f>INDEX(budgetMMB!R:R,MATCH($A:$A,budgetMMB!$A:$A,0))</f>
        <v>0</v>
      </c>
      <c r="S899" s="14">
        <f t="shared" si="738"/>
        <v>0</v>
      </c>
      <c r="T899" s="35">
        <f>INDEX(budgetMMB!T:T,MATCH($A:$A,budgetMMB!$A:$A,0))</f>
        <v>0</v>
      </c>
      <c r="U899" s="332">
        <f t="shared" si="739"/>
        <v>0</v>
      </c>
      <c r="V899" s="58"/>
      <c r="W899" s="14"/>
      <c r="X899" s="58"/>
      <c r="Y899" s="58"/>
      <c r="Z899" s="58"/>
      <c r="AA899" s="58"/>
      <c r="AB899" s="75"/>
      <c r="AC899" s="319">
        <f t="shared" si="740"/>
        <v>0</v>
      </c>
      <c r="AD899" s="278"/>
      <c r="AE899" s="278"/>
      <c r="AF899" s="278"/>
      <c r="AG899" s="294">
        <f t="shared" si="741"/>
        <v>0</v>
      </c>
      <c r="AH899" s="304">
        <f t="shared" si="742"/>
        <v>0</v>
      </c>
    </row>
    <row r="900" spans="1:34">
      <c r="A900" s="39">
        <v>6215</v>
      </c>
      <c r="B900" s="44" t="s">
        <v>841</v>
      </c>
      <c r="C900" s="236" t="s">
        <v>230</v>
      </c>
      <c r="D900" s="6"/>
      <c r="E900" s="8"/>
      <c r="F900" s="98">
        <v>1</v>
      </c>
      <c r="G900" s="8"/>
      <c r="H900" s="7">
        <f t="shared" si="744"/>
        <v>1</v>
      </c>
      <c r="I900" s="4">
        <v>1</v>
      </c>
      <c r="J900" s="8" t="s">
        <v>231</v>
      </c>
      <c r="K900" s="7">
        <f>SUMIF(exportMMB!D:D,'Voorbeeld Costreport BudgetMMB'!A900,exportMMB!G:G)</f>
        <v>0</v>
      </c>
      <c r="L900" s="14">
        <f>INDEX(budgetMMB!L:L,MATCH(A:A,budgetMMB!A:A,0))</f>
        <v>0</v>
      </c>
      <c r="M900" s="22">
        <f>INDEX(budgetMMB!M:M,MATCH($A:$A,budgetMMB!$A:$A,0))</f>
        <v>0</v>
      </c>
      <c r="N900" s="14">
        <f>INDEX(budgetMMB!N:N,MATCH($A:$A,budgetMMB!$A:$A,0))</f>
        <v>0</v>
      </c>
      <c r="O900" s="35">
        <f>INDEX(budgetMMB!O:O,MATCH($A:$A,budgetMMB!$A:$A,0))</f>
        <v>0</v>
      </c>
      <c r="P900" s="35">
        <f>INDEX(budgetMMB!P:P,MATCH($A:$A,budgetMMB!$A:$A,0))</f>
        <v>0</v>
      </c>
      <c r="Q900" s="35">
        <f>INDEX(budgetMMB!Q:Q,MATCH($A:$A,budgetMMB!$A:$A,0))</f>
        <v>0</v>
      </c>
      <c r="R900" s="35">
        <f>INDEX(budgetMMB!R:R,MATCH($A:$A,budgetMMB!$A:$A,0))</f>
        <v>0</v>
      </c>
      <c r="S900" s="14">
        <f t="shared" si="738"/>
        <v>0</v>
      </c>
      <c r="T900" s="35">
        <f>INDEX(budgetMMB!T:T,MATCH($A:$A,budgetMMB!$A:$A,0))</f>
        <v>0</v>
      </c>
      <c r="U900" s="332">
        <f t="shared" si="739"/>
        <v>0</v>
      </c>
      <c r="V900" s="58"/>
      <c r="W900" s="14"/>
      <c r="X900" s="58"/>
      <c r="Y900" s="58"/>
      <c r="Z900" s="58"/>
      <c r="AA900" s="58"/>
      <c r="AB900" s="75"/>
      <c r="AC900" s="319">
        <f t="shared" si="740"/>
        <v>0</v>
      </c>
      <c r="AD900" s="278"/>
      <c r="AE900" s="278"/>
      <c r="AF900" s="278"/>
      <c r="AG900" s="294">
        <f t="shared" si="741"/>
        <v>0</v>
      </c>
      <c r="AH900" s="304">
        <f t="shared" si="742"/>
        <v>0</v>
      </c>
    </row>
    <row r="901" spans="1:34">
      <c r="A901" s="39">
        <v>6245</v>
      </c>
      <c r="B901" s="44" t="s">
        <v>372</v>
      </c>
      <c r="C901" s="236" t="s">
        <v>230</v>
      </c>
      <c r="D901" s="6"/>
      <c r="E901" s="8"/>
      <c r="F901" s="98">
        <v>1</v>
      </c>
      <c r="G901" s="8"/>
      <c r="H901" s="7">
        <f t="shared" si="744"/>
        <v>1</v>
      </c>
      <c r="I901" s="4">
        <v>1</v>
      </c>
      <c r="J901" s="8" t="s">
        <v>231</v>
      </c>
      <c r="K901" s="7">
        <f>SUMIF(exportMMB!D:D,'Voorbeeld Costreport BudgetMMB'!A901,exportMMB!G:G)</f>
        <v>0</v>
      </c>
      <c r="L901" s="14">
        <f>INDEX(budgetMMB!L:L,MATCH(A:A,budgetMMB!A:A,0))</f>
        <v>0</v>
      </c>
      <c r="M901" s="22">
        <f>INDEX(budgetMMB!M:M,MATCH($A:$A,budgetMMB!$A:$A,0))</f>
        <v>0</v>
      </c>
      <c r="N901" s="14">
        <f>INDEX(budgetMMB!N:N,MATCH($A:$A,budgetMMB!$A:$A,0))</f>
        <v>0</v>
      </c>
      <c r="O901" s="35">
        <f>INDEX(budgetMMB!O:O,MATCH($A:$A,budgetMMB!$A:$A,0))</f>
        <v>0</v>
      </c>
      <c r="P901" s="35">
        <f>INDEX(budgetMMB!P:P,MATCH($A:$A,budgetMMB!$A:$A,0))</f>
        <v>0</v>
      </c>
      <c r="Q901" s="35">
        <f>INDEX(budgetMMB!Q:Q,MATCH($A:$A,budgetMMB!$A:$A,0))</f>
        <v>0</v>
      </c>
      <c r="R901" s="35">
        <f>INDEX(budgetMMB!R:R,MATCH($A:$A,budgetMMB!$A:$A,0))</f>
        <v>0</v>
      </c>
      <c r="S901" s="14">
        <f t="shared" si="738"/>
        <v>0</v>
      </c>
      <c r="T901" s="36"/>
      <c r="U901" s="332">
        <f t="shared" si="739"/>
        <v>0</v>
      </c>
      <c r="V901" s="58"/>
      <c r="W901" s="14"/>
      <c r="X901" s="58"/>
      <c r="Y901" s="58"/>
      <c r="Z901" s="58"/>
      <c r="AA901" s="58"/>
      <c r="AB901" s="310"/>
      <c r="AC901" s="319">
        <f t="shared" si="740"/>
        <v>0</v>
      </c>
      <c r="AD901" s="278"/>
      <c r="AE901" s="278"/>
      <c r="AF901" s="278"/>
      <c r="AG901" s="294">
        <f t="shared" si="741"/>
        <v>0</v>
      </c>
      <c r="AH901" s="304">
        <f t="shared" si="742"/>
        <v>0</v>
      </c>
    </row>
    <row r="902" spans="1:34">
      <c r="A902" s="39">
        <v>6246</v>
      </c>
      <c r="B902" s="44" t="s">
        <v>842</v>
      </c>
      <c r="C902" s="236" t="s">
        <v>230</v>
      </c>
      <c r="D902" s="6"/>
      <c r="E902" s="8"/>
      <c r="F902" s="98">
        <v>1</v>
      </c>
      <c r="G902" s="8"/>
      <c r="H902" s="7">
        <f t="shared" si="744"/>
        <v>1</v>
      </c>
      <c r="I902" s="4">
        <v>1</v>
      </c>
      <c r="J902" s="8" t="s">
        <v>231</v>
      </c>
      <c r="K902" s="7">
        <f>SUMIF(exportMMB!D:D,'Voorbeeld Costreport BudgetMMB'!A902,exportMMB!G:G)</f>
        <v>0</v>
      </c>
      <c r="L902" s="14">
        <f>INDEX(budgetMMB!L:L,MATCH(A:A,budgetMMB!A:A,0))</f>
        <v>0</v>
      </c>
      <c r="M902" s="22">
        <f>INDEX(budgetMMB!M:M,MATCH($A:$A,budgetMMB!$A:$A,0))</f>
        <v>0</v>
      </c>
      <c r="N902" s="14">
        <f>INDEX(budgetMMB!N:N,MATCH($A:$A,budgetMMB!$A:$A,0))</f>
        <v>0</v>
      </c>
      <c r="O902" s="35">
        <f>INDEX(budgetMMB!O:O,MATCH($A:$A,budgetMMB!$A:$A,0))</f>
        <v>0</v>
      </c>
      <c r="P902" s="35">
        <f>INDEX(budgetMMB!P:P,MATCH($A:$A,budgetMMB!$A:$A,0))</f>
        <v>0</v>
      </c>
      <c r="Q902" s="35">
        <f>INDEX(budgetMMB!Q:Q,MATCH($A:$A,budgetMMB!$A:$A,0))</f>
        <v>0</v>
      </c>
      <c r="R902" s="35">
        <f>INDEX(budgetMMB!R:R,MATCH($A:$A,budgetMMB!$A:$A,0))</f>
        <v>0</v>
      </c>
      <c r="S902" s="14">
        <f t="shared" si="738"/>
        <v>0</v>
      </c>
      <c r="T902" s="35">
        <f>INDEX(budgetMMB!T:T,MATCH($A:$A,budgetMMB!$A:$A,0))</f>
        <v>0</v>
      </c>
      <c r="U902" s="332">
        <f t="shared" si="739"/>
        <v>0</v>
      </c>
      <c r="V902" s="58"/>
      <c r="W902" s="14"/>
      <c r="X902" s="58"/>
      <c r="Y902" s="58"/>
      <c r="Z902" s="58"/>
      <c r="AA902" s="58"/>
      <c r="AB902" s="75"/>
      <c r="AC902" s="319">
        <f t="shared" si="740"/>
        <v>0</v>
      </c>
      <c r="AD902" s="278"/>
      <c r="AE902" s="278"/>
      <c r="AF902" s="278"/>
      <c r="AG902" s="294">
        <f t="shared" si="741"/>
        <v>0</v>
      </c>
      <c r="AH902" s="304">
        <f t="shared" si="742"/>
        <v>0</v>
      </c>
    </row>
    <row r="903" spans="1:34">
      <c r="A903" s="39">
        <v>6247</v>
      </c>
      <c r="B903" s="44" t="s">
        <v>843</v>
      </c>
      <c r="C903" s="236" t="s">
        <v>230</v>
      </c>
      <c r="D903" s="6"/>
      <c r="E903" s="8"/>
      <c r="F903" s="98">
        <v>1</v>
      </c>
      <c r="G903" s="8"/>
      <c r="H903" s="7">
        <f t="shared" si="744"/>
        <v>1</v>
      </c>
      <c r="I903" s="4">
        <v>1</v>
      </c>
      <c r="J903" s="8" t="s">
        <v>231</v>
      </c>
      <c r="K903" s="7">
        <f>SUMIF(exportMMB!D:D,'Voorbeeld Costreport BudgetMMB'!A903,exportMMB!G:G)</f>
        <v>0</v>
      </c>
      <c r="L903" s="14">
        <f>INDEX(budgetMMB!L:L,MATCH(A:A,budgetMMB!A:A,0))</f>
        <v>0</v>
      </c>
      <c r="M903" s="22">
        <f>INDEX(budgetMMB!M:M,MATCH($A:$A,budgetMMB!$A:$A,0))</f>
        <v>0</v>
      </c>
      <c r="N903" s="14">
        <f>INDEX(budgetMMB!N:N,MATCH($A:$A,budgetMMB!$A:$A,0))</f>
        <v>0</v>
      </c>
      <c r="O903" s="35">
        <f>INDEX(budgetMMB!O:O,MATCH($A:$A,budgetMMB!$A:$A,0))</f>
        <v>0</v>
      </c>
      <c r="P903" s="35">
        <f>INDEX(budgetMMB!P:P,MATCH($A:$A,budgetMMB!$A:$A,0))</f>
        <v>0</v>
      </c>
      <c r="Q903" s="35">
        <f>INDEX(budgetMMB!Q:Q,MATCH($A:$A,budgetMMB!$A:$A,0))</f>
        <v>0</v>
      </c>
      <c r="R903" s="35">
        <f>INDEX(budgetMMB!R:R,MATCH($A:$A,budgetMMB!$A:$A,0))</f>
        <v>0</v>
      </c>
      <c r="S903" s="14">
        <f t="shared" si="738"/>
        <v>0</v>
      </c>
      <c r="T903" s="35">
        <f>INDEX(budgetMMB!T:T,MATCH($A:$A,budgetMMB!$A:$A,0))</f>
        <v>0</v>
      </c>
      <c r="U903" s="332">
        <f t="shared" si="739"/>
        <v>0</v>
      </c>
      <c r="V903" s="58"/>
      <c r="W903" s="14"/>
      <c r="X903" s="58"/>
      <c r="Y903" s="58"/>
      <c r="Z903" s="58"/>
      <c r="AA903" s="58"/>
      <c r="AB903" s="75"/>
      <c r="AC903" s="319">
        <f t="shared" si="740"/>
        <v>0</v>
      </c>
      <c r="AD903" s="278"/>
      <c r="AE903" s="278"/>
      <c r="AF903" s="278"/>
      <c r="AG903" s="294">
        <f t="shared" si="741"/>
        <v>0</v>
      </c>
      <c r="AH903" s="304">
        <f t="shared" si="742"/>
        <v>0</v>
      </c>
    </row>
    <row r="904" spans="1:34">
      <c r="A904" s="103">
        <v>6248</v>
      </c>
      <c r="B904" s="44" t="s">
        <v>844</v>
      </c>
      <c r="C904" s="236" t="s">
        <v>230</v>
      </c>
      <c r="D904" s="6"/>
      <c r="E904" s="8"/>
      <c r="F904" s="98">
        <v>1</v>
      </c>
      <c r="G904" s="8"/>
      <c r="H904" s="7">
        <f t="shared" si="744"/>
        <v>1</v>
      </c>
      <c r="I904" s="4">
        <v>1</v>
      </c>
      <c r="J904" s="8" t="s">
        <v>231</v>
      </c>
      <c r="K904" s="7">
        <f>SUMIF(exportMMB!D:D,'Voorbeeld Costreport BudgetMMB'!A904,exportMMB!G:G)</f>
        <v>0</v>
      </c>
      <c r="L904" s="14">
        <f>INDEX(budgetMMB!L:L,MATCH(A:A,budgetMMB!A:A,0))</f>
        <v>0</v>
      </c>
      <c r="M904" s="22">
        <f>INDEX(budgetMMB!M:M,MATCH($A:$A,budgetMMB!$A:$A,0))</f>
        <v>0</v>
      </c>
      <c r="N904" s="14">
        <f>INDEX(budgetMMB!N:N,MATCH($A:$A,budgetMMB!$A:$A,0))</f>
        <v>0</v>
      </c>
      <c r="O904" s="35">
        <f>INDEX(budgetMMB!O:O,MATCH($A:$A,budgetMMB!$A:$A,0))</f>
        <v>0</v>
      </c>
      <c r="P904" s="35">
        <f>INDEX(budgetMMB!P:P,MATCH($A:$A,budgetMMB!$A:$A,0))</f>
        <v>0</v>
      </c>
      <c r="Q904" s="35">
        <f>INDEX(budgetMMB!Q:Q,MATCH($A:$A,budgetMMB!$A:$A,0))</f>
        <v>0</v>
      </c>
      <c r="R904" s="35">
        <f>INDEX(budgetMMB!R:R,MATCH($A:$A,budgetMMB!$A:$A,0))</f>
        <v>0</v>
      </c>
      <c r="S904" s="14">
        <f t="shared" si="738"/>
        <v>0</v>
      </c>
      <c r="T904" s="35">
        <f>INDEX(budgetMMB!T:T,MATCH($A:$A,budgetMMB!$A:$A,0))</f>
        <v>0</v>
      </c>
      <c r="U904" s="332">
        <f t="shared" si="739"/>
        <v>0</v>
      </c>
      <c r="V904" s="58"/>
      <c r="W904" s="14"/>
      <c r="X904" s="58"/>
      <c r="Y904" s="58"/>
      <c r="Z904" s="58"/>
      <c r="AA904" s="58"/>
      <c r="AB904" s="75"/>
      <c r="AC904" s="319">
        <f t="shared" si="740"/>
        <v>0</v>
      </c>
      <c r="AD904" s="278"/>
      <c r="AE904" s="278"/>
      <c r="AF904" s="278"/>
      <c r="AG904" s="294">
        <f t="shared" si="741"/>
        <v>0</v>
      </c>
      <c r="AH904" s="304">
        <f t="shared" si="742"/>
        <v>0</v>
      </c>
    </row>
    <row r="905" spans="1:34">
      <c r="A905" s="103">
        <v>6249</v>
      </c>
      <c r="B905" s="44" t="s">
        <v>845</v>
      </c>
      <c r="C905" s="236" t="s">
        <v>230</v>
      </c>
      <c r="D905" s="6"/>
      <c r="E905" s="8"/>
      <c r="F905" s="98">
        <v>1</v>
      </c>
      <c r="G905" s="8"/>
      <c r="H905" s="7">
        <f t="shared" si="744"/>
        <v>1</v>
      </c>
      <c r="I905" s="4">
        <v>1</v>
      </c>
      <c r="J905" s="8" t="s">
        <v>231</v>
      </c>
      <c r="K905" s="7">
        <f>SUMIF(exportMMB!D:D,'Voorbeeld Costreport BudgetMMB'!A905,exportMMB!G:G)</f>
        <v>0</v>
      </c>
      <c r="L905" s="14">
        <f>INDEX(budgetMMB!L:L,MATCH(A:A,budgetMMB!A:A,0))</f>
        <v>0</v>
      </c>
      <c r="M905" s="22">
        <f>INDEX(budgetMMB!M:M,MATCH($A:$A,budgetMMB!$A:$A,0))</f>
        <v>0</v>
      </c>
      <c r="N905" s="14">
        <f>INDEX(budgetMMB!N:N,MATCH($A:$A,budgetMMB!$A:$A,0))</f>
        <v>0</v>
      </c>
      <c r="O905" s="35">
        <f>INDEX(budgetMMB!O:O,MATCH($A:$A,budgetMMB!$A:$A,0))</f>
        <v>0</v>
      </c>
      <c r="P905" s="35">
        <f>INDEX(budgetMMB!P:P,MATCH($A:$A,budgetMMB!$A:$A,0))</f>
        <v>0</v>
      </c>
      <c r="Q905" s="35">
        <f>INDEX(budgetMMB!Q:Q,MATCH($A:$A,budgetMMB!$A:$A,0))</f>
        <v>0</v>
      </c>
      <c r="R905" s="35">
        <f>INDEX(budgetMMB!R:R,MATCH($A:$A,budgetMMB!$A:$A,0))</f>
        <v>0</v>
      </c>
      <c r="S905" s="14">
        <f t="shared" si="738"/>
        <v>0</v>
      </c>
      <c r="T905" s="35">
        <f>INDEX(budgetMMB!T:T,MATCH($A:$A,budgetMMB!$A:$A,0))</f>
        <v>0</v>
      </c>
      <c r="U905" s="332">
        <f t="shared" si="739"/>
        <v>0</v>
      </c>
      <c r="V905" s="58"/>
      <c r="W905" s="14"/>
      <c r="X905" s="58"/>
      <c r="Y905" s="58"/>
      <c r="Z905" s="58"/>
      <c r="AA905" s="58"/>
      <c r="AB905" s="75"/>
      <c r="AC905" s="319">
        <f t="shared" si="740"/>
        <v>0</v>
      </c>
      <c r="AD905" s="278"/>
      <c r="AE905" s="278"/>
      <c r="AF905" s="278"/>
      <c r="AG905" s="294">
        <f t="shared" si="741"/>
        <v>0</v>
      </c>
      <c r="AH905" s="304">
        <f t="shared" si="742"/>
        <v>0</v>
      </c>
    </row>
    <row r="906" spans="1:34">
      <c r="A906" s="39">
        <v>6250</v>
      </c>
      <c r="B906" s="44" t="s">
        <v>846</v>
      </c>
      <c r="C906" s="236" t="s">
        <v>230</v>
      </c>
      <c r="D906" s="6"/>
      <c r="E906" s="8"/>
      <c r="F906" s="98">
        <v>1</v>
      </c>
      <c r="G906" s="8"/>
      <c r="H906" s="7">
        <f t="shared" ref="H906:H910" si="746">SUM(E906:G906)</f>
        <v>1</v>
      </c>
      <c r="I906" s="4">
        <v>1</v>
      </c>
      <c r="J906" s="8" t="s">
        <v>231</v>
      </c>
      <c r="K906" s="7">
        <f>SUMIF(exportMMB!D:D,'Voorbeeld Costreport BudgetMMB'!A906,exportMMB!G:G)</f>
        <v>0</v>
      </c>
      <c r="L906" s="14">
        <f>INDEX(budgetMMB!L:L,MATCH(A:A,budgetMMB!A:A,0))</f>
        <v>0</v>
      </c>
      <c r="M906" s="22">
        <f>INDEX(budgetMMB!M:M,MATCH($A:$A,budgetMMB!$A:$A,0))</f>
        <v>0</v>
      </c>
      <c r="N906" s="14">
        <f>INDEX(budgetMMB!N:N,MATCH($A:$A,budgetMMB!$A:$A,0))</f>
        <v>0</v>
      </c>
      <c r="O906" s="35">
        <f>INDEX(budgetMMB!O:O,MATCH($A:$A,budgetMMB!$A:$A,0))</f>
        <v>0</v>
      </c>
      <c r="P906" s="35">
        <f>INDEX(budgetMMB!P:P,MATCH($A:$A,budgetMMB!$A:$A,0))</f>
        <v>0</v>
      </c>
      <c r="Q906" s="35">
        <f>INDEX(budgetMMB!Q:Q,MATCH($A:$A,budgetMMB!$A:$A,0))</f>
        <v>0</v>
      </c>
      <c r="R906" s="35">
        <f>INDEX(budgetMMB!R:R,MATCH($A:$A,budgetMMB!$A:$A,0))</f>
        <v>0</v>
      </c>
      <c r="S906" s="14">
        <f t="shared" si="738"/>
        <v>0</v>
      </c>
      <c r="T906" s="36"/>
      <c r="U906" s="332">
        <f t="shared" si="739"/>
        <v>0</v>
      </c>
      <c r="V906" s="58"/>
      <c r="W906" s="14"/>
      <c r="X906" s="58"/>
      <c r="Y906" s="58"/>
      <c r="Z906" s="58"/>
      <c r="AA906" s="58"/>
      <c r="AB906" s="310"/>
      <c r="AC906" s="319">
        <f t="shared" si="740"/>
        <v>0</v>
      </c>
      <c r="AD906" s="278"/>
      <c r="AE906" s="278"/>
      <c r="AF906" s="278"/>
      <c r="AG906" s="294">
        <f t="shared" si="741"/>
        <v>0</v>
      </c>
      <c r="AH906" s="304">
        <f t="shared" si="742"/>
        <v>0</v>
      </c>
    </row>
    <row r="907" spans="1:34">
      <c r="A907" s="103">
        <v>6251</v>
      </c>
      <c r="B907" s="44" t="s">
        <v>274</v>
      </c>
      <c r="C907" s="236" t="s">
        <v>230</v>
      </c>
      <c r="D907" s="6"/>
      <c r="E907" s="8"/>
      <c r="F907" s="98">
        <v>1</v>
      </c>
      <c r="G907" s="8"/>
      <c r="H907" s="7">
        <f t="shared" si="746"/>
        <v>1</v>
      </c>
      <c r="I907" s="4">
        <v>1</v>
      </c>
      <c r="J907" s="8" t="s">
        <v>231</v>
      </c>
      <c r="K907" s="7">
        <f>SUMIF(exportMMB!D:D,'Voorbeeld Costreport BudgetMMB'!A907,exportMMB!G:G)</f>
        <v>0</v>
      </c>
      <c r="L907" s="14">
        <f>INDEX(budgetMMB!L:L,MATCH(A:A,budgetMMB!A:A,0))</f>
        <v>0</v>
      </c>
      <c r="M907" s="22">
        <f>INDEX(budgetMMB!M:M,MATCH($A:$A,budgetMMB!$A:$A,0))</f>
        <v>0</v>
      </c>
      <c r="N907" s="14">
        <f>INDEX(budgetMMB!N:N,MATCH($A:$A,budgetMMB!$A:$A,0))</f>
        <v>0</v>
      </c>
      <c r="O907" s="35">
        <f>INDEX(budgetMMB!O:O,MATCH($A:$A,budgetMMB!$A:$A,0))</f>
        <v>0</v>
      </c>
      <c r="P907" s="35">
        <f>INDEX(budgetMMB!P:P,MATCH($A:$A,budgetMMB!$A:$A,0))</f>
        <v>0</v>
      </c>
      <c r="Q907" s="35">
        <f>INDEX(budgetMMB!Q:Q,MATCH($A:$A,budgetMMB!$A:$A,0))</f>
        <v>0</v>
      </c>
      <c r="R907" s="35">
        <f>INDEX(budgetMMB!R:R,MATCH($A:$A,budgetMMB!$A:$A,0))</f>
        <v>0</v>
      </c>
      <c r="S907" s="14">
        <f t="shared" si="738"/>
        <v>0</v>
      </c>
      <c r="T907" s="36"/>
      <c r="U907" s="332">
        <f t="shared" si="739"/>
        <v>0</v>
      </c>
      <c r="V907" s="58"/>
      <c r="W907" s="14"/>
      <c r="X907" s="58"/>
      <c r="Y907" s="58"/>
      <c r="Z907" s="58"/>
      <c r="AA907" s="58"/>
      <c r="AB907" s="310"/>
      <c r="AC907" s="319">
        <f t="shared" si="740"/>
        <v>0</v>
      </c>
      <c r="AD907" s="278"/>
      <c r="AE907" s="278"/>
      <c r="AF907" s="278"/>
      <c r="AG907" s="294">
        <f t="shared" si="741"/>
        <v>0</v>
      </c>
      <c r="AH907" s="304">
        <f t="shared" si="742"/>
        <v>0</v>
      </c>
    </row>
    <row r="908" spans="1:34">
      <c r="A908" s="103">
        <v>6252</v>
      </c>
      <c r="B908" s="45" t="s">
        <v>847</v>
      </c>
      <c r="C908" s="236" t="s">
        <v>230</v>
      </c>
      <c r="D908" s="6"/>
      <c r="E908" s="8"/>
      <c r="F908" s="98">
        <v>1</v>
      </c>
      <c r="G908" s="8"/>
      <c r="H908" s="7">
        <f t="shared" si="746"/>
        <v>1</v>
      </c>
      <c r="I908" s="4">
        <v>1</v>
      </c>
      <c r="J908" s="8" t="s">
        <v>231</v>
      </c>
      <c r="K908" s="7">
        <f>SUMIF(exportMMB!D:D,'Voorbeeld Costreport BudgetMMB'!A908,exportMMB!G:G)</f>
        <v>0</v>
      </c>
      <c r="L908" s="14">
        <f>INDEX(budgetMMB!L:L,MATCH(A:A,budgetMMB!A:A,0))</f>
        <v>0</v>
      </c>
      <c r="M908" s="22">
        <f>INDEX(budgetMMB!M:M,MATCH($A:$A,budgetMMB!$A:$A,0))</f>
        <v>0</v>
      </c>
      <c r="N908" s="14">
        <f>INDEX(budgetMMB!N:N,MATCH($A:$A,budgetMMB!$A:$A,0))</f>
        <v>0</v>
      </c>
      <c r="O908" s="35">
        <f>INDEX(budgetMMB!O:O,MATCH($A:$A,budgetMMB!$A:$A,0))</f>
        <v>0</v>
      </c>
      <c r="P908" s="35">
        <f>INDEX(budgetMMB!P:P,MATCH($A:$A,budgetMMB!$A:$A,0))</f>
        <v>0</v>
      </c>
      <c r="Q908" s="35">
        <f>INDEX(budgetMMB!Q:Q,MATCH($A:$A,budgetMMB!$A:$A,0))</f>
        <v>0</v>
      </c>
      <c r="R908" s="35">
        <f>INDEX(budgetMMB!R:R,MATCH($A:$A,budgetMMB!$A:$A,0))</f>
        <v>0</v>
      </c>
      <c r="S908" s="14">
        <f t="shared" si="738"/>
        <v>0</v>
      </c>
      <c r="T908" s="35">
        <f>INDEX(budgetMMB!T:T,MATCH($A:$A,budgetMMB!$A:$A,0))</f>
        <v>0</v>
      </c>
      <c r="U908" s="332">
        <f t="shared" si="739"/>
        <v>0</v>
      </c>
      <c r="V908" s="58"/>
      <c r="W908" s="14"/>
      <c r="X908" s="58"/>
      <c r="Y908" s="58"/>
      <c r="Z908" s="58"/>
      <c r="AA908" s="58"/>
      <c r="AB908" s="75"/>
      <c r="AC908" s="319">
        <f t="shared" si="740"/>
        <v>0</v>
      </c>
      <c r="AD908" s="278"/>
      <c r="AE908" s="278"/>
      <c r="AF908" s="278"/>
      <c r="AG908" s="294">
        <f t="shared" si="741"/>
        <v>0</v>
      </c>
      <c r="AH908" s="304">
        <f t="shared" si="742"/>
        <v>0</v>
      </c>
    </row>
    <row r="909" spans="1:34">
      <c r="A909" s="103">
        <v>6253</v>
      </c>
      <c r="B909" s="44" t="s">
        <v>276</v>
      </c>
      <c r="C909" s="236" t="s">
        <v>230</v>
      </c>
      <c r="D909" s="6"/>
      <c r="E909" s="8"/>
      <c r="F909" s="98">
        <v>1</v>
      </c>
      <c r="G909" s="8"/>
      <c r="H909" s="7">
        <f t="shared" si="746"/>
        <v>1</v>
      </c>
      <c r="I909" s="4">
        <v>1</v>
      </c>
      <c r="J909" s="8" t="s">
        <v>231</v>
      </c>
      <c r="K909" s="7">
        <f>SUMIF(exportMMB!D:D,'Voorbeeld Costreport BudgetMMB'!A909,exportMMB!G:G)</f>
        <v>0</v>
      </c>
      <c r="L909" s="14">
        <f>INDEX(budgetMMB!L:L,MATCH(A:A,budgetMMB!A:A,0))</f>
        <v>0</v>
      </c>
      <c r="M909" s="22">
        <f>INDEX(budgetMMB!M:M,MATCH($A:$A,budgetMMB!$A:$A,0))</f>
        <v>0</v>
      </c>
      <c r="N909" s="14">
        <f>INDEX(budgetMMB!N:N,MATCH($A:$A,budgetMMB!$A:$A,0))</f>
        <v>0</v>
      </c>
      <c r="O909" s="35">
        <f>INDEX(budgetMMB!O:O,MATCH($A:$A,budgetMMB!$A:$A,0))</f>
        <v>0</v>
      </c>
      <c r="P909" s="35">
        <f>INDEX(budgetMMB!P:P,MATCH($A:$A,budgetMMB!$A:$A,0))</f>
        <v>0</v>
      </c>
      <c r="Q909" s="35">
        <f>INDEX(budgetMMB!Q:Q,MATCH($A:$A,budgetMMB!$A:$A,0))</f>
        <v>0</v>
      </c>
      <c r="R909" s="35">
        <f>INDEX(budgetMMB!R:R,MATCH($A:$A,budgetMMB!$A:$A,0))</f>
        <v>0</v>
      </c>
      <c r="S909" s="14">
        <f t="shared" si="738"/>
        <v>0</v>
      </c>
      <c r="T909" s="36"/>
      <c r="U909" s="332">
        <f t="shared" si="739"/>
        <v>0</v>
      </c>
      <c r="V909" s="58"/>
      <c r="W909" s="14"/>
      <c r="X909" s="58"/>
      <c r="Y909" s="58"/>
      <c r="Z909" s="58"/>
      <c r="AA909" s="58"/>
      <c r="AB909" s="310"/>
      <c r="AC909" s="319">
        <f t="shared" si="740"/>
        <v>0</v>
      </c>
      <c r="AD909" s="278"/>
      <c r="AE909" s="278"/>
      <c r="AF909" s="278"/>
      <c r="AG909" s="294">
        <f t="shared" si="741"/>
        <v>0</v>
      </c>
      <c r="AH909" s="304">
        <f t="shared" si="742"/>
        <v>0</v>
      </c>
    </row>
    <row r="910" spans="1:34">
      <c r="A910" s="103">
        <v>6256</v>
      </c>
      <c r="B910" s="44" t="s">
        <v>848</v>
      </c>
      <c r="C910" s="236" t="s">
        <v>230</v>
      </c>
      <c r="D910" s="6"/>
      <c r="E910" s="8"/>
      <c r="F910" s="98">
        <v>1</v>
      </c>
      <c r="G910" s="8"/>
      <c r="H910" s="7">
        <f t="shared" si="746"/>
        <v>1</v>
      </c>
      <c r="I910" s="4">
        <v>1</v>
      </c>
      <c r="J910" s="8" t="s">
        <v>231</v>
      </c>
      <c r="K910" s="7">
        <f>SUMIF(exportMMB!D:D,'Voorbeeld Costreport BudgetMMB'!A910,exportMMB!G:G)</f>
        <v>0</v>
      </c>
      <c r="L910" s="14">
        <f>INDEX(budgetMMB!L:L,MATCH(A:A,budgetMMB!A:A,0))</f>
        <v>0</v>
      </c>
      <c r="M910" s="22">
        <f>INDEX(budgetMMB!M:M,MATCH($A:$A,budgetMMB!$A:$A,0))</f>
        <v>0</v>
      </c>
      <c r="N910" s="14">
        <f>INDEX(budgetMMB!N:N,MATCH($A:$A,budgetMMB!$A:$A,0))</f>
        <v>0</v>
      </c>
      <c r="O910" s="35">
        <f>INDEX(budgetMMB!O:O,MATCH($A:$A,budgetMMB!$A:$A,0))</f>
        <v>0</v>
      </c>
      <c r="P910" s="35">
        <f>INDEX(budgetMMB!P:P,MATCH($A:$A,budgetMMB!$A:$A,0))</f>
        <v>0</v>
      </c>
      <c r="Q910" s="35">
        <f>INDEX(budgetMMB!Q:Q,MATCH($A:$A,budgetMMB!$A:$A,0))</f>
        <v>0</v>
      </c>
      <c r="R910" s="35">
        <f>INDEX(budgetMMB!R:R,MATCH($A:$A,budgetMMB!$A:$A,0))</f>
        <v>0</v>
      </c>
      <c r="S910" s="14">
        <f t="shared" si="738"/>
        <v>0</v>
      </c>
      <c r="T910" s="35">
        <f>INDEX(budgetMMB!T:T,MATCH($A:$A,budgetMMB!$A:$A,0))</f>
        <v>0</v>
      </c>
      <c r="U910" s="332">
        <f t="shared" si="739"/>
        <v>0</v>
      </c>
      <c r="V910" s="58"/>
      <c r="W910" s="14"/>
      <c r="X910" s="58"/>
      <c r="Y910" s="58"/>
      <c r="Z910" s="58"/>
      <c r="AA910" s="58"/>
      <c r="AB910" s="75"/>
      <c r="AC910" s="319">
        <f t="shared" si="740"/>
        <v>0</v>
      </c>
      <c r="AD910" s="278"/>
      <c r="AE910" s="278"/>
      <c r="AF910" s="278"/>
      <c r="AG910" s="294">
        <f t="shared" si="741"/>
        <v>0</v>
      </c>
      <c r="AH910" s="304">
        <f t="shared" si="742"/>
        <v>0</v>
      </c>
    </row>
    <row r="911" spans="1:34">
      <c r="A911" s="103">
        <v>6257</v>
      </c>
      <c r="B911" s="44" t="s">
        <v>849</v>
      </c>
      <c r="C911" s="236" t="s">
        <v>230</v>
      </c>
      <c r="D911" s="6"/>
      <c r="E911" s="8"/>
      <c r="F911" s="98">
        <v>1</v>
      </c>
      <c r="G911" s="8"/>
      <c r="H911" s="7">
        <f t="shared" ref="H911" si="747">SUM(E911:G911)</f>
        <v>1</v>
      </c>
      <c r="I911" s="4">
        <v>1</v>
      </c>
      <c r="J911" s="8" t="s">
        <v>231</v>
      </c>
      <c r="K911" s="7">
        <f>SUMIF(exportMMB!D:D,'Voorbeeld Costreport BudgetMMB'!A911,exportMMB!G:G)</f>
        <v>0</v>
      </c>
      <c r="L911" s="14">
        <f>INDEX(budgetMMB!L:L,MATCH(A:A,budgetMMB!A:A,0))</f>
        <v>0</v>
      </c>
      <c r="M911" s="22">
        <f>INDEX(budgetMMB!M:M,MATCH($A:$A,budgetMMB!$A:$A,0))</f>
        <v>0</v>
      </c>
      <c r="N911" s="14">
        <f>INDEX(budgetMMB!N:N,MATCH($A:$A,budgetMMB!$A:$A,0))</f>
        <v>0</v>
      </c>
      <c r="O911" s="35">
        <f>INDEX(budgetMMB!O:O,MATCH($A:$A,budgetMMB!$A:$A,0))</f>
        <v>0</v>
      </c>
      <c r="P911" s="35">
        <f>INDEX(budgetMMB!P:P,MATCH($A:$A,budgetMMB!$A:$A,0))</f>
        <v>0</v>
      </c>
      <c r="Q911" s="35">
        <f>INDEX(budgetMMB!Q:Q,MATCH($A:$A,budgetMMB!$A:$A,0))</f>
        <v>0</v>
      </c>
      <c r="R911" s="35">
        <f>INDEX(budgetMMB!R:R,MATCH($A:$A,budgetMMB!$A:$A,0))</f>
        <v>0</v>
      </c>
      <c r="S911" s="14">
        <f t="shared" si="738"/>
        <v>0</v>
      </c>
      <c r="T911" s="35">
        <f>INDEX(budgetMMB!T:T,MATCH($A:$A,budgetMMB!$A:$A,0))</f>
        <v>0</v>
      </c>
      <c r="U911" s="332">
        <f t="shared" si="739"/>
        <v>0</v>
      </c>
      <c r="V911" s="58"/>
      <c r="W911" s="14"/>
      <c r="X911" s="58"/>
      <c r="Y911" s="58"/>
      <c r="Z911" s="58"/>
      <c r="AA911" s="58"/>
      <c r="AB911" s="75"/>
      <c r="AC911" s="319">
        <f t="shared" si="740"/>
        <v>0</v>
      </c>
      <c r="AD911" s="278"/>
      <c r="AE911" s="278"/>
      <c r="AF911" s="278"/>
      <c r="AG911" s="294">
        <f t="shared" si="741"/>
        <v>0</v>
      </c>
      <c r="AH911" s="304">
        <f t="shared" si="742"/>
        <v>0</v>
      </c>
    </row>
    <row r="912" spans="1:34">
      <c r="A912" s="103">
        <v>6258</v>
      </c>
      <c r="B912" s="44" t="s">
        <v>850</v>
      </c>
      <c r="C912" s="236" t="s">
        <v>230</v>
      </c>
      <c r="D912" s="6"/>
      <c r="E912" s="8"/>
      <c r="F912" s="98">
        <v>1</v>
      </c>
      <c r="G912" s="8"/>
      <c r="H912" s="7">
        <f t="shared" ref="H912:H918" si="748">SUM(E912:G912)</f>
        <v>1</v>
      </c>
      <c r="I912" s="4">
        <v>1</v>
      </c>
      <c r="J912" s="8" t="s">
        <v>231</v>
      </c>
      <c r="K912" s="7">
        <f>SUMIF(exportMMB!D:D,'Voorbeeld Costreport BudgetMMB'!A912,exportMMB!G:G)</f>
        <v>0</v>
      </c>
      <c r="L912" s="14">
        <f>INDEX(budgetMMB!L:L,MATCH(A:A,budgetMMB!A:A,0))</f>
        <v>0</v>
      </c>
      <c r="M912" s="22">
        <f>INDEX(budgetMMB!M:M,MATCH($A:$A,budgetMMB!$A:$A,0))</f>
        <v>0</v>
      </c>
      <c r="N912" s="14">
        <f>INDEX(budgetMMB!N:N,MATCH($A:$A,budgetMMB!$A:$A,0))</f>
        <v>0</v>
      </c>
      <c r="O912" s="35">
        <f>INDEX(budgetMMB!O:O,MATCH($A:$A,budgetMMB!$A:$A,0))</f>
        <v>0</v>
      </c>
      <c r="P912" s="35">
        <f>INDEX(budgetMMB!P:P,MATCH($A:$A,budgetMMB!$A:$A,0))</f>
        <v>0</v>
      </c>
      <c r="Q912" s="35">
        <f>INDEX(budgetMMB!Q:Q,MATCH($A:$A,budgetMMB!$A:$A,0))</f>
        <v>0</v>
      </c>
      <c r="R912" s="35">
        <f>INDEX(budgetMMB!R:R,MATCH($A:$A,budgetMMB!$A:$A,0))</f>
        <v>0</v>
      </c>
      <c r="S912" s="14">
        <f t="shared" si="738"/>
        <v>0</v>
      </c>
      <c r="T912" s="35">
        <f>INDEX(budgetMMB!T:T,MATCH($A:$A,budgetMMB!$A:$A,0))</f>
        <v>0</v>
      </c>
      <c r="U912" s="332">
        <f t="shared" si="739"/>
        <v>0</v>
      </c>
      <c r="V912" s="58"/>
      <c r="W912" s="14"/>
      <c r="X912" s="58"/>
      <c r="Y912" s="58"/>
      <c r="Z912" s="58"/>
      <c r="AA912" s="58"/>
      <c r="AB912" s="75"/>
      <c r="AC912" s="319">
        <f t="shared" si="740"/>
        <v>0</v>
      </c>
      <c r="AD912" s="278"/>
      <c r="AE912" s="278"/>
      <c r="AF912" s="278"/>
      <c r="AG912" s="294">
        <f t="shared" si="741"/>
        <v>0</v>
      </c>
      <c r="AH912" s="304">
        <f t="shared" si="742"/>
        <v>0</v>
      </c>
    </row>
    <row r="913" spans="1:35">
      <c r="A913" s="103">
        <v>6259</v>
      </c>
      <c r="B913" s="44" t="s">
        <v>851</v>
      </c>
      <c r="C913" s="236" t="s">
        <v>230</v>
      </c>
      <c r="D913" s="6"/>
      <c r="E913" s="4"/>
      <c r="F913" s="98">
        <v>1</v>
      </c>
      <c r="G913" s="8"/>
      <c r="H913" s="7">
        <f t="shared" ref="H913" si="749">SUM(E913:G913)</f>
        <v>1</v>
      </c>
      <c r="I913" s="4">
        <v>1</v>
      </c>
      <c r="J913" s="8" t="s">
        <v>231</v>
      </c>
      <c r="K913" s="7">
        <f>SUMIF(exportMMB!D:D,'Voorbeeld Costreport BudgetMMB'!A913,exportMMB!G:G)</f>
        <v>0</v>
      </c>
      <c r="L913" s="14">
        <f>INDEX(budgetMMB!L:L,MATCH(A:A,budgetMMB!A:A,0))</f>
        <v>0</v>
      </c>
      <c r="M913" s="22">
        <f>INDEX(budgetMMB!M:M,MATCH($A:$A,budgetMMB!$A:$A,0))</f>
        <v>0</v>
      </c>
      <c r="N913" s="14">
        <f>INDEX(budgetMMB!N:N,MATCH($A:$A,budgetMMB!$A:$A,0))</f>
        <v>0</v>
      </c>
      <c r="O913" s="35">
        <f>INDEX(budgetMMB!O:O,MATCH($A:$A,budgetMMB!$A:$A,0))</f>
        <v>0</v>
      </c>
      <c r="P913" s="35">
        <f>INDEX(budgetMMB!P:P,MATCH($A:$A,budgetMMB!$A:$A,0))</f>
        <v>0</v>
      </c>
      <c r="Q913" s="35">
        <f>INDEX(budgetMMB!Q:Q,MATCH($A:$A,budgetMMB!$A:$A,0))</f>
        <v>0</v>
      </c>
      <c r="R913" s="35">
        <f>INDEX(budgetMMB!R:R,MATCH($A:$A,budgetMMB!$A:$A,0))</f>
        <v>0</v>
      </c>
      <c r="S913" s="14">
        <f t="shared" si="738"/>
        <v>0</v>
      </c>
      <c r="T913" s="36"/>
      <c r="U913" s="332">
        <f t="shared" si="739"/>
        <v>0</v>
      </c>
      <c r="V913" s="58"/>
      <c r="W913" s="14"/>
      <c r="X913" s="58"/>
      <c r="Y913" s="58"/>
      <c r="Z913" s="58"/>
      <c r="AA913" s="58"/>
      <c r="AB913" s="310"/>
      <c r="AC913" s="319">
        <f t="shared" si="740"/>
        <v>0</v>
      </c>
      <c r="AD913" s="278"/>
      <c r="AE913" s="278"/>
      <c r="AF913" s="278"/>
      <c r="AG913" s="294">
        <f t="shared" si="741"/>
        <v>0</v>
      </c>
      <c r="AH913" s="304">
        <f t="shared" si="742"/>
        <v>0</v>
      </c>
    </row>
    <row r="914" spans="1:35">
      <c r="A914" s="103">
        <v>6270</v>
      </c>
      <c r="B914" s="44" t="s">
        <v>773</v>
      </c>
      <c r="C914" s="236" t="s">
        <v>230</v>
      </c>
      <c r="D914" s="6"/>
      <c r="E914" s="8"/>
      <c r="F914" s="98">
        <v>1</v>
      </c>
      <c r="G914" s="8"/>
      <c r="H914" s="7">
        <f t="shared" si="748"/>
        <v>1</v>
      </c>
      <c r="I914" s="4">
        <v>1</v>
      </c>
      <c r="J914" s="8" t="s">
        <v>231</v>
      </c>
      <c r="K914" s="7">
        <f>SUMIF(exportMMB!D:D,'Voorbeeld Costreport BudgetMMB'!A914,exportMMB!G:G)</f>
        <v>0</v>
      </c>
      <c r="L914" s="14">
        <f>INDEX(budgetMMB!L:L,MATCH(A:A,budgetMMB!A:A,0))</f>
        <v>0</v>
      </c>
      <c r="M914" s="22">
        <f>INDEX(budgetMMB!M:M,MATCH($A:$A,budgetMMB!$A:$A,0))</f>
        <v>0</v>
      </c>
      <c r="N914" s="14">
        <f>INDEX(budgetMMB!N:N,MATCH($A:$A,budgetMMB!$A:$A,0))</f>
        <v>0</v>
      </c>
      <c r="O914" s="35">
        <f>INDEX(budgetMMB!O:O,MATCH($A:$A,budgetMMB!$A:$A,0))</f>
        <v>0</v>
      </c>
      <c r="P914" s="35">
        <f>INDEX(budgetMMB!P:P,MATCH($A:$A,budgetMMB!$A:$A,0))</f>
        <v>0</v>
      </c>
      <c r="Q914" s="35">
        <f>INDEX(budgetMMB!Q:Q,MATCH($A:$A,budgetMMB!$A:$A,0))</f>
        <v>0</v>
      </c>
      <c r="R914" s="35">
        <f>INDEX(budgetMMB!R:R,MATCH($A:$A,budgetMMB!$A:$A,0))</f>
        <v>0</v>
      </c>
      <c r="S914" s="14">
        <f t="shared" si="738"/>
        <v>0</v>
      </c>
      <c r="T914" s="35">
        <f>INDEX(budgetMMB!T:T,MATCH($A:$A,budgetMMB!$A:$A,0))</f>
        <v>0</v>
      </c>
      <c r="U914" s="332">
        <f t="shared" si="739"/>
        <v>0</v>
      </c>
      <c r="V914" s="58"/>
      <c r="W914" s="14"/>
      <c r="X914" s="58"/>
      <c r="Y914" s="58"/>
      <c r="Z914" s="58"/>
      <c r="AA914" s="58"/>
      <c r="AB914" s="75"/>
      <c r="AC914" s="319">
        <f t="shared" si="740"/>
        <v>0</v>
      </c>
      <c r="AD914" s="278"/>
      <c r="AE914" s="278"/>
      <c r="AF914" s="278"/>
      <c r="AG914" s="294">
        <f t="shared" si="741"/>
        <v>0</v>
      </c>
      <c r="AH914" s="304">
        <f t="shared" si="742"/>
        <v>0</v>
      </c>
    </row>
    <row r="915" spans="1:35">
      <c r="A915" s="349">
        <v>6283</v>
      </c>
      <c r="B915" s="348" t="s">
        <v>852</v>
      </c>
      <c r="C915" s="236" t="s">
        <v>230</v>
      </c>
      <c r="D915" s="6"/>
      <c r="E915" s="8"/>
      <c r="F915" s="98">
        <v>1</v>
      </c>
      <c r="G915" s="8"/>
      <c r="H915" s="7">
        <f t="shared" ref="H915:H916" si="750">SUM(E915:G915)</f>
        <v>1</v>
      </c>
      <c r="I915" s="4">
        <v>1</v>
      </c>
      <c r="J915" s="8" t="s">
        <v>231</v>
      </c>
      <c r="K915" s="7">
        <f>SUMIF(exportMMB!D:D,'Voorbeeld Costreport BudgetMMB'!A915,exportMMB!G:G)</f>
        <v>0</v>
      </c>
      <c r="L915" s="14">
        <f>INDEX(budgetMMB!L:L,MATCH(A:A,budgetMMB!A:A,0))</f>
        <v>0</v>
      </c>
      <c r="M915" s="22">
        <f>INDEX(budgetMMB!M:M,MATCH($A:$A,budgetMMB!$A:$A,0))</f>
        <v>0</v>
      </c>
      <c r="N915" s="14">
        <f>INDEX(budgetMMB!N:N,MATCH($A:$A,budgetMMB!$A:$A,0))</f>
        <v>0</v>
      </c>
      <c r="O915" s="35">
        <f>INDEX(budgetMMB!O:O,MATCH($A:$A,budgetMMB!$A:$A,0))</f>
        <v>0</v>
      </c>
      <c r="P915" s="35">
        <f>INDEX(budgetMMB!P:P,MATCH($A:$A,budgetMMB!$A:$A,0))</f>
        <v>0</v>
      </c>
      <c r="Q915" s="35">
        <f>INDEX(budgetMMB!Q:Q,MATCH($A:$A,budgetMMB!$A:$A,0))</f>
        <v>0</v>
      </c>
      <c r="R915" s="35">
        <f>INDEX(budgetMMB!R:R,MATCH($A:$A,budgetMMB!$A:$A,0))</f>
        <v>0</v>
      </c>
      <c r="S915" s="14">
        <f t="shared" ref="S915:S916" si="751">L915-SUM(N915:R915)</f>
        <v>0</v>
      </c>
      <c r="T915" s="35">
        <f>INDEX(budgetMMB!T:T,MATCH($A:$A,budgetMMB!$A:$A,0))</f>
        <v>0</v>
      </c>
      <c r="U915" s="332">
        <f t="shared" si="739"/>
        <v>0</v>
      </c>
      <c r="V915" s="58"/>
      <c r="W915" s="14"/>
      <c r="X915" s="58"/>
      <c r="Y915" s="58"/>
      <c r="Z915" s="58"/>
      <c r="AA915" s="58"/>
      <c r="AB915" s="75"/>
      <c r="AC915" s="319">
        <f t="shared" si="740"/>
        <v>0</v>
      </c>
      <c r="AD915" s="278"/>
      <c r="AE915" s="278"/>
      <c r="AF915" s="278"/>
      <c r="AG915" s="294">
        <f t="shared" si="741"/>
        <v>0</v>
      </c>
      <c r="AH915" s="304">
        <f t="shared" si="742"/>
        <v>0</v>
      </c>
    </row>
    <row r="916" spans="1:35">
      <c r="A916" s="349">
        <v>6284</v>
      </c>
      <c r="B916" s="348" t="s">
        <v>853</v>
      </c>
      <c r="C916" s="236" t="s">
        <v>230</v>
      </c>
      <c r="D916" s="6"/>
      <c r="E916" s="8"/>
      <c r="F916" s="98">
        <v>1</v>
      </c>
      <c r="G916" s="8"/>
      <c r="H916" s="7">
        <f t="shared" si="750"/>
        <v>1</v>
      </c>
      <c r="I916" s="4">
        <v>1</v>
      </c>
      <c r="J916" s="8" t="s">
        <v>231</v>
      </c>
      <c r="K916" s="7">
        <f>SUMIF(exportMMB!D:D,'Voorbeeld Costreport BudgetMMB'!A916,exportMMB!G:G)</f>
        <v>0</v>
      </c>
      <c r="L916" s="14">
        <f>INDEX(budgetMMB!L:L,MATCH(A:A,budgetMMB!A:A,0))</f>
        <v>0</v>
      </c>
      <c r="M916" s="22">
        <f>INDEX(budgetMMB!M:M,MATCH($A:$A,budgetMMB!$A:$A,0))</f>
        <v>0</v>
      </c>
      <c r="N916" s="14">
        <f>INDEX(budgetMMB!N:N,MATCH($A:$A,budgetMMB!$A:$A,0))</f>
        <v>0</v>
      </c>
      <c r="O916" s="35">
        <f>INDEX(budgetMMB!O:O,MATCH($A:$A,budgetMMB!$A:$A,0))</f>
        <v>0</v>
      </c>
      <c r="P916" s="35">
        <f>INDEX(budgetMMB!P:P,MATCH($A:$A,budgetMMB!$A:$A,0))</f>
        <v>0</v>
      </c>
      <c r="Q916" s="35">
        <f>INDEX(budgetMMB!Q:Q,MATCH($A:$A,budgetMMB!$A:$A,0))</f>
        <v>0</v>
      </c>
      <c r="R916" s="35">
        <f>INDEX(budgetMMB!R:R,MATCH($A:$A,budgetMMB!$A:$A,0))</f>
        <v>0</v>
      </c>
      <c r="S916" s="14">
        <f t="shared" si="751"/>
        <v>0</v>
      </c>
      <c r="T916" s="35">
        <f>INDEX(budgetMMB!T:T,MATCH($A:$A,budgetMMB!$A:$A,0))</f>
        <v>0</v>
      </c>
      <c r="U916" s="332">
        <f t="shared" si="739"/>
        <v>0</v>
      </c>
      <c r="V916" s="58"/>
      <c r="W916" s="14"/>
      <c r="X916" s="58"/>
      <c r="Y916" s="58"/>
      <c r="Z916" s="58"/>
      <c r="AA916" s="58"/>
      <c r="AB916" s="75"/>
      <c r="AC916" s="319">
        <f t="shared" si="740"/>
        <v>0</v>
      </c>
      <c r="AD916" s="278"/>
      <c r="AE916" s="278"/>
      <c r="AF916" s="278"/>
      <c r="AG916" s="294">
        <f t="shared" si="741"/>
        <v>0</v>
      </c>
      <c r="AH916" s="304">
        <f t="shared" si="742"/>
        <v>0</v>
      </c>
    </row>
    <row r="917" spans="1:35">
      <c r="A917" s="39">
        <v>6285</v>
      </c>
      <c r="B917" s="44" t="s">
        <v>854</v>
      </c>
      <c r="C917" s="236" t="s">
        <v>230</v>
      </c>
      <c r="D917" s="6"/>
      <c r="E917" s="8"/>
      <c r="F917" s="98">
        <v>1</v>
      </c>
      <c r="G917" s="8"/>
      <c r="H917" s="7">
        <f t="shared" si="748"/>
        <v>1</v>
      </c>
      <c r="I917" s="4">
        <v>1</v>
      </c>
      <c r="J917" s="8" t="s">
        <v>231</v>
      </c>
      <c r="K917" s="7">
        <f>SUMIF(exportMMB!D:D,'Voorbeeld Costreport BudgetMMB'!A917,exportMMB!G:G)</f>
        <v>0</v>
      </c>
      <c r="L917" s="14">
        <f>INDEX(budgetMMB!L:L,MATCH(A:A,budgetMMB!A:A,0))</f>
        <v>0</v>
      </c>
      <c r="M917" s="22">
        <f>INDEX(budgetMMB!M:M,MATCH($A:$A,budgetMMB!$A:$A,0))</f>
        <v>0</v>
      </c>
      <c r="N917" s="14">
        <f>INDEX(budgetMMB!N:N,MATCH($A:$A,budgetMMB!$A:$A,0))</f>
        <v>0</v>
      </c>
      <c r="O917" s="35">
        <f>INDEX(budgetMMB!O:O,MATCH($A:$A,budgetMMB!$A:$A,0))</f>
        <v>0</v>
      </c>
      <c r="P917" s="35">
        <f>INDEX(budgetMMB!P:P,MATCH($A:$A,budgetMMB!$A:$A,0))</f>
        <v>0</v>
      </c>
      <c r="Q917" s="35">
        <f>INDEX(budgetMMB!Q:Q,MATCH($A:$A,budgetMMB!$A:$A,0))</f>
        <v>0</v>
      </c>
      <c r="R917" s="35">
        <f>INDEX(budgetMMB!R:R,MATCH($A:$A,budgetMMB!$A:$A,0))</f>
        <v>0</v>
      </c>
      <c r="S917" s="14">
        <f t="shared" si="738"/>
        <v>0</v>
      </c>
      <c r="T917" s="36"/>
      <c r="U917" s="332">
        <f t="shared" si="739"/>
        <v>0</v>
      </c>
      <c r="V917" s="58"/>
      <c r="W917" s="14"/>
      <c r="X917" s="58"/>
      <c r="Y917" s="58"/>
      <c r="Z917" s="58"/>
      <c r="AA917" s="58"/>
      <c r="AB917" s="310"/>
      <c r="AC917" s="319">
        <f t="shared" si="740"/>
        <v>0</v>
      </c>
      <c r="AD917" s="278"/>
      <c r="AE917" s="278"/>
      <c r="AF917" s="278"/>
      <c r="AG917" s="294">
        <f t="shared" si="741"/>
        <v>0</v>
      </c>
      <c r="AH917" s="304">
        <f t="shared" si="742"/>
        <v>0</v>
      </c>
    </row>
    <row r="918" spans="1:35">
      <c r="A918" s="103">
        <v>6294</v>
      </c>
      <c r="B918" s="44" t="s">
        <v>774</v>
      </c>
      <c r="C918" s="236" t="s">
        <v>254</v>
      </c>
      <c r="D918" s="6"/>
      <c r="E918" s="4"/>
      <c r="F918" s="98">
        <v>1</v>
      </c>
      <c r="G918" s="8"/>
      <c r="H918" s="7">
        <f t="shared" si="748"/>
        <v>1</v>
      </c>
      <c r="I918" s="4">
        <v>1</v>
      </c>
      <c r="J918" s="8" t="s">
        <v>231</v>
      </c>
      <c r="K918" s="7">
        <f>SUMIF(exportMMB!D:D,'Voorbeeld Costreport BudgetMMB'!A918,exportMMB!G:G)</f>
        <v>0</v>
      </c>
      <c r="L918" s="14">
        <f>INDEX(budgetMMB!L:L,MATCH(A:A,budgetMMB!A:A,0))</f>
        <v>0</v>
      </c>
      <c r="M918" s="22">
        <f>INDEX(budgetMMB!M:M,MATCH($A:$A,budgetMMB!$A:$A,0))</f>
        <v>0</v>
      </c>
      <c r="N918" s="14">
        <f>INDEX(budgetMMB!N:N,MATCH($A:$A,budgetMMB!$A:$A,0))</f>
        <v>0</v>
      </c>
      <c r="O918" s="35">
        <f>INDEX(budgetMMB!O:O,MATCH($A:$A,budgetMMB!$A:$A,0))</f>
        <v>0</v>
      </c>
      <c r="P918" s="35">
        <f>INDEX(budgetMMB!P:P,MATCH($A:$A,budgetMMB!$A:$A,0))</f>
        <v>0</v>
      </c>
      <c r="Q918" s="35">
        <f>INDEX(budgetMMB!Q:Q,MATCH($A:$A,budgetMMB!$A:$A,0))</f>
        <v>0</v>
      </c>
      <c r="R918" s="35">
        <f>INDEX(budgetMMB!R:R,MATCH($A:$A,budgetMMB!$A:$A,0))</f>
        <v>0</v>
      </c>
      <c r="S918" s="14">
        <f t="shared" si="738"/>
        <v>0</v>
      </c>
      <c r="T918" s="36"/>
      <c r="U918" s="332">
        <f t="shared" si="739"/>
        <v>0</v>
      </c>
      <c r="V918" s="58"/>
      <c r="W918" s="14"/>
      <c r="X918" s="58"/>
      <c r="Y918" s="58"/>
      <c r="Z918" s="58"/>
      <c r="AA918" s="58"/>
      <c r="AB918" s="310"/>
      <c r="AC918" s="319">
        <f t="shared" si="740"/>
        <v>0</v>
      </c>
      <c r="AD918" s="278"/>
      <c r="AE918" s="278"/>
      <c r="AF918" s="278"/>
      <c r="AG918" s="294">
        <f t="shared" si="741"/>
        <v>0</v>
      </c>
      <c r="AH918" s="304">
        <f t="shared" si="742"/>
        <v>0</v>
      </c>
    </row>
    <row r="919" spans="1:35">
      <c r="A919" s="39"/>
      <c r="B919" s="46" t="s">
        <v>152</v>
      </c>
      <c r="C919" s="236"/>
      <c r="D919" s="6"/>
      <c r="E919" s="8"/>
      <c r="F919" s="98"/>
      <c r="G919" s="8"/>
      <c r="H919" s="122"/>
      <c r="I919" s="119"/>
      <c r="J919" s="120" t="s">
        <v>855</v>
      </c>
      <c r="K919" s="121" t="e">
        <f>L919/L76</f>
        <v>#DIV/0!</v>
      </c>
      <c r="L919" s="16">
        <f>SUM(L888:L918)</f>
        <v>0</v>
      </c>
      <c r="M919" s="21">
        <f>SUM(M888:M918)</f>
        <v>0</v>
      </c>
      <c r="N919" s="16">
        <f t="shared" ref="N919:U919" si="752">SUM(N888:N918)</f>
        <v>0</v>
      </c>
      <c r="O919" s="34">
        <f t="shared" si="752"/>
        <v>0</v>
      </c>
      <c r="P919" s="34">
        <f t="shared" si="752"/>
        <v>0</v>
      </c>
      <c r="Q919" s="34">
        <f t="shared" si="752"/>
        <v>0</v>
      </c>
      <c r="R919" s="34">
        <f t="shared" si="752"/>
        <v>0</v>
      </c>
      <c r="S919" s="16">
        <f t="shared" si="752"/>
        <v>0</v>
      </c>
      <c r="T919" s="34">
        <f t="shared" si="752"/>
        <v>0</v>
      </c>
      <c r="U919" s="284">
        <f t="shared" si="752"/>
        <v>0</v>
      </c>
      <c r="V919" s="58">
        <f t="shared" ref="V919:AA919" si="753">SUM(V888:V918)</f>
        <v>0</v>
      </c>
      <c r="W919" s="14">
        <f t="shared" si="753"/>
        <v>0</v>
      </c>
      <c r="X919" s="58">
        <f t="shared" si="753"/>
        <v>0</v>
      </c>
      <c r="Y919" s="58">
        <f t="shared" si="753"/>
        <v>0</v>
      </c>
      <c r="Z919" s="58">
        <f t="shared" si="753"/>
        <v>0</v>
      </c>
      <c r="AA919" s="58">
        <f t="shared" si="753"/>
        <v>0</v>
      </c>
      <c r="AB919" s="59">
        <f t="shared" ref="AB919" si="754">SUM(AB888:AB918)</f>
        <v>0</v>
      </c>
      <c r="AC919" s="320">
        <f t="shared" ref="AC919:AF919" si="755">SUM(AC888:AC918)</f>
        <v>0</v>
      </c>
      <c r="AD919" s="279">
        <f t="shared" si="755"/>
        <v>0</v>
      </c>
      <c r="AE919" s="279">
        <f t="shared" si="755"/>
        <v>0</v>
      </c>
      <c r="AF919" s="279">
        <f t="shared" si="755"/>
        <v>0</v>
      </c>
      <c r="AG919" s="295">
        <f t="shared" ref="AG919:AH919" si="756">SUM(AG888:AG918)</f>
        <v>0</v>
      </c>
      <c r="AH919" s="305">
        <f t="shared" si="756"/>
        <v>0</v>
      </c>
      <c r="AI919" s="328"/>
    </row>
    <row r="920" spans="1:35">
      <c r="A920" s="39"/>
      <c r="B920" s="46"/>
      <c r="C920" s="236"/>
      <c r="D920" s="6"/>
      <c r="E920" s="4"/>
      <c r="F920" s="98"/>
      <c r="G920" s="8"/>
      <c r="H920" s="7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  <c r="U920" s="284"/>
      <c r="V920" s="58"/>
      <c r="W920" s="14"/>
      <c r="X920" s="58"/>
      <c r="Y920" s="58"/>
      <c r="Z920" s="58"/>
      <c r="AA920" s="58"/>
      <c r="AB920" s="75"/>
      <c r="AC920" s="319"/>
      <c r="AD920" s="278"/>
      <c r="AE920" s="278"/>
      <c r="AF920" s="278"/>
      <c r="AG920" s="294"/>
      <c r="AH920" s="304"/>
    </row>
    <row r="921" spans="1:35">
      <c r="A921" s="104">
        <v>6500</v>
      </c>
      <c r="B921" s="31" t="s">
        <v>213</v>
      </c>
      <c r="C921" s="237"/>
      <c r="D921" s="6"/>
      <c r="E921" s="8"/>
      <c r="F921" s="98"/>
      <c r="G921" s="8"/>
      <c r="H921" s="7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  <c r="U921" s="284"/>
      <c r="V921" s="58"/>
      <c r="W921" s="14"/>
      <c r="X921" s="58"/>
      <c r="Y921" s="58"/>
      <c r="Z921" s="58"/>
      <c r="AA921" s="58"/>
      <c r="AB921" s="75"/>
      <c r="AC921" s="319"/>
      <c r="AD921" s="278"/>
      <c r="AE921" s="278"/>
      <c r="AF921" s="278"/>
      <c r="AG921" s="294"/>
      <c r="AH921" s="304"/>
    </row>
    <row r="922" spans="1:35">
      <c r="A922" s="39">
        <v>6540</v>
      </c>
      <c r="B922" s="44" t="s">
        <v>856</v>
      </c>
      <c r="C922" s="236" t="s">
        <v>230</v>
      </c>
      <c r="D922" s="6"/>
      <c r="E922" s="13"/>
      <c r="F922" s="98">
        <v>1</v>
      </c>
      <c r="G922" s="8"/>
      <c r="H922" s="7">
        <f t="shared" ref="H922:H929" si="757">SUM(E922:G922)</f>
        <v>1</v>
      </c>
      <c r="I922" s="4">
        <v>1</v>
      </c>
      <c r="J922" s="10" t="s">
        <v>231</v>
      </c>
      <c r="K922" s="111">
        <f>SUMIF(exportMMB!D:D,'Voorbeeld Costreport BudgetMMB'!A922,exportMMB!G:G)</f>
        <v>0</v>
      </c>
      <c r="L922" s="14">
        <f>INDEX(budgetMMB!L:L,MATCH(A:A,budgetMMB!A:A,0))</f>
        <v>0</v>
      </c>
      <c r="M922" s="22">
        <f>INDEX(budgetMMB!M:M,MATCH($A:$A,budgetMMB!$A:$A,0))</f>
        <v>0</v>
      </c>
      <c r="N922" s="14">
        <f>INDEX(budgetMMB!N:N,MATCH($A:$A,budgetMMB!$A:$A,0))</f>
        <v>0</v>
      </c>
      <c r="O922" s="35">
        <f>INDEX(budgetMMB!O:O,MATCH($A:$A,budgetMMB!$A:$A,0))</f>
        <v>0</v>
      </c>
      <c r="P922" s="35">
        <f>INDEX(budgetMMB!P:P,MATCH($A:$A,budgetMMB!$A:$A,0))</f>
        <v>0</v>
      </c>
      <c r="Q922" s="35">
        <f>INDEX(budgetMMB!Q:Q,MATCH($A:$A,budgetMMB!$A:$A,0))</f>
        <v>0</v>
      </c>
      <c r="R922" s="35">
        <f>INDEX(budgetMMB!R:R,MATCH($A:$A,budgetMMB!$A:$A,0))</f>
        <v>0</v>
      </c>
      <c r="S922" s="14">
        <f t="shared" ref="S922:S931" si="758">L922-SUM(N922:R922)</f>
        <v>0</v>
      </c>
      <c r="T922" s="35">
        <f>INDEX(budgetMMB!T:T,MATCH($A:$A,budgetMMB!$A:$A,0))</f>
        <v>0</v>
      </c>
      <c r="U922" s="332">
        <f t="shared" ref="U922:U931" si="759">W:W+X:X+Y:Y+Z:Z+AA:AA</f>
        <v>0</v>
      </c>
      <c r="V922" s="58"/>
      <c r="W922" s="14"/>
      <c r="X922" s="58"/>
      <c r="Y922" s="58"/>
      <c r="Z922" s="58"/>
      <c r="AA922" s="58"/>
      <c r="AB922" s="75"/>
      <c r="AC922" s="319">
        <f t="shared" ref="AC922:AC931" si="760">AD:AD+AE:AE</f>
        <v>0</v>
      </c>
      <c r="AD922" s="278"/>
      <c r="AE922" s="278"/>
      <c r="AF922" s="278"/>
      <c r="AG922" s="294">
        <f t="shared" ref="AG922:AG931" si="761">AC:AC+U:U</f>
        <v>0</v>
      </c>
      <c r="AH922" s="304">
        <f t="shared" ref="AH922:AH931" si="762">L:L-AG:AG</f>
        <v>0</v>
      </c>
    </row>
    <row r="923" spans="1:35">
      <c r="A923" s="103">
        <v>6560</v>
      </c>
      <c r="B923" s="44" t="s">
        <v>857</v>
      </c>
      <c r="C923" s="236" t="s">
        <v>230</v>
      </c>
      <c r="D923" s="6"/>
      <c r="E923" s="13"/>
      <c r="F923" s="98">
        <v>1</v>
      </c>
      <c r="G923" s="8"/>
      <c r="H923" s="7">
        <v>1</v>
      </c>
      <c r="I923" s="4">
        <v>1</v>
      </c>
      <c r="J923" s="10" t="s">
        <v>231</v>
      </c>
      <c r="K923" s="118">
        <f>SUMIF(exportMMB!D:D,'Voorbeeld Costreport BudgetMMB'!A923,exportMMB!G:G)</f>
        <v>0</v>
      </c>
      <c r="L923" s="14">
        <f>INDEX(budgetMMB!L:L,MATCH(A:A,budgetMMB!A:A,0))</f>
        <v>0</v>
      </c>
      <c r="M923" s="22">
        <f>INDEX(budgetMMB!M:M,MATCH($A:$A,budgetMMB!$A:$A,0))</f>
        <v>0</v>
      </c>
      <c r="N923" s="14">
        <f>INDEX(budgetMMB!N:N,MATCH($A:$A,budgetMMB!$A:$A,0))</f>
        <v>0</v>
      </c>
      <c r="O923" s="35">
        <f>INDEX(budgetMMB!O:O,MATCH($A:$A,budgetMMB!$A:$A,0))</f>
        <v>0</v>
      </c>
      <c r="P923" s="35">
        <f>INDEX(budgetMMB!P:P,MATCH($A:$A,budgetMMB!$A:$A,0))</f>
        <v>0</v>
      </c>
      <c r="Q923" s="35">
        <f>INDEX(budgetMMB!Q:Q,MATCH($A:$A,budgetMMB!$A:$A,0))</f>
        <v>0</v>
      </c>
      <c r="R923" s="35">
        <f>INDEX(budgetMMB!R:R,MATCH($A:$A,budgetMMB!$A:$A,0))</f>
        <v>0</v>
      </c>
      <c r="S923" s="14">
        <f t="shared" si="758"/>
        <v>0</v>
      </c>
      <c r="T923" s="35">
        <f>INDEX(budgetMMB!T:T,MATCH($A:$A,budgetMMB!$A:$A,0))</f>
        <v>0</v>
      </c>
      <c r="U923" s="332">
        <f t="shared" si="759"/>
        <v>0</v>
      </c>
      <c r="V923" s="58"/>
      <c r="W923" s="14"/>
      <c r="X923" s="58"/>
      <c r="Y923" s="58"/>
      <c r="Z923" s="58"/>
      <c r="AA923" s="58"/>
      <c r="AB923" s="75"/>
      <c r="AC923" s="319">
        <f t="shared" si="760"/>
        <v>0</v>
      </c>
      <c r="AD923" s="278"/>
      <c r="AE923" s="278"/>
      <c r="AF923" s="278"/>
      <c r="AG923" s="294">
        <f t="shared" si="761"/>
        <v>0</v>
      </c>
      <c r="AH923" s="304">
        <f t="shared" si="762"/>
        <v>0</v>
      </c>
    </row>
    <row r="924" spans="1:35">
      <c r="A924" s="39">
        <v>6561</v>
      </c>
      <c r="B924" s="44" t="s">
        <v>858</v>
      </c>
      <c r="C924" s="236" t="s">
        <v>230</v>
      </c>
      <c r="D924" s="6"/>
      <c r="E924" s="8"/>
      <c r="F924" s="98">
        <v>1</v>
      </c>
      <c r="G924" s="8"/>
      <c r="H924" s="7">
        <f t="shared" si="757"/>
        <v>1</v>
      </c>
      <c r="I924" s="4">
        <v>1</v>
      </c>
      <c r="J924" s="10" t="s">
        <v>231</v>
      </c>
      <c r="K924" s="7">
        <f>SUMIF(exportMMB!D:D,'Voorbeeld Costreport BudgetMMB'!A924,exportMMB!G:G)</f>
        <v>0</v>
      </c>
      <c r="L924" s="14">
        <f>INDEX(budgetMMB!L:L,MATCH(A:A,budgetMMB!A:A,0))</f>
        <v>0</v>
      </c>
      <c r="M924" s="22">
        <f>INDEX(budgetMMB!M:M,MATCH($A:$A,budgetMMB!$A:$A,0))</f>
        <v>0</v>
      </c>
      <c r="N924" s="14">
        <f>INDEX(budgetMMB!N:N,MATCH($A:$A,budgetMMB!$A:$A,0))</f>
        <v>0</v>
      </c>
      <c r="O924" s="35">
        <f>INDEX(budgetMMB!O:O,MATCH($A:$A,budgetMMB!$A:$A,0))</f>
        <v>0</v>
      </c>
      <c r="P924" s="35">
        <f>INDEX(budgetMMB!P:P,MATCH($A:$A,budgetMMB!$A:$A,0))</f>
        <v>0</v>
      </c>
      <c r="Q924" s="35">
        <f>INDEX(budgetMMB!Q:Q,MATCH($A:$A,budgetMMB!$A:$A,0))</f>
        <v>0</v>
      </c>
      <c r="R924" s="35">
        <f>INDEX(budgetMMB!R:R,MATCH($A:$A,budgetMMB!$A:$A,0))</f>
        <v>0</v>
      </c>
      <c r="S924" s="14">
        <f t="shared" si="758"/>
        <v>0</v>
      </c>
      <c r="T924" s="35">
        <f>INDEX(budgetMMB!T:T,MATCH($A:$A,budgetMMB!$A:$A,0))</f>
        <v>0</v>
      </c>
      <c r="U924" s="332">
        <f t="shared" si="759"/>
        <v>0</v>
      </c>
      <c r="V924" s="58"/>
      <c r="W924" s="14"/>
      <c r="X924" s="58"/>
      <c r="Y924" s="58"/>
      <c r="Z924" s="58"/>
      <c r="AA924" s="58"/>
      <c r="AB924" s="75"/>
      <c r="AC924" s="319">
        <f t="shared" si="760"/>
        <v>0</v>
      </c>
      <c r="AD924" s="278"/>
      <c r="AE924" s="278"/>
      <c r="AF924" s="278"/>
      <c r="AG924" s="294">
        <f t="shared" si="761"/>
        <v>0</v>
      </c>
      <c r="AH924" s="304">
        <f t="shared" si="762"/>
        <v>0</v>
      </c>
    </row>
    <row r="925" spans="1:35">
      <c r="A925" s="39">
        <v>6562</v>
      </c>
      <c r="B925" s="44" t="s">
        <v>859</v>
      </c>
      <c r="C925" s="236" t="s">
        <v>230</v>
      </c>
      <c r="D925" s="6"/>
      <c r="E925" s="8"/>
      <c r="F925" s="98">
        <v>1</v>
      </c>
      <c r="G925" s="8"/>
      <c r="H925" s="7">
        <f t="shared" si="757"/>
        <v>1</v>
      </c>
      <c r="I925" s="4">
        <v>1</v>
      </c>
      <c r="J925" s="10" t="s">
        <v>231</v>
      </c>
      <c r="K925" s="7">
        <f>SUMIF(exportMMB!D:D,'Voorbeeld Costreport BudgetMMB'!A925,exportMMB!G:G)</f>
        <v>0</v>
      </c>
      <c r="L925" s="14">
        <f>INDEX(budgetMMB!L:L,MATCH(A:A,budgetMMB!A:A,0))</f>
        <v>0</v>
      </c>
      <c r="M925" s="22">
        <f>INDEX(budgetMMB!M:M,MATCH($A:$A,budgetMMB!$A:$A,0))</f>
        <v>0</v>
      </c>
      <c r="N925" s="14">
        <f>INDEX(budgetMMB!N:N,MATCH($A:$A,budgetMMB!$A:$A,0))</f>
        <v>0</v>
      </c>
      <c r="O925" s="35">
        <f>INDEX(budgetMMB!O:O,MATCH($A:$A,budgetMMB!$A:$A,0))</f>
        <v>0</v>
      </c>
      <c r="P925" s="35">
        <f>INDEX(budgetMMB!P:P,MATCH($A:$A,budgetMMB!$A:$A,0))</f>
        <v>0</v>
      </c>
      <c r="Q925" s="35">
        <f>INDEX(budgetMMB!Q:Q,MATCH($A:$A,budgetMMB!$A:$A,0))</f>
        <v>0</v>
      </c>
      <c r="R925" s="35">
        <f>INDEX(budgetMMB!R:R,MATCH($A:$A,budgetMMB!$A:$A,0))</f>
        <v>0</v>
      </c>
      <c r="S925" s="14">
        <f t="shared" si="758"/>
        <v>0</v>
      </c>
      <c r="T925" s="35">
        <f>INDEX(budgetMMB!T:T,MATCH($A:$A,budgetMMB!$A:$A,0))</f>
        <v>0</v>
      </c>
      <c r="U925" s="332">
        <f t="shared" si="759"/>
        <v>0</v>
      </c>
      <c r="V925" s="58"/>
      <c r="W925" s="14"/>
      <c r="X925" s="58"/>
      <c r="Y925" s="58"/>
      <c r="Z925" s="58"/>
      <c r="AA925" s="58"/>
      <c r="AB925" s="75"/>
      <c r="AC925" s="319">
        <f t="shared" si="760"/>
        <v>0</v>
      </c>
      <c r="AD925" s="278"/>
      <c r="AE925" s="278"/>
      <c r="AF925" s="278"/>
      <c r="AG925" s="294">
        <f t="shared" si="761"/>
        <v>0</v>
      </c>
      <c r="AH925" s="304">
        <f t="shared" si="762"/>
        <v>0</v>
      </c>
    </row>
    <row r="926" spans="1:35">
      <c r="A926" s="39">
        <v>6563</v>
      </c>
      <c r="B926" s="44" t="s">
        <v>860</v>
      </c>
      <c r="C926" s="236" t="s">
        <v>230</v>
      </c>
      <c r="D926" s="6"/>
      <c r="E926" s="8"/>
      <c r="F926" s="98">
        <v>1</v>
      </c>
      <c r="G926" s="8"/>
      <c r="H926" s="7">
        <f t="shared" si="757"/>
        <v>1</v>
      </c>
      <c r="I926" s="4">
        <v>1</v>
      </c>
      <c r="J926" s="10" t="s">
        <v>231</v>
      </c>
      <c r="K926" s="7">
        <f>SUMIF(exportMMB!D:D,'Voorbeeld Costreport BudgetMMB'!A926,exportMMB!G:G)</f>
        <v>0</v>
      </c>
      <c r="L926" s="14">
        <f>INDEX(budgetMMB!L:L,MATCH(A:A,budgetMMB!A:A,0))</f>
        <v>0</v>
      </c>
      <c r="M926" s="22">
        <f>INDEX(budgetMMB!M:M,MATCH($A:$A,budgetMMB!$A:$A,0))</f>
        <v>0</v>
      </c>
      <c r="N926" s="14">
        <f>INDEX(budgetMMB!N:N,MATCH($A:$A,budgetMMB!$A:$A,0))</f>
        <v>0</v>
      </c>
      <c r="O926" s="35">
        <f>INDEX(budgetMMB!O:O,MATCH($A:$A,budgetMMB!$A:$A,0))</f>
        <v>0</v>
      </c>
      <c r="P926" s="35">
        <f>INDEX(budgetMMB!P:P,MATCH($A:$A,budgetMMB!$A:$A,0))</f>
        <v>0</v>
      </c>
      <c r="Q926" s="35">
        <f>INDEX(budgetMMB!Q:Q,MATCH($A:$A,budgetMMB!$A:$A,0))</f>
        <v>0</v>
      </c>
      <c r="R926" s="35">
        <f>INDEX(budgetMMB!R:R,MATCH($A:$A,budgetMMB!$A:$A,0))</f>
        <v>0</v>
      </c>
      <c r="S926" s="14">
        <f t="shared" si="758"/>
        <v>0</v>
      </c>
      <c r="T926" s="35">
        <f>INDEX(budgetMMB!T:T,MATCH($A:$A,budgetMMB!$A:$A,0))</f>
        <v>0</v>
      </c>
      <c r="U926" s="332">
        <f t="shared" si="759"/>
        <v>0</v>
      </c>
      <c r="V926" s="58"/>
      <c r="W926" s="14"/>
      <c r="X926" s="58"/>
      <c r="Y926" s="58"/>
      <c r="Z926" s="58"/>
      <c r="AA926" s="58"/>
      <c r="AB926" s="75"/>
      <c r="AC926" s="319">
        <f t="shared" si="760"/>
        <v>0</v>
      </c>
      <c r="AD926" s="278"/>
      <c r="AE926" s="278"/>
      <c r="AF926" s="278"/>
      <c r="AG926" s="294">
        <f t="shared" si="761"/>
        <v>0</v>
      </c>
      <c r="AH926" s="304">
        <f t="shared" si="762"/>
        <v>0</v>
      </c>
    </row>
    <row r="927" spans="1:35">
      <c r="A927" s="39">
        <v>6564</v>
      </c>
      <c r="B927" s="44" t="s">
        <v>861</v>
      </c>
      <c r="C927" s="236" t="s">
        <v>230</v>
      </c>
      <c r="D927" s="6"/>
      <c r="E927" s="8"/>
      <c r="F927" s="98">
        <v>1</v>
      </c>
      <c r="G927" s="8"/>
      <c r="H927" s="7">
        <f t="shared" si="757"/>
        <v>1</v>
      </c>
      <c r="I927" s="4">
        <v>1</v>
      </c>
      <c r="J927" s="10" t="s">
        <v>231</v>
      </c>
      <c r="K927" s="7">
        <f>SUMIF(exportMMB!D:D,'Voorbeeld Costreport BudgetMMB'!A927,exportMMB!G:G)</f>
        <v>0</v>
      </c>
      <c r="L927" s="14">
        <f>INDEX(budgetMMB!L:L,MATCH(A:A,budgetMMB!A:A,0))</f>
        <v>0</v>
      </c>
      <c r="M927" s="22">
        <f>INDEX(budgetMMB!M:M,MATCH($A:$A,budgetMMB!$A:$A,0))</f>
        <v>0</v>
      </c>
      <c r="N927" s="14">
        <f>INDEX(budgetMMB!N:N,MATCH($A:$A,budgetMMB!$A:$A,0))</f>
        <v>0</v>
      </c>
      <c r="O927" s="35">
        <f>INDEX(budgetMMB!O:O,MATCH($A:$A,budgetMMB!$A:$A,0))</f>
        <v>0</v>
      </c>
      <c r="P927" s="35">
        <f>INDEX(budgetMMB!P:P,MATCH($A:$A,budgetMMB!$A:$A,0))</f>
        <v>0</v>
      </c>
      <c r="Q927" s="35">
        <f>INDEX(budgetMMB!Q:Q,MATCH($A:$A,budgetMMB!$A:$A,0))</f>
        <v>0</v>
      </c>
      <c r="R927" s="35">
        <f>INDEX(budgetMMB!R:R,MATCH($A:$A,budgetMMB!$A:$A,0))</f>
        <v>0</v>
      </c>
      <c r="S927" s="14">
        <f t="shared" si="758"/>
        <v>0</v>
      </c>
      <c r="T927" s="35">
        <f>INDEX(budgetMMB!T:T,MATCH($A:$A,budgetMMB!$A:$A,0))</f>
        <v>0</v>
      </c>
      <c r="U927" s="332">
        <f t="shared" si="759"/>
        <v>0</v>
      </c>
      <c r="V927" s="58"/>
      <c r="W927" s="14"/>
      <c r="X927" s="58"/>
      <c r="Y927" s="58"/>
      <c r="Z927" s="58"/>
      <c r="AA927" s="58"/>
      <c r="AB927" s="75"/>
      <c r="AC927" s="319">
        <f t="shared" si="760"/>
        <v>0</v>
      </c>
      <c r="AD927" s="278"/>
      <c r="AE927" s="278"/>
      <c r="AF927" s="278"/>
      <c r="AG927" s="294">
        <f t="shared" si="761"/>
        <v>0</v>
      </c>
      <c r="AH927" s="304">
        <f t="shared" si="762"/>
        <v>0</v>
      </c>
    </row>
    <row r="928" spans="1:35">
      <c r="A928" s="103">
        <v>6565</v>
      </c>
      <c r="B928" s="44" t="s">
        <v>862</v>
      </c>
      <c r="C928" s="236" t="s">
        <v>230</v>
      </c>
      <c r="D928" s="6"/>
      <c r="E928" s="8"/>
      <c r="F928" s="98">
        <v>1</v>
      </c>
      <c r="G928" s="8"/>
      <c r="H928" s="7">
        <f t="shared" si="757"/>
        <v>1</v>
      </c>
      <c r="I928" s="4">
        <v>1</v>
      </c>
      <c r="J928" s="10" t="s">
        <v>231</v>
      </c>
      <c r="K928" s="7">
        <f>SUMIF(exportMMB!D:D,'Voorbeeld Costreport BudgetMMB'!A928,exportMMB!G:G)</f>
        <v>0</v>
      </c>
      <c r="L928" s="14">
        <f>INDEX(budgetMMB!L:L,MATCH(A:A,budgetMMB!A:A,0))</f>
        <v>0</v>
      </c>
      <c r="M928" s="22">
        <f>INDEX(budgetMMB!M:M,MATCH($A:$A,budgetMMB!$A:$A,0))</f>
        <v>0</v>
      </c>
      <c r="N928" s="14">
        <f>INDEX(budgetMMB!N:N,MATCH($A:$A,budgetMMB!$A:$A,0))</f>
        <v>0</v>
      </c>
      <c r="O928" s="35">
        <f>INDEX(budgetMMB!O:O,MATCH($A:$A,budgetMMB!$A:$A,0))</f>
        <v>0</v>
      </c>
      <c r="P928" s="35">
        <f>INDEX(budgetMMB!P:P,MATCH($A:$A,budgetMMB!$A:$A,0))</f>
        <v>0</v>
      </c>
      <c r="Q928" s="35">
        <f>INDEX(budgetMMB!Q:Q,MATCH($A:$A,budgetMMB!$A:$A,0))</f>
        <v>0</v>
      </c>
      <c r="R928" s="35">
        <f>INDEX(budgetMMB!R:R,MATCH($A:$A,budgetMMB!$A:$A,0))</f>
        <v>0</v>
      </c>
      <c r="S928" s="14">
        <f t="shared" si="758"/>
        <v>0</v>
      </c>
      <c r="T928" s="36"/>
      <c r="U928" s="332">
        <f t="shared" si="759"/>
        <v>0</v>
      </c>
      <c r="V928" s="58"/>
      <c r="W928" s="14"/>
      <c r="X928" s="58"/>
      <c r="Y928" s="58"/>
      <c r="Z928" s="58"/>
      <c r="AA928" s="58"/>
      <c r="AB928" s="310"/>
      <c r="AC928" s="319">
        <f t="shared" si="760"/>
        <v>0</v>
      </c>
      <c r="AD928" s="278"/>
      <c r="AE928" s="278"/>
      <c r="AF928" s="278"/>
      <c r="AG928" s="294">
        <f t="shared" si="761"/>
        <v>0</v>
      </c>
      <c r="AH928" s="304">
        <f t="shared" si="762"/>
        <v>0</v>
      </c>
    </row>
    <row r="929" spans="1:35">
      <c r="A929" s="39">
        <v>6566</v>
      </c>
      <c r="B929" s="44" t="s">
        <v>863</v>
      </c>
      <c r="C929" s="236" t="s">
        <v>230</v>
      </c>
      <c r="D929" s="6"/>
      <c r="E929" s="8"/>
      <c r="F929" s="98">
        <v>1</v>
      </c>
      <c r="G929" s="8"/>
      <c r="H929" s="7">
        <f t="shared" si="757"/>
        <v>1</v>
      </c>
      <c r="I929" s="4">
        <v>1</v>
      </c>
      <c r="J929" s="10" t="s">
        <v>231</v>
      </c>
      <c r="K929" s="7">
        <f>SUMIF(exportMMB!D:D,'Voorbeeld Costreport BudgetMMB'!A929,exportMMB!G:G)</f>
        <v>0</v>
      </c>
      <c r="L929" s="14">
        <f>INDEX(budgetMMB!L:L,MATCH(A:A,budgetMMB!A:A,0))</f>
        <v>0</v>
      </c>
      <c r="M929" s="22">
        <f>INDEX(budgetMMB!M:M,MATCH($A:$A,budgetMMB!$A:$A,0))</f>
        <v>0</v>
      </c>
      <c r="N929" s="14">
        <f>INDEX(budgetMMB!N:N,MATCH($A:$A,budgetMMB!$A:$A,0))</f>
        <v>0</v>
      </c>
      <c r="O929" s="35">
        <f>INDEX(budgetMMB!O:O,MATCH($A:$A,budgetMMB!$A:$A,0))</f>
        <v>0</v>
      </c>
      <c r="P929" s="35">
        <f>INDEX(budgetMMB!P:P,MATCH($A:$A,budgetMMB!$A:$A,0))</f>
        <v>0</v>
      </c>
      <c r="Q929" s="35">
        <f>INDEX(budgetMMB!Q:Q,MATCH($A:$A,budgetMMB!$A:$A,0))</f>
        <v>0</v>
      </c>
      <c r="R929" s="35">
        <f>INDEX(budgetMMB!R:R,MATCH($A:$A,budgetMMB!$A:$A,0))</f>
        <v>0</v>
      </c>
      <c r="S929" s="14">
        <f t="shared" si="758"/>
        <v>0</v>
      </c>
      <c r="T929" s="36"/>
      <c r="U929" s="332">
        <f t="shared" si="759"/>
        <v>0</v>
      </c>
      <c r="V929" s="58"/>
      <c r="W929" s="14"/>
      <c r="X929" s="58"/>
      <c r="Y929" s="58"/>
      <c r="Z929" s="58"/>
      <c r="AA929" s="58"/>
      <c r="AB929" s="310"/>
      <c r="AC929" s="319">
        <f t="shared" si="760"/>
        <v>0</v>
      </c>
      <c r="AD929" s="278"/>
      <c r="AE929" s="278"/>
      <c r="AF929" s="278"/>
      <c r="AG929" s="294">
        <f t="shared" si="761"/>
        <v>0</v>
      </c>
      <c r="AH929" s="304">
        <f t="shared" si="762"/>
        <v>0</v>
      </c>
    </row>
    <row r="930" spans="1:35">
      <c r="A930" s="103">
        <v>6567</v>
      </c>
      <c r="B930" s="44" t="s">
        <v>864</v>
      </c>
      <c r="C930" s="236" t="s">
        <v>230</v>
      </c>
      <c r="D930" s="6"/>
      <c r="E930" s="8"/>
      <c r="F930" s="98">
        <v>1</v>
      </c>
      <c r="G930" s="8"/>
      <c r="H930" s="7">
        <f t="shared" ref="H930:H931" si="763">SUM(E930:G930)</f>
        <v>1</v>
      </c>
      <c r="I930" s="4">
        <v>1</v>
      </c>
      <c r="J930" s="10" t="s">
        <v>231</v>
      </c>
      <c r="K930" s="7">
        <f>SUMIF(exportMMB!D:D,'Voorbeeld Costreport BudgetMMB'!A930,exportMMB!G:G)</f>
        <v>0</v>
      </c>
      <c r="L930" s="14">
        <f>INDEX(budgetMMB!L:L,MATCH(A:A,budgetMMB!A:A,0))</f>
        <v>0</v>
      </c>
      <c r="M930" s="22">
        <f>INDEX(budgetMMB!M:M,MATCH($A:$A,budgetMMB!$A:$A,0))</f>
        <v>0</v>
      </c>
      <c r="N930" s="14">
        <f>INDEX(budgetMMB!N:N,MATCH($A:$A,budgetMMB!$A:$A,0))</f>
        <v>0</v>
      </c>
      <c r="O930" s="35">
        <f>INDEX(budgetMMB!O:O,MATCH($A:$A,budgetMMB!$A:$A,0))</f>
        <v>0</v>
      </c>
      <c r="P930" s="35">
        <f>INDEX(budgetMMB!P:P,MATCH($A:$A,budgetMMB!$A:$A,0))</f>
        <v>0</v>
      </c>
      <c r="Q930" s="35">
        <f>INDEX(budgetMMB!Q:Q,MATCH($A:$A,budgetMMB!$A:$A,0))</f>
        <v>0</v>
      </c>
      <c r="R930" s="35">
        <f>INDEX(budgetMMB!R:R,MATCH($A:$A,budgetMMB!$A:$A,0))</f>
        <v>0</v>
      </c>
      <c r="S930" s="14">
        <f t="shared" si="758"/>
        <v>0</v>
      </c>
      <c r="T930" s="35">
        <f>INDEX(budgetMMB!T:T,MATCH($A:$A,budgetMMB!$A:$A,0))</f>
        <v>0</v>
      </c>
      <c r="U930" s="332">
        <f t="shared" si="759"/>
        <v>0</v>
      </c>
      <c r="V930" s="58"/>
      <c r="W930" s="14"/>
      <c r="X930" s="58"/>
      <c r="Y930" s="58"/>
      <c r="Z930" s="58"/>
      <c r="AA930" s="58"/>
      <c r="AB930" s="75"/>
      <c r="AC930" s="319">
        <f t="shared" si="760"/>
        <v>0</v>
      </c>
      <c r="AD930" s="278"/>
      <c r="AE930" s="278"/>
      <c r="AF930" s="278"/>
      <c r="AG930" s="294">
        <f t="shared" si="761"/>
        <v>0</v>
      </c>
      <c r="AH930" s="304">
        <f t="shared" si="762"/>
        <v>0</v>
      </c>
    </row>
    <row r="931" spans="1:35">
      <c r="A931" s="103">
        <v>6570</v>
      </c>
      <c r="B931" s="44" t="s">
        <v>865</v>
      </c>
      <c r="C931" s="236" t="s">
        <v>230</v>
      </c>
      <c r="D931" s="6"/>
      <c r="E931" s="4"/>
      <c r="F931" s="98">
        <v>1</v>
      </c>
      <c r="G931" s="8"/>
      <c r="H931" s="7">
        <f t="shared" si="763"/>
        <v>1</v>
      </c>
      <c r="I931" s="4">
        <v>1</v>
      </c>
      <c r="J931" s="8" t="s">
        <v>231</v>
      </c>
      <c r="K931" s="7">
        <f>SUMIF(exportMMB!D:D,'Voorbeeld Costreport BudgetMMB'!A931,exportMMB!G:G)</f>
        <v>0</v>
      </c>
      <c r="L931" s="14">
        <f>INDEX(budgetMMB!L:L,MATCH(A:A,budgetMMB!A:A,0))</f>
        <v>0</v>
      </c>
      <c r="M931" s="22">
        <f>INDEX(budgetMMB!M:M,MATCH($A:$A,budgetMMB!$A:$A,0))</f>
        <v>0</v>
      </c>
      <c r="N931" s="14">
        <f>INDEX(budgetMMB!N:N,MATCH($A:$A,budgetMMB!$A:$A,0))</f>
        <v>0</v>
      </c>
      <c r="O931" s="35">
        <f>INDEX(budgetMMB!O:O,MATCH($A:$A,budgetMMB!$A:$A,0))</f>
        <v>0</v>
      </c>
      <c r="P931" s="35">
        <f>INDEX(budgetMMB!P:P,MATCH($A:$A,budgetMMB!$A:$A,0))</f>
        <v>0</v>
      </c>
      <c r="Q931" s="35">
        <f>INDEX(budgetMMB!Q:Q,MATCH($A:$A,budgetMMB!$A:$A,0))</f>
        <v>0</v>
      </c>
      <c r="R931" s="35">
        <f>INDEX(budgetMMB!R:R,MATCH($A:$A,budgetMMB!$A:$A,0))</f>
        <v>0</v>
      </c>
      <c r="S931" s="14">
        <f t="shared" si="758"/>
        <v>0</v>
      </c>
      <c r="T931" s="35">
        <f>INDEX(budgetMMB!T:T,MATCH($A:$A,budgetMMB!$A:$A,0))</f>
        <v>0</v>
      </c>
      <c r="U931" s="332">
        <f t="shared" si="759"/>
        <v>0</v>
      </c>
      <c r="V931" s="58"/>
      <c r="W931" s="14"/>
      <c r="X931" s="58"/>
      <c r="Y931" s="58"/>
      <c r="Z931" s="58"/>
      <c r="AA931" s="58"/>
      <c r="AB931" s="75"/>
      <c r="AC931" s="319">
        <f t="shared" si="760"/>
        <v>0</v>
      </c>
      <c r="AD931" s="278"/>
      <c r="AE931" s="278"/>
      <c r="AF931" s="278"/>
      <c r="AG931" s="294">
        <f t="shared" si="761"/>
        <v>0</v>
      </c>
      <c r="AH931" s="304">
        <f t="shared" si="762"/>
        <v>0</v>
      </c>
    </row>
    <row r="932" spans="1:35">
      <c r="A932" s="39"/>
      <c r="B932" s="46" t="s">
        <v>152</v>
      </c>
      <c r="C932" s="236"/>
      <c r="D932" s="6"/>
      <c r="E932" s="8"/>
      <c r="F932" s="98"/>
      <c r="G932" s="8"/>
      <c r="H932" s="7"/>
      <c r="I932" s="4"/>
      <c r="J932" s="10"/>
      <c r="K932" s="7"/>
      <c r="L932" s="16">
        <f>SUM(L922:L931)</f>
        <v>0</v>
      </c>
      <c r="M932" s="21">
        <f>SUM(M922:M931)</f>
        <v>0</v>
      </c>
      <c r="N932" s="16">
        <f t="shared" ref="N932:U932" si="764">SUM(N922:N931)</f>
        <v>0</v>
      </c>
      <c r="O932" s="34">
        <f t="shared" si="764"/>
        <v>0</v>
      </c>
      <c r="P932" s="34">
        <f t="shared" si="764"/>
        <v>0</v>
      </c>
      <c r="Q932" s="34">
        <f t="shared" si="764"/>
        <v>0</v>
      </c>
      <c r="R932" s="34">
        <f t="shared" si="764"/>
        <v>0</v>
      </c>
      <c r="S932" s="16">
        <f t="shared" si="764"/>
        <v>0</v>
      </c>
      <c r="T932" s="34">
        <f t="shared" si="764"/>
        <v>0</v>
      </c>
      <c r="U932" s="284">
        <f t="shared" si="764"/>
        <v>0</v>
      </c>
      <c r="V932" s="58">
        <f t="shared" ref="V932:AA932" si="765">SUM(V922:V931)</f>
        <v>0</v>
      </c>
      <c r="W932" s="14">
        <f t="shared" si="765"/>
        <v>0</v>
      </c>
      <c r="X932" s="58">
        <f t="shared" si="765"/>
        <v>0</v>
      </c>
      <c r="Y932" s="58">
        <f t="shared" si="765"/>
        <v>0</v>
      </c>
      <c r="Z932" s="58">
        <f t="shared" si="765"/>
        <v>0</v>
      </c>
      <c r="AA932" s="58">
        <f t="shared" si="765"/>
        <v>0</v>
      </c>
      <c r="AB932" s="59">
        <f t="shared" ref="AB932" si="766">SUM(AB922:AB931)</f>
        <v>0</v>
      </c>
      <c r="AC932" s="320">
        <f t="shared" ref="AC932:AF932" si="767">SUM(AC922:AC931)</f>
        <v>0</v>
      </c>
      <c r="AD932" s="279">
        <f t="shared" si="767"/>
        <v>0</v>
      </c>
      <c r="AE932" s="279">
        <f t="shared" si="767"/>
        <v>0</v>
      </c>
      <c r="AF932" s="279">
        <f t="shared" si="767"/>
        <v>0</v>
      </c>
      <c r="AG932" s="295">
        <f t="shared" ref="AG932:AH932" si="768">SUM(AG922:AG931)</f>
        <v>0</v>
      </c>
      <c r="AH932" s="305">
        <f t="shared" si="768"/>
        <v>0</v>
      </c>
      <c r="AI932" s="328"/>
    </row>
    <row r="933" spans="1:35">
      <c r="A933" s="1"/>
      <c r="B933" s="44"/>
      <c r="C933" s="239"/>
      <c r="D933" s="6"/>
      <c r="E933" s="4"/>
      <c r="F933" s="98"/>
      <c r="G933" s="8"/>
      <c r="H933" s="7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  <c r="U933" s="284"/>
      <c r="V933" s="58"/>
      <c r="W933" s="14"/>
      <c r="X933" s="58"/>
      <c r="Y933" s="58"/>
      <c r="Z933" s="58"/>
      <c r="AA933" s="58"/>
      <c r="AB933" s="75"/>
      <c r="AC933" s="319"/>
      <c r="AD933" s="278"/>
      <c r="AE933" s="278"/>
      <c r="AF933" s="278"/>
      <c r="AG933" s="294"/>
      <c r="AH933" s="304"/>
    </row>
    <row r="934" spans="1:35">
      <c r="A934" s="104">
        <v>6600</v>
      </c>
      <c r="B934" s="31" t="s">
        <v>214</v>
      </c>
      <c r="C934" s="237"/>
      <c r="D934" s="6"/>
      <c r="E934" s="4"/>
      <c r="F934" s="98"/>
      <c r="G934" s="8"/>
      <c r="H934" s="7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  <c r="U934" s="284"/>
      <c r="V934" s="58"/>
      <c r="W934" s="14"/>
      <c r="X934" s="58"/>
      <c r="Y934" s="58"/>
      <c r="Z934" s="58"/>
      <c r="AA934" s="58"/>
      <c r="AB934" s="75"/>
      <c r="AC934" s="319"/>
      <c r="AD934" s="278"/>
      <c r="AE934" s="278"/>
      <c r="AF934" s="278"/>
      <c r="AG934" s="294"/>
      <c r="AH934" s="304"/>
    </row>
    <row r="935" spans="1:35">
      <c r="A935" s="39">
        <v>6640</v>
      </c>
      <c r="B935" s="44" t="s">
        <v>245</v>
      </c>
      <c r="C935" s="236" t="s">
        <v>230</v>
      </c>
      <c r="D935" s="6"/>
      <c r="E935" s="4"/>
      <c r="F935" s="98">
        <v>1</v>
      </c>
      <c r="G935" s="8"/>
      <c r="H935" s="7">
        <f t="shared" ref="H935" si="769">SUM(E935:G935)</f>
        <v>1</v>
      </c>
      <c r="I935" s="4">
        <v>1</v>
      </c>
      <c r="J935" s="10" t="s">
        <v>231</v>
      </c>
      <c r="K935" s="7">
        <f>SUMIF(exportMMB!D:D,'Voorbeeld Costreport BudgetMMB'!A935,exportMMB!G:G)</f>
        <v>0</v>
      </c>
      <c r="L935" s="14">
        <f>INDEX(budgetMMB!L:L,MATCH(A:A,budgetMMB!A:A,0))</f>
        <v>0</v>
      </c>
      <c r="M935" s="22">
        <f>INDEX(budgetMMB!M:M,MATCH($A:$A,budgetMMB!$A:$A,0))</f>
        <v>0</v>
      </c>
      <c r="N935" s="14">
        <f>INDEX(budgetMMB!N:N,MATCH($A:$A,budgetMMB!$A:$A,0))</f>
        <v>0</v>
      </c>
      <c r="O935" s="35">
        <f>INDEX(budgetMMB!O:O,MATCH($A:$A,budgetMMB!$A:$A,0))</f>
        <v>0</v>
      </c>
      <c r="P935" s="35">
        <f>INDEX(budgetMMB!P:P,MATCH($A:$A,budgetMMB!$A:$A,0))</f>
        <v>0</v>
      </c>
      <c r="Q935" s="35">
        <f>INDEX(budgetMMB!Q:Q,MATCH($A:$A,budgetMMB!$A:$A,0))</f>
        <v>0</v>
      </c>
      <c r="R935" s="35">
        <f>INDEX(budgetMMB!R:R,MATCH($A:$A,budgetMMB!$A:$A,0))</f>
        <v>0</v>
      </c>
      <c r="S935" s="14">
        <f t="shared" ref="S935:S943" si="770">L935-SUM(N935:R935)</f>
        <v>0</v>
      </c>
      <c r="T935" s="36"/>
      <c r="U935" s="332">
        <f t="shared" ref="U935:U943" si="771">W:W+X:X+Y:Y+Z:Z+AA:AA</f>
        <v>0</v>
      </c>
      <c r="V935" s="58"/>
      <c r="W935" s="14"/>
      <c r="X935" s="58"/>
      <c r="Y935" s="58"/>
      <c r="Z935" s="58"/>
      <c r="AA935" s="58"/>
      <c r="AB935" s="310"/>
      <c r="AC935" s="319">
        <f t="shared" ref="AC935:AC943" si="772">AD:AD+AE:AE</f>
        <v>0</v>
      </c>
      <c r="AD935" s="278"/>
      <c r="AE935" s="278"/>
      <c r="AF935" s="278"/>
      <c r="AG935" s="294">
        <f t="shared" ref="AG935:AG943" si="773">AC:AC+U:U</f>
        <v>0</v>
      </c>
      <c r="AH935" s="304">
        <f t="shared" ref="AH935:AH943" si="774">L:L-AG:AG</f>
        <v>0</v>
      </c>
    </row>
    <row r="936" spans="1:35">
      <c r="A936" s="103">
        <v>6641</v>
      </c>
      <c r="B936" s="44" t="s">
        <v>866</v>
      </c>
      <c r="C936" s="236" t="s">
        <v>230</v>
      </c>
      <c r="D936" s="6"/>
      <c r="E936" s="4"/>
      <c r="F936" s="98">
        <v>1</v>
      </c>
      <c r="G936" s="8"/>
      <c r="H936" s="7">
        <f t="shared" ref="H936:H939" si="775">SUM(E936:G936)</f>
        <v>1</v>
      </c>
      <c r="I936" s="4">
        <v>1</v>
      </c>
      <c r="J936" s="8" t="s">
        <v>231</v>
      </c>
      <c r="K936" s="7">
        <f>SUMIF(exportMMB!D:D,'Voorbeeld Costreport BudgetMMB'!A936,exportMMB!G:G)</f>
        <v>0</v>
      </c>
      <c r="L936" s="14">
        <f>INDEX(budgetMMB!L:L,MATCH(A:A,budgetMMB!A:A,0))</f>
        <v>0</v>
      </c>
      <c r="M936" s="22">
        <f>INDEX(budgetMMB!M:M,MATCH($A:$A,budgetMMB!$A:$A,0))</f>
        <v>0</v>
      </c>
      <c r="N936" s="14">
        <f>INDEX(budgetMMB!N:N,MATCH($A:$A,budgetMMB!$A:$A,0))</f>
        <v>0</v>
      </c>
      <c r="O936" s="35">
        <f>INDEX(budgetMMB!O:O,MATCH($A:$A,budgetMMB!$A:$A,0))</f>
        <v>0</v>
      </c>
      <c r="P936" s="35">
        <f>INDEX(budgetMMB!P:P,MATCH($A:$A,budgetMMB!$A:$A,0))</f>
        <v>0</v>
      </c>
      <c r="Q936" s="35">
        <f>INDEX(budgetMMB!Q:Q,MATCH($A:$A,budgetMMB!$A:$A,0))</f>
        <v>0</v>
      </c>
      <c r="R936" s="35">
        <f>INDEX(budgetMMB!R:R,MATCH($A:$A,budgetMMB!$A:$A,0))</f>
        <v>0</v>
      </c>
      <c r="S936" s="14">
        <f t="shared" si="770"/>
        <v>0</v>
      </c>
      <c r="T936" s="36"/>
      <c r="U936" s="332">
        <f t="shared" si="771"/>
        <v>0</v>
      </c>
      <c r="V936" s="58"/>
      <c r="W936" s="14"/>
      <c r="X936" s="58"/>
      <c r="Y936" s="58"/>
      <c r="Z936" s="58"/>
      <c r="AA936" s="58"/>
      <c r="AB936" s="310"/>
      <c r="AC936" s="319">
        <f t="shared" si="772"/>
        <v>0</v>
      </c>
      <c r="AD936" s="278"/>
      <c r="AE936" s="278"/>
      <c r="AF936" s="278"/>
      <c r="AG936" s="294">
        <f t="shared" si="773"/>
        <v>0</v>
      </c>
      <c r="AH936" s="304">
        <f t="shared" si="774"/>
        <v>0</v>
      </c>
    </row>
    <row r="937" spans="1:35">
      <c r="A937" s="103">
        <v>6645</v>
      </c>
      <c r="B937" s="44" t="s">
        <v>867</v>
      </c>
      <c r="C937" s="236" t="s">
        <v>230</v>
      </c>
      <c r="D937" s="6"/>
      <c r="E937" s="12"/>
      <c r="F937" s="98">
        <v>1</v>
      </c>
      <c r="G937" s="8"/>
      <c r="H937" s="7">
        <f t="shared" si="775"/>
        <v>1</v>
      </c>
      <c r="I937" s="4">
        <v>1</v>
      </c>
      <c r="J937" s="8" t="s">
        <v>231</v>
      </c>
      <c r="K937" s="55">
        <f>SUMIF(exportMMB!D:D,'Voorbeeld Costreport BudgetMMB'!A937,exportMMB!G:G)</f>
        <v>0</v>
      </c>
      <c r="L937" s="14">
        <f>INDEX(budgetMMB!L:L,MATCH(A:A,budgetMMB!A:A,0))</f>
        <v>0</v>
      </c>
      <c r="M937" s="22">
        <f>INDEX(budgetMMB!M:M,MATCH($A:$A,budgetMMB!$A:$A,0))</f>
        <v>0</v>
      </c>
      <c r="N937" s="14">
        <f>INDEX(budgetMMB!N:N,MATCH($A:$A,budgetMMB!$A:$A,0))</f>
        <v>0</v>
      </c>
      <c r="O937" s="35">
        <f>INDEX(budgetMMB!O:O,MATCH($A:$A,budgetMMB!$A:$A,0))</f>
        <v>0</v>
      </c>
      <c r="P937" s="35">
        <f>INDEX(budgetMMB!P:P,MATCH($A:$A,budgetMMB!$A:$A,0))</f>
        <v>0</v>
      </c>
      <c r="Q937" s="35">
        <f>INDEX(budgetMMB!Q:Q,MATCH($A:$A,budgetMMB!$A:$A,0))</f>
        <v>0</v>
      </c>
      <c r="R937" s="35">
        <f>INDEX(budgetMMB!R:R,MATCH($A:$A,budgetMMB!$A:$A,0))</f>
        <v>0</v>
      </c>
      <c r="S937" s="14">
        <f t="shared" si="770"/>
        <v>0</v>
      </c>
      <c r="T937" s="36"/>
      <c r="U937" s="332">
        <f t="shared" si="771"/>
        <v>0</v>
      </c>
      <c r="V937" s="58"/>
      <c r="W937" s="14"/>
      <c r="X937" s="58"/>
      <c r="Y937" s="58"/>
      <c r="Z937" s="58"/>
      <c r="AA937" s="58"/>
      <c r="AB937" s="310"/>
      <c r="AC937" s="319">
        <f t="shared" si="772"/>
        <v>0</v>
      </c>
      <c r="AD937" s="278"/>
      <c r="AE937" s="278"/>
      <c r="AF937" s="278"/>
      <c r="AG937" s="294">
        <f t="shared" si="773"/>
        <v>0</v>
      </c>
      <c r="AH937" s="304">
        <f t="shared" si="774"/>
        <v>0</v>
      </c>
    </row>
    <row r="938" spans="1:35">
      <c r="A938" s="39">
        <v>6663</v>
      </c>
      <c r="B938" s="44" t="s">
        <v>234</v>
      </c>
      <c r="C938" s="236" t="s">
        <v>230</v>
      </c>
      <c r="D938" s="6"/>
      <c r="E938" s="4"/>
      <c r="F938" s="98">
        <v>1</v>
      </c>
      <c r="G938" s="8"/>
      <c r="H938" s="7">
        <f t="shared" si="775"/>
        <v>1</v>
      </c>
      <c r="I938" s="4">
        <v>1</v>
      </c>
      <c r="J938" s="8" t="s">
        <v>231</v>
      </c>
      <c r="K938" s="7">
        <f>SUMIF(exportMMB!D:D,'Voorbeeld Costreport BudgetMMB'!A938,exportMMB!G:G)</f>
        <v>0</v>
      </c>
      <c r="L938" s="14">
        <f>INDEX(budgetMMB!L:L,MATCH(A:A,budgetMMB!A:A,0))</f>
        <v>0</v>
      </c>
      <c r="M938" s="22">
        <f>INDEX(budgetMMB!M:M,MATCH($A:$A,budgetMMB!$A:$A,0))</f>
        <v>0</v>
      </c>
      <c r="N938" s="14">
        <f>INDEX(budgetMMB!N:N,MATCH($A:$A,budgetMMB!$A:$A,0))</f>
        <v>0</v>
      </c>
      <c r="O938" s="35">
        <f>INDEX(budgetMMB!O:O,MATCH($A:$A,budgetMMB!$A:$A,0))</f>
        <v>0</v>
      </c>
      <c r="P938" s="35">
        <f>INDEX(budgetMMB!P:P,MATCH($A:$A,budgetMMB!$A:$A,0))</f>
        <v>0</v>
      </c>
      <c r="Q938" s="35">
        <f>INDEX(budgetMMB!Q:Q,MATCH($A:$A,budgetMMB!$A:$A,0))</f>
        <v>0</v>
      </c>
      <c r="R938" s="35">
        <f>INDEX(budgetMMB!R:R,MATCH($A:$A,budgetMMB!$A:$A,0))</f>
        <v>0</v>
      </c>
      <c r="S938" s="14">
        <f t="shared" si="770"/>
        <v>0</v>
      </c>
      <c r="T938" s="36"/>
      <c r="U938" s="332">
        <f t="shared" si="771"/>
        <v>0</v>
      </c>
      <c r="V938" s="58"/>
      <c r="W938" s="14"/>
      <c r="X938" s="58"/>
      <c r="Y938" s="58"/>
      <c r="Z938" s="58"/>
      <c r="AA938" s="58"/>
      <c r="AB938" s="310"/>
      <c r="AC938" s="319">
        <f t="shared" si="772"/>
        <v>0</v>
      </c>
      <c r="AD938" s="278"/>
      <c r="AE938" s="278"/>
      <c r="AF938" s="278"/>
      <c r="AG938" s="294">
        <f t="shared" si="773"/>
        <v>0</v>
      </c>
      <c r="AH938" s="304">
        <f t="shared" si="774"/>
        <v>0</v>
      </c>
    </row>
    <row r="939" spans="1:35">
      <c r="A939" s="39">
        <v>6664</v>
      </c>
      <c r="B939" s="44" t="s">
        <v>868</v>
      </c>
      <c r="C939" s="236" t="s">
        <v>230</v>
      </c>
      <c r="D939" s="6"/>
      <c r="E939" s="4"/>
      <c r="F939" s="98">
        <v>1</v>
      </c>
      <c r="G939" s="8"/>
      <c r="H939" s="7">
        <f t="shared" si="775"/>
        <v>1</v>
      </c>
      <c r="I939" s="4">
        <v>1</v>
      </c>
      <c r="J939" s="8" t="s">
        <v>231</v>
      </c>
      <c r="K939" s="7">
        <f>SUMIF(exportMMB!D:D,'Voorbeeld Costreport BudgetMMB'!A939,exportMMB!G:G)</f>
        <v>0</v>
      </c>
      <c r="L939" s="14">
        <f>INDEX(budgetMMB!L:L,MATCH(A:A,budgetMMB!A:A,0))</f>
        <v>0</v>
      </c>
      <c r="M939" s="22">
        <f>INDEX(budgetMMB!M:M,MATCH($A:$A,budgetMMB!$A:$A,0))</f>
        <v>0</v>
      </c>
      <c r="N939" s="14">
        <f>INDEX(budgetMMB!N:N,MATCH($A:$A,budgetMMB!$A:$A,0))</f>
        <v>0</v>
      </c>
      <c r="O939" s="35">
        <f>INDEX(budgetMMB!O:O,MATCH($A:$A,budgetMMB!$A:$A,0))</f>
        <v>0</v>
      </c>
      <c r="P939" s="35">
        <f>INDEX(budgetMMB!P:P,MATCH($A:$A,budgetMMB!$A:$A,0))</f>
        <v>0</v>
      </c>
      <c r="Q939" s="35">
        <f>INDEX(budgetMMB!Q:Q,MATCH($A:$A,budgetMMB!$A:$A,0))</f>
        <v>0</v>
      </c>
      <c r="R939" s="35">
        <f>INDEX(budgetMMB!R:R,MATCH($A:$A,budgetMMB!$A:$A,0))</f>
        <v>0</v>
      </c>
      <c r="S939" s="14">
        <f t="shared" si="770"/>
        <v>0</v>
      </c>
      <c r="T939" s="36"/>
      <c r="U939" s="332">
        <f t="shared" si="771"/>
        <v>0</v>
      </c>
      <c r="V939" s="58"/>
      <c r="W939" s="14"/>
      <c r="X939" s="58"/>
      <c r="Y939" s="58"/>
      <c r="Z939" s="58"/>
      <c r="AA939" s="58"/>
      <c r="AB939" s="310"/>
      <c r="AC939" s="319">
        <f t="shared" si="772"/>
        <v>0</v>
      </c>
      <c r="AD939" s="278"/>
      <c r="AE939" s="278"/>
      <c r="AF939" s="278"/>
      <c r="AG939" s="294">
        <f t="shared" si="773"/>
        <v>0</v>
      </c>
      <c r="AH939" s="304">
        <f t="shared" si="774"/>
        <v>0</v>
      </c>
    </row>
    <row r="940" spans="1:35">
      <c r="A940" s="39">
        <v>6668</v>
      </c>
      <c r="B940" s="44" t="s">
        <v>869</v>
      </c>
      <c r="C940" s="236" t="s">
        <v>230</v>
      </c>
      <c r="D940" s="6"/>
      <c r="E940" s="4"/>
      <c r="F940" s="98">
        <v>1</v>
      </c>
      <c r="G940" s="8"/>
      <c r="H940" s="7">
        <f t="shared" ref="H940:H943" si="776">SUM(E940:G940)</f>
        <v>1</v>
      </c>
      <c r="I940" s="4">
        <v>1</v>
      </c>
      <c r="J940" s="8" t="s">
        <v>231</v>
      </c>
      <c r="K940" s="7">
        <f>SUMIF(exportMMB!D:D,'Voorbeeld Costreport BudgetMMB'!A940,exportMMB!G:G)</f>
        <v>0</v>
      </c>
      <c r="L940" s="14">
        <f>INDEX(budgetMMB!L:L,MATCH(A:A,budgetMMB!A:A,0))</f>
        <v>0</v>
      </c>
      <c r="M940" s="22">
        <f>INDEX(budgetMMB!M:M,MATCH($A:$A,budgetMMB!$A:$A,0))</f>
        <v>0</v>
      </c>
      <c r="N940" s="14">
        <f>INDEX(budgetMMB!N:N,MATCH($A:$A,budgetMMB!$A:$A,0))</f>
        <v>0</v>
      </c>
      <c r="O940" s="35">
        <f>INDEX(budgetMMB!O:O,MATCH($A:$A,budgetMMB!$A:$A,0))</f>
        <v>0</v>
      </c>
      <c r="P940" s="35">
        <f>INDEX(budgetMMB!P:P,MATCH($A:$A,budgetMMB!$A:$A,0))</f>
        <v>0</v>
      </c>
      <c r="Q940" s="35">
        <f>INDEX(budgetMMB!Q:Q,MATCH($A:$A,budgetMMB!$A:$A,0))</f>
        <v>0</v>
      </c>
      <c r="R940" s="35">
        <f>INDEX(budgetMMB!R:R,MATCH($A:$A,budgetMMB!$A:$A,0))</f>
        <v>0</v>
      </c>
      <c r="S940" s="14">
        <f t="shared" si="770"/>
        <v>0</v>
      </c>
      <c r="T940" s="36"/>
      <c r="U940" s="332">
        <f t="shared" si="771"/>
        <v>0</v>
      </c>
      <c r="V940" s="58"/>
      <c r="W940" s="14"/>
      <c r="X940" s="58"/>
      <c r="Y940" s="58"/>
      <c r="Z940" s="58"/>
      <c r="AA940" s="58"/>
      <c r="AB940" s="310"/>
      <c r="AC940" s="319">
        <f t="shared" si="772"/>
        <v>0</v>
      </c>
      <c r="AD940" s="278"/>
      <c r="AE940" s="278"/>
      <c r="AF940" s="278"/>
      <c r="AG940" s="294">
        <f t="shared" si="773"/>
        <v>0</v>
      </c>
      <c r="AH940" s="304">
        <f t="shared" si="774"/>
        <v>0</v>
      </c>
    </row>
    <row r="941" spans="1:35">
      <c r="A941" s="103">
        <v>6669</v>
      </c>
      <c r="B941" s="44" t="s">
        <v>870</v>
      </c>
      <c r="C941" s="236" t="s">
        <v>230</v>
      </c>
      <c r="D941" s="6"/>
      <c r="E941" s="4"/>
      <c r="F941" s="98">
        <v>1</v>
      </c>
      <c r="G941" s="8"/>
      <c r="H941" s="7">
        <f t="shared" si="776"/>
        <v>1</v>
      </c>
      <c r="I941" s="4">
        <v>1</v>
      </c>
      <c r="J941" s="8" t="s">
        <v>231</v>
      </c>
      <c r="K941" s="7">
        <f>SUMIF(exportMMB!D:D,'Voorbeeld Costreport BudgetMMB'!A941,exportMMB!G:G)</f>
        <v>0</v>
      </c>
      <c r="L941" s="14">
        <f>INDEX(budgetMMB!L:L,MATCH(A:A,budgetMMB!A:A,0))</f>
        <v>0</v>
      </c>
      <c r="M941" s="22">
        <f>INDEX(budgetMMB!M:M,MATCH($A:$A,budgetMMB!$A:$A,0))</f>
        <v>0</v>
      </c>
      <c r="N941" s="14">
        <f>INDEX(budgetMMB!N:N,MATCH($A:$A,budgetMMB!$A:$A,0))</f>
        <v>0</v>
      </c>
      <c r="O941" s="35">
        <f>INDEX(budgetMMB!O:O,MATCH($A:$A,budgetMMB!$A:$A,0))</f>
        <v>0</v>
      </c>
      <c r="P941" s="35">
        <f>INDEX(budgetMMB!P:P,MATCH($A:$A,budgetMMB!$A:$A,0))</f>
        <v>0</v>
      </c>
      <c r="Q941" s="35">
        <f>INDEX(budgetMMB!Q:Q,MATCH($A:$A,budgetMMB!$A:$A,0))</f>
        <v>0</v>
      </c>
      <c r="R941" s="35">
        <f>INDEX(budgetMMB!R:R,MATCH($A:$A,budgetMMB!$A:$A,0))</f>
        <v>0</v>
      </c>
      <c r="S941" s="14">
        <f t="shared" si="770"/>
        <v>0</v>
      </c>
      <c r="T941" s="36"/>
      <c r="U941" s="332">
        <f t="shared" si="771"/>
        <v>0</v>
      </c>
      <c r="V941" s="58"/>
      <c r="W941" s="14"/>
      <c r="X941" s="58"/>
      <c r="Y941" s="58"/>
      <c r="Z941" s="58"/>
      <c r="AA941" s="58"/>
      <c r="AB941" s="310"/>
      <c r="AC941" s="319">
        <f t="shared" si="772"/>
        <v>0</v>
      </c>
      <c r="AD941" s="278"/>
      <c r="AE941" s="278"/>
      <c r="AF941" s="278"/>
      <c r="AG941" s="294">
        <f t="shared" si="773"/>
        <v>0</v>
      </c>
      <c r="AH941" s="304">
        <f t="shared" si="774"/>
        <v>0</v>
      </c>
    </row>
    <row r="942" spans="1:35">
      <c r="A942" s="39">
        <v>6690</v>
      </c>
      <c r="B942" s="44" t="s">
        <v>871</v>
      </c>
      <c r="C942" s="236" t="s">
        <v>230</v>
      </c>
      <c r="D942" s="6"/>
      <c r="E942" s="4"/>
      <c r="F942" s="98">
        <v>1</v>
      </c>
      <c r="G942" s="8"/>
      <c r="H942" s="7">
        <f t="shared" si="776"/>
        <v>1</v>
      </c>
      <c r="I942" s="4">
        <v>1</v>
      </c>
      <c r="J942" s="8" t="s">
        <v>231</v>
      </c>
      <c r="K942" s="7">
        <f>SUMIF(exportMMB!D:D,'Voorbeeld Costreport BudgetMMB'!A942,exportMMB!G:G)</f>
        <v>0</v>
      </c>
      <c r="L942" s="14">
        <f>INDEX(budgetMMB!L:L,MATCH(A:A,budgetMMB!A:A,0))</f>
        <v>0</v>
      </c>
      <c r="M942" s="22">
        <f>INDEX(budgetMMB!M:M,MATCH($A:$A,budgetMMB!$A:$A,0))</f>
        <v>0</v>
      </c>
      <c r="N942" s="14">
        <f>INDEX(budgetMMB!N:N,MATCH($A:$A,budgetMMB!$A:$A,0))</f>
        <v>0</v>
      </c>
      <c r="O942" s="35">
        <f>INDEX(budgetMMB!O:O,MATCH($A:$A,budgetMMB!$A:$A,0))</f>
        <v>0</v>
      </c>
      <c r="P942" s="35">
        <f>INDEX(budgetMMB!P:P,MATCH($A:$A,budgetMMB!$A:$A,0))</f>
        <v>0</v>
      </c>
      <c r="Q942" s="35">
        <f>INDEX(budgetMMB!Q:Q,MATCH($A:$A,budgetMMB!$A:$A,0))</f>
        <v>0</v>
      </c>
      <c r="R942" s="35">
        <f>INDEX(budgetMMB!R:R,MATCH($A:$A,budgetMMB!$A:$A,0))</f>
        <v>0</v>
      </c>
      <c r="S942" s="14">
        <f t="shared" si="770"/>
        <v>0</v>
      </c>
      <c r="T942" s="36"/>
      <c r="U942" s="332">
        <f t="shared" si="771"/>
        <v>0</v>
      </c>
      <c r="V942" s="58"/>
      <c r="W942" s="14"/>
      <c r="X942" s="58"/>
      <c r="Y942" s="58"/>
      <c r="Z942" s="58"/>
      <c r="AA942" s="58"/>
      <c r="AB942" s="310"/>
      <c r="AC942" s="319">
        <f t="shared" si="772"/>
        <v>0</v>
      </c>
      <c r="AD942" s="278"/>
      <c r="AE942" s="278"/>
      <c r="AF942" s="278"/>
      <c r="AG942" s="294">
        <f t="shared" si="773"/>
        <v>0</v>
      </c>
      <c r="AH942" s="304">
        <f t="shared" si="774"/>
        <v>0</v>
      </c>
    </row>
    <row r="943" spans="1:35">
      <c r="A943" s="103">
        <v>6692</v>
      </c>
      <c r="B943" s="44" t="s">
        <v>872</v>
      </c>
      <c r="C943" s="236" t="s">
        <v>230</v>
      </c>
      <c r="D943" s="6"/>
      <c r="E943" s="4"/>
      <c r="F943" s="98">
        <v>1</v>
      </c>
      <c r="G943" s="8"/>
      <c r="H943" s="7">
        <f t="shared" si="776"/>
        <v>1</v>
      </c>
      <c r="I943" s="4">
        <v>1</v>
      </c>
      <c r="J943" s="8" t="s">
        <v>231</v>
      </c>
      <c r="K943" s="7">
        <f>SUMIF(exportMMB!D:D,'Voorbeeld Costreport BudgetMMB'!A943,exportMMB!G:G)</f>
        <v>0</v>
      </c>
      <c r="L943" s="14">
        <f>INDEX(budgetMMB!L:L,MATCH(A:A,budgetMMB!A:A,0))</f>
        <v>0</v>
      </c>
      <c r="M943" s="22">
        <f>INDEX(budgetMMB!M:M,MATCH($A:$A,budgetMMB!$A:$A,0))</f>
        <v>0</v>
      </c>
      <c r="N943" s="14">
        <f>INDEX(budgetMMB!N:N,MATCH($A:$A,budgetMMB!$A:$A,0))</f>
        <v>0</v>
      </c>
      <c r="O943" s="35">
        <f>INDEX(budgetMMB!O:O,MATCH($A:$A,budgetMMB!$A:$A,0))</f>
        <v>0</v>
      </c>
      <c r="P943" s="35">
        <f>INDEX(budgetMMB!P:P,MATCH($A:$A,budgetMMB!$A:$A,0))</f>
        <v>0</v>
      </c>
      <c r="Q943" s="35">
        <f>INDEX(budgetMMB!Q:Q,MATCH($A:$A,budgetMMB!$A:$A,0))</f>
        <v>0</v>
      </c>
      <c r="R943" s="35">
        <f>INDEX(budgetMMB!R:R,MATCH($A:$A,budgetMMB!$A:$A,0))</f>
        <v>0</v>
      </c>
      <c r="S943" s="14">
        <f t="shared" si="770"/>
        <v>0</v>
      </c>
      <c r="T943" s="36"/>
      <c r="U943" s="332">
        <f t="shared" si="771"/>
        <v>0</v>
      </c>
      <c r="V943" s="58"/>
      <c r="W943" s="14"/>
      <c r="X943" s="58"/>
      <c r="Y943" s="58"/>
      <c r="Z943" s="58"/>
      <c r="AA943" s="58"/>
      <c r="AB943" s="310"/>
      <c r="AC943" s="319">
        <f t="shared" si="772"/>
        <v>0</v>
      </c>
      <c r="AD943" s="278"/>
      <c r="AE943" s="278"/>
      <c r="AF943" s="278"/>
      <c r="AG943" s="294">
        <f t="shared" si="773"/>
        <v>0</v>
      </c>
      <c r="AH943" s="304">
        <f t="shared" si="774"/>
        <v>0</v>
      </c>
    </row>
    <row r="944" spans="1:35">
      <c r="A944" s="39"/>
      <c r="B944" s="46" t="s">
        <v>152</v>
      </c>
      <c r="C944" s="236"/>
      <c r="D944" s="6"/>
      <c r="E944" s="4"/>
      <c r="F944" s="98"/>
      <c r="G944" s="8"/>
      <c r="H944" s="7"/>
      <c r="I944" s="4"/>
      <c r="J944" s="8"/>
      <c r="K944" s="7"/>
      <c r="L944" s="16">
        <f t="shared" ref="L944:AH944" si="777">SUM(L935:L943)</f>
        <v>0</v>
      </c>
      <c r="M944" s="21">
        <f t="shared" si="777"/>
        <v>0</v>
      </c>
      <c r="N944" s="16">
        <f t="shared" si="777"/>
        <v>0</v>
      </c>
      <c r="O944" s="34">
        <f t="shared" si="777"/>
        <v>0</v>
      </c>
      <c r="P944" s="34">
        <f t="shared" si="777"/>
        <v>0</v>
      </c>
      <c r="Q944" s="34">
        <f t="shared" si="777"/>
        <v>0</v>
      </c>
      <c r="R944" s="34">
        <f t="shared" si="777"/>
        <v>0</v>
      </c>
      <c r="S944" s="16">
        <f t="shared" si="777"/>
        <v>0</v>
      </c>
      <c r="T944" s="34">
        <f t="shared" si="777"/>
        <v>0</v>
      </c>
      <c r="U944" s="284">
        <f t="shared" si="777"/>
        <v>0</v>
      </c>
      <c r="V944" s="58">
        <f t="shared" si="777"/>
        <v>0</v>
      </c>
      <c r="W944" s="14">
        <f t="shared" si="777"/>
        <v>0</v>
      </c>
      <c r="X944" s="58">
        <f t="shared" si="777"/>
        <v>0</v>
      </c>
      <c r="Y944" s="58">
        <f t="shared" si="777"/>
        <v>0</v>
      </c>
      <c r="Z944" s="58">
        <f t="shared" si="777"/>
        <v>0</v>
      </c>
      <c r="AA944" s="58">
        <f t="shared" si="777"/>
        <v>0</v>
      </c>
      <c r="AB944" s="59">
        <f t="shared" si="777"/>
        <v>0</v>
      </c>
      <c r="AC944" s="320">
        <f t="shared" si="777"/>
        <v>0</v>
      </c>
      <c r="AD944" s="279">
        <f t="shared" si="777"/>
        <v>0</v>
      </c>
      <c r="AE944" s="279">
        <f t="shared" si="777"/>
        <v>0</v>
      </c>
      <c r="AF944" s="279">
        <f t="shared" si="777"/>
        <v>0</v>
      </c>
      <c r="AG944" s="295">
        <f t="shared" si="777"/>
        <v>0</v>
      </c>
      <c r="AH944" s="305">
        <f t="shared" si="777"/>
        <v>0</v>
      </c>
      <c r="AI944" s="328"/>
    </row>
    <row r="945" spans="1:35">
      <c r="A945" s="39"/>
      <c r="B945" s="46"/>
      <c r="C945" s="236"/>
      <c r="D945" s="6"/>
      <c r="E945" s="4"/>
      <c r="F945" s="98"/>
      <c r="G945" s="8"/>
      <c r="H945" s="7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  <c r="U945" s="284"/>
      <c r="V945" s="58"/>
      <c r="W945" s="14"/>
      <c r="X945" s="58"/>
      <c r="Y945" s="58"/>
      <c r="Z945" s="58"/>
      <c r="AA945" s="58"/>
      <c r="AB945" s="75"/>
      <c r="AC945" s="319"/>
      <c r="AD945" s="278"/>
      <c r="AE945" s="278"/>
      <c r="AF945" s="278"/>
      <c r="AG945" s="294"/>
      <c r="AH945" s="304"/>
    </row>
    <row r="946" spans="1:35">
      <c r="A946" s="104">
        <v>6700</v>
      </c>
      <c r="B946" s="31" t="s">
        <v>215</v>
      </c>
      <c r="C946" s="237"/>
      <c r="D946" s="6"/>
      <c r="E946" s="4"/>
      <c r="F946" s="98"/>
      <c r="G946" s="8"/>
      <c r="H946" s="7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  <c r="U946" s="284"/>
      <c r="V946" s="58"/>
      <c r="W946" s="14"/>
      <c r="X946" s="58"/>
      <c r="Y946" s="58"/>
      <c r="Z946" s="58"/>
      <c r="AA946" s="58"/>
      <c r="AB946" s="75"/>
      <c r="AC946" s="319"/>
      <c r="AD946" s="278"/>
      <c r="AE946" s="278"/>
      <c r="AF946" s="278"/>
      <c r="AG946" s="294"/>
      <c r="AH946" s="304"/>
    </row>
    <row r="947" spans="1:35">
      <c r="A947" s="39">
        <v>6701</v>
      </c>
      <c r="B947" s="44" t="s">
        <v>873</v>
      </c>
      <c r="C947" s="236" t="s">
        <v>230</v>
      </c>
      <c r="D947" s="6"/>
      <c r="E947" s="4"/>
      <c r="F947" s="98">
        <v>1</v>
      </c>
      <c r="G947" s="8"/>
      <c r="H947" s="7">
        <f t="shared" ref="H947:H949" si="778">SUM(E947:G947)</f>
        <v>1</v>
      </c>
      <c r="I947" s="4">
        <v>1</v>
      </c>
      <c r="J947" s="8" t="s">
        <v>231</v>
      </c>
      <c r="K947" s="7">
        <f>SUMIF(exportMMB!D:D,'Voorbeeld Costreport BudgetMMB'!A947,exportMMB!G:G)</f>
        <v>0</v>
      </c>
      <c r="L947" s="14">
        <f>INDEX(budgetMMB!L:L,MATCH(A:A,budgetMMB!A:A,0))</f>
        <v>0</v>
      </c>
      <c r="M947" s="22">
        <f>INDEX(budgetMMB!M:M,MATCH($A:$A,budgetMMB!$A:$A,0))</f>
        <v>0</v>
      </c>
      <c r="N947" s="14">
        <f>INDEX(budgetMMB!N:N,MATCH($A:$A,budgetMMB!$A:$A,0))</f>
        <v>0</v>
      </c>
      <c r="O947" s="35">
        <f>INDEX(budgetMMB!O:O,MATCH($A:$A,budgetMMB!$A:$A,0))</f>
        <v>0</v>
      </c>
      <c r="P947" s="35">
        <f>INDEX(budgetMMB!P:P,MATCH($A:$A,budgetMMB!$A:$A,0))</f>
        <v>0</v>
      </c>
      <c r="Q947" s="35">
        <f>INDEX(budgetMMB!Q:Q,MATCH($A:$A,budgetMMB!$A:$A,0))</f>
        <v>0</v>
      </c>
      <c r="R947" s="35">
        <f>INDEX(budgetMMB!R:R,MATCH($A:$A,budgetMMB!$A:$A,0))</f>
        <v>0</v>
      </c>
      <c r="S947" s="14">
        <f>L947-SUM(N947:R947)</f>
        <v>0</v>
      </c>
      <c r="T947" s="36"/>
      <c r="U947" s="332">
        <f>W:W+X:X+Y:Y+Z:Z+AA:AA</f>
        <v>0</v>
      </c>
      <c r="V947" s="58"/>
      <c r="W947" s="14"/>
      <c r="X947" s="58"/>
      <c r="Y947" s="58"/>
      <c r="Z947" s="58"/>
      <c r="AA947" s="58"/>
      <c r="AB947" s="310"/>
      <c r="AC947" s="319">
        <f>AD:AD+AE:AE</f>
        <v>0</v>
      </c>
      <c r="AD947" s="278"/>
      <c r="AE947" s="278"/>
      <c r="AF947" s="278"/>
      <c r="AG947" s="294">
        <f>AC:AC+U:U</f>
        <v>0</v>
      </c>
      <c r="AH947" s="304">
        <f>L:L-AG:AG</f>
        <v>0</v>
      </c>
    </row>
    <row r="948" spans="1:35">
      <c r="A948" s="39">
        <v>6702</v>
      </c>
      <c r="B948" s="44" t="s">
        <v>874</v>
      </c>
      <c r="C948" s="236" t="s">
        <v>230</v>
      </c>
      <c r="D948" s="6"/>
      <c r="E948" s="4"/>
      <c r="F948" s="98">
        <v>1</v>
      </c>
      <c r="G948" s="8"/>
      <c r="H948" s="7">
        <f t="shared" si="778"/>
        <v>1</v>
      </c>
      <c r="I948" s="4">
        <v>1</v>
      </c>
      <c r="J948" s="8" t="s">
        <v>231</v>
      </c>
      <c r="K948" s="7">
        <f>SUMIF(exportMMB!D:D,'Voorbeeld Costreport BudgetMMB'!A948,exportMMB!G:G)</f>
        <v>0</v>
      </c>
      <c r="L948" s="14">
        <f>INDEX(budgetMMB!L:L,MATCH(A:A,budgetMMB!A:A,0))</f>
        <v>0</v>
      </c>
      <c r="M948" s="22">
        <f>INDEX(budgetMMB!M:M,MATCH($A:$A,budgetMMB!$A:$A,0))</f>
        <v>0</v>
      </c>
      <c r="N948" s="14">
        <f>INDEX(budgetMMB!N:N,MATCH($A:$A,budgetMMB!$A:$A,0))</f>
        <v>0</v>
      </c>
      <c r="O948" s="35">
        <f>INDEX(budgetMMB!O:O,MATCH($A:$A,budgetMMB!$A:$A,0))</f>
        <v>0</v>
      </c>
      <c r="P948" s="35">
        <f>INDEX(budgetMMB!P:P,MATCH($A:$A,budgetMMB!$A:$A,0))</f>
        <v>0</v>
      </c>
      <c r="Q948" s="35">
        <f>INDEX(budgetMMB!Q:Q,MATCH($A:$A,budgetMMB!$A:$A,0))</f>
        <v>0</v>
      </c>
      <c r="R948" s="35">
        <f>INDEX(budgetMMB!R:R,MATCH($A:$A,budgetMMB!$A:$A,0))</f>
        <v>0</v>
      </c>
      <c r="S948" s="14">
        <f>L948-SUM(N948:R948)</f>
        <v>0</v>
      </c>
      <c r="T948" s="36"/>
      <c r="U948" s="332">
        <f>W:W+X:X+Y:Y+Z:Z+AA:AA</f>
        <v>0</v>
      </c>
      <c r="V948" s="58"/>
      <c r="W948" s="14"/>
      <c r="X948" s="58"/>
      <c r="Y948" s="58"/>
      <c r="Z948" s="58"/>
      <c r="AA948" s="58"/>
      <c r="AB948" s="310"/>
      <c r="AC948" s="319">
        <f>AD:AD+AE:AE</f>
        <v>0</v>
      </c>
      <c r="AD948" s="278"/>
      <c r="AE948" s="278"/>
      <c r="AF948" s="278"/>
      <c r="AG948" s="294">
        <f>AC:AC+U:U</f>
        <v>0</v>
      </c>
      <c r="AH948" s="304">
        <f>L:L-AG:AG</f>
        <v>0</v>
      </c>
    </row>
    <row r="949" spans="1:35">
      <c r="A949" s="39">
        <v>6704</v>
      </c>
      <c r="B949" s="44" t="s">
        <v>875</v>
      </c>
      <c r="C949" s="236" t="s">
        <v>230</v>
      </c>
      <c r="D949" s="6"/>
      <c r="E949" s="4"/>
      <c r="F949" s="98">
        <v>1</v>
      </c>
      <c r="G949" s="8"/>
      <c r="H949" s="7">
        <f t="shared" si="778"/>
        <v>1</v>
      </c>
      <c r="I949" s="4">
        <v>1</v>
      </c>
      <c r="J949" s="8" t="s">
        <v>231</v>
      </c>
      <c r="K949" s="7">
        <f>SUMIF(exportMMB!D:D,'Voorbeeld Costreport BudgetMMB'!A949,exportMMB!G:G)</f>
        <v>0</v>
      </c>
      <c r="L949" s="14">
        <f>INDEX(budgetMMB!L:L,MATCH(A:A,budgetMMB!A:A,0))</f>
        <v>0</v>
      </c>
      <c r="M949" s="22">
        <f>INDEX(budgetMMB!M:M,MATCH($A:$A,budgetMMB!$A:$A,0))</f>
        <v>0</v>
      </c>
      <c r="N949" s="14">
        <f>INDEX(budgetMMB!N:N,MATCH($A:$A,budgetMMB!$A:$A,0))</f>
        <v>0</v>
      </c>
      <c r="O949" s="35">
        <f>INDEX(budgetMMB!O:O,MATCH($A:$A,budgetMMB!$A:$A,0))</f>
        <v>0</v>
      </c>
      <c r="P949" s="35">
        <f>INDEX(budgetMMB!P:P,MATCH($A:$A,budgetMMB!$A:$A,0))</f>
        <v>0</v>
      </c>
      <c r="Q949" s="35">
        <f>INDEX(budgetMMB!Q:Q,MATCH($A:$A,budgetMMB!$A:$A,0))</f>
        <v>0</v>
      </c>
      <c r="R949" s="35">
        <f>INDEX(budgetMMB!R:R,MATCH($A:$A,budgetMMB!$A:$A,0))</f>
        <v>0</v>
      </c>
      <c r="S949" s="14">
        <f>L949-SUM(N949:R949)</f>
        <v>0</v>
      </c>
      <c r="T949" s="36"/>
      <c r="U949" s="332">
        <f>W:W+X:X+Y:Y+Z:Z+AA:AA</f>
        <v>0</v>
      </c>
      <c r="V949" s="58"/>
      <c r="W949" s="14"/>
      <c r="X949" s="58"/>
      <c r="Y949" s="58"/>
      <c r="Z949" s="58"/>
      <c r="AA949" s="58"/>
      <c r="AB949" s="310"/>
      <c r="AC949" s="319">
        <f>AD:AD+AE:AE</f>
        <v>0</v>
      </c>
      <c r="AD949" s="278"/>
      <c r="AE949" s="278"/>
      <c r="AF949" s="278"/>
      <c r="AG949" s="294">
        <f>AC:AC+U:U</f>
        <v>0</v>
      </c>
      <c r="AH949" s="304">
        <f>L:L-AG:AG</f>
        <v>0</v>
      </c>
    </row>
    <row r="950" spans="1:35">
      <c r="A950" s="39"/>
      <c r="B950" s="46" t="s">
        <v>152</v>
      </c>
      <c r="C950" s="236"/>
      <c r="D950" s="6"/>
      <c r="E950" s="4"/>
      <c r="F950" s="98"/>
      <c r="G950" s="8"/>
      <c r="H950" s="7"/>
      <c r="I950" s="4"/>
      <c r="J950" s="8"/>
      <c r="K950" s="7"/>
      <c r="L950" s="16">
        <f>SUM(L947:L949)</f>
        <v>0</v>
      </c>
      <c r="M950" s="21">
        <f>SUM(M947:M949)</f>
        <v>0</v>
      </c>
      <c r="N950" s="16">
        <f t="shared" ref="N950:U950" si="779">SUM(N947:N949)</f>
        <v>0</v>
      </c>
      <c r="O950" s="34">
        <f t="shared" si="779"/>
        <v>0</v>
      </c>
      <c r="P950" s="34">
        <f t="shared" si="779"/>
        <v>0</v>
      </c>
      <c r="Q950" s="34">
        <f t="shared" si="779"/>
        <v>0</v>
      </c>
      <c r="R950" s="34">
        <f t="shared" si="779"/>
        <v>0</v>
      </c>
      <c r="S950" s="16">
        <f t="shared" si="779"/>
        <v>0</v>
      </c>
      <c r="T950" s="34">
        <f t="shared" si="779"/>
        <v>0</v>
      </c>
      <c r="U950" s="284">
        <f t="shared" si="779"/>
        <v>0</v>
      </c>
      <c r="V950" s="58">
        <f t="shared" ref="V950:AB950" si="780">SUM(V947:V949)</f>
        <v>0</v>
      </c>
      <c r="W950" s="14">
        <f t="shared" si="780"/>
        <v>0</v>
      </c>
      <c r="X950" s="58">
        <f t="shared" si="780"/>
        <v>0</v>
      </c>
      <c r="Y950" s="58">
        <f t="shared" si="780"/>
        <v>0</v>
      </c>
      <c r="Z950" s="58">
        <f t="shared" si="780"/>
        <v>0</v>
      </c>
      <c r="AA950" s="58">
        <f t="shared" si="780"/>
        <v>0</v>
      </c>
      <c r="AB950" s="59">
        <f t="shared" si="780"/>
        <v>0</v>
      </c>
      <c r="AC950" s="320">
        <f>SUM(AC947:AC949)</f>
        <v>0</v>
      </c>
      <c r="AD950" s="279">
        <f>SUM(AD947:AD949)</f>
        <v>0</v>
      </c>
      <c r="AE950" s="279">
        <f>SUM(AE947:AE949)</f>
        <v>0</v>
      </c>
      <c r="AF950" s="279">
        <f>SUM(AF947:AF949)</f>
        <v>0</v>
      </c>
      <c r="AG950" s="295">
        <f t="shared" ref="AG950:AH950" si="781">SUM(AG947:AG949)</f>
        <v>0</v>
      </c>
      <c r="AH950" s="305">
        <f t="shared" si="781"/>
        <v>0</v>
      </c>
      <c r="AI950" s="328"/>
    </row>
    <row r="951" spans="1:35">
      <c r="A951" s="39"/>
      <c r="B951" s="46"/>
      <c r="C951" s="236"/>
      <c r="D951" s="6"/>
      <c r="E951" s="4"/>
      <c r="F951" s="98"/>
      <c r="G951" s="8"/>
      <c r="H951" s="7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  <c r="U951" s="284"/>
      <c r="V951" s="58"/>
      <c r="W951" s="14"/>
      <c r="X951" s="58"/>
      <c r="Y951" s="58"/>
      <c r="Z951" s="58"/>
      <c r="AA951" s="58"/>
      <c r="AB951" s="59"/>
      <c r="AC951" s="320"/>
      <c r="AD951" s="279"/>
      <c r="AE951" s="279"/>
      <c r="AF951" s="279"/>
      <c r="AG951" s="295"/>
      <c r="AH951" s="305"/>
      <c r="AI951" s="328"/>
    </row>
    <row r="952" spans="1:35">
      <c r="A952" s="39"/>
      <c r="B952" s="46" t="s">
        <v>218</v>
      </c>
      <c r="C952" s="236"/>
      <c r="D952" s="6"/>
      <c r="E952" s="4"/>
      <c r="F952" s="98"/>
      <c r="G952" s="8"/>
      <c r="H952" s="7"/>
      <c r="I952" s="4"/>
      <c r="J952" s="8"/>
      <c r="K952" s="7"/>
      <c r="L952" s="16">
        <f t="shared" ref="L952:N952" si="782"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si="782"/>
        <v>0</v>
      </c>
      <c r="N952" s="16">
        <f t="shared" si="782"/>
        <v>0</v>
      </c>
      <c r="O952" s="34">
        <f>O102+O115+O128+O144+O179+O189+O545+O524+O528+O519+O510+O492+O481+O463+O441+O426+O407+O386+O361+O343+O326+O308+O295+O268+O248+O232+O219+O36+O37+O38+O39+O40+O41+O42+O885+O879+O866+O839+O829+O815+O944+O932+O919+O950</f>
        <v>0</v>
      </c>
      <c r="P952" s="34">
        <f t="shared" ref="P952:R952" si="783">P102+P115+P128+P144+P179+P189+P545+P524+P528+P519+P510+P492+P481+P463+P441+P426+P407+P386+P361+P343+P326+P308+P295+P268+P248+P232+P219+P36+P37+P38+P39+P40+P41+P42+P885+P879+P866+P839+P829+P815+P944+P932+P919+P950</f>
        <v>0</v>
      </c>
      <c r="Q952" s="34">
        <f t="shared" si="783"/>
        <v>0</v>
      </c>
      <c r="R952" s="34">
        <f t="shared" si="783"/>
        <v>0</v>
      </c>
      <c r="S952" s="16">
        <f>S102+S115+S128+S144+S179+S189+S545+S524+S528+S519+S510+S492+S481+S463+S441+S426+S407+S386+S361+S343+S326+S308+S295+S268+S248+S232+S219+S36+S37+S38+S39+S40+S41+S42+S885+S879+S866+S839+S829+S815+S944+S932+S919+S950</f>
        <v>0</v>
      </c>
      <c r="T952" s="34">
        <f>T102+T115+T128+T144+T179+T189+T545+T524+T528+T519+T510+T492+T481+T463+T441+T426+T407+T386+T361+T343+T326+T308+T295+T268+T248+T232+T219+T36+T37+T38+T39+T40+T41+T42+T885+T879+T866+T839+T829+T815+T944+T932+T919+T950</f>
        <v>0</v>
      </c>
      <c r="U952" s="284"/>
      <c r="V952" s="58"/>
      <c r="W952" s="14"/>
      <c r="X952" s="58"/>
      <c r="Y952" s="58"/>
      <c r="Z952" s="58"/>
      <c r="AA952" s="58"/>
      <c r="AB952" s="59"/>
      <c r="AC952" s="320"/>
      <c r="AD952" s="279"/>
      <c r="AE952" s="279"/>
      <c r="AF952" s="279"/>
      <c r="AG952" s="295"/>
      <c r="AH952" s="305"/>
      <c r="AI952" s="328"/>
    </row>
    <row r="953" spans="1:35">
      <c r="A953" s="39"/>
      <c r="B953" s="46"/>
      <c r="C953" s="236"/>
      <c r="D953" s="6"/>
      <c r="E953" s="4"/>
      <c r="F953" s="98"/>
      <c r="G953" s="8"/>
      <c r="H953" s="7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  <c r="U953" s="284"/>
      <c r="V953" s="58"/>
      <c r="W953" s="14"/>
      <c r="X953" s="58"/>
      <c r="Y953" s="58"/>
      <c r="Z953" s="58"/>
      <c r="AA953" s="58"/>
      <c r="AB953" s="59"/>
      <c r="AC953" s="320"/>
      <c r="AD953" s="279"/>
      <c r="AE953" s="279"/>
      <c r="AF953" s="279"/>
      <c r="AG953" s="295"/>
      <c r="AH953" s="305"/>
      <c r="AI953" s="328"/>
    </row>
    <row r="954" spans="1:35">
      <c r="A954" s="39"/>
      <c r="B954" s="46"/>
      <c r="C954" s="236"/>
      <c r="D954" s="6"/>
      <c r="E954" s="4"/>
      <c r="F954" s="98"/>
      <c r="G954" s="8"/>
      <c r="H954" s="7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  <c r="U954" s="284"/>
      <c r="V954" s="58"/>
      <c r="W954" s="14"/>
      <c r="X954" s="58"/>
      <c r="Y954" s="58"/>
      <c r="Z954" s="58"/>
      <c r="AA954" s="58"/>
      <c r="AB954" s="75"/>
      <c r="AC954" s="319"/>
      <c r="AD954" s="278"/>
      <c r="AE954" s="278"/>
      <c r="AF954" s="278"/>
      <c r="AG954" s="294"/>
      <c r="AH954" s="304"/>
    </row>
    <row r="955" spans="1:35">
      <c r="A955" s="104">
        <v>7000</v>
      </c>
      <c r="B955" s="408" t="s">
        <v>876</v>
      </c>
      <c r="C955" s="237"/>
      <c r="D955" s="6"/>
      <c r="E955" s="4"/>
      <c r="F955" s="98"/>
      <c r="G955" s="8"/>
      <c r="H955" s="7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  <c r="U955" s="284"/>
      <c r="V955" s="58"/>
      <c r="W955" s="14"/>
      <c r="X955" s="58"/>
      <c r="Y955" s="58"/>
      <c r="Z955" s="58"/>
      <c r="AA955" s="58"/>
      <c r="AB955" s="75"/>
      <c r="AC955" s="319"/>
      <c r="AD955" s="278"/>
      <c r="AE955" s="278"/>
      <c r="AF955" s="278"/>
      <c r="AG955" s="294"/>
      <c r="AH955" s="304"/>
    </row>
    <row r="956" spans="1:35">
      <c r="A956" s="39">
        <v>7001</v>
      </c>
      <c r="B956" s="44" t="s">
        <v>219</v>
      </c>
      <c r="C956" s="236" t="s">
        <v>230</v>
      </c>
      <c r="D956" s="110"/>
      <c r="E956" s="11"/>
      <c r="F956" s="99">
        <f>IF(finance&lt;2000000,0,1.8%)</f>
        <v>0</v>
      </c>
      <c r="G956" s="8"/>
      <c r="H956" s="7">
        <f t="shared" ref="H956" si="784">SUM(E956:G956)</f>
        <v>0</v>
      </c>
      <c r="I956" s="4">
        <v>1</v>
      </c>
      <c r="J956" s="8" t="s">
        <v>231</v>
      </c>
      <c r="K956" s="7">
        <f>$L$63</f>
        <v>0</v>
      </c>
      <c r="L956" s="14">
        <f>INDEX(budgetMMB!L:L,MATCH(A:A,budgetMMB!A:A,0))</f>
        <v>0</v>
      </c>
      <c r="M956" s="22">
        <f>INDEX(budgetMMB!M:M,MATCH($A:$A,budgetMMB!$A:$A,0))</f>
        <v>0</v>
      </c>
      <c r="N956" s="14">
        <f>INDEX(budgetMMB!N:N,MATCH($A:$A,budgetMMB!$A:$A,0))</f>
        <v>0</v>
      </c>
      <c r="O956" s="35">
        <f>INDEX(budgetMMB!O:O,MATCH($A:$A,budgetMMB!$A:$A,0))</f>
        <v>0</v>
      </c>
      <c r="P956" s="35">
        <f>INDEX(budgetMMB!P:P,MATCH($A:$A,budgetMMB!$A:$A,0))</f>
        <v>0</v>
      </c>
      <c r="Q956" s="35">
        <f>INDEX(budgetMMB!Q:Q,MATCH($A:$A,budgetMMB!$A:$A,0))</f>
        <v>0</v>
      </c>
      <c r="R956" s="35">
        <f>INDEX(budgetMMB!R:R,MATCH($A:$A,budgetMMB!$A:$A,0))</f>
        <v>0</v>
      </c>
      <c r="S956" s="14">
        <f>L956-SUM(N956:R956)</f>
        <v>0</v>
      </c>
      <c r="T956" s="35">
        <f>INDEX(budgetMMB!T:T,MATCH($A:$A,budgetMMB!$A:$A,0))</f>
        <v>0</v>
      </c>
      <c r="U956" s="332">
        <f t="shared" ref="U956:U961" si="785">W:W+X:X+Y:Y+Z:Z+AA:AA</f>
        <v>0</v>
      </c>
      <c r="V956" s="58"/>
      <c r="W956" s="14"/>
      <c r="X956" s="58"/>
      <c r="Y956" s="58"/>
      <c r="Z956" s="58"/>
      <c r="AA956" s="58"/>
      <c r="AB956" s="58"/>
      <c r="AC956" s="319">
        <f t="shared" ref="AC956:AC961" si="786">AD:AD+AE:AE</f>
        <v>0</v>
      </c>
      <c r="AD956" s="278"/>
      <c r="AE956" s="278"/>
      <c r="AF956" s="278"/>
      <c r="AG956" s="294">
        <f t="shared" ref="AG956:AG961" si="787">AC:AC+U:U</f>
        <v>0</v>
      </c>
      <c r="AH956" s="304">
        <f t="shared" ref="AH956:AH961" si="788">L:L-AG:AG</f>
        <v>0</v>
      </c>
    </row>
    <row r="957" spans="1:35">
      <c r="A957" s="39">
        <v>7002</v>
      </c>
      <c r="B957" s="44" t="s">
        <v>220</v>
      </c>
      <c r="C957" s="236" t="s">
        <v>877</v>
      </c>
      <c r="D957" s="110"/>
      <c r="E957" s="4"/>
      <c r="F957" s="99">
        <v>7.4999999999999997E-2</v>
      </c>
      <c r="G957" s="8"/>
      <c r="H957" s="7">
        <f t="shared" ref="H957:H964" si="789">SUM(E957:G957)</f>
        <v>7.4999999999999997E-2</v>
      </c>
      <c r="I957" s="4">
        <v>1</v>
      </c>
      <c r="J957" s="8" t="s">
        <v>231</v>
      </c>
      <c r="K957" s="118">
        <f>$L$63-globals!C14-globals!C17</f>
        <v>0</v>
      </c>
      <c r="L957" s="14">
        <f>INDEX(budgetMMB!L:L,MATCH(A:A,budgetMMB!A:A,0))</f>
        <v>0</v>
      </c>
      <c r="M957" s="22">
        <f>INDEX(budgetMMB!M:M,MATCH($A:$A,budgetMMB!$A:$A,0))</f>
        <v>0</v>
      </c>
      <c r="N957" s="14">
        <f>INDEX(budgetMMB!N:N,MATCH($A:$A,budgetMMB!$A:$A,0))</f>
        <v>0</v>
      </c>
      <c r="O957" s="35">
        <f>INDEX(budgetMMB!O:O,MATCH($A:$A,budgetMMB!$A:$A,0))</f>
        <v>0</v>
      </c>
      <c r="P957" s="35">
        <f>INDEX(budgetMMB!P:P,MATCH($A:$A,budgetMMB!$A:$A,0))</f>
        <v>0</v>
      </c>
      <c r="Q957" s="35">
        <f>INDEX(budgetMMB!Q:Q,MATCH($A:$A,budgetMMB!$A:$A,0))</f>
        <v>0</v>
      </c>
      <c r="R957" s="35">
        <f>INDEX(budgetMMB!R:R,MATCH($A:$A,budgetMMB!$A:$A,0))</f>
        <v>0</v>
      </c>
      <c r="S957" s="14">
        <f>L957-SUM(N957:R957)</f>
        <v>0</v>
      </c>
      <c r="T957" s="35">
        <f>INDEX(budgetMMB!T:T,MATCH($A:$A,budgetMMB!$A:$A,0))</f>
        <v>0</v>
      </c>
      <c r="U957" s="332">
        <f t="shared" si="785"/>
        <v>0</v>
      </c>
      <c r="V957" s="58"/>
      <c r="W957" s="14"/>
      <c r="X957" s="58"/>
      <c r="Y957" s="58"/>
      <c r="Z957" s="58"/>
      <c r="AA957" s="58"/>
      <c r="AB957" s="58">
        <f>MIN((AB63+AB956)*0.075,T957)</f>
        <v>0</v>
      </c>
      <c r="AC957" s="319">
        <f t="shared" si="786"/>
        <v>0</v>
      </c>
      <c r="AD957" s="278"/>
      <c r="AE957" s="278"/>
      <c r="AF957" s="278"/>
      <c r="AG957" s="294">
        <f t="shared" si="787"/>
        <v>0</v>
      </c>
      <c r="AH957" s="304">
        <f t="shared" si="788"/>
        <v>0</v>
      </c>
    </row>
    <row r="958" spans="1:35">
      <c r="A958" s="39">
        <v>7003</v>
      </c>
      <c r="B958" s="44" t="s">
        <v>221</v>
      </c>
      <c r="C958" s="236" t="s">
        <v>878</v>
      </c>
      <c r="D958" s="110"/>
      <c r="E958" s="11"/>
      <c r="F958" s="99">
        <v>7.4999999999999997E-2</v>
      </c>
      <c r="G958" s="8"/>
      <c r="H958" s="7">
        <f t="shared" si="789"/>
        <v>7.4999999999999997E-2</v>
      </c>
      <c r="I958" s="4">
        <v>1</v>
      </c>
      <c r="J958" s="8" t="s">
        <v>231</v>
      </c>
      <c r="K958" s="118">
        <f>MIN($L$63,350000/$F$958)-globals!C14-globals!C17</f>
        <v>0</v>
      </c>
      <c r="L958" s="14">
        <f>INDEX(budgetMMB!L:L,MATCH(A:A,budgetMMB!A:A,0))</f>
        <v>0</v>
      </c>
      <c r="M958" s="22">
        <f>INDEX(budgetMMB!M:M,MATCH($A:$A,budgetMMB!$A:$A,0))</f>
        <v>0</v>
      </c>
      <c r="N958" s="14">
        <f>INDEX(budgetMMB!N:N,MATCH($A:$A,budgetMMB!$A:$A,0))</f>
        <v>0</v>
      </c>
      <c r="O958" s="35">
        <f>INDEX(budgetMMB!O:O,MATCH($A:$A,budgetMMB!$A:$A,0))</f>
        <v>0</v>
      </c>
      <c r="P958" s="35">
        <f>INDEX(budgetMMB!P:P,MATCH($A:$A,budgetMMB!$A:$A,0))</f>
        <v>0</v>
      </c>
      <c r="Q958" s="35">
        <f>INDEX(budgetMMB!Q:Q,MATCH($A:$A,budgetMMB!$A:$A,0))</f>
        <v>0</v>
      </c>
      <c r="R958" s="35">
        <f>INDEX(budgetMMB!R:R,MATCH($A:$A,budgetMMB!$A:$A,0))</f>
        <v>0</v>
      </c>
      <c r="S958" s="14">
        <f>L958-SUM(N958:R958)</f>
        <v>0</v>
      </c>
      <c r="T958" s="36"/>
      <c r="U958" s="332">
        <f t="shared" si="785"/>
        <v>0</v>
      </c>
      <c r="V958" s="58"/>
      <c r="W958" s="14"/>
      <c r="X958" s="58"/>
      <c r="Y958" s="58"/>
      <c r="Z958" s="58"/>
      <c r="AA958" s="58"/>
      <c r="AB958" s="310"/>
      <c r="AC958" s="319">
        <f t="shared" si="786"/>
        <v>0</v>
      </c>
      <c r="AD958" s="278"/>
      <c r="AE958" s="278"/>
      <c r="AF958" s="278"/>
      <c r="AG958" s="294">
        <f t="shared" si="787"/>
        <v>0</v>
      </c>
      <c r="AH958" s="304">
        <f t="shared" si="788"/>
        <v>0</v>
      </c>
    </row>
    <row r="959" spans="1:35">
      <c r="A959" s="103">
        <v>7005</v>
      </c>
      <c r="B959" s="44" t="s">
        <v>222</v>
      </c>
      <c r="C959" s="236" t="s">
        <v>877</v>
      </c>
      <c r="D959" s="110"/>
      <c r="E959" s="11"/>
      <c r="F959" s="99">
        <v>0.17499999999999999</v>
      </c>
      <c r="G959" s="8"/>
      <c r="H959" s="7">
        <f>SUM(E959:G959)</f>
        <v>0.17499999999999999</v>
      </c>
      <c r="I959" s="4">
        <v>1</v>
      </c>
      <c r="J959" s="8" t="s">
        <v>231</v>
      </c>
      <c r="K959" s="118">
        <f>globals!C15</f>
        <v>0</v>
      </c>
      <c r="L959" s="14">
        <f>INDEX(budgetMMB!L:L,MATCH(A:A,budgetMMB!A:A,0))</f>
        <v>0</v>
      </c>
      <c r="M959" s="22">
        <f>INDEX(budgetMMB!M:M,MATCH($A:$A,budgetMMB!$A:$A,0))</f>
        <v>0</v>
      </c>
      <c r="N959" s="14">
        <f>INDEX(budgetMMB!N:N,MATCH($A:$A,budgetMMB!$A:$A,0))</f>
        <v>0</v>
      </c>
      <c r="O959" s="35">
        <f>INDEX(budgetMMB!O:O,MATCH($A:$A,budgetMMB!$A:$A,0))</f>
        <v>0</v>
      </c>
      <c r="P959" s="35">
        <f>INDEX(budgetMMB!P:P,MATCH($A:$A,budgetMMB!$A:$A,0))</f>
        <v>0</v>
      </c>
      <c r="Q959" s="35">
        <f>INDEX(budgetMMB!Q:Q,MATCH($A:$A,budgetMMB!$A:$A,0))</f>
        <v>0</v>
      </c>
      <c r="R959" s="35">
        <f>INDEX(budgetMMB!R:R,MATCH($A:$A,budgetMMB!$A:$A,0))</f>
        <v>0</v>
      </c>
      <c r="S959" s="14">
        <f>L959-SUM(N959:R959)</f>
        <v>0</v>
      </c>
      <c r="T959" s="35">
        <f>INDEX(budgetMMB!T:T,MATCH($A:$A,budgetMMB!$A:$A,0))</f>
        <v>0</v>
      </c>
      <c r="U959" s="332">
        <f t="shared" si="785"/>
        <v>0</v>
      </c>
      <c r="V959" s="58"/>
      <c r="W959" s="14"/>
      <c r="X959" s="58"/>
      <c r="Y959" s="58"/>
      <c r="Z959" s="58"/>
      <c r="AA959" s="58"/>
      <c r="AB959" s="58"/>
      <c r="AC959" s="319">
        <f t="shared" si="786"/>
        <v>0</v>
      </c>
      <c r="AD959" s="278"/>
      <c r="AE959" s="278"/>
      <c r="AF959" s="278"/>
      <c r="AG959" s="294">
        <f t="shared" si="787"/>
        <v>0</v>
      </c>
      <c r="AH959" s="304">
        <f t="shared" si="788"/>
        <v>0</v>
      </c>
    </row>
    <row r="960" spans="1:35">
      <c r="A960" s="350">
        <v>7050</v>
      </c>
      <c r="B960" s="108" t="s">
        <v>906</v>
      </c>
      <c r="C960" s="236" t="s">
        <v>230</v>
      </c>
      <c r="D960" s="6"/>
      <c r="E960" s="4"/>
      <c r="F960" s="98">
        <v>1</v>
      </c>
      <c r="G960" s="161"/>
      <c r="H960" s="111">
        <f t="shared" ref="H960" si="790">SUM(E960:G960)</f>
        <v>1</v>
      </c>
      <c r="I960" s="112">
        <v>1</v>
      </c>
      <c r="J960" s="117" t="s">
        <v>231</v>
      </c>
      <c r="K960" s="111">
        <f>SUMIF(exportMMB!D:D,'Voorbeeld Costreport BudgetMMB'!A960,exportMMB!G:G)</f>
        <v>0</v>
      </c>
      <c r="L960" s="14">
        <f>INDEX(budgetMMB!L:L,MATCH(A:A,budgetMMB!A:A,0))</f>
        <v>0</v>
      </c>
      <c r="M960" s="22">
        <f>INDEX(budgetMMB!M:M,MATCH($A:$A,budgetMMB!$A:$A,0))</f>
        <v>0</v>
      </c>
      <c r="N960" s="14">
        <f>INDEX(budgetMMB!N:N,MATCH($A:$A,budgetMMB!$A:$A,0))</f>
        <v>0</v>
      </c>
      <c r="O960" s="35">
        <f>INDEX(budgetMMB!O:O,MATCH($A:$A,budgetMMB!$A:$A,0))</f>
        <v>0</v>
      </c>
      <c r="P960" s="35">
        <f>INDEX(budgetMMB!P:P,MATCH($A:$A,budgetMMB!$A:$A,0))</f>
        <v>0</v>
      </c>
      <c r="Q960" s="35">
        <f>INDEX(budgetMMB!Q:Q,MATCH($A:$A,budgetMMB!$A:$A,0))</f>
        <v>0</v>
      </c>
      <c r="R960" s="35">
        <f>INDEX(budgetMMB!R:R,MATCH($A:$A,budgetMMB!$A:$A,0))</f>
        <v>0</v>
      </c>
      <c r="S960" s="14">
        <f t="shared" ref="S960:S961" si="791">L960-SUM(N960:R960)</f>
        <v>0</v>
      </c>
      <c r="T960" s="36"/>
      <c r="U960" s="332">
        <f t="shared" si="785"/>
        <v>0</v>
      </c>
      <c r="V960" s="58"/>
      <c r="W960" s="14"/>
      <c r="X960" s="58"/>
      <c r="Y960" s="58"/>
      <c r="Z960" s="58"/>
      <c r="AA960" s="58"/>
      <c r="AB960" s="310"/>
      <c r="AC960" s="319">
        <f t="shared" si="786"/>
        <v>0</v>
      </c>
      <c r="AD960" s="278"/>
      <c r="AE960" s="278"/>
      <c r="AF960" s="278"/>
      <c r="AG960" s="294">
        <f t="shared" si="787"/>
        <v>0</v>
      </c>
      <c r="AH960" s="304">
        <f t="shared" si="788"/>
        <v>0</v>
      </c>
    </row>
    <row r="961" spans="1:35">
      <c r="A961" s="350">
        <v>7055</v>
      </c>
      <c r="B961" s="108" t="s">
        <v>224</v>
      </c>
      <c r="C961" s="236" t="s">
        <v>230</v>
      </c>
      <c r="D961" s="6"/>
      <c r="E961" s="4"/>
      <c r="F961" s="98">
        <v>1</v>
      </c>
      <c r="G961" s="161"/>
      <c r="H961" s="7">
        <v>1</v>
      </c>
      <c r="I961" s="112">
        <v>1</v>
      </c>
      <c r="J961" s="117" t="s">
        <v>231</v>
      </c>
      <c r="K961" s="111">
        <f>SUMIF(exportMMB!D:D,'Voorbeeld Costreport BudgetMMB'!A961,exportMMB!G:G)</f>
        <v>0</v>
      </c>
      <c r="L961" s="14">
        <f>INDEX(budgetMMB!L:L,MATCH(A:A,budgetMMB!A:A,0))</f>
        <v>0</v>
      </c>
      <c r="M961" s="22">
        <f>INDEX(budgetMMB!M:M,MATCH($A:$A,budgetMMB!$A:$A,0))</f>
        <v>0</v>
      </c>
      <c r="N961" s="14">
        <f>INDEX(budgetMMB!N:N,MATCH($A:$A,budgetMMB!$A:$A,0))</f>
        <v>0</v>
      </c>
      <c r="O961" s="35">
        <f>INDEX(budgetMMB!O:O,MATCH($A:$A,budgetMMB!$A:$A,0))</f>
        <v>0</v>
      </c>
      <c r="P961" s="35">
        <f>INDEX(budgetMMB!P:P,MATCH($A:$A,budgetMMB!$A:$A,0))</f>
        <v>0</v>
      </c>
      <c r="Q961" s="35">
        <f>INDEX(budgetMMB!Q:Q,MATCH($A:$A,budgetMMB!$A:$A,0))</f>
        <v>0</v>
      </c>
      <c r="R961" s="35">
        <f>INDEX(budgetMMB!R:R,MATCH($A:$A,budgetMMB!$A:$A,0))</f>
        <v>0</v>
      </c>
      <c r="S961" s="14">
        <f t="shared" si="791"/>
        <v>0</v>
      </c>
      <c r="T961" s="36"/>
      <c r="U961" s="332">
        <f t="shared" si="785"/>
        <v>0</v>
      </c>
      <c r="V961" s="58"/>
      <c r="W961" s="14"/>
      <c r="X961" s="58"/>
      <c r="Y961" s="58"/>
      <c r="Z961" s="58"/>
      <c r="AA961" s="58"/>
      <c r="AB961" s="310"/>
      <c r="AC961" s="319">
        <f t="shared" si="786"/>
        <v>0</v>
      </c>
      <c r="AD961" s="278"/>
      <c r="AE961" s="278"/>
      <c r="AF961" s="278"/>
      <c r="AG961" s="294">
        <f t="shared" si="787"/>
        <v>0</v>
      </c>
      <c r="AH961" s="304">
        <f t="shared" si="788"/>
        <v>0</v>
      </c>
    </row>
    <row r="962" spans="1:35">
      <c r="A962" s="1"/>
      <c r="B962" s="46" t="s">
        <v>152</v>
      </c>
      <c r="C962" s="240"/>
      <c r="D962" s="6"/>
      <c r="E962" s="4"/>
      <c r="F962" s="98"/>
      <c r="G962" s="8"/>
      <c r="H962" s="7"/>
      <c r="I962" s="4"/>
      <c r="J962" s="4"/>
      <c r="K962" s="111"/>
      <c r="L962" s="16">
        <f t="shared" ref="L962:AH962" si="792">SUM(L956:L961)</f>
        <v>0</v>
      </c>
      <c r="M962" s="21">
        <f t="shared" si="792"/>
        <v>0</v>
      </c>
      <c r="N962" s="16">
        <f t="shared" si="792"/>
        <v>0</v>
      </c>
      <c r="O962" s="34">
        <f t="shared" si="792"/>
        <v>0</v>
      </c>
      <c r="P962" s="34">
        <f t="shared" si="792"/>
        <v>0</v>
      </c>
      <c r="Q962" s="34">
        <f t="shared" si="792"/>
        <v>0</v>
      </c>
      <c r="R962" s="34">
        <f t="shared" si="792"/>
        <v>0</v>
      </c>
      <c r="S962" s="16">
        <f t="shared" si="792"/>
        <v>0</v>
      </c>
      <c r="T962" s="37">
        <f t="shared" si="792"/>
        <v>0</v>
      </c>
      <c r="U962" s="284">
        <f t="shared" si="792"/>
        <v>0</v>
      </c>
      <c r="V962" s="58">
        <f t="shared" si="792"/>
        <v>0</v>
      </c>
      <c r="W962" s="14">
        <f t="shared" si="792"/>
        <v>0</v>
      </c>
      <c r="X962" s="58">
        <f t="shared" si="792"/>
        <v>0</v>
      </c>
      <c r="Y962" s="58">
        <f t="shared" si="792"/>
        <v>0</v>
      </c>
      <c r="Z962" s="58">
        <f t="shared" si="792"/>
        <v>0</v>
      </c>
      <c r="AA962" s="58">
        <f t="shared" si="792"/>
        <v>0</v>
      </c>
      <c r="AB962" s="92">
        <f t="shared" si="792"/>
        <v>0</v>
      </c>
      <c r="AC962" s="320">
        <f t="shared" si="792"/>
        <v>0</v>
      </c>
      <c r="AD962" s="279">
        <f t="shared" si="792"/>
        <v>0</v>
      </c>
      <c r="AE962" s="279">
        <f t="shared" si="792"/>
        <v>0</v>
      </c>
      <c r="AF962" s="279">
        <f t="shared" si="792"/>
        <v>0</v>
      </c>
      <c r="AG962" s="295">
        <f t="shared" si="792"/>
        <v>0</v>
      </c>
      <c r="AH962" s="305">
        <f t="shared" si="792"/>
        <v>0</v>
      </c>
      <c r="AI962" s="328"/>
    </row>
    <row r="963" spans="1:35">
      <c r="A963" s="1"/>
      <c r="B963" s="44"/>
      <c r="C963" s="240"/>
      <c r="D963" s="6"/>
      <c r="E963" s="4"/>
      <c r="F963" s="98"/>
      <c r="G963" s="8"/>
      <c r="H963" s="7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  <c r="U963" s="284"/>
      <c r="V963" s="58"/>
      <c r="W963" s="14"/>
      <c r="X963" s="58"/>
      <c r="Y963" s="58"/>
      <c r="Z963" s="58"/>
      <c r="AA963" s="58"/>
      <c r="AB963" s="75"/>
      <c r="AC963" s="319"/>
      <c r="AD963" s="278"/>
      <c r="AE963" s="278"/>
      <c r="AF963" s="278"/>
      <c r="AG963" s="294"/>
      <c r="AH963" s="304"/>
    </row>
    <row r="964" spans="1:35">
      <c r="A964" s="104">
        <v>7100</v>
      </c>
      <c r="B964" s="31" t="s">
        <v>879</v>
      </c>
      <c r="C964" s="236" t="s">
        <v>880</v>
      </c>
      <c r="D964" s="110"/>
      <c r="E964" s="11"/>
      <c r="F964" s="100">
        <v>0.05</v>
      </c>
      <c r="G964" s="247"/>
      <c r="H964" s="7">
        <f t="shared" si="789"/>
        <v>0.05</v>
      </c>
      <c r="I964" s="4">
        <v>1</v>
      </c>
      <c r="J964" s="8" t="s">
        <v>231</v>
      </c>
      <c r="K964" s="118">
        <f>$L$63-($L$102+$L$115)</f>
        <v>0</v>
      </c>
      <c r="L964" s="14">
        <f>INDEX(budgetMMB!L:L,MATCH(A:A,budgetMMB!A:A,0))</f>
        <v>0</v>
      </c>
      <c r="M964" s="22">
        <f>INDEX(budgetMMB!M:M,MATCH($A:$A,budgetMMB!$A:$A,0))</f>
        <v>0</v>
      </c>
      <c r="N964" s="14">
        <f>INDEX(budgetMMB!N:N,MATCH($A:$A,budgetMMB!$A:$A,0))</f>
        <v>0</v>
      </c>
      <c r="O964" s="35">
        <f>INDEX(budgetMMB!O:O,MATCH($A:$A,budgetMMB!$A:$A,0))</f>
        <v>0</v>
      </c>
      <c r="P964" s="35">
        <f>INDEX(budgetMMB!P:P,MATCH($A:$A,budgetMMB!$A:$A,0))</f>
        <v>0</v>
      </c>
      <c r="Q964" s="35">
        <f>INDEX(budgetMMB!Q:Q,MATCH($A:$A,budgetMMB!$A:$A,0))</f>
        <v>0</v>
      </c>
      <c r="R964" s="35">
        <f>INDEX(budgetMMB!R:R,MATCH($A:$A,budgetMMB!$A:$A,0))</f>
        <v>0</v>
      </c>
      <c r="S964" s="14">
        <f>L964-SUM(N964:R964)</f>
        <v>0</v>
      </c>
      <c r="T964" s="35">
        <f>INDEX(budgetMMB!T:T,MATCH($A:$A,budgetMMB!$A:$A,0))</f>
        <v>0</v>
      </c>
      <c r="U964" s="332">
        <f>W:W+X:X+Y:Y+Z:Z+AA:AA</f>
        <v>0</v>
      </c>
      <c r="V964" s="58"/>
      <c r="W964" s="14"/>
      <c r="X964" s="58">
        <f>MAX(O964-W964,0)</f>
        <v>0</v>
      </c>
      <c r="Y964" s="58">
        <f>MAX(P964-X964,0)</f>
        <v>0</v>
      </c>
      <c r="Z964" s="58">
        <f>MAX(Q964-Y964,0)</f>
        <v>0</v>
      </c>
      <c r="AA964" s="58">
        <f>MAX(R964-Z964,0)</f>
        <v>0</v>
      </c>
      <c r="AB964" s="58">
        <f>MIN((AB61+AB956)*0.05,V964)</f>
        <v>0</v>
      </c>
      <c r="AC964" s="319">
        <f>AD:AD+AE:AE</f>
        <v>0</v>
      </c>
      <c r="AD964" s="278"/>
      <c r="AE964" s="278"/>
      <c r="AF964" s="278"/>
      <c r="AG964" s="294">
        <f>AC:AC+U:U</f>
        <v>0</v>
      </c>
      <c r="AH964" s="304">
        <f>L:L-AG:AG</f>
        <v>0</v>
      </c>
    </row>
    <row r="965" spans="1:35">
      <c r="A965" s="39"/>
      <c r="B965" s="46" t="s">
        <v>152</v>
      </c>
      <c r="C965" s="240"/>
      <c r="D965" s="6"/>
      <c r="E965" s="4"/>
      <c r="F965" s="98"/>
      <c r="G965" s="8"/>
      <c r="H965" s="4"/>
      <c r="I965" s="4"/>
      <c r="J965" s="4"/>
      <c r="K965" s="4"/>
      <c r="L965" s="16">
        <f>SUM(L964)</f>
        <v>0</v>
      </c>
      <c r="M965" s="24">
        <f>SUM(M964)</f>
        <v>0</v>
      </c>
      <c r="N965" s="16">
        <f t="shared" ref="N965:U965" si="793">SUM(N964)</f>
        <v>0</v>
      </c>
      <c r="O965" s="37">
        <f>SUM(O964)</f>
        <v>0</v>
      </c>
      <c r="P965" s="37">
        <f t="shared" si="793"/>
        <v>0</v>
      </c>
      <c r="Q965" s="37">
        <f t="shared" si="793"/>
        <v>0</v>
      </c>
      <c r="R965" s="37">
        <f t="shared" si="793"/>
        <v>0</v>
      </c>
      <c r="S965" s="16">
        <f t="shared" si="793"/>
        <v>0</v>
      </c>
      <c r="T965" s="37">
        <f t="shared" si="793"/>
        <v>0</v>
      </c>
      <c r="U965" s="284">
        <f t="shared" si="793"/>
        <v>0</v>
      </c>
      <c r="V965" s="58">
        <f t="shared" ref="V965:AB965" si="794">SUM(V964)</f>
        <v>0</v>
      </c>
      <c r="W965" s="14">
        <f t="shared" si="794"/>
        <v>0</v>
      </c>
      <c r="X965" s="58">
        <f t="shared" si="794"/>
        <v>0</v>
      </c>
      <c r="Y965" s="58">
        <f t="shared" si="794"/>
        <v>0</v>
      </c>
      <c r="Z965" s="58">
        <f t="shared" si="794"/>
        <v>0</v>
      </c>
      <c r="AA965" s="58">
        <f t="shared" si="794"/>
        <v>0</v>
      </c>
      <c r="AB965" s="92">
        <f t="shared" si="794"/>
        <v>0</v>
      </c>
      <c r="AC965" s="320">
        <f>SUM(AC964)</f>
        <v>0</v>
      </c>
      <c r="AD965" s="279">
        <f>SUM(AD964)</f>
        <v>0</v>
      </c>
      <c r="AE965" s="279">
        <f>SUM(AE964)</f>
        <v>0</v>
      </c>
      <c r="AF965" s="279">
        <f>SUM(AF964)</f>
        <v>0</v>
      </c>
      <c r="AG965" s="295">
        <f t="shared" ref="AG965:AH965" si="795">SUM(AG964)</f>
        <v>0</v>
      </c>
      <c r="AH965" s="305">
        <f t="shared" si="795"/>
        <v>0</v>
      </c>
      <c r="AI965" s="328"/>
    </row>
    <row r="966" spans="1:35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4"/>
      <c r="N966" s="16"/>
      <c r="O966" s="37"/>
      <c r="P966" s="37"/>
      <c r="Q966" s="37"/>
      <c r="R966" s="37"/>
      <c r="S966" s="16"/>
      <c r="T966" s="37"/>
      <c r="U966" s="284"/>
      <c r="V966" s="58"/>
      <c r="W966" s="14"/>
      <c r="X966" s="58"/>
      <c r="Y966" s="58"/>
      <c r="Z966" s="58"/>
      <c r="AA966" s="58"/>
      <c r="AB966" s="92"/>
      <c r="AC966" s="273"/>
      <c r="AD966" s="274"/>
      <c r="AE966" s="274"/>
      <c r="AF966" s="274"/>
      <c r="AG966" s="293"/>
      <c r="AH966" s="303"/>
      <c r="AI966" s="14"/>
    </row>
    <row r="967" spans="1:35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5"/>
      <c r="N967" s="14"/>
      <c r="O967" s="33"/>
      <c r="P967" s="33"/>
      <c r="Q967" s="33"/>
      <c r="R967" s="33"/>
      <c r="S967" s="14"/>
      <c r="T967" s="33"/>
      <c r="U967" s="284"/>
      <c r="V967" s="58"/>
      <c r="W967" s="14"/>
      <c r="X967" s="58">
        <f t="shared" ref="X967:AA967" si="796">X102+X115+X128+X144+X179+X189</f>
        <v>0</v>
      </c>
      <c r="Y967" s="58">
        <f t="shared" si="796"/>
        <v>0</v>
      </c>
      <c r="Z967" s="58">
        <f t="shared" si="796"/>
        <v>0</v>
      </c>
      <c r="AA967" s="58">
        <f t="shared" si="796"/>
        <v>0</v>
      </c>
      <c r="AB967" s="75"/>
      <c r="AC967" s="273"/>
      <c r="AD967" s="274"/>
      <c r="AE967" s="274"/>
      <c r="AF967" s="274"/>
      <c r="AG967" s="293"/>
      <c r="AH967" s="303"/>
      <c r="AI967" s="14"/>
    </row>
    <row r="968" spans="1:35">
      <c r="A968" s="1"/>
      <c r="B968" s="44" t="s">
        <v>881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 t="shared" ref="L968:T968" si="797">L102+L115+L128+L144+L179+L189</f>
        <v>0</v>
      </c>
      <c r="M968" s="25">
        <f t="shared" si="797"/>
        <v>0</v>
      </c>
      <c r="N968" s="14">
        <f t="shared" si="797"/>
        <v>0</v>
      </c>
      <c r="O968" s="33">
        <f t="shared" si="797"/>
        <v>0</v>
      </c>
      <c r="P968" s="33">
        <f t="shared" si="797"/>
        <v>0</v>
      </c>
      <c r="Q968" s="33">
        <f t="shared" si="797"/>
        <v>0</v>
      </c>
      <c r="R968" s="33">
        <f t="shared" si="797"/>
        <v>0</v>
      </c>
      <c r="S968" s="14">
        <f t="shared" si="797"/>
        <v>0</v>
      </c>
      <c r="T968" s="33">
        <f t="shared" si="797"/>
        <v>0</v>
      </c>
      <c r="U968" s="284">
        <f>U102+U115+U128+U144+U179+U189</f>
        <v>0</v>
      </c>
      <c r="V968" s="58">
        <f>V102+V115+V128+V144+V179+V189</f>
        <v>0</v>
      </c>
      <c r="W968" s="14">
        <f>W102+W115+W128+W144+W179+W189</f>
        <v>0</v>
      </c>
      <c r="X968" s="58">
        <f t="shared" ref="X968:AA968" si="798">X545+X524+X528+X519+X510+X492+X481+X463+X441+X426+X407+X386+X361+X343+X326+X308+X295+X268+X248+X232+X219</f>
        <v>0</v>
      </c>
      <c r="Y968" s="58">
        <f t="shared" si="798"/>
        <v>0</v>
      </c>
      <c r="Z968" s="58">
        <f t="shared" si="798"/>
        <v>0</v>
      </c>
      <c r="AA968" s="58">
        <f t="shared" si="798"/>
        <v>0</v>
      </c>
      <c r="AB968" s="75">
        <f t="shared" ref="AB968:AH968" si="799">AB102+AB115+AB128+AB144+AB179+AB189</f>
        <v>0</v>
      </c>
      <c r="AC968" s="273">
        <f t="shared" si="799"/>
        <v>0</v>
      </c>
      <c r="AD968" s="274">
        <f t="shared" si="799"/>
        <v>0</v>
      </c>
      <c r="AE968" s="274">
        <f t="shared" si="799"/>
        <v>0</v>
      </c>
      <c r="AF968" s="274">
        <f t="shared" si="799"/>
        <v>0</v>
      </c>
      <c r="AG968" s="293">
        <f t="shared" si="799"/>
        <v>0</v>
      </c>
      <c r="AH968" s="303">
        <f t="shared" si="799"/>
        <v>0</v>
      </c>
      <c r="AI968" s="14"/>
    </row>
    <row r="969" spans="1:35">
      <c r="A969" s="1"/>
      <c r="B969" s="44" t="s">
        <v>882</v>
      </c>
      <c r="C969" s="240"/>
      <c r="D969" s="6"/>
      <c r="E969" s="4"/>
      <c r="F969" s="98"/>
      <c r="G969" s="8"/>
      <c r="H969" s="4"/>
      <c r="I969" s="4"/>
      <c r="J969" s="4"/>
      <c r="K969" s="4"/>
      <c r="L969" s="14">
        <f t="shared" ref="L969:T969" si="800">L545+L524+L528+L519+L510+L492+L481+L463+L441+L426+L407+L386+L361+L343+L326+L308+L295+L268+L248+L232+L219</f>
        <v>0</v>
      </c>
      <c r="M969" s="25">
        <f t="shared" si="800"/>
        <v>0</v>
      </c>
      <c r="N969" s="14">
        <f t="shared" si="800"/>
        <v>0</v>
      </c>
      <c r="O969" s="33">
        <f t="shared" si="800"/>
        <v>0</v>
      </c>
      <c r="P969" s="33">
        <f t="shared" si="800"/>
        <v>0</v>
      </c>
      <c r="Q969" s="33">
        <f t="shared" si="800"/>
        <v>0</v>
      </c>
      <c r="R969" s="33">
        <f t="shared" si="800"/>
        <v>0</v>
      </c>
      <c r="S969" s="14">
        <f t="shared" si="800"/>
        <v>0</v>
      </c>
      <c r="T969" s="33">
        <f t="shared" si="800"/>
        <v>0</v>
      </c>
      <c r="U969" s="284">
        <f>U545+U524+U528+U519+U510+U492+U481+U463+U441+U426+U407+U386+U361+U343+U326+U308+U295+U268+U248+U232+U219</f>
        <v>0</v>
      </c>
      <c r="V969" s="58">
        <f>V545+V524+V528+V519+V510+V492+V481+V463+V441+V426+V407+V386+V361+V343+V326+V308+V295+V268+V248+V232+V219</f>
        <v>0</v>
      </c>
      <c r="W969" s="14">
        <f>W545+W524+W528+W519+W510+W492+W481+W463+W441+W426+W407+W386+W361+W343+W326+W308+W295+W268+W248+W232+W219</f>
        <v>0</v>
      </c>
      <c r="X969" s="58">
        <f t="shared" ref="X969:AA969" si="801">X36+X37+X38+X39+X40+X41+X42</f>
        <v>0</v>
      </c>
      <c r="Y969" s="58">
        <f t="shared" si="801"/>
        <v>0</v>
      </c>
      <c r="Z969" s="58">
        <f t="shared" si="801"/>
        <v>0</v>
      </c>
      <c r="AA969" s="58">
        <f t="shared" si="801"/>
        <v>0</v>
      </c>
      <c r="AB969" s="75">
        <f t="shared" ref="AB969:AH969" si="802">AB545+AB524+AB528+AB519+AB510+AB492+AB481+AB463+AB441+AB426+AB407+AB386+AB361+AB343+AB326+AB308+AB295+AB268+AB248+AB232+AB219</f>
        <v>0</v>
      </c>
      <c r="AC969" s="273">
        <f t="shared" si="802"/>
        <v>0</v>
      </c>
      <c r="AD969" s="274">
        <f t="shared" si="802"/>
        <v>0</v>
      </c>
      <c r="AE969" s="274">
        <f t="shared" si="802"/>
        <v>0</v>
      </c>
      <c r="AF969" s="274">
        <f t="shared" si="802"/>
        <v>0</v>
      </c>
      <c r="AG969" s="293">
        <f t="shared" si="802"/>
        <v>0</v>
      </c>
      <c r="AH969" s="303">
        <f t="shared" si="802"/>
        <v>0</v>
      </c>
      <c r="AI969" s="14"/>
    </row>
    <row r="970" spans="1:35">
      <c r="A970" s="1"/>
      <c r="B970" s="44" t="s">
        <v>883</v>
      </c>
      <c r="C970" s="240"/>
      <c r="D970" s="6"/>
      <c r="E970" s="4"/>
      <c r="F970" s="98"/>
      <c r="G970" s="8"/>
      <c r="H970" s="4"/>
      <c r="I970" s="4"/>
      <c r="J970" s="4"/>
      <c r="K970" s="4"/>
      <c r="L970" s="14">
        <f t="shared" ref="L970:T970" si="803">L36+L37+L38+L39+L40+L41+L42</f>
        <v>0</v>
      </c>
      <c r="M970" s="25">
        <f t="shared" si="803"/>
        <v>0</v>
      </c>
      <c r="N970" s="14">
        <f t="shared" si="803"/>
        <v>0</v>
      </c>
      <c r="O970" s="33">
        <f t="shared" si="803"/>
        <v>0</v>
      </c>
      <c r="P970" s="33">
        <f t="shared" si="803"/>
        <v>0</v>
      </c>
      <c r="Q970" s="33">
        <f t="shared" si="803"/>
        <v>0</v>
      </c>
      <c r="R970" s="33">
        <f t="shared" si="803"/>
        <v>0</v>
      </c>
      <c r="S970" s="14">
        <f t="shared" si="803"/>
        <v>0</v>
      </c>
      <c r="T970" s="33">
        <f t="shared" si="803"/>
        <v>0</v>
      </c>
      <c r="U970" s="284">
        <f>U36+U37+U38+U39+U40+U41+U42</f>
        <v>0</v>
      </c>
      <c r="V970" s="58">
        <f>V36+V37+V38+V39+V40+V41+V42</f>
        <v>0</v>
      </c>
      <c r="W970" s="14">
        <f>W36+W37+W38+W39+W40+W41+W42</f>
        <v>0</v>
      </c>
      <c r="X970" s="58">
        <f t="shared" ref="X970:AA970" si="804">X885+X879+X866+X839+X829+X815</f>
        <v>0</v>
      </c>
      <c r="Y970" s="58">
        <f t="shared" si="804"/>
        <v>0</v>
      </c>
      <c r="Z970" s="58">
        <f t="shared" si="804"/>
        <v>0</v>
      </c>
      <c r="AA970" s="58">
        <f t="shared" si="804"/>
        <v>0</v>
      </c>
      <c r="AB970" s="75">
        <f t="shared" ref="AB970:AH970" si="805">AB36+AB37+AB38+AB39+AB40+AB41+AB42</f>
        <v>0</v>
      </c>
      <c r="AC970" s="273">
        <f t="shared" si="805"/>
        <v>0</v>
      </c>
      <c r="AD970" s="274">
        <f t="shared" si="805"/>
        <v>0</v>
      </c>
      <c r="AE970" s="274">
        <f t="shared" si="805"/>
        <v>0</v>
      </c>
      <c r="AF970" s="274">
        <f t="shared" si="805"/>
        <v>0</v>
      </c>
      <c r="AG970" s="293">
        <f t="shared" si="805"/>
        <v>0</v>
      </c>
      <c r="AH970" s="303">
        <f t="shared" si="805"/>
        <v>0</v>
      </c>
      <c r="AI970" s="14"/>
    </row>
    <row r="971" spans="1:35">
      <c r="A971" s="1"/>
      <c r="B971" s="44" t="s">
        <v>884</v>
      </c>
      <c r="C971" s="240"/>
      <c r="D971" s="6"/>
      <c r="E971" s="4"/>
      <c r="F971" s="98"/>
      <c r="G971" s="8"/>
      <c r="H971" s="4"/>
      <c r="I971" s="4"/>
      <c r="J971" s="4"/>
      <c r="K971" s="4"/>
      <c r="L971" s="14">
        <f t="shared" ref="L971:T971" si="806">L885+L879+L866+L839+L829+L815</f>
        <v>0</v>
      </c>
      <c r="M971" s="25">
        <f t="shared" si="806"/>
        <v>0</v>
      </c>
      <c r="N971" s="14">
        <f t="shared" si="806"/>
        <v>0</v>
      </c>
      <c r="O971" s="33">
        <f t="shared" si="806"/>
        <v>0</v>
      </c>
      <c r="P971" s="33">
        <f t="shared" si="806"/>
        <v>0</v>
      </c>
      <c r="Q971" s="33">
        <f t="shared" si="806"/>
        <v>0</v>
      </c>
      <c r="R971" s="33">
        <f t="shared" si="806"/>
        <v>0</v>
      </c>
      <c r="S971" s="14">
        <f t="shared" si="806"/>
        <v>0</v>
      </c>
      <c r="T971" s="33">
        <f t="shared" si="806"/>
        <v>0</v>
      </c>
      <c r="U971" s="284">
        <f>U885+U879+U866+U839+U829+U815</f>
        <v>0</v>
      </c>
      <c r="V971" s="58">
        <f>V885+V879+V866+V839+V829+V815</f>
        <v>0</v>
      </c>
      <c r="W971" s="14">
        <f>W885+W879+W866+W839+W829+W815</f>
        <v>0</v>
      </c>
      <c r="X971" s="58">
        <f t="shared" ref="X971:AA971" si="807">X962+X944+X932+X919+X950</f>
        <v>0</v>
      </c>
      <c r="Y971" s="58">
        <f t="shared" si="807"/>
        <v>0</v>
      </c>
      <c r="Z971" s="58">
        <f t="shared" si="807"/>
        <v>0</v>
      </c>
      <c r="AA971" s="58">
        <f t="shared" si="807"/>
        <v>0</v>
      </c>
      <c r="AB971" s="75">
        <f t="shared" ref="AB971:AH971" si="808">AB885+AB879+AB866+AB839+AB829+AB815</f>
        <v>0</v>
      </c>
      <c r="AC971" s="273">
        <f t="shared" si="808"/>
        <v>0</v>
      </c>
      <c r="AD971" s="274">
        <f t="shared" si="808"/>
        <v>0</v>
      </c>
      <c r="AE971" s="274">
        <f t="shared" si="808"/>
        <v>0</v>
      </c>
      <c r="AF971" s="274">
        <f t="shared" si="808"/>
        <v>0</v>
      </c>
      <c r="AG971" s="293">
        <f t="shared" si="808"/>
        <v>0</v>
      </c>
      <c r="AH971" s="303">
        <f t="shared" si="808"/>
        <v>0</v>
      </c>
      <c r="AI971" s="14"/>
    </row>
    <row r="972" spans="1:35">
      <c r="A972" s="1"/>
      <c r="B972" s="44" t="s">
        <v>885</v>
      </c>
      <c r="C972" s="240"/>
      <c r="D972" s="6"/>
      <c r="E972" s="4"/>
      <c r="F972" s="98"/>
      <c r="G972" s="8"/>
      <c r="H972" s="4"/>
      <c r="I972" s="4"/>
      <c r="J972" s="4"/>
      <c r="K972" s="4"/>
      <c r="L972" s="14">
        <f t="shared" ref="L972:T972" si="809">L962+L944+L932+L919+L950</f>
        <v>0</v>
      </c>
      <c r="M972" s="25">
        <f t="shared" si="809"/>
        <v>0</v>
      </c>
      <c r="N972" s="14">
        <f t="shared" si="809"/>
        <v>0</v>
      </c>
      <c r="O972" s="33">
        <f t="shared" si="809"/>
        <v>0</v>
      </c>
      <c r="P972" s="33">
        <f t="shared" si="809"/>
        <v>0</v>
      </c>
      <c r="Q972" s="33">
        <f t="shared" si="809"/>
        <v>0</v>
      </c>
      <c r="R972" s="33">
        <f t="shared" si="809"/>
        <v>0</v>
      </c>
      <c r="S972" s="14">
        <f t="shared" si="809"/>
        <v>0</v>
      </c>
      <c r="T972" s="33">
        <f t="shared" si="809"/>
        <v>0</v>
      </c>
      <c r="U972" s="284">
        <f>U962+U944+U932+U919+U950</f>
        <v>0</v>
      </c>
      <c r="V972" s="58">
        <f>V962+V944+V932+V919+V950</f>
        <v>0</v>
      </c>
      <c r="W972" s="14">
        <f>W962+W944+W932+W919+W950</f>
        <v>0</v>
      </c>
      <c r="X972" s="58">
        <f t="shared" ref="X972:AA972" si="810">X965</f>
        <v>0</v>
      </c>
      <c r="Y972" s="58">
        <f t="shared" si="810"/>
        <v>0</v>
      </c>
      <c r="Z972" s="58">
        <f t="shared" si="810"/>
        <v>0</v>
      </c>
      <c r="AA972" s="58">
        <f t="shared" si="810"/>
        <v>0</v>
      </c>
      <c r="AB972" s="75">
        <f t="shared" ref="AB972:AH972" si="811">AB962+AB944+AB932+AB919+AB950</f>
        <v>0</v>
      </c>
      <c r="AC972" s="273">
        <f t="shared" si="811"/>
        <v>0</v>
      </c>
      <c r="AD972" s="274">
        <f t="shared" si="811"/>
        <v>0</v>
      </c>
      <c r="AE972" s="274">
        <f t="shared" si="811"/>
        <v>0</v>
      </c>
      <c r="AF972" s="274">
        <f t="shared" si="811"/>
        <v>0</v>
      </c>
      <c r="AG972" s="293">
        <f t="shared" si="811"/>
        <v>0</v>
      </c>
      <c r="AH972" s="303">
        <f t="shared" si="811"/>
        <v>0</v>
      </c>
      <c r="AI972" s="14"/>
    </row>
    <row r="973" spans="1:35">
      <c r="A973" s="1"/>
      <c r="B973" s="44" t="s">
        <v>886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28">
        <f>M965</f>
        <v>0</v>
      </c>
      <c r="N973" s="20">
        <f t="shared" ref="N973:T973" si="812">N965</f>
        <v>0</v>
      </c>
      <c r="O973" s="38">
        <f t="shared" si="812"/>
        <v>0</v>
      </c>
      <c r="P973" s="38">
        <f t="shared" si="812"/>
        <v>0</v>
      </c>
      <c r="Q973" s="38">
        <f t="shared" si="812"/>
        <v>0</v>
      </c>
      <c r="R973" s="38">
        <f t="shared" si="812"/>
        <v>0</v>
      </c>
      <c r="S973" s="20">
        <f t="shared" si="812"/>
        <v>0</v>
      </c>
      <c r="T973" s="38">
        <f t="shared" si="812"/>
        <v>0</v>
      </c>
      <c r="U973" s="284">
        <f>U965</f>
        <v>0</v>
      </c>
      <c r="V973" s="58">
        <f>V965</f>
        <v>0</v>
      </c>
      <c r="W973" s="14">
        <f>W965</f>
        <v>0</v>
      </c>
      <c r="X973" s="58">
        <f t="shared" ref="V973:AA974" si="813">SUM(X967:X972)</f>
        <v>0</v>
      </c>
      <c r="Y973" s="58">
        <f t="shared" si="813"/>
        <v>0</v>
      </c>
      <c r="Z973" s="58">
        <f t="shared" si="813"/>
        <v>0</v>
      </c>
      <c r="AA973" s="58">
        <f t="shared" si="813"/>
        <v>0</v>
      </c>
      <c r="AB973" s="313">
        <f t="shared" ref="AB973" si="814">AB965</f>
        <v>0</v>
      </c>
      <c r="AC973" s="324">
        <f t="shared" ref="AC973:AH973" si="815">AC965</f>
        <v>0</v>
      </c>
      <c r="AD973" s="283">
        <f t="shared" si="815"/>
        <v>0</v>
      </c>
      <c r="AE973" s="283">
        <f t="shared" si="815"/>
        <v>0</v>
      </c>
      <c r="AF973" s="283">
        <f t="shared" si="815"/>
        <v>0</v>
      </c>
      <c r="AG973" s="299">
        <f t="shared" si="815"/>
        <v>0</v>
      </c>
      <c r="AH973" s="309">
        <f t="shared" si="815"/>
        <v>0</v>
      </c>
      <c r="AI973" s="14"/>
    </row>
    <row r="974" spans="1:35">
      <c r="A974" s="1"/>
      <c r="B974" s="44" t="s">
        <v>887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 t="shared" ref="L974" si="816">SUM(L968:L973)</f>
        <v>0</v>
      </c>
      <c r="M974" s="25">
        <f>SUM(M968:M973)</f>
        <v>0</v>
      </c>
      <c r="N974" s="14">
        <f t="shared" ref="N974:S974" si="817">SUM(N968:N973)</f>
        <v>0</v>
      </c>
      <c r="O974" s="33">
        <f t="shared" si="817"/>
        <v>0</v>
      </c>
      <c r="P974" s="33">
        <f t="shared" si="817"/>
        <v>0</v>
      </c>
      <c r="Q974" s="33">
        <f t="shared" si="817"/>
        <v>0</v>
      </c>
      <c r="R974" s="33">
        <f t="shared" si="817"/>
        <v>0</v>
      </c>
      <c r="S974" s="14">
        <f t="shared" si="817"/>
        <v>0</v>
      </c>
      <c r="T974" s="33">
        <f>SUM(T968:T973)</f>
        <v>0</v>
      </c>
      <c r="U974" s="284">
        <f t="shared" ref="U974" si="818">SUM(U968:U973)</f>
        <v>0</v>
      </c>
      <c r="V974" s="58">
        <f t="shared" si="813"/>
        <v>0</v>
      </c>
      <c r="W974" s="14">
        <f t="shared" si="813"/>
        <v>0</v>
      </c>
      <c r="X974" s="58">
        <f t="shared" ref="X974:AA974" si="819">X76-X973</f>
        <v>0</v>
      </c>
      <c r="Y974" s="58">
        <f t="shared" si="819"/>
        <v>0</v>
      </c>
      <c r="Z974" s="58">
        <f t="shared" si="819"/>
        <v>0</v>
      </c>
      <c r="AA974" s="58">
        <f t="shared" si="819"/>
        <v>0</v>
      </c>
      <c r="AB974" s="75">
        <f>SUM(AB968:AB973)</f>
        <v>0</v>
      </c>
      <c r="AC974" s="273">
        <f t="shared" ref="AC974:AF974" si="820">SUM(AC968:AC973)</f>
        <v>0</v>
      </c>
      <c r="AD974" s="274">
        <f t="shared" si="820"/>
        <v>0</v>
      </c>
      <c r="AE974" s="274">
        <f t="shared" si="820"/>
        <v>0</v>
      </c>
      <c r="AF974" s="274">
        <f t="shared" si="820"/>
        <v>0</v>
      </c>
      <c r="AG974" s="293">
        <f t="shared" ref="AG974:AH974" si="821">SUM(AG968:AG973)</f>
        <v>0</v>
      </c>
      <c r="AH974" s="303">
        <f t="shared" si="821"/>
        <v>0</v>
      </c>
      <c r="AI974" s="14"/>
    </row>
    <row r="975" spans="1:35">
      <c r="A975" s="1"/>
      <c r="B975" s="44" t="s">
        <v>888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 t="shared" ref="L975:S975" si="822">L76-L974</f>
        <v>0</v>
      </c>
      <c r="M975" s="22">
        <f t="shared" si="822"/>
        <v>0</v>
      </c>
      <c r="N975" s="14">
        <f t="shared" si="822"/>
        <v>0</v>
      </c>
      <c r="O975" s="35">
        <f t="shared" si="822"/>
        <v>0</v>
      </c>
      <c r="P975" s="35">
        <f t="shared" si="822"/>
        <v>0</v>
      </c>
      <c r="Q975" s="35">
        <f t="shared" si="822"/>
        <v>0</v>
      </c>
      <c r="R975" s="35">
        <f t="shared" si="822"/>
        <v>0</v>
      </c>
      <c r="S975" s="14">
        <f t="shared" si="822"/>
        <v>0</v>
      </c>
      <c r="T975" s="35">
        <f>R76-R974</f>
        <v>0</v>
      </c>
      <c r="U975" s="284">
        <f>U76-U974</f>
        <v>0</v>
      </c>
      <c r="V975" s="58">
        <f>V76-V974</f>
        <v>0</v>
      </c>
      <c r="W975" s="14">
        <f>W76-W974</f>
        <v>0</v>
      </c>
      <c r="X975" s="58"/>
      <c r="Y975" s="58"/>
      <c r="Z975" s="58"/>
      <c r="AA975" s="58"/>
      <c r="AB975" s="75">
        <f t="shared" ref="AB975:AH975" si="823">AB76-AB974</f>
        <v>0</v>
      </c>
      <c r="AC975" s="273">
        <f t="shared" si="823"/>
        <v>0</v>
      </c>
      <c r="AD975" s="274">
        <f t="shared" si="823"/>
        <v>0</v>
      </c>
      <c r="AE975" s="274">
        <f t="shared" si="823"/>
        <v>0</v>
      </c>
      <c r="AF975" s="274">
        <f t="shared" si="823"/>
        <v>0</v>
      </c>
      <c r="AG975" s="293">
        <f t="shared" si="823"/>
        <v>0</v>
      </c>
      <c r="AH975" s="303">
        <f t="shared" si="823"/>
        <v>0</v>
      </c>
    </row>
    <row r="976" spans="1:35">
      <c r="A976" s="3"/>
      <c r="B976" s="3"/>
      <c r="C976" s="3"/>
      <c r="D976" s="3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S976" s="3"/>
      <c r="T976" s="75">
        <f>T974</f>
        <v>0</v>
      </c>
      <c r="U976" s="284"/>
      <c r="V976" s="58"/>
      <c r="W976" s="14"/>
      <c r="X976" s="58"/>
      <c r="Y976" s="58"/>
      <c r="Z976" s="58"/>
      <c r="AA976" s="58"/>
      <c r="AB976" s="75">
        <f>AB974</f>
        <v>0</v>
      </c>
      <c r="AC976" s="319"/>
      <c r="AD976" s="278"/>
      <c r="AE976" s="278"/>
      <c r="AF976" s="278"/>
      <c r="AG976" s="294">
        <f>AC:AC+U:U</f>
        <v>0</v>
      </c>
      <c r="AH976" s="304">
        <f>AH76-AH975</f>
        <v>0</v>
      </c>
    </row>
    <row r="977" spans="1:34">
      <c r="A977" s="3"/>
      <c r="B977" s="3"/>
      <c r="C977" s="3"/>
      <c r="D977" s="3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889</v>
      </c>
      <c r="O977" s="33"/>
      <c r="P977" s="33"/>
      <c r="Q977" s="33"/>
      <c r="R977" s="112"/>
      <c r="S977" s="3"/>
      <c r="T977" s="3"/>
      <c r="U977" s="284"/>
      <c r="V977" s="58"/>
      <c r="W977" s="14"/>
      <c r="X977" s="58"/>
      <c r="Y977" s="58"/>
      <c r="Z977" s="58"/>
      <c r="AA977" s="58"/>
      <c r="AB977" s="75"/>
      <c r="AC977" s="319"/>
      <c r="AD977" s="278"/>
      <c r="AE977" s="278"/>
      <c r="AF977" s="278"/>
      <c r="AG977" s="294"/>
      <c r="AH977" s="304"/>
    </row>
    <row r="978" spans="1:34">
      <c r="A978" s="3"/>
      <c r="B978" s="3"/>
      <c r="C978" s="3"/>
      <c r="D978" s="3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60" t="s">
        <v>890</v>
      </c>
      <c r="R978" s="460"/>
      <c r="S978" s="156">
        <v>0.35</v>
      </c>
      <c r="T978" s="431">
        <f>T976*S978</f>
        <v>0</v>
      </c>
      <c r="U978" s="284"/>
      <c r="V978" s="58"/>
      <c r="W978" s="14"/>
      <c r="AB978" s="75"/>
      <c r="AC978" s="319"/>
      <c r="AD978" s="278"/>
      <c r="AE978" s="278"/>
      <c r="AF978" s="278"/>
      <c r="AG978" s="294"/>
      <c r="AH978" s="304"/>
    </row>
  </sheetData>
  <sheetProtection formatRows="0"/>
  <protectedRanges>
    <protectedRange algorithmName="SHA-512" hashValue="OhSFAMxGARjS6tCYgsvD0RbuV0N4Kpwb3FQhmR1CNdiJeOMGy1m13+33ZVshVYtttLAe1atymBfgoHP0xTzVfg==" saltValue="yx2WGoaNPkyo1fjEId4hhg==" spinCount="100000" sqref="B61" name="Bereik1"/>
    <protectedRange algorithmName="SHA-512" hashValue="OhSFAMxGARjS6tCYgsvD0RbuV0N4Kpwb3FQhmR1CNdiJeOMGy1m13+33ZVshVYtttLAe1atymBfgoHP0xTzVfg==" saltValue="yx2WGoaNPkyo1fjEId4hhg==" spinCount="100000" sqref="B63" name="Bereik1_1"/>
    <protectedRange algorithmName="SHA-512" hashValue="OhSFAMxGARjS6tCYgsvD0RbuV0N4Kpwb3FQhmR1CNdiJeOMGy1m13+33ZVshVYtttLAe1atymBfgoHP0xTzVfg==" saltValue="yx2WGoaNPkyo1fjEId4hhg==" spinCount="100000" sqref="B955 A71:B71" name="Bereik1_2"/>
    <protectedRange algorithmName="SHA-512" hashValue="OhSFAMxGARjS6tCYgsvD0RbuV0N4Kpwb3FQhmR1CNdiJeOMGy1m13+33ZVshVYtttLAe1atymBfgoHP0xTzVfg==" saltValue="yx2WGoaNPkyo1fjEId4hhg==" spinCount="100000" sqref="S65:S71" name="Bereik1_4"/>
    <protectedRange algorithmName="SHA-512" hashValue="NpCVO+LYiSm0CCpbVX5O/wyjoYqSEdojzUJ9oFdDW/qsIpFIGT0W9w0JW1vRZcfenkKP+bbbllLcGkmh/ZeWMw==" saltValue="3Kikw+igUGgDbkaIQWw5TQ==" spinCount="100000" sqref="T107 AB107" name="Bereik2_1"/>
  </protectedRanges>
  <autoFilter ref="A3:AI977" xr:uid="{27772320-F615-4BAD-AEEA-8B90D94A0524}"/>
  <mergeCells count="3">
    <mergeCell ref="Q978:R978"/>
    <mergeCell ref="AC1:AF1"/>
    <mergeCell ref="U1:AB1"/>
  </mergeCells>
  <printOptions gridLines="1"/>
  <pageMargins left="0.78740157480314965" right="0.39370078740157483" top="0.98425196850393704" bottom="0.98425196850393704" header="0.51181102362204722" footer="0.51181102362204722"/>
  <pageSetup paperSize="9" scale="65" orientation="landscape" horizontalDpi="1200" verticalDpi="1200" r:id="rId1"/>
  <headerFooter alignWithMargins="0">
    <oddHeader>&amp;L&amp;D</oddHeader>
    <oddFooter>&amp;LIncentive budget versie 2017&amp;C&amp;P&amp;R&amp;A</oddFooter>
  </headerFooter>
  <rowBreaks count="4" manualBreakCount="4">
    <brk id="189" max="25" man="1"/>
    <brk id="545" max="16383" man="1"/>
    <brk id="635" max="16383" man="1"/>
    <brk id="885" max="2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39028bc6-7d1a-4138-ae2b-b27b469cdd02">
      <Terms xmlns="http://schemas.microsoft.com/office/infopath/2007/PartnerControls"/>
    </lcf76f155ced4ddcb4097134ff3c332f>
    <SharedWithUsers xmlns="52500110-5a6a-4c1d-b42c-d117b2f2adcf">
      <UserInfo>
        <DisplayName>Yin Lam</DisplayName>
        <AccountId>350</AccountId>
        <AccountType/>
      </UserInfo>
      <UserInfo>
        <DisplayName>Ilke Vernooij</DisplayName>
        <AccountId>78</AccountId>
        <AccountType/>
      </UserInfo>
      <UserInfo>
        <DisplayName>Corine Smit</DisplayName>
        <AccountId>80</AccountId>
        <AccountType/>
      </UserInfo>
      <UserInfo>
        <DisplayName>Judith Leddy-Ratten</DisplayName>
        <AccountId>36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BD7D792871245A4C29469A6D89F92" ma:contentTypeVersion="15" ma:contentTypeDescription="Een nieuw document maken." ma:contentTypeScope="" ma:versionID="667d94d49af7ff126320a353e8f43381">
  <xsd:schema xmlns:xsd="http://www.w3.org/2001/XMLSchema" xmlns:xs="http://www.w3.org/2001/XMLSchema" xmlns:p="http://schemas.microsoft.com/office/2006/metadata/properties" xmlns:ns2="39028bc6-7d1a-4138-ae2b-b27b469cdd02" xmlns:ns3="52500110-5a6a-4c1d-b42c-d117b2f2adcf" targetNamespace="http://schemas.microsoft.com/office/2006/metadata/properties" ma:root="true" ma:fieldsID="fe7ac4efc75fbeb629ebd65d6bf30e0c" ns2:_="" ns3:_="">
    <xsd:import namespace="39028bc6-7d1a-4138-ae2b-b27b469cdd02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8bc6-7d1a-4138-ae2b-b27b469c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C1207-E5F8-4151-A0C8-FAED4A46C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DEEA3-DDED-4B5E-BD32-68E96225CCA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52500110-5a6a-4c1d-b42c-d117b2f2adcf"/>
    <ds:schemaRef ds:uri="39028bc6-7d1a-4138-ae2b-b27b469cdd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F04BBF-BA9C-4156-90D3-614C95A4A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28bc6-7d1a-4138-ae2b-b27b469cdd02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51</vt:i4>
      </vt:variant>
    </vt:vector>
  </HeadingPairs>
  <TitlesOfParts>
    <vt:vector size="63" baseType="lpstr">
      <vt:lpstr>inleiding-werkwijze</vt:lpstr>
      <vt:lpstr>globals</vt:lpstr>
      <vt:lpstr>budget</vt:lpstr>
      <vt:lpstr>Voorbeeld Costreport Budget</vt:lpstr>
      <vt:lpstr>vb.tijdsbesteding</vt:lpstr>
      <vt:lpstr>NPO top</vt:lpstr>
      <vt:lpstr>NPO spec</vt:lpstr>
      <vt:lpstr>budgetMMB</vt:lpstr>
      <vt:lpstr>Voorbeeld Costreport BudgetMMB</vt:lpstr>
      <vt:lpstr>VoorbeeldUitdraai administratie</vt:lpstr>
      <vt:lpstr>template vb taxshelter equity</vt:lpstr>
      <vt:lpstr>exportMMB</vt:lpstr>
      <vt:lpstr>……</vt:lpstr>
      <vt:lpstr>budget!Afdrukbereik</vt:lpstr>
      <vt:lpstr>budgetMMB!Afdrukbereik</vt:lpstr>
      <vt:lpstr>globals!Afdrukbereik</vt:lpstr>
      <vt:lpstr>'NPO spec'!Afdrukbereik</vt:lpstr>
      <vt:lpstr>'NPO top'!Afdrukbereik</vt:lpstr>
      <vt:lpstr>'Voorbeeld Costreport Budget'!Afdrukbereik</vt:lpstr>
      <vt:lpstr>'Voorbeeld Costreport BudgetMMB'!Afdrukbereik</vt:lpstr>
      <vt:lpstr>budget!Afdruktitels</vt:lpstr>
      <vt:lpstr>budgetMMB!Afdruktitels</vt:lpstr>
      <vt:lpstr>'Voorbeeld Costreport Budget'!Afdruktitels</vt:lpstr>
      <vt:lpstr>'Voorbeeld Costreport BudgetMMB'!Afdruktitels</vt:lpstr>
      <vt:lpstr>Budget</vt:lpstr>
      <vt:lpstr>cc</vt:lpstr>
      <vt:lpstr>crane</vt:lpstr>
      <vt:lpstr>crewcast</vt:lpstr>
      <vt:lpstr>ed</vt:lpstr>
      <vt:lpstr>eq</vt:lpstr>
      <vt:lpstr>esd</vt:lpstr>
      <vt:lpstr>extras</vt:lpstr>
      <vt:lpstr>finance</vt:lpstr>
      <vt:lpstr>fonds</vt:lpstr>
      <vt:lpstr>hotel</vt:lpstr>
      <vt:lpstr>intern</vt:lpstr>
      <vt:lpstr>budget!lengtefilm</vt:lpstr>
      <vt:lpstr>budgetMMB!lengtefilm</vt:lpstr>
      <vt:lpstr>'Voorbeeld Costreport Budget'!lengtefilm</vt:lpstr>
      <vt:lpstr>'Voorbeeld Costreport BudgetMMB'!lengtefilm</vt:lpstr>
      <vt:lpstr>location</vt:lpstr>
      <vt:lpstr>lowl</vt:lpstr>
      <vt:lpstr>min</vt:lpstr>
      <vt:lpstr>orch</vt:lpstr>
      <vt:lpstr>pm</vt:lpstr>
      <vt:lpstr>rain</vt:lpstr>
      <vt:lpstr>ratio</vt:lpstr>
      <vt:lpstr>budget!regisseur</vt:lpstr>
      <vt:lpstr>budgetMMB!regisseur</vt:lpstr>
      <vt:lpstr>'Voorbeeld Costreport Budget'!regisseur</vt:lpstr>
      <vt:lpstr>'Voorbeeld Costreport BudgetMMB'!regisseur</vt:lpstr>
      <vt:lpstr>scout</vt:lpstr>
      <vt:lpstr>sec</vt:lpstr>
      <vt:lpstr>sh</vt:lpstr>
      <vt:lpstr>shoot</vt:lpstr>
      <vt:lpstr>shootmonths</vt:lpstr>
      <vt:lpstr>sm</vt:lpstr>
      <vt:lpstr>snow</vt:lpstr>
      <vt:lpstr>sort</vt:lpstr>
      <vt:lpstr>specials</vt:lpstr>
      <vt:lpstr>steady</vt:lpstr>
      <vt:lpstr>stock</vt:lpstr>
      <vt:lpstr>wm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klein</dc:creator>
  <cp:keywords/>
  <dc:description/>
  <cp:lastModifiedBy>Corine Smit</cp:lastModifiedBy>
  <cp:revision/>
  <dcterms:created xsi:type="dcterms:W3CDTF">2005-02-22T11:40:05Z</dcterms:created>
  <dcterms:modified xsi:type="dcterms:W3CDTF">2026-03-02T10:09:43Z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0x010100C4BBD7D792871245A4C29469A6D89F92</vt:lpwstr>
  </property>
  <property fmtid="{D5CDD505-2E9C-101B-9397-08002B2CF9AE}" pid="3" name="Order">
    <vt:r8>179200</vt:r8>
  </property>
  <property fmtid="{D5CDD505-2E9C-101B-9397-08002B2CF9AE}" pid="4" name="MediaServiceImageTags">
    <vt:lpwstr/>
  </property>
</Properties>
</file>