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fdelingen_Fonds\INCENTIVE FPI\Afdeling Incentive\Templates Diversen\Costreport\"/>
    </mc:Choice>
  </mc:AlternateContent>
  <bookViews>
    <workbookView xWindow="0" yWindow="0" windowWidth="28800" windowHeight="12000"/>
  </bookViews>
  <sheets>
    <sheet name="Voorbeeld costreport" sheetId="1" r:id="rId1"/>
    <sheet name="Uitdraai administratie" sheetId="2" r:id="rId2"/>
  </sheets>
  <externalReferences>
    <externalReference r:id="rId3"/>
  </externalReferences>
  <definedNames>
    <definedName name="crane">[1]globals!$C$54</definedName>
    <definedName name="crewcast">[1]globals!$C$35</definedName>
    <definedName name="ed">[1]globals!$C$49</definedName>
    <definedName name="eq">[1]globals!$C$13</definedName>
    <definedName name="esd">[1]globals!$C$50</definedName>
    <definedName name="extras">[1]globals!$C$36</definedName>
    <definedName name="finance">[1]globals!$C$7</definedName>
    <definedName name="forfund">[1]globals!$C$10</definedName>
    <definedName name="fpn">[1]globals!$C$16</definedName>
    <definedName name="hotel">[1]globals!$C$39</definedName>
    <definedName name="location">[1]globals!$C$33</definedName>
    <definedName name="min">[1]globals!$C$22</definedName>
    <definedName name="pm">[1]globals!$C$29</definedName>
    <definedName name="rain">[1]globals!$C$40</definedName>
    <definedName name="scout">[1]globals!$C$42</definedName>
    <definedName name="sec">[1]globals!$C$38</definedName>
    <definedName name="sh">[1]globals!$C$34</definedName>
    <definedName name="shoot">[1]globals!$C$32</definedName>
    <definedName name="shootmonths">[1]globals!$C$30</definedName>
    <definedName name="sm">[1]globals!$C$30</definedName>
    <definedName name="snow">[1]globals!$C$41</definedName>
    <definedName name="specials">[1]globals!$C$37</definedName>
    <definedName name="steady">[1]globals!$C$43</definedName>
    <definedName name="stock">[1]globals!$C$48</definedName>
    <definedName name="wm">[1]globals!$C$31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778" i="1" l="1"/>
  <c r="AH758" i="1"/>
  <c r="AH752" i="1"/>
  <c r="AH751" i="1"/>
  <c r="AH748" i="1"/>
  <c r="AH747" i="1"/>
  <c r="AH746" i="1"/>
  <c r="AH745" i="1"/>
  <c r="AH744" i="1"/>
  <c r="AH743" i="1"/>
  <c r="AH737" i="1"/>
  <c r="AH735" i="1"/>
  <c r="AH734" i="1"/>
  <c r="AH733" i="1"/>
  <c r="AH731" i="1"/>
  <c r="AH728" i="1"/>
  <c r="AH727" i="1"/>
  <c r="AH726" i="1"/>
  <c r="AH725" i="1"/>
  <c r="AH723" i="1"/>
  <c r="AH722" i="1"/>
  <c r="AH721" i="1"/>
  <c r="AH720" i="1"/>
  <c r="AH719" i="1"/>
  <c r="AH718" i="1"/>
  <c r="AH717" i="1"/>
  <c r="AH716" i="1"/>
  <c r="AH715" i="1"/>
  <c r="AH714" i="1"/>
  <c r="AH713" i="1"/>
  <c r="AH712" i="1"/>
  <c r="AH711" i="1"/>
  <c r="AH707" i="1"/>
  <c r="AH706" i="1"/>
  <c r="AH701" i="1"/>
  <c r="AH700" i="1"/>
  <c r="AH699" i="1"/>
  <c r="AH698" i="1"/>
  <c r="AH697" i="1"/>
  <c r="AH696" i="1"/>
  <c r="AH695" i="1"/>
  <c r="AH694" i="1"/>
  <c r="AH693" i="1"/>
  <c r="AH687" i="1"/>
  <c r="AH686" i="1"/>
  <c r="AH685" i="1"/>
  <c r="AH684" i="1"/>
  <c r="AH683" i="1"/>
  <c r="AH682" i="1"/>
  <c r="AH681" i="1"/>
  <c r="AH680" i="1"/>
  <c r="AH679" i="1"/>
  <c r="AH678" i="1"/>
  <c r="AH677" i="1"/>
  <c r="AH676" i="1"/>
  <c r="AH675" i="1"/>
  <c r="AH674" i="1"/>
  <c r="AH673" i="1"/>
  <c r="AH672" i="1"/>
  <c r="AH671" i="1"/>
  <c r="AH670" i="1"/>
  <c r="AH669" i="1"/>
  <c r="AH664" i="1"/>
  <c r="AH663" i="1"/>
  <c r="AH662" i="1"/>
  <c r="AH661" i="1"/>
  <c r="AH660" i="1"/>
  <c r="AH659" i="1"/>
  <c r="AH655" i="1"/>
  <c r="AH653" i="1"/>
  <c r="AH650" i="1"/>
  <c r="AH649" i="1"/>
  <c r="AH648" i="1"/>
  <c r="AH647" i="1"/>
  <c r="AH646" i="1"/>
  <c r="AH645" i="1"/>
  <c r="AH640" i="1"/>
  <c r="AH639" i="1"/>
  <c r="AH638" i="1"/>
  <c r="AH637" i="1"/>
  <c r="AH636" i="1"/>
  <c r="AH635" i="1"/>
  <c r="AH634" i="1"/>
  <c r="AH633" i="1"/>
  <c r="AH631" i="1"/>
  <c r="AH630" i="1"/>
  <c r="AH629" i="1"/>
  <c r="AH628" i="1"/>
  <c r="AH627" i="1"/>
  <c r="AH626" i="1"/>
  <c r="AH625" i="1"/>
  <c r="AH624" i="1"/>
  <c r="AH623" i="1"/>
  <c r="AH622" i="1"/>
  <c r="AH621" i="1"/>
  <c r="AH617" i="1"/>
  <c r="AH616" i="1"/>
  <c r="AH615" i="1"/>
  <c r="AH614" i="1"/>
  <c r="AH613" i="1"/>
  <c r="AH612" i="1"/>
  <c r="AH611" i="1"/>
  <c r="AH610" i="1"/>
  <c r="AH609" i="1"/>
  <c r="AH608" i="1"/>
  <c r="AH607" i="1"/>
  <c r="AH606" i="1"/>
  <c r="AH605" i="1"/>
  <c r="AH601" i="1"/>
  <c r="AH600" i="1"/>
  <c r="AH599" i="1"/>
  <c r="AH598" i="1"/>
  <c r="AH597" i="1"/>
  <c r="AH596" i="1"/>
  <c r="AH595" i="1"/>
  <c r="AH594" i="1"/>
  <c r="AH593" i="1"/>
  <c r="AH592" i="1"/>
  <c r="AH591" i="1"/>
  <c r="AH590" i="1"/>
  <c r="AH589" i="1"/>
  <c r="AH588" i="1"/>
  <c r="AH587" i="1"/>
  <c r="AH586" i="1"/>
  <c r="AH585" i="1"/>
  <c r="AH584" i="1"/>
  <c r="AH583" i="1"/>
  <c r="AH582" i="1"/>
  <c r="AH581" i="1"/>
  <c r="AH580" i="1"/>
  <c r="AH579" i="1"/>
  <c r="AH578" i="1"/>
  <c r="AH574" i="1"/>
  <c r="AH573" i="1"/>
  <c r="AH572" i="1"/>
  <c r="AH571" i="1"/>
  <c r="AH570" i="1"/>
  <c r="AH569" i="1"/>
  <c r="AH568" i="1"/>
  <c r="AH567" i="1"/>
  <c r="AH566" i="1"/>
  <c r="AH565" i="1"/>
  <c r="AH561" i="1"/>
  <c r="AH560" i="1"/>
  <c r="AH559" i="1"/>
  <c r="AH558" i="1"/>
  <c r="AH557" i="1"/>
  <c r="AH556" i="1"/>
  <c r="AH555" i="1"/>
  <c r="AH554" i="1"/>
  <c r="AH553" i="1"/>
  <c r="AH552" i="1"/>
  <c r="AH551" i="1"/>
  <c r="AH547" i="1"/>
  <c r="AH546" i="1"/>
  <c r="AH545" i="1"/>
  <c r="AH544" i="1"/>
  <c r="AH543" i="1"/>
  <c r="AH542" i="1"/>
  <c r="AH541" i="1"/>
  <c r="AH540" i="1"/>
  <c r="AH539" i="1"/>
  <c r="AH538" i="1"/>
  <c r="AH537" i="1"/>
  <c r="AH536" i="1"/>
  <c r="AH535" i="1"/>
  <c r="AH534" i="1"/>
  <c r="AH533" i="1"/>
  <c r="AH532" i="1"/>
  <c r="AH526" i="1"/>
  <c r="AH511" i="1"/>
  <c r="AH507" i="1"/>
  <c r="AH506" i="1"/>
  <c r="AH502" i="1"/>
  <c r="AH501" i="1"/>
  <c r="AH500" i="1"/>
  <c r="AH499" i="1"/>
  <c r="AH498" i="1"/>
  <c r="AH497" i="1"/>
  <c r="AH493" i="1"/>
  <c r="AH489" i="1"/>
  <c r="AH486" i="1"/>
  <c r="AH485" i="1"/>
  <c r="AH484" i="1"/>
  <c r="AH483" i="1"/>
  <c r="AH482" i="1"/>
  <c r="AH481" i="1"/>
  <c r="AH480" i="1"/>
  <c r="AH479" i="1"/>
  <c r="AH474" i="1"/>
  <c r="AH473" i="1"/>
  <c r="AH472" i="1"/>
  <c r="AH471" i="1"/>
  <c r="AH470" i="1"/>
  <c r="AH469" i="1"/>
  <c r="AH468" i="1"/>
  <c r="AH464" i="1"/>
  <c r="AH463" i="1"/>
  <c r="AH462" i="1"/>
  <c r="AH461" i="1"/>
  <c r="AH460" i="1"/>
  <c r="AH459" i="1"/>
  <c r="AH458" i="1"/>
  <c r="AH457" i="1"/>
  <c r="AH456" i="1"/>
  <c r="AH455" i="1"/>
  <c r="AH454" i="1"/>
  <c r="AH453" i="1"/>
  <c r="AH452" i="1"/>
  <c r="AH451" i="1"/>
  <c r="AH450" i="1"/>
  <c r="AH445" i="1"/>
  <c r="AH434" i="1"/>
  <c r="AH433" i="1"/>
  <c r="AH432" i="1"/>
  <c r="AH431" i="1"/>
  <c r="AH430" i="1"/>
  <c r="AH429" i="1"/>
  <c r="AH428" i="1"/>
  <c r="AH424" i="1"/>
  <c r="AH423" i="1"/>
  <c r="AH422" i="1"/>
  <c r="AH421" i="1"/>
  <c r="AH420" i="1"/>
  <c r="AH419" i="1"/>
  <c r="AH418" i="1"/>
  <c r="AH417" i="1"/>
  <c r="AH416" i="1"/>
  <c r="AH415" i="1"/>
  <c r="AH414" i="1"/>
  <c r="AH413" i="1"/>
  <c r="AH409" i="1"/>
  <c r="AH408" i="1"/>
  <c r="AH407" i="1"/>
  <c r="AH406" i="1"/>
  <c r="AH405" i="1"/>
  <c r="AH404" i="1"/>
  <c r="AH403" i="1"/>
  <c r="AH402" i="1"/>
  <c r="AH401" i="1"/>
  <c r="AH400" i="1"/>
  <c r="AH399" i="1"/>
  <c r="AH398" i="1"/>
  <c r="AH397" i="1"/>
  <c r="AH396" i="1"/>
  <c r="AH395" i="1"/>
  <c r="AH394" i="1"/>
  <c r="AH390" i="1"/>
  <c r="AH389" i="1"/>
  <c r="AH388" i="1"/>
  <c r="AH387" i="1"/>
  <c r="AH386" i="1"/>
  <c r="AH385" i="1"/>
  <c r="AH384" i="1"/>
  <c r="AH383" i="1"/>
  <c r="AH382" i="1"/>
  <c r="AH381" i="1"/>
  <c r="AH380" i="1"/>
  <c r="AH379" i="1"/>
  <c r="AH378" i="1"/>
  <c r="AH377" i="1"/>
  <c r="AH376" i="1"/>
  <c r="AH375" i="1"/>
  <c r="AH374" i="1"/>
  <c r="AH370" i="1"/>
  <c r="AH369" i="1"/>
  <c r="AH36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55" i="1"/>
  <c r="AH354" i="1"/>
  <c r="AH353" i="1"/>
  <c r="AH352" i="1"/>
  <c r="AH351" i="1"/>
  <c r="AH350" i="1"/>
  <c r="AH345" i="1"/>
  <c r="AH344" i="1"/>
  <c r="AH343" i="1"/>
  <c r="AH342" i="1"/>
  <c r="AH341" i="1"/>
  <c r="AH340" i="1"/>
  <c r="AH339" i="1"/>
  <c r="AH338" i="1"/>
  <c r="AH337" i="1"/>
  <c r="AH336" i="1"/>
  <c r="AH335" i="1"/>
  <c r="AH334" i="1"/>
  <c r="AH333" i="1"/>
  <c r="AH332" i="1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3" i="1"/>
  <c r="AH292" i="1"/>
  <c r="AH291" i="1"/>
  <c r="AH290" i="1"/>
  <c r="AH289" i="1"/>
  <c r="AH288" i="1"/>
  <c r="AH287" i="1"/>
  <c r="AH286" i="1"/>
  <c r="AH285" i="1"/>
  <c r="AH284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2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3" i="1"/>
  <c r="AH231" i="1"/>
  <c r="AH230" i="1"/>
  <c r="AH229" i="1"/>
  <c r="AH228" i="1"/>
  <c r="AH227" i="1"/>
  <c r="AH226" i="1"/>
  <c r="AH225" i="1"/>
  <c r="AH224" i="1"/>
  <c r="AH223" i="1"/>
  <c r="AH222" i="1"/>
  <c r="AH221" i="1"/>
  <c r="AH217" i="1"/>
  <c r="AH216" i="1"/>
  <c r="AH215" i="1"/>
  <c r="AH214" i="1"/>
  <c r="AH213" i="1"/>
  <c r="AH212" i="1"/>
  <c r="AH211" i="1"/>
  <c r="AH210" i="1"/>
  <c r="AH209" i="1"/>
  <c r="AH208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5" i="1"/>
  <c r="AH174" i="1"/>
  <c r="AH173" i="1"/>
  <c r="AH172" i="1"/>
  <c r="AH171" i="1"/>
  <c r="AH170" i="1"/>
  <c r="AH169" i="1"/>
  <c r="AH164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28" i="1"/>
  <c r="AH124" i="1"/>
  <c r="AH123" i="1"/>
  <c r="AH122" i="1"/>
  <c r="AH121" i="1"/>
  <c r="AH120" i="1"/>
  <c r="AH119" i="1"/>
  <c r="AH118" i="1"/>
  <c r="AH112" i="1"/>
  <c r="AH106" i="1"/>
  <c r="AH105" i="1"/>
  <c r="AH100" i="1"/>
  <c r="AH99" i="1"/>
  <c r="AH97" i="1"/>
  <c r="AH96" i="1"/>
  <c r="AH95" i="1"/>
  <c r="AH94" i="1"/>
  <c r="W784" i="1" l="1"/>
  <c r="W781" i="1"/>
  <c r="W780" i="1"/>
  <c r="W779" i="1"/>
  <c r="W778" i="1"/>
  <c r="W774" i="1"/>
  <c r="W773" i="1"/>
  <c r="W772" i="1"/>
  <c r="W775" i="1" s="1"/>
  <c r="W56" i="1" s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2" i="1"/>
  <c r="W751" i="1"/>
  <c r="W750" i="1"/>
  <c r="W753" i="1" s="1"/>
  <c r="W54" i="1" s="1"/>
  <c r="W749" i="1"/>
  <c r="W748" i="1"/>
  <c r="W747" i="1"/>
  <c r="W746" i="1"/>
  <c r="W745" i="1"/>
  <c r="W744" i="1"/>
  <c r="W743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40" i="1" s="1"/>
  <c r="W53" i="1" s="1"/>
  <c r="W714" i="1"/>
  <c r="W713" i="1"/>
  <c r="W712" i="1"/>
  <c r="W711" i="1"/>
  <c r="W707" i="1"/>
  <c r="W706" i="1"/>
  <c r="W702" i="1"/>
  <c r="W701" i="1"/>
  <c r="W700" i="1"/>
  <c r="W699" i="1"/>
  <c r="W698" i="1"/>
  <c r="W697" i="1"/>
  <c r="W696" i="1"/>
  <c r="W695" i="1"/>
  <c r="W694" i="1"/>
  <c r="W693" i="1"/>
  <c r="W703" i="1" s="1"/>
  <c r="W48" i="1" s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90" i="1" s="1"/>
  <c r="W47" i="1" s="1"/>
  <c r="W673" i="1"/>
  <c r="W672" i="1"/>
  <c r="W671" i="1"/>
  <c r="W670" i="1"/>
  <c r="W669" i="1"/>
  <c r="W665" i="1"/>
  <c r="W664" i="1"/>
  <c r="W663" i="1"/>
  <c r="W666" i="1" s="1"/>
  <c r="W46" i="1" s="1"/>
  <c r="W662" i="1"/>
  <c r="W661" i="1"/>
  <c r="W660" i="1"/>
  <c r="W659" i="1"/>
  <c r="W655" i="1"/>
  <c r="W654" i="1"/>
  <c r="W653" i="1"/>
  <c r="W652" i="1"/>
  <c r="W656" i="1" s="1"/>
  <c r="W45" i="1" s="1"/>
  <c r="W651" i="1"/>
  <c r="W650" i="1"/>
  <c r="W649" i="1"/>
  <c r="W648" i="1"/>
  <c r="W647" i="1"/>
  <c r="W646" i="1"/>
  <c r="W645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18" i="1" s="1"/>
  <c r="W40" i="1" s="1"/>
  <c r="W605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602" i="1" s="1"/>
  <c r="W39" i="1" s="1"/>
  <c r="W578" i="1"/>
  <c r="W574" i="1"/>
  <c r="W573" i="1"/>
  <c r="W572" i="1"/>
  <c r="W571" i="1"/>
  <c r="W570" i="1"/>
  <c r="W569" i="1"/>
  <c r="W568" i="1"/>
  <c r="W575" i="1" s="1"/>
  <c r="W38" i="1" s="1"/>
  <c r="W567" i="1"/>
  <c r="W566" i="1"/>
  <c r="W565" i="1"/>
  <c r="W561" i="1"/>
  <c r="W560" i="1"/>
  <c r="W559" i="1"/>
  <c r="W558" i="1"/>
  <c r="W557" i="1"/>
  <c r="W562" i="1" s="1"/>
  <c r="W37" i="1" s="1"/>
  <c r="W556" i="1"/>
  <c r="W555" i="1"/>
  <c r="W554" i="1"/>
  <c r="W553" i="1"/>
  <c r="W552" i="1"/>
  <c r="W551" i="1"/>
  <c r="W547" i="1"/>
  <c r="W546" i="1"/>
  <c r="W545" i="1"/>
  <c r="W544" i="1"/>
  <c r="W543" i="1"/>
  <c r="W542" i="1"/>
  <c r="W541" i="1"/>
  <c r="W540" i="1"/>
  <c r="W539" i="1"/>
  <c r="W538" i="1"/>
  <c r="W548" i="1" s="1"/>
  <c r="W537" i="1"/>
  <c r="W536" i="1"/>
  <c r="W535" i="1"/>
  <c r="W534" i="1"/>
  <c r="W533" i="1"/>
  <c r="W532" i="1"/>
  <c r="W528" i="1"/>
  <c r="W527" i="1"/>
  <c r="W526" i="1"/>
  <c r="W525" i="1"/>
  <c r="W524" i="1"/>
  <c r="W523" i="1"/>
  <c r="W522" i="1"/>
  <c r="W521" i="1"/>
  <c r="W520" i="1"/>
  <c r="W519" i="1"/>
  <c r="W529" i="1" s="1"/>
  <c r="W518" i="1"/>
  <c r="W517" i="1"/>
  <c r="W516" i="1"/>
  <c r="W515" i="1"/>
  <c r="W511" i="1"/>
  <c r="W507" i="1"/>
  <c r="W506" i="1"/>
  <c r="W502" i="1"/>
  <c r="W503" i="1" s="1"/>
  <c r="W29" i="1" s="1"/>
  <c r="W501" i="1"/>
  <c r="W500" i="1"/>
  <c r="W499" i="1"/>
  <c r="W498" i="1"/>
  <c r="W497" i="1"/>
  <c r="W493" i="1"/>
  <c r="W492" i="1"/>
  <c r="W491" i="1"/>
  <c r="W490" i="1"/>
  <c r="W489" i="1"/>
  <c r="W488" i="1"/>
  <c r="W487" i="1"/>
  <c r="W486" i="1"/>
  <c r="W485" i="1"/>
  <c r="W484" i="1"/>
  <c r="W483" i="1"/>
  <c r="W494" i="1" s="1"/>
  <c r="W28" i="1" s="1"/>
  <c r="W482" i="1"/>
  <c r="W481" i="1"/>
  <c r="W480" i="1"/>
  <c r="W479" i="1"/>
  <c r="W475" i="1"/>
  <c r="W474" i="1"/>
  <c r="W473" i="1"/>
  <c r="W472" i="1"/>
  <c r="W476" i="1" s="1"/>
  <c r="W27" i="1" s="1"/>
  <c r="W471" i="1"/>
  <c r="W470" i="1"/>
  <c r="W469" i="1"/>
  <c r="W468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65" i="1" s="1"/>
  <c r="W26" i="1" s="1"/>
  <c r="W452" i="1"/>
  <c r="W451" i="1"/>
  <c r="W450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47" i="1" s="1"/>
  <c r="W25" i="1" s="1"/>
  <c r="W433" i="1"/>
  <c r="W432" i="1"/>
  <c r="W431" i="1"/>
  <c r="W430" i="1"/>
  <c r="W429" i="1"/>
  <c r="W428" i="1"/>
  <c r="W424" i="1"/>
  <c r="W423" i="1"/>
  <c r="W422" i="1"/>
  <c r="W421" i="1"/>
  <c r="W420" i="1"/>
  <c r="W419" i="1"/>
  <c r="W418" i="1"/>
  <c r="W417" i="1"/>
  <c r="W416" i="1"/>
  <c r="W415" i="1"/>
  <c r="W425" i="1" s="1"/>
  <c r="W24" i="1" s="1"/>
  <c r="W414" i="1"/>
  <c r="W413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410" i="1" s="1"/>
  <c r="W23" i="1" s="1"/>
  <c r="W395" i="1"/>
  <c r="W394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71" i="1" s="1"/>
  <c r="W21" i="1" s="1"/>
  <c r="W346" i="1"/>
  <c r="W345" i="1"/>
  <c r="W344" i="1"/>
  <c r="W343" i="1"/>
  <c r="W342" i="1"/>
  <c r="W341" i="1"/>
  <c r="W340" i="1"/>
  <c r="W339" i="1"/>
  <c r="W347" i="1" s="1"/>
  <c r="W20" i="1" s="1"/>
  <c r="W338" i="1"/>
  <c r="W337" i="1"/>
  <c r="W336" i="1"/>
  <c r="W335" i="1"/>
  <c r="W334" i="1"/>
  <c r="W333" i="1"/>
  <c r="W332" i="1"/>
  <c r="W328" i="1"/>
  <c r="W327" i="1"/>
  <c r="W326" i="1"/>
  <c r="W325" i="1"/>
  <c r="W324" i="1"/>
  <c r="W323" i="1"/>
  <c r="W322" i="1"/>
  <c r="W321" i="1"/>
  <c r="W320" i="1"/>
  <c r="W329" i="1" s="1"/>
  <c r="W19" i="1" s="1"/>
  <c r="W319" i="1"/>
  <c r="W318" i="1"/>
  <c r="W317" i="1"/>
  <c r="W316" i="1"/>
  <c r="W315" i="1"/>
  <c r="W311" i="1"/>
  <c r="W310" i="1"/>
  <c r="W309" i="1"/>
  <c r="W308" i="1"/>
  <c r="W307" i="1"/>
  <c r="W306" i="1"/>
  <c r="W305" i="1"/>
  <c r="W304" i="1"/>
  <c r="W303" i="1"/>
  <c r="W302" i="1"/>
  <c r="W301" i="1"/>
  <c r="W312" i="1" s="1"/>
  <c r="W18" i="1" s="1"/>
  <c r="W300" i="1"/>
  <c r="W299" i="1"/>
  <c r="W298" i="1"/>
  <c r="W297" i="1"/>
  <c r="W293" i="1"/>
  <c r="W292" i="1"/>
  <c r="W291" i="1"/>
  <c r="W290" i="1"/>
  <c r="W294" i="1" s="1"/>
  <c r="W17" i="1" s="1"/>
  <c r="W289" i="1"/>
  <c r="W288" i="1"/>
  <c r="W287" i="1"/>
  <c r="W286" i="1"/>
  <c r="W285" i="1"/>
  <c r="W284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81" i="1" s="1"/>
  <c r="W16" i="1" s="1"/>
  <c r="W262" i="1"/>
  <c r="W261" i="1"/>
  <c r="W260" i="1"/>
  <c r="W259" i="1"/>
  <c r="W258" i="1"/>
  <c r="W257" i="1"/>
  <c r="W253" i="1"/>
  <c r="W252" i="1"/>
  <c r="W251" i="1"/>
  <c r="W250" i="1"/>
  <c r="W249" i="1"/>
  <c r="W248" i="1"/>
  <c r="W247" i="1"/>
  <c r="W246" i="1"/>
  <c r="W245" i="1"/>
  <c r="W244" i="1"/>
  <c r="W254" i="1" s="1"/>
  <c r="W15" i="1" s="1"/>
  <c r="W243" i="1"/>
  <c r="W242" i="1"/>
  <c r="W241" i="1"/>
  <c r="W240" i="1"/>
  <c r="W239" i="1"/>
  <c r="W238" i="1"/>
  <c r="W237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17" i="1"/>
  <c r="W216" i="1"/>
  <c r="W215" i="1"/>
  <c r="W214" i="1"/>
  <c r="W218" i="1" s="1"/>
  <c r="W13" i="1" s="1"/>
  <c r="W213" i="1"/>
  <c r="W212" i="1"/>
  <c r="W211" i="1"/>
  <c r="W210" i="1"/>
  <c r="W209" i="1"/>
  <c r="W208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205" i="1" s="1"/>
  <c r="W12" i="1" s="1"/>
  <c r="W175" i="1"/>
  <c r="W174" i="1"/>
  <c r="W173" i="1"/>
  <c r="W172" i="1"/>
  <c r="W171" i="1"/>
  <c r="W170" i="1"/>
  <c r="W169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66" i="1" s="1"/>
  <c r="W8" i="1" s="1"/>
  <c r="W140" i="1"/>
  <c r="W139" i="1"/>
  <c r="W138" i="1"/>
  <c r="W137" i="1"/>
  <c r="W136" i="1"/>
  <c r="W135" i="1"/>
  <c r="W134" i="1"/>
  <c r="W130" i="1"/>
  <c r="W129" i="1"/>
  <c r="W128" i="1"/>
  <c r="W127" i="1"/>
  <c r="W126" i="1"/>
  <c r="W125" i="1"/>
  <c r="W124" i="1"/>
  <c r="W123" i="1"/>
  <c r="W122" i="1"/>
  <c r="W131" i="1" s="1"/>
  <c r="W7" i="1" s="1"/>
  <c r="W121" i="1"/>
  <c r="W120" i="1"/>
  <c r="W119" i="1"/>
  <c r="W118" i="1"/>
  <c r="W114" i="1"/>
  <c r="W113" i="1"/>
  <c r="W112" i="1"/>
  <c r="W111" i="1"/>
  <c r="W115" i="1" s="1"/>
  <c r="W6" i="1" s="1"/>
  <c r="W110" i="1"/>
  <c r="W109" i="1"/>
  <c r="W108" i="1"/>
  <c r="W107" i="1"/>
  <c r="W106" i="1"/>
  <c r="W105" i="1"/>
  <c r="W101" i="1"/>
  <c r="W100" i="1"/>
  <c r="W99" i="1"/>
  <c r="W98" i="1"/>
  <c r="W97" i="1"/>
  <c r="W96" i="1"/>
  <c r="W95" i="1"/>
  <c r="W94" i="1"/>
  <c r="W93" i="1"/>
  <c r="W92" i="1"/>
  <c r="W102" i="1" s="1"/>
  <c r="W5" i="1" s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89" i="1" s="1"/>
  <c r="W72" i="1"/>
  <c r="W71" i="1"/>
  <c r="W70" i="1"/>
  <c r="W69" i="1"/>
  <c r="W785" i="1"/>
  <c r="W782" i="1"/>
  <c r="W769" i="1"/>
  <c r="W55" i="1" s="1"/>
  <c r="W708" i="1"/>
  <c r="W642" i="1"/>
  <c r="W44" i="1" s="1"/>
  <c r="W512" i="1"/>
  <c r="W508" i="1"/>
  <c r="W30" i="1" s="1"/>
  <c r="W391" i="1"/>
  <c r="W22" i="1" s="1"/>
  <c r="W234" i="1"/>
  <c r="W14" i="1" s="1"/>
  <c r="W176" i="1"/>
  <c r="W9" i="1" s="1"/>
  <c r="W31" i="1"/>
  <c r="W4" i="1" l="1"/>
  <c r="W10" i="1" s="1"/>
  <c r="W787" i="1"/>
  <c r="W789" i="1"/>
  <c r="W36" i="1"/>
  <c r="W41" i="1" s="1"/>
  <c r="W49" i="1"/>
  <c r="W790" i="1"/>
  <c r="W32" i="1"/>
  <c r="W33" i="1" s="1"/>
  <c r="W788" i="1"/>
  <c r="W50" i="1"/>
  <c r="W57" i="1"/>
  <c r="W791" i="1"/>
  <c r="W61" i="1"/>
  <c r="W64" i="1"/>
  <c r="W792" i="1"/>
  <c r="W793" i="1" l="1"/>
  <c r="W59" i="1"/>
  <c r="W63" i="1" s="1"/>
  <c r="W66" i="1" s="1"/>
  <c r="W794" i="1" l="1"/>
  <c r="M72" i="1" l="1"/>
  <c r="AM72" i="1" l="1"/>
  <c r="M780" i="1"/>
  <c r="AM780" i="1"/>
  <c r="AL780" i="1"/>
  <c r="AN780" i="1" s="1"/>
  <c r="AC778" i="1"/>
  <c r="AH89" i="1"/>
  <c r="AH4" i="1"/>
  <c r="AC94" i="1"/>
  <c r="AH102" i="1" s="1"/>
  <c r="AH5" i="1" s="1"/>
  <c r="AC95" i="1"/>
  <c r="AC96" i="1"/>
  <c r="AC97" i="1"/>
  <c r="AC99" i="1"/>
  <c r="AA99" i="1" s="1"/>
  <c r="AI99" i="1" s="1"/>
  <c r="AJ99" i="1" s="1"/>
  <c r="AC100" i="1"/>
  <c r="AC105" i="1"/>
  <c r="AC106" i="1"/>
  <c r="AA106" i="1" s="1"/>
  <c r="AI106" i="1" s="1"/>
  <c r="AJ106" i="1" s="1"/>
  <c r="AC112" i="1"/>
  <c r="AA112" i="1" s="1"/>
  <c r="AI112" i="1" s="1"/>
  <c r="AJ112" i="1" s="1"/>
  <c r="AC118" i="1"/>
  <c r="AC119" i="1"/>
  <c r="AC120" i="1"/>
  <c r="AC121" i="1"/>
  <c r="AA121" i="1" s="1"/>
  <c r="AI121" i="1" s="1"/>
  <c r="AJ121" i="1" s="1"/>
  <c r="AC122" i="1"/>
  <c r="AC123" i="1"/>
  <c r="AC124" i="1"/>
  <c r="AA124" i="1" s="1"/>
  <c r="AI124" i="1" s="1"/>
  <c r="AJ124" i="1" s="1"/>
  <c r="AC128" i="1"/>
  <c r="AA128" i="1" s="1"/>
  <c r="AI128" i="1" s="1"/>
  <c r="AJ128" i="1" s="1"/>
  <c r="AC134" i="1"/>
  <c r="AC135" i="1"/>
  <c r="AC136" i="1"/>
  <c r="AA136" i="1" s="1"/>
  <c r="AI136" i="1" s="1"/>
  <c r="AJ136" i="1" s="1"/>
  <c r="AC137" i="1"/>
  <c r="AA137" i="1" s="1"/>
  <c r="AI137" i="1" s="1"/>
  <c r="AJ137" i="1" s="1"/>
  <c r="AC138" i="1"/>
  <c r="AC139" i="1"/>
  <c r="AC140" i="1"/>
  <c r="AA140" i="1" s="1"/>
  <c r="AI140" i="1" s="1"/>
  <c r="AJ140" i="1" s="1"/>
  <c r="AC141" i="1"/>
  <c r="AA141" i="1" s="1"/>
  <c r="AI141" i="1" s="1"/>
  <c r="AJ141" i="1" s="1"/>
  <c r="AC142" i="1"/>
  <c r="AC143" i="1"/>
  <c r="AC144" i="1"/>
  <c r="AA144" i="1" s="1"/>
  <c r="AI144" i="1" s="1"/>
  <c r="AJ144" i="1" s="1"/>
  <c r="AC145" i="1"/>
  <c r="AA145" i="1" s="1"/>
  <c r="AI145" i="1" s="1"/>
  <c r="AJ145" i="1" s="1"/>
  <c r="AC146" i="1"/>
  <c r="AC147" i="1"/>
  <c r="AC148" i="1"/>
  <c r="AA148" i="1" s="1"/>
  <c r="AI148" i="1" s="1"/>
  <c r="AJ148" i="1" s="1"/>
  <c r="AC149" i="1"/>
  <c r="AA149" i="1" s="1"/>
  <c r="AI149" i="1" s="1"/>
  <c r="AJ149" i="1" s="1"/>
  <c r="AC150" i="1"/>
  <c r="AC151" i="1"/>
  <c r="AC152" i="1"/>
  <c r="AA152" i="1" s="1"/>
  <c r="AI152" i="1" s="1"/>
  <c r="AJ152" i="1" s="1"/>
  <c r="AC153" i="1"/>
  <c r="AA153" i="1" s="1"/>
  <c r="AI153" i="1" s="1"/>
  <c r="AJ153" i="1" s="1"/>
  <c r="AC154" i="1"/>
  <c r="AC155" i="1"/>
  <c r="AC156" i="1"/>
  <c r="AA156" i="1" s="1"/>
  <c r="AI156" i="1" s="1"/>
  <c r="AJ156" i="1" s="1"/>
  <c r="AC157" i="1"/>
  <c r="AA157" i="1" s="1"/>
  <c r="AI157" i="1" s="1"/>
  <c r="AJ157" i="1" s="1"/>
  <c r="AC158" i="1"/>
  <c r="AC159" i="1"/>
  <c r="AC160" i="1"/>
  <c r="AA160" i="1" s="1"/>
  <c r="AI160" i="1" s="1"/>
  <c r="AJ160" i="1" s="1"/>
  <c r="AC161" i="1"/>
  <c r="AA161" i="1" s="1"/>
  <c r="AI161" i="1" s="1"/>
  <c r="AJ161" i="1" s="1"/>
  <c r="AC164" i="1"/>
  <c r="AC169" i="1"/>
  <c r="AC170" i="1"/>
  <c r="AA170" i="1" s="1"/>
  <c r="AI170" i="1" s="1"/>
  <c r="AJ170" i="1" s="1"/>
  <c r="AC171" i="1"/>
  <c r="AC172" i="1"/>
  <c r="AC173" i="1"/>
  <c r="AC174" i="1"/>
  <c r="AA174" i="1" s="1"/>
  <c r="AI174" i="1" s="1"/>
  <c r="AJ174" i="1" s="1"/>
  <c r="AC175" i="1"/>
  <c r="AA175" i="1" s="1"/>
  <c r="AI175" i="1" s="1"/>
  <c r="AJ175" i="1" s="1"/>
  <c r="AC179" i="1"/>
  <c r="AC180" i="1"/>
  <c r="AC181" i="1"/>
  <c r="AC182" i="1"/>
  <c r="AC183" i="1"/>
  <c r="AC184" i="1"/>
  <c r="AC185" i="1"/>
  <c r="AA185" i="1" s="1"/>
  <c r="AI185" i="1" s="1"/>
  <c r="AJ185" i="1" s="1"/>
  <c r="AC186" i="1"/>
  <c r="AA186" i="1" s="1"/>
  <c r="AI186" i="1" s="1"/>
  <c r="AJ186" i="1" s="1"/>
  <c r="AC187" i="1"/>
  <c r="AC188" i="1"/>
  <c r="AC189" i="1"/>
  <c r="AA189" i="1" s="1"/>
  <c r="AI189" i="1" s="1"/>
  <c r="AJ189" i="1" s="1"/>
  <c r="AC190" i="1"/>
  <c r="AA190" i="1" s="1"/>
  <c r="AI190" i="1" s="1"/>
  <c r="AJ190" i="1" s="1"/>
  <c r="AC191" i="1"/>
  <c r="AC192" i="1"/>
  <c r="AC193" i="1"/>
  <c r="AA193" i="1" s="1"/>
  <c r="AI193" i="1" s="1"/>
  <c r="AJ193" i="1" s="1"/>
  <c r="AC194" i="1"/>
  <c r="AA194" i="1" s="1"/>
  <c r="AI194" i="1" s="1"/>
  <c r="AJ194" i="1" s="1"/>
  <c r="AC195" i="1"/>
  <c r="AC196" i="1"/>
  <c r="AC197" i="1"/>
  <c r="AA197" i="1" s="1"/>
  <c r="AI197" i="1" s="1"/>
  <c r="AJ197" i="1" s="1"/>
  <c r="AC198" i="1"/>
  <c r="AA198" i="1" s="1"/>
  <c r="AI198" i="1" s="1"/>
  <c r="AJ198" i="1" s="1"/>
  <c r="AC199" i="1"/>
  <c r="AC200" i="1"/>
  <c r="AC201" i="1"/>
  <c r="AC202" i="1"/>
  <c r="AA202" i="1" s="1"/>
  <c r="AI202" i="1" s="1"/>
  <c r="AJ202" i="1" s="1"/>
  <c r="AC208" i="1"/>
  <c r="AH218" i="1"/>
  <c r="AH13" i="1" s="1"/>
  <c r="AC209" i="1"/>
  <c r="AA209" i="1" s="1"/>
  <c r="AI209" i="1" s="1"/>
  <c r="AJ209" i="1" s="1"/>
  <c r="AC210" i="1"/>
  <c r="AA210" i="1" s="1"/>
  <c r="AC211" i="1"/>
  <c r="AC212" i="1"/>
  <c r="AC213" i="1"/>
  <c r="AA213" i="1" s="1"/>
  <c r="AI213" i="1" s="1"/>
  <c r="AJ213" i="1" s="1"/>
  <c r="AC214" i="1"/>
  <c r="AA214" i="1" s="1"/>
  <c r="AI214" i="1" s="1"/>
  <c r="AJ214" i="1" s="1"/>
  <c r="AC215" i="1"/>
  <c r="AC216" i="1"/>
  <c r="AC217" i="1"/>
  <c r="AC221" i="1"/>
  <c r="AA221" i="1" s="1"/>
  <c r="AC222" i="1"/>
  <c r="AC223" i="1"/>
  <c r="AC224" i="1"/>
  <c r="AA224" i="1" s="1"/>
  <c r="AI224" i="1" s="1"/>
  <c r="AJ224" i="1" s="1"/>
  <c r="AC225" i="1"/>
  <c r="AA225" i="1" s="1"/>
  <c r="AI225" i="1" s="1"/>
  <c r="AJ225" i="1" s="1"/>
  <c r="AC226" i="1"/>
  <c r="AC227" i="1"/>
  <c r="AC228" i="1"/>
  <c r="AA228" i="1" s="1"/>
  <c r="AI228" i="1" s="1"/>
  <c r="AJ228" i="1" s="1"/>
  <c r="AC229" i="1"/>
  <c r="AA229" i="1" s="1"/>
  <c r="AI229" i="1" s="1"/>
  <c r="AJ229" i="1" s="1"/>
  <c r="AC230" i="1"/>
  <c r="AC231" i="1"/>
  <c r="AC233" i="1"/>
  <c r="AA233" i="1" s="1"/>
  <c r="AI233" i="1" s="1"/>
  <c r="AJ233" i="1" s="1"/>
  <c r="AC237" i="1"/>
  <c r="AH254" i="1"/>
  <c r="AH15" i="1" s="1"/>
  <c r="AC238" i="1"/>
  <c r="AC239" i="1"/>
  <c r="AA239" i="1" s="1"/>
  <c r="AI239" i="1" s="1"/>
  <c r="AJ239" i="1" s="1"/>
  <c r="AC240" i="1"/>
  <c r="AA240" i="1" s="1"/>
  <c r="AI240" i="1" s="1"/>
  <c r="AJ240" i="1" s="1"/>
  <c r="AC241" i="1"/>
  <c r="AC242" i="1"/>
  <c r="AC243" i="1"/>
  <c r="AC244" i="1"/>
  <c r="AA244" i="1" s="1"/>
  <c r="AI244" i="1" s="1"/>
  <c r="AJ244" i="1" s="1"/>
  <c r="AC245" i="1"/>
  <c r="AC246" i="1"/>
  <c r="AC247" i="1"/>
  <c r="AA247" i="1" s="1"/>
  <c r="AI247" i="1" s="1"/>
  <c r="AJ247" i="1" s="1"/>
  <c r="AC248" i="1"/>
  <c r="AA248" i="1" s="1"/>
  <c r="AI248" i="1" s="1"/>
  <c r="AJ248" i="1" s="1"/>
  <c r="AC249" i="1"/>
  <c r="AC250" i="1"/>
  <c r="AC252" i="1"/>
  <c r="AA252" i="1" s="1"/>
  <c r="AI252" i="1" s="1"/>
  <c r="AJ252" i="1" s="1"/>
  <c r="AC257" i="1"/>
  <c r="AA257" i="1" s="1"/>
  <c r="AC258" i="1"/>
  <c r="AC259" i="1"/>
  <c r="AC260" i="1"/>
  <c r="AA260" i="1" s="1"/>
  <c r="AI260" i="1" s="1"/>
  <c r="AJ260" i="1" s="1"/>
  <c r="AC261" i="1"/>
  <c r="AA261" i="1" s="1"/>
  <c r="AI261" i="1" s="1"/>
  <c r="AJ261" i="1" s="1"/>
  <c r="AC262" i="1"/>
  <c r="AC263" i="1"/>
  <c r="AC264" i="1"/>
  <c r="AA264" i="1" s="1"/>
  <c r="AI264" i="1" s="1"/>
  <c r="AJ264" i="1" s="1"/>
  <c r="AC265" i="1"/>
  <c r="AA265" i="1" s="1"/>
  <c r="AI265" i="1" s="1"/>
  <c r="AJ265" i="1" s="1"/>
  <c r="AC266" i="1"/>
  <c r="AC267" i="1"/>
  <c r="AC268" i="1"/>
  <c r="AA268" i="1" s="1"/>
  <c r="AI268" i="1" s="1"/>
  <c r="AJ268" i="1" s="1"/>
  <c r="AC269" i="1"/>
  <c r="AA269" i="1" s="1"/>
  <c r="AI269" i="1" s="1"/>
  <c r="AJ269" i="1" s="1"/>
  <c r="AC270" i="1"/>
  <c r="AC271" i="1"/>
  <c r="AC272" i="1"/>
  <c r="AA272" i="1" s="1"/>
  <c r="AI272" i="1" s="1"/>
  <c r="AJ272" i="1" s="1"/>
  <c r="AC273" i="1"/>
  <c r="AA273" i="1" s="1"/>
  <c r="AI273" i="1" s="1"/>
  <c r="AJ273" i="1" s="1"/>
  <c r="AC274" i="1"/>
  <c r="AC275" i="1"/>
  <c r="AC276" i="1"/>
  <c r="AA276" i="1" s="1"/>
  <c r="AI276" i="1" s="1"/>
  <c r="AJ276" i="1" s="1"/>
  <c r="AC277" i="1"/>
  <c r="AA277" i="1" s="1"/>
  <c r="AI277" i="1" s="1"/>
  <c r="AJ277" i="1" s="1"/>
  <c r="AC278" i="1"/>
  <c r="AC279" i="1"/>
  <c r="AC284" i="1"/>
  <c r="AA284" i="1" s="1"/>
  <c r="AI284" i="1" s="1"/>
  <c r="AC285" i="1"/>
  <c r="AC286" i="1"/>
  <c r="AC287" i="1"/>
  <c r="AC288" i="1"/>
  <c r="AA288" i="1" s="1"/>
  <c r="AI288" i="1" s="1"/>
  <c r="AJ288" i="1" s="1"/>
  <c r="AC289" i="1"/>
  <c r="AA289" i="1" s="1"/>
  <c r="AI289" i="1" s="1"/>
  <c r="AJ289" i="1" s="1"/>
  <c r="AC290" i="1"/>
  <c r="AC291" i="1"/>
  <c r="AC292" i="1"/>
  <c r="AA292" i="1" s="1"/>
  <c r="AI292" i="1" s="1"/>
  <c r="AJ292" i="1" s="1"/>
  <c r="AC293" i="1"/>
  <c r="AA293" i="1" s="1"/>
  <c r="AI293" i="1" s="1"/>
  <c r="AJ293" i="1" s="1"/>
  <c r="AC297" i="1"/>
  <c r="AC298" i="1"/>
  <c r="AC299" i="1"/>
  <c r="AA299" i="1" s="1"/>
  <c r="AI299" i="1" s="1"/>
  <c r="AJ299" i="1" s="1"/>
  <c r="AC300" i="1"/>
  <c r="AC301" i="1"/>
  <c r="AC302" i="1"/>
  <c r="AC303" i="1"/>
  <c r="AA303" i="1" s="1"/>
  <c r="AI303" i="1" s="1"/>
  <c r="AJ303" i="1" s="1"/>
  <c r="AC304" i="1"/>
  <c r="AA304" i="1" s="1"/>
  <c r="AI304" i="1" s="1"/>
  <c r="AJ304" i="1" s="1"/>
  <c r="AC305" i="1"/>
  <c r="AC306" i="1"/>
  <c r="AC307" i="1"/>
  <c r="AA307" i="1" s="1"/>
  <c r="AI307" i="1" s="1"/>
  <c r="AJ307" i="1" s="1"/>
  <c r="AC308" i="1"/>
  <c r="AA308" i="1" s="1"/>
  <c r="AI308" i="1" s="1"/>
  <c r="AJ308" i="1" s="1"/>
  <c r="AC309" i="1"/>
  <c r="AC310" i="1"/>
  <c r="AC311" i="1"/>
  <c r="AA311" i="1" s="1"/>
  <c r="AI311" i="1" s="1"/>
  <c r="AJ311" i="1" s="1"/>
  <c r="AC315" i="1"/>
  <c r="AC316" i="1"/>
  <c r="AC317" i="1"/>
  <c r="AC318" i="1"/>
  <c r="AA318" i="1" s="1"/>
  <c r="AI318" i="1" s="1"/>
  <c r="AJ318" i="1" s="1"/>
  <c r="AC319" i="1"/>
  <c r="AA319" i="1" s="1"/>
  <c r="AI319" i="1" s="1"/>
  <c r="AJ319" i="1" s="1"/>
  <c r="AC320" i="1"/>
  <c r="AC321" i="1"/>
  <c r="AC322" i="1"/>
  <c r="AA322" i="1" s="1"/>
  <c r="AI322" i="1" s="1"/>
  <c r="AJ322" i="1" s="1"/>
  <c r="AC323" i="1"/>
  <c r="AA323" i="1" s="1"/>
  <c r="AI323" i="1" s="1"/>
  <c r="AJ323" i="1" s="1"/>
  <c r="AC324" i="1"/>
  <c r="AC325" i="1"/>
  <c r="AC326" i="1"/>
  <c r="AA326" i="1" s="1"/>
  <c r="AI326" i="1" s="1"/>
  <c r="AJ326" i="1" s="1"/>
  <c r="AC327" i="1"/>
  <c r="AA327" i="1" s="1"/>
  <c r="AI327" i="1" s="1"/>
  <c r="AJ327" i="1" s="1"/>
  <c r="AC332" i="1"/>
  <c r="AC333" i="1"/>
  <c r="AC334" i="1"/>
  <c r="AA334" i="1" s="1"/>
  <c r="AI334" i="1" s="1"/>
  <c r="AJ334" i="1" s="1"/>
  <c r="AC335" i="1"/>
  <c r="AC336" i="1"/>
  <c r="AC337" i="1"/>
  <c r="AC338" i="1"/>
  <c r="AA338" i="1" s="1"/>
  <c r="AI338" i="1" s="1"/>
  <c r="AJ338" i="1" s="1"/>
  <c r="AC339" i="1"/>
  <c r="AA339" i="1" s="1"/>
  <c r="AI339" i="1" s="1"/>
  <c r="AJ339" i="1" s="1"/>
  <c r="AC340" i="1"/>
  <c r="AC341" i="1"/>
  <c r="AC342" i="1"/>
  <c r="AA342" i="1" s="1"/>
  <c r="AI342" i="1" s="1"/>
  <c r="AJ342" i="1" s="1"/>
  <c r="AC343" i="1"/>
  <c r="AA343" i="1" s="1"/>
  <c r="AI343" i="1" s="1"/>
  <c r="AJ343" i="1" s="1"/>
  <c r="AC344" i="1"/>
  <c r="AC345" i="1"/>
  <c r="AC350" i="1"/>
  <c r="AA350" i="1" s="1"/>
  <c r="AI350" i="1" s="1"/>
  <c r="AC351" i="1"/>
  <c r="AA351" i="1" s="1"/>
  <c r="AI351" i="1" s="1"/>
  <c r="AJ351" i="1" s="1"/>
  <c r="AC352" i="1"/>
  <c r="AC353" i="1"/>
  <c r="AC354" i="1"/>
  <c r="AA354" i="1" s="1"/>
  <c r="AI354" i="1" s="1"/>
  <c r="AJ354" i="1" s="1"/>
  <c r="AC355" i="1"/>
  <c r="AA355" i="1" s="1"/>
  <c r="AC356" i="1"/>
  <c r="AC357" i="1"/>
  <c r="AC358" i="1"/>
  <c r="AA358" i="1" s="1"/>
  <c r="AI358" i="1" s="1"/>
  <c r="AJ358" i="1" s="1"/>
  <c r="AC359" i="1"/>
  <c r="AA359" i="1" s="1"/>
  <c r="AI359" i="1" s="1"/>
  <c r="AJ359" i="1" s="1"/>
  <c r="AC360" i="1"/>
  <c r="AC361" i="1"/>
  <c r="AC362" i="1"/>
  <c r="AA362" i="1" s="1"/>
  <c r="AI362" i="1" s="1"/>
  <c r="AJ362" i="1" s="1"/>
  <c r="AC363" i="1"/>
  <c r="AA363" i="1" s="1"/>
  <c r="AI363" i="1" s="1"/>
  <c r="AJ363" i="1" s="1"/>
  <c r="AC364" i="1"/>
  <c r="AC365" i="1"/>
  <c r="AC366" i="1"/>
  <c r="AA366" i="1" s="1"/>
  <c r="AI366" i="1" s="1"/>
  <c r="AJ366" i="1" s="1"/>
  <c r="AC367" i="1"/>
  <c r="AA367" i="1" s="1"/>
  <c r="AI367" i="1" s="1"/>
  <c r="AJ367" i="1" s="1"/>
  <c r="AC368" i="1"/>
  <c r="AC369" i="1"/>
  <c r="AC370" i="1"/>
  <c r="AC374" i="1"/>
  <c r="AA374" i="1" s="1"/>
  <c r="AC375" i="1"/>
  <c r="AC376" i="1"/>
  <c r="AC377" i="1"/>
  <c r="AC378" i="1"/>
  <c r="AA378" i="1" s="1"/>
  <c r="AI378" i="1" s="1"/>
  <c r="AJ378" i="1" s="1"/>
  <c r="AC379" i="1"/>
  <c r="AC380" i="1"/>
  <c r="AC381" i="1"/>
  <c r="AA381" i="1" s="1"/>
  <c r="AI381" i="1" s="1"/>
  <c r="AJ381" i="1" s="1"/>
  <c r="AC382" i="1"/>
  <c r="AA382" i="1" s="1"/>
  <c r="AI382" i="1" s="1"/>
  <c r="AJ382" i="1" s="1"/>
  <c r="AC383" i="1"/>
  <c r="AC384" i="1"/>
  <c r="AC385" i="1"/>
  <c r="AA385" i="1" s="1"/>
  <c r="AI385" i="1" s="1"/>
  <c r="AJ385" i="1" s="1"/>
  <c r="AC386" i="1"/>
  <c r="AA386" i="1" s="1"/>
  <c r="AI386" i="1" s="1"/>
  <c r="AJ386" i="1" s="1"/>
  <c r="AC387" i="1"/>
  <c r="AC388" i="1"/>
  <c r="AC389" i="1"/>
  <c r="AA389" i="1" s="1"/>
  <c r="AI389" i="1" s="1"/>
  <c r="AJ389" i="1" s="1"/>
  <c r="AC390" i="1"/>
  <c r="AA390" i="1" s="1"/>
  <c r="AI390" i="1" s="1"/>
  <c r="AJ390" i="1" s="1"/>
  <c r="AC394" i="1"/>
  <c r="AC395" i="1"/>
  <c r="AC396" i="1"/>
  <c r="AA396" i="1" s="1"/>
  <c r="AI396" i="1" s="1"/>
  <c r="AJ396" i="1" s="1"/>
  <c r="AC397" i="1"/>
  <c r="AA397" i="1" s="1"/>
  <c r="AI397" i="1" s="1"/>
  <c r="AJ397" i="1" s="1"/>
  <c r="AC398" i="1"/>
  <c r="AC399" i="1"/>
  <c r="AC400" i="1"/>
  <c r="AA400" i="1" s="1"/>
  <c r="AI400" i="1" s="1"/>
  <c r="AJ400" i="1" s="1"/>
  <c r="AC401" i="1"/>
  <c r="AA401" i="1" s="1"/>
  <c r="AC402" i="1"/>
  <c r="AC403" i="1"/>
  <c r="AC404" i="1"/>
  <c r="AA404" i="1" s="1"/>
  <c r="AI404" i="1" s="1"/>
  <c r="AJ404" i="1" s="1"/>
  <c r="AC405" i="1"/>
  <c r="AA405" i="1" s="1"/>
  <c r="AI405" i="1" s="1"/>
  <c r="AJ405" i="1" s="1"/>
  <c r="AC406" i="1"/>
  <c r="AC407" i="1"/>
  <c r="AC408" i="1"/>
  <c r="AA408" i="1" s="1"/>
  <c r="AI408" i="1" s="1"/>
  <c r="AJ408" i="1" s="1"/>
  <c r="AC409" i="1"/>
  <c r="AA409" i="1" s="1"/>
  <c r="AI409" i="1" s="1"/>
  <c r="AJ409" i="1" s="1"/>
  <c r="AC413" i="1"/>
  <c r="AC414" i="1"/>
  <c r="AC415" i="1"/>
  <c r="AA415" i="1" s="1"/>
  <c r="AI415" i="1" s="1"/>
  <c r="AJ415" i="1" s="1"/>
  <c r="AC416" i="1"/>
  <c r="AA416" i="1" s="1"/>
  <c r="AI416" i="1" s="1"/>
  <c r="AJ416" i="1" s="1"/>
  <c r="AC417" i="1"/>
  <c r="AC418" i="1"/>
  <c r="AC419" i="1"/>
  <c r="AA419" i="1" s="1"/>
  <c r="AI419" i="1" s="1"/>
  <c r="AJ419" i="1" s="1"/>
  <c r="AC420" i="1"/>
  <c r="AA420" i="1" s="1"/>
  <c r="AC421" i="1"/>
  <c r="AC422" i="1"/>
  <c r="AC423" i="1"/>
  <c r="AA423" i="1" s="1"/>
  <c r="AI423" i="1" s="1"/>
  <c r="AJ423" i="1" s="1"/>
  <c r="AC424" i="1"/>
  <c r="AA424" i="1" s="1"/>
  <c r="AI424" i="1" s="1"/>
  <c r="AJ424" i="1" s="1"/>
  <c r="AC428" i="1"/>
  <c r="AC429" i="1"/>
  <c r="AC430" i="1"/>
  <c r="AA430" i="1" s="1"/>
  <c r="AI430" i="1" s="1"/>
  <c r="AJ430" i="1" s="1"/>
  <c r="AC431" i="1"/>
  <c r="AA431" i="1" s="1"/>
  <c r="AI431" i="1" s="1"/>
  <c r="AJ431" i="1" s="1"/>
  <c r="AC432" i="1"/>
  <c r="AC433" i="1"/>
  <c r="AC434" i="1"/>
  <c r="AA434" i="1" s="1"/>
  <c r="AI434" i="1" s="1"/>
  <c r="AJ434" i="1" s="1"/>
  <c r="AC445" i="1"/>
  <c r="AA445" i="1" s="1"/>
  <c r="AI445" i="1" s="1"/>
  <c r="AJ445" i="1" s="1"/>
  <c r="AC450" i="1"/>
  <c r="AC451" i="1"/>
  <c r="AC452" i="1"/>
  <c r="AC453" i="1"/>
  <c r="AC454" i="1"/>
  <c r="AC455" i="1"/>
  <c r="AC456" i="1"/>
  <c r="AA456" i="1" s="1"/>
  <c r="AI456" i="1" s="1"/>
  <c r="AJ456" i="1" s="1"/>
  <c r="AC457" i="1"/>
  <c r="AA457" i="1" s="1"/>
  <c r="AI457" i="1" s="1"/>
  <c r="AJ457" i="1" s="1"/>
  <c r="AC458" i="1"/>
  <c r="AC459" i="1"/>
  <c r="AC460" i="1"/>
  <c r="AA460" i="1" s="1"/>
  <c r="AI460" i="1" s="1"/>
  <c r="AJ460" i="1" s="1"/>
  <c r="AC461" i="1"/>
  <c r="AA461" i="1" s="1"/>
  <c r="AI461" i="1" s="1"/>
  <c r="AJ461" i="1" s="1"/>
  <c r="AC462" i="1"/>
  <c r="AC463" i="1"/>
  <c r="AC464" i="1"/>
  <c r="AC468" i="1"/>
  <c r="AA468" i="1" s="1"/>
  <c r="AI468" i="1" s="1"/>
  <c r="AC469" i="1"/>
  <c r="AC470" i="1"/>
  <c r="AC471" i="1"/>
  <c r="AA471" i="1" s="1"/>
  <c r="AI471" i="1" s="1"/>
  <c r="AJ471" i="1" s="1"/>
  <c r="AC472" i="1"/>
  <c r="AA472" i="1" s="1"/>
  <c r="AI472" i="1" s="1"/>
  <c r="AJ472" i="1" s="1"/>
  <c r="AC473" i="1"/>
  <c r="AC474" i="1"/>
  <c r="AC479" i="1"/>
  <c r="AA479" i="1" s="1"/>
  <c r="AI479" i="1" s="1"/>
  <c r="AC480" i="1"/>
  <c r="AA480" i="1" s="1"/>
  <c r="AI480" i="1" s="1"/>
  <c r="AJ480" i="1" s="1"/>
  <c r="AC481" i="1"/>
  <c r="AH494" i="1" s="1"/>
  <c r="AH28" i="1" s="1"/>
  <c r="AC482" i="1"/>
  <c r="AC483" i="1"/>
  <c r="AA483" i="1" s="1"/>
  <c r="AI483" i="1" s="1"/>
  <c r="AJ483" i="1" s="1"/>
  <c r="AC484" i="1"/>
  <c r="AA484" i="1" s="1"/>
  <c r="AC485" i="1"/>
  <c r="AC486" i="1"/>
  <c r="AC489" i="1"/>
  <c r="AA489" i="1" s="1"/>
  <c r="AI489" i="1" s="1"/>
  <c r="AJ489" i="1" s="1"/>
  <c r="AC493" i="1"/>
  <c r="AA493" i="1" s="1"/>
  <c r="AI493" i="1" s="1"/>
  <c r="AJ493" i="1" s="1"/>
  <c r="AC497" i="1"/>
  <c r="AC498" i="1"/>
  <c r="AC499" i="1"/>
  <c r="AA499" i="1" s="1"/>
  <c r="AI499" i="1" s="1"/>
  <c r="AJ499" i="1" s="1"/>
  <c r="AC500" i="1"/>
  <c r="AA500" i="1" s="1"/>
  <c r="AC501" i="1"/>
  <c r="AC502" i="1"/>
  <c r="AH503" i="1"/>
  <c r="AH29" i="1" s="1"/>
  <c r="AC506" i="1"/>
  <c r="AH508" i="1" s="1"/>
  <c r="AH30" i="1" s="1"/>
  <c r="AC507" i="1"/>
  <c r="AC511" i="1"/>
  <c r="AH31" i="1"/>
  <c r="AC526" i="1"/>
  <c r="AA526" i="1" s="1"/>
  <c r="AI526" i="1" s="1"/>
  <c r="AJ526" i="1" s="1"/>
  <c r="AH529" i="1"/>
  <c r="AH32" i="1" s="1"/>
  <c r="AC621" i="1"/>
  <c r="AC622" i="1"/>
  <c r="AA622" i="1" s="1"/>
  <c r="AI622" i="1" s="1"/>
  <c r="AJ622" i="1" s="1"/>
  <c r="AC623" i="1"/>
  <c r="AA623" i="1" s="1"/>
  <c r="AI623" i="1" s="1"/>
  <c r="AJ623" i="1" s="1"/>
  <c r="AC624" i="1"/>
  <c r="AC625" i="1"/>
  <c r="AC626" i="1"/>
  <c r="AA626" i="1" s="1"/>
  <c r="AI626" i="1" s="1"/>
  <c r="AJ626" i="1" s="1"/>
  <c r="AC627" i="1"/>
  <c r="AA627" i="1" s="1"/>
  <c r="AI627" i="1" s="1"/>
  <c r="AJ627" i="1" s="1"/>
  <c r="AC628" i="1"/>
  <c r="AC629" i="1"/>
  <c r="AC630" i="1"/>
  <c r="AC631" i="1"/>
  <c r="AA631" i="1" s="1"/>
  <c r="AI631" i="1" s="1"/>
  <c r="AJ631" i="1" s="1"/>
  <c r="AC633" i="1"/>
  <c r="AC634" i="1"/>
  <c r="AC635" i="1"/>
  <c r="AC636" i="1"/>
  <c r="AA636" i="1" s="1"/>
  <c r="AI636" i="1" s="1"/>
  <c r="AJ636" i="1" s="1"/>
  <c r="AC637" i="1"/>
  <c r="AC638" i="1"/>
  <c r="AC639" i="1"/>
  <c r="AA639" i="1" s="1"/>
  <c r="AI639" i="1" s="1"/>
  <c r="AJ639" i="1" s="1"/>
  <c r="AC640" i="1"/>
  <c r="AA640" i="1" s="1"/>
  <c r="AI640" i="1" s="1"/>
  <c r="AJ640" i="1" s="1"/>
  <c r="AC645" i="1"/>
  <c r="AC646" i="1"/>
  <c r="AC647" i="1"/>
  <c r="AA647" i="1" s="1"/>
  <c r="AI647" i="1" s="1"/>
  <c r="AJ647" i="1" s="1"/>
  <c r="AC648" i="1"/>
  <c r="AA648" i="1" s="1"/>
  <c r="AI648" i="1" s="1"/>
  <c r="AJ648" i="1" s="1"/>
  <c r="AH656" i="1"/>
  <c r="AH45" i="1" s="1"/>
  <c r="AC649" i="1"/>
  <c r="AC650" i="1"/>
  <c r="AA650" i="1" s="1"/>
  <c r="AI650" i="1" s="1"/>
  <c r="AJ650" i="1" s="1"/>
  <c r="AC653" i="1"/>
  <c r="AA653" i="1" s="1"/>
  <c r="AI653" i="1" s="1"/>
  <c r="AJ653" i="1" s="1"/>
  <c r="AC655" i="1"/>
  <c r="AC659" i="1"/>
  <c r="AC660" i="1"/>
  <c r="AA660" i="1" s="1"/>
  <c r="AI660" i="1" s="1"/>
  <c r="AJ660" i="1" s="1"/>
  <c r="AC661" i="1"/>
  <c r="AA661" i="1" s="1"/>
  <c r="AI661" i="1" s="1"/>
  <c r="AJ661" i="1" s="1"/>
  <c r="AC662" i="1"/>
  <c r="AC663" i="1"/>
  <c r="AC664" i="1"/>
  <c r="AA664" i="1" s="1"/>
  <c r="AI664" i="1" s="1"/>
  <c r="AJ664" i="1" s="1"/>
  <c r="AC669" i="1"/>
  <c r="AC670" i="1"/>
  <c r="AC671" i="1"/>
  <c r="AC672" i="1"/>
  <c r="AA672" i="1" s="1"/>
  <c r="AI672" i="1" s="1"/>
  <c r="AJ672" i="1" s="1"/>
  <c r="AC673" i="1"/>
  <c r="AA673" i="1" s="1"/>
  <c r="AI673" i="1" s="1"/>
  <c r="AJ673" i="1" s="1"/>
  <c r="AC674" i="1"/>
  <c r="AC675" i="1"/>
  <c r="AC676" i="1"/>
  <c r="AA676" i="1" s="1"/>
  <c r="AI676" i="1" s="1"/>
  <c r="AJ676" i="1" s="1"/>
  <c r="AC677" i="1"/>
  <c r="AA677" i="1" s="1"/>
  <c r="AI677" i="1" s="1"/>
  <c r="AJ677" i="1" s="1"/>
  <c r="AC678" i="1"/>
  <c r="AC679" i="1"/>
  <c r="AC680" i="1"/>
  <c r="AA680" i="1" s="1"/>
  <c r="AI680" i="1" s="1"/>
  <c r="AJ680" i="1" s="1"/>
  <c r="AC681" i="1"/>
  <c r="AA681" i="1" s="1"/>
  <c r="AI681" i="1" s="1"/>
  <c r="AJ681" i="1" s="1"/>
  <c r="AC682" i="1"/>
  <c r="AC683" i="1"/>
  <c r="AC684" i="1"/>
  <c r="AA684" i="1" s="1"/>
  <c r="AI684" i="1" s="1"/>
  <c r="AJ684" i="1" s="1"/>
  <c r="AC685" i="1"/>
  <c r="AA685" i="1" s="1"/>
  <c r="AI685" i="1" s="1"/>
  <c r="AJ685" i="1" s="1"/>
  <c r="AC686" i="1"/>
  <c r="AC687" i="1"/>
  <c r="AC693" i="1"/>
  <c r="AA693" i="1" s="1"/>
  <c r="AI693" i="1" s="1"/>
  <c r="AC694" i="1"/>
  <c r="AA694" i="1" s="1"/>
  <c r="AI694" i="1" s="1"/>
  <c r="AJ694" i="1" s="1"/>
  <c r="AC695" i="1"/>
  <c r="AC696" i="1"/>
  <c r="AC697" i="1"/>
  <c r="AA697" i="1" s="1"/>
  <c r="AI697" i="1" s="1"/>
  <c r="AJ697" i="1" s="1"/>
  <c r="AC698" i="1"/>
  <c r="AA698" i="1" s="1"/>
  <c r="AI698" i="1" s="1"/>
  <c r="AJ698" i="1" s="1"/>
  <c r="AC699" i="1"/>
  <c r="AC700" i="1"/>
  <c r="AC701" i="1"/>
  <c r="AA701" i="1" s="1"/>
  <c r="AI701" i="1" s="1"/>
  <c r="AJ701" i="1" s="1"/>
  <c r="AC706" i="1"/>
  <c r="AC708" i="1" s="1"/>
  <c r="AC49" i="1" s="1"/>
  <c r="AC707" i="1"/>
  <c r="AH708" i="1" s="1"/>
  <c r="AH49" i="1" s="1"/>
  <c r="AC711" i="1"/>
  <c r="AC712" i="1"/>
  <c r="AA712" i="1" s="1"/>
  <c r="AI712" i="1" s="1"/>
  <c r="AJ712" i="1" s="1"/>
  <c r="AC713" i="1"/>
  <c r="AC714" i="1"/>
  <c r="AC715" i="1"/>
  <c r="AC716" i="1"/>
  <c r="AA716" i="1" s="1"/>
  <c r="AC717" i="1"/>
  <c r="AA717" i="1" s="1"/>
  <c r="AI717" i="1" s="1"/>
  <c r="AJ717" i="1" s="1"/>
  <c r="AC718" i="1"/>
  <c r="AC719" i="1"/>
  <c r="AC720" i="1"/>
  <c r="AA720" i="1" s="1"/>
  <c r="AI720" i="1" s="1"/>
  <c r="AJ720" i="1" s="1"/>
  <c r="AC721" i="1"/>
  <c r="AA721" i="1" s="1"/>
  <c r="AI721" i="1" s="1"/>
  <c r="AJ721" i="1" s="1"/>
  <c r="AC722" i="1"/>
  <c r="AC723" i="1"/>
  <c r="AC725" i="1"/>
  <c r="AA725" i="1" s="1"/>
  <c r="AI725" i="1" s="1"/>
  <c r="AJ725" i="1" s="1"/>
  <c r="AC726" i="1"/>
  <c r="AA726" i="1" s="1"/>
  <c r="AI726" i="1" s="1"/>
  <c r="AJ726" i="1" s="1"/>
  <c r="AC727" i="1"/>
  <c r="AC728" i="1"/>
  <c r="AC731" i="1"/>
  <c r="AA731" i="1" s="1"/>
  <c r="AI731" i="1" s="1"/>
  <c r="AJ731" i="1" s="1"/>
  <c r="AC733" i="1"/>
  <c r="AA733" i="1" s="1"/>
  <c r="AI733" i="1" s="1"/>
  <c r="AJ733" i="1" s="1"/>
  <c r="AC734" i="1"/>
  <c r="AC735" i="1"/>
  <c r="AC737" i="1"/>
  <c r="AA737" i="1" s="1"/>
  <c r="AI737" i="1" s="1"/>
  <c r="AJ737" i="1" s="1"/>
  <c r="AC743" i="1"/>
  <c r="AA743" i="1" s="1"/>
  <c r="AC744" i="1"/>
  <c r="AC745" i="1"/>
  <c r="AC746" i="1"/>
  <c r="AA746" i="1" s="1"/>
  <c r="AI746" i="1" s="1"/>
  <c r="AJ746" i="1" s="1"/>
  <c r="AC747" i="1"/>
  <c r="AA747" i="1" s="1"/>
  <c r="AI747" i="1" s="1"/>
  <c r="AJ747" i="1" s="1"/>
  <c r="AC748" i="1"/>
  <c r="AC751" i="1"/>
  <c r="AC752" i="1"/>
  <c r="AA752" i="1" s="1"/>
  <c r="AI752" i="1" s="1"/>
  <c r="AJ752" i="1" s="1"/>
  <c r="AC758" i="1"/>
  <c r="AA758" i="1" s="1"/>
  <c r="AI758" i="1" s="1"/>
  <c r="AJ758" i="1" s="1"/>
  <c r="AH769" i="1"/>
  <c r="AH55" i="1" s="1"/>
  <c r="AH775" i="1"/>
  <c r="AH56" i="1"/>
  <c r="AC532" i="1"/>
  <c r="AC533" i="1"/>
  <c r="AC534" i="1"/>
  <c r="AC535" i="1"/>
  <c r="AA535" i="1" s="1"/>
  <c r="AI535" i="1" s="1"/>
  <c r="AJ535" i="1" s="1"/>
  <c r="AC536" i="1"/>
  <c r="AA536" i="1" s="1"/>
  <c r="AI536" i="1" s="1"/>
  <c r="AJ536" i="1" s="1"/>
  <c r="AC537" i="1"/>
  <c r="AC538" i="1"/>
  <c r="AC539" i="1"/>
  <c r="AC540" i="1"/>
  <c r="AA540" i="1" s="1"/>
  <c r="AI540" i="1" s="1"/>
  <c r="AJ540" i="1" s="1"/>
  <c r="AC541" i="1"/>
  <c r="AC542" i="1"/>
  <c r="AC543" i="1"/>
  <c r="AA543" i="1" s="1"/>
  <c r="AI543" i="1" s="1"/>
  <c r="AJ543" i="1" s="1"/>
  <c r="AC544" i="1"/>
  <c r="AA544" i="1" s="1"/>
  <c r="AI544" i="1" s="1"/>
  <c r="AJ544" i="1" s="1"/>
  <c r="AC545" i="1"/>
  <c r="AC546" i="1"/>
  <c r="AC547" i="1"/>
  <c r="AA547" i="1" s="1"/>
  <c r="AI547" i="1" s="1"/>
  <c r="AJ547" i="1" s="1"/>
  <c r="AC551" i="1"/>
  <c r="AA551" i="1" s="1"/>
  <c r="AC552" i="1"/>
  <c r="AC553" i="1"/>
  <c r="AC554" i="1"/>
  <c r="AC555" i="1"/>
  <c r="AA555" i="1" s="1"/>
  <c r="AI555" i="1" s="1"/>
  <c r="AJ555" i="1" s="1"/>
  <c r="AC556" i="1"/>
  <c r="AC557" i="1"/>
  <c r="AC558" i="1"/>
  <c r="AA558" i="1" s="1"/>
  <c r="AI558" i="1" s="1"/>
  <c r="AJ558" i="1" s="1"/>
  <c r="AC559" i="1"/>
  <c r="AA559" i="1" s="1"/>
  <c r="AI559" i="1" s="1"/>
  <c r="AJ559" i="1" s="1"/>
  <c r="AC560" i="1"/>
  <c r="AC561" i="1"/>
  <c r="AC565" i="1"/>
  <c r="AA565" i="1" s="1"/>
  <c r="AI565" i="1" s="1"/>
  <c r="AC566" i="1"/>
  <c r="AA566" i="1" s="1"/>
  <c r="AC567" i="1"/>
  <c r="AC568" i="1"/>
  <c r="AC569" i="1"/>
  <c r="AA569" i="1" s="1"/>
  <c r="AI569" i="1" s="1"/>
  <c r="AJ569" i="1" s="1"/>
  <c r="AC570" i="1"/>
  <c r="AA570" i="1" s="1"/>
  <c r="AI570" i="1" s="1"/>
  <c r="AJ570" i="1" s="1"/>
  <c r="AC571" i="1"/>
  <c r="AC572" i="1"/>
  <c r="AC573" i="1"/>
  <c r="AA573" i="1" s="1"/>
  <c r="AI573" i="1" s="1"/>
  <c r="AJ573" i="1" s="1"/>
  <c r="AC574" i="1"/>
  <c r="AA574" i="1" s="1"/>
  <c r="AI574" i="1" s="1"/>
  <c r="AJ574" i="1" s="1"/>
  <c r="AC578" i="1"/>
  <c r="AC579" i="1"/>
  <c r="AC580" i="1"/>
  <c r="AA580" i="1" s="1"/>
  <c r="AI580" i="1" s="1"/>
  <c r="AJ580" i="1" s="1"/>
  <c r="AC581" i="1"/>
  <c r="AA581" i="1" s="1"/>
  <c r="AI581" i="1" s="1"/>
  <c r="AJ581" i="1" s="1"/>
  <c r="AC582" i="1"/>
  <c r="AC583" i="1"/>
  <c r="AC584" i="1"/>
  <c r="AA584" i="1" s="1"/>
  <c r="AI584" i="1" s="1"/>
  <c r="AJ584" i="1" s="1"/>
  <c r="AC585" i="1"/>
  <c r="AA585" i="1" s="1"/>
  <c r="AI585" i="1" s="1"/>
  <c r="AJ585" i="1" s="1"/>
  <c r="AC586" i="1"/>
  <c r="AC587" i="1"/>
  <c r="AC588" i="1"/>
  <c r="AA588" i="1" s="1"/>
  <c r="AI588" i="1" s="1"/>
  <c r="AJ588" i="1" s="1"/>
  <c r="AC589" i="1"/>
  <c r="AA589" i="1" s="1"/>
  <c r="AI589" i="1" s="1"/>
  <c r="AJ589" i="1" s="1"/>
  <c r="AC590" i="1"/>
  <c r="AC591" i="1"/>
  <c r="AC592" i="1"/>
  <c r="AA592" i="1" s="1"/>
  <c r="AI592" i="1" s="1"/>
  <c r="AJ592" i="1" s="1"/>
  <c r="AC593" i="1"/>
  <c r="AA593" i="1" s="1"/>
  <c r="AI593" i="1" s="1"/>
  <c r="AJ593" i="1" s="1"/>
  <c r="AC594" i="1"/>
  <c r="AC595" i="1"/>
  <c r="AC596" i="1"/>
  <c r="AA596" i="1" s="1"/>
  <c r="AI596" i="1" s="1"/>
  <c r="AJ596" i="1" s="1"/>
  <c r="AC597" i="1"/>
  <c r="AA597" i="1" s="1"/>
  <c r="AI597" i="1" s="1"/>
  <c r="AJ597" i="1" s="1"/>
  <c r="AC598" i="1"/>
  <c r="AC599" i="1"/>
  <c r="AC600" i="1"/>
  <c r="AA600" i="1" s="1"/>
  <c r="AI600" i="1" s="1"/>
  <c r="AJ600" i="1" s="1"/>
  <c r="AC601" i="1"/>
  <c r="AA601" i="1" s="1"/>
  <c r="AI601" i="1" s="1"/>
  <c r="AJ601" i="1" s="1"/>
  <c r="AC605" i="1"/>
  <c r="AC606" i="1"/>
  <c r="AC607" i="1"/>
  <c r="AC608" i="1"/>
  <c r="AA608" i="1" s="1"/>
  <c r="AC609" i="1"/>
  <c r="AC610" i="1"/>
  <c r="AC611" i="1"/>
  <c r="AA611" i="1" s="1"/>
  <c r="AI611" i="1" s="1"/>
  <c r="AJ611" i="1" s="1"/>
  <c r="AC612" i="1"/>
  <c r="AA612" i="1" s="1"/>
  <c r="AI612" i="1" s="1"/>
  <c r="AJ612" i="1" s="1"/>
  <c r="AC613" i="1"/>
  <c r="AC614" i="1"/>
  <c r="AC615" i="1"/>
  <c r="AC616" i="1"/>
  <c r="AA616" i="1" s="1"/>
  <c r="AI616" i="1" s="1"/>
  <c r="AJ616" i="1" s="1"/>
  <c r="AC617" i="1"/>
  <c r="AC780" i="1"/>
  <c r="AA780" i="1" s="1"/>
  <c r="AI780" i="1" s="1"/>
  <c r="AJ780" i="1" s="1"/>
  <c r="V89" i="1"/>
  <c r="V4" i="1" s="1"/>
  <c r="H94" i="1"/>
  <c r="L94" i="1"/>
  <c r="N94" i="1" s="1"/>
  <c r="P94" i="1" s="1"/>
  <c r="V94" i="1" s="1"/>
  <c r="V102" i="1" s="1"/>
  <c r="V5" i="1" s="1"/>
  <c r="M94" i="1"/>
  <c r="H95" i="1"/>
  <c r="L95" i="1"/>
  <c r="M95" i="1"/>
  <c r="N95" i="1"/>
  <c r="P95" i="1"/>
  <c r="V95" i="1" s="1"/>
  <c r="H96" i="1"/>
  <c r="L96" i="1"/>
  <c r="N96" i="1" s="1"/>
  <c r="P96" i="1" s="1"/>
  <c r="V96" i="1" s="1"/>
  <c r="M96" i="1"/>
  <c r="H97" i="1"/>
  <c r="L97" i="1"/>
  <c r="N97" i="1" s="1"/>
  <c r="P97" i="1" s="1"/>
  <c r="V97" i="1" s="1"/>
  <c r="M97" i="1"/>
  <c r="H99" i="1"/>
  <c r="L99" i="1"/>
  <c r="N99" i="1" s="1"/>
  <c r="P99" i="1" s="1"/>
  <c r="V99" i="1" s="1"/>
  <c r="M99" i="1"/>
  <c r="H100" i="1"/>
  <c r="L100" i="1"/>
  <c r="M100" i="1"/>
  <c r="N100" i="1"/>
  <c r="P100" i="1"/>
  <c r="V100" i="1" s="1"/>
  <c r="H105" i="1"/>
  <c r="L105" i="1"/>
  <c r="M105" i="1"/>
  <c r="N105" i="1"/>
  <c r="P105" i="1"/>
  <c r="V105" i="1" s="1"/>
  <c r="V115" i="1" s="1"/>
  <c r="V6" i="1" s="1"/>
  <c r="E106" i="1"/>
  <c r="H106" i="1" s="1"/>
  <c r="L106" i="1" s="1"/>
  <c r="N106" i="1" s="1"/>
  <c r="P106" i="1" s="1"/>
  <c r="V106" i="1" s="1"/>
  <c r="F106" i="1"/>
  <c r="M106" i="1"/>
  <c r="H112" i="1"/>
  <c r="L112" i="1"/>
  <c r="N112" i="1" s="1"/>
  <c r="P112" i="1" s="1"/>
  <c r="V112" i="1" s="1"/>
  <c r="M112" i="1"/>
  <c r="H118" i="1"/>
  <c r="L118" i="1"/>
  <c r="N118" i="1" s="1"/>
  <c r="P118" i="1" s="1"/>
  <c r="V118" i="1" s="1"/>
  <c r="M118" i="1"/>
  <c r="H119" i="1"/>
  <c r="L119" i="1"/>
  <c r="M119" i="1"/>
  <c r="N119" i="1"/>
  <c r="P119" i="1"/>
  <c r="V119" i="1" s="1"/>
  <c r="H120" i="1"/>
  <c r="L120" i="1"/>
  <c r="N120" i="1" s="1"/>
  <c r="P120" i="1" s="1"/>
  <c r="P131" i="1" s="1"/>
  <c r="P7" i="1" s="1"/>
  <c r="M120" i="1"/>
  <c r="H121" i="1"/>
  <c r="L121" i="1"/>
  <c r="M121" i="1"/>
  <c r="N121" i="1"/>
  <c r="P121" i="1"/>
  <c r="V121" i="1" s="1"/>
  <c r="H122" i="1"/>
  <c r="L122" i="1"/>
  <c r="N122" i="1" s="1"/>
  <c r="P122" i="1" s="1"/>
  <c r="V122" i="1" s="1"/>
  <c r="M122" i="1"/>
  <c r="H123" i="1"/>
  <c r="L123" i="1"/>
  <c r="M123" i="1"/>
  <c r="N123" i="1"/>
  <c r="P123" i="1"/>
  <c r="V123" i="1" s="1"/>
  <c r="H124" i="1"/>
  <c r="L124" i="1"/>
  <c r="N124" i="1" s="1"/>
  <c r="M124" i="1"/>
  <c r="P124" i="1"/>
  <c r="V124" i="1" s="1"/>
  <c r="H128" i="1"/>
  <c r="L128" i="1"/>
  <c r="M128" i="1"/>
  <c r="N128" i="1"/>
  <c r="P128" i="1"/>
  <c r="V128" i="1" s="1"/>
  <c r="H134" i="1"/>
  <c r="L134" i="1"/>
  <c r="M134" i="1"/>
  <c r="N134" i="1"/>
  <c r="P134" i="1"/>
  <c r="V134" i="1" s="1"/>
  <c r="H135" i="1"/>
  <c r="L135" i="1"/>
  <c r="N135" i="1" s="1"/>
  <c r="P135" i="1" s="1"/>
  <c r="V135" i="1" s="1"/>
  <c r="M135" i="1"/>
  <c r="H136" i="1"/>
  <c r="L136" i="1"/>
  <c r="M136" i="1"/>
  <c r="N136" i="1"/>
  <c r="P136" i="1"/>
  <c r="V136" i="1" s="1"/>
  <c r="H137" i="1"/>
  <c r="L137" i="1"/>
  <c r="N137" i="1" s="1"/>
  <c r="P137" i="1" s="1"/>
  <c r="V137" i="1" s="1"/>
  <c r="M137" i="1"/>
  <c r="H138" i="1"/>
  <c r="L138" i="1"/>
  <c r="M138" i="1"/>
  <c r="N138" i="1"/>
  <c r="P138" i="1"/>
  <c r="V138" i="1" s="1"/>
  <c r="H139" i="1"/>
  <c r="L139" i="1"/>
  <c r="N139" i="1" s="1"/>
  <c r="P139" i="1" s="1"/>
  <c r="V139" i="1" s="1"/>
  <c r="M139" i="1"/>
  <c r="H140" i="1"/>
  <c r="L140" i="1"/>
  <c r="M140" i="1"/>
  <c r="N140" i="1"/>
  <c r="P140" i="1"/>
  <c r="V140" i="1" s="1"/>
  <c r="H141" i="1"/>
  <c r="L141" i="1"/>
  <c r="N141" i="1" s="1"/>
  <c r="M141" i="1"/>
  <c r="P141" i="1"/>
  <c r="V141" i="1" s="1"/>
  <c r="H142" i="1"/>
  <c r="L142" i="1"/>
  <c r="M142" i="1"/>
  <c r="N142" i="1"/>
  <c r="P142" i="1"/>
  <c r="V142" i="1" s="1"/>
  <c r="H143" i="1"/>
  <c r="L143" i="1"/>
  <c r="N143" i="1" s="1"/>
  <c r="P143" i="1" s="1"/>
  <c r="V143" i="1" s="1"/>
  <c r="M143" i="1"/>
  <c r="H144" i="1"/>
  <c r="L144" i="1"/>
  <c r="M144" i="1"/>
  <c r="N144" i="1"/>
  <c r="P144" i="1"/>
  <c r="V144" i="1" s="1"/>
  <c r="H145" i="1"/>
  <c r="L145" i="1"/>
  <c r="N145" i="1" s="1"/>
  <c r="M145" i="1"/>
  <c r="P145" i="1"/>
  <c r="V145" i="1" s="1"/>
  <c r="H146" i="1"/>
  <c r="L146" i="1"/>
  <c r="M146" i="1"/>
  <c r="N146" i="1"/>
  <c r="P146" i="1"/>
  <c r="V146" i="1" s="1"/>
  <c r="H147" i="1"/>
  <c r="L147" i="1"/>
  <c r="N147" i="1" s="1"/>
  <c r="P147" i="1" s="1"/>
  <c r="V147" i="1" s="1"/>
  <c r="M147" i="1"/>
  <c r="H148" i="1"/>
  <c r="L148" i="1"/>
  <c r="M148" i="1"/>
  <c r="N148" i="1"/>
  <c r="P148" i="1"/>
  <c r="V148" i="1" s="1"/>
  <c r="H149" i="1"/>
  <c r="L149" i="1"/>
  <c r="N149" i="1" s="1"/>
  <c r="P149" i="1" s="1"/>
  <c r="M149" i="1"/>
  <c r="H150" i="1"/>
  <c r="L150" i="1"/>
  <c r="M150" i="1"/>
  <c r="N150" i="1"/>
  <c r="P150" i="1"/>
  <c r="V150" i="1" s="1"/>
  <c r="H151" i="1"/>
  <c r="L151" i="1"/>
  <c r="N151" i="1" s="1"/>
  <c r="P151" i="1" s="1"/>
  <c r="V151" i="1" s="1"/>
  <c r="M151" i="1"/>
  <c r="H152" i="1"/>
  <c r="L152" i="1"/>
  <c r="M152" i="1"/>
  <c r="N152" i="1"/>
  <c r="P152" i="1"/>
  <c r="V152" i="1" s="1"/>
  <c r="H153" i="1"/>
  <c r="L153" i="1"/>
  <c r="N153" i="1" s="1"/>
  <c r="P153" i="1" s="1"/>
  <c r="M153" i="1"/>
  <c r="H154" i="1"/>
  <c r="L154" i="1"/>
  <c r="M154" i="1"/>
  <c r="N154" i="1"/>
  <c r="P154" i="1"/>
  <c r="V154" i="1" s="1"/>
  <c r="H155" i="1"/>
  <c r="L155" i="1"/>
  <c r="N155" i="1" s="1"/>
  <c r="P155" i="1" s="1"/>
  <c r="V155" i="1" s="1"/>
  <c r="M155" i="1"/>
  <c r="H156" i="1"/>
  <c r="L156" i="1"/>
  <c r="M156" i="1"/>
  <c r="N156" i="1"/>
  <c r="P156" i="1"/>
  <c r="V156" i="1" s="1"/>
  <c r="H157" i="1"/>
  <c r="L157" i="1"/>
  <c r="N157" i="1" s="1"/>
  <c r="M157" i="1"/>
  <c r="P157" i="1"/>
  <c r="V157" i="1" s="1"/>
  <c r="H158" i="1"/>
  <c r="L158" i="1"/>
  <c r="M158" i="1"/>
  <c r="N158" i="1"/>
  <c r="P158" i="1"/>
  <c r="V158" i="1" s="1"/>
  <c r="H159" i="1"/>
  <c r="L159" i="1"/>
  <c r="N159" i="1" s="1"/>
  <c r="P159" i="1" s="1"/>
  <c r="V159" i="1" s="1"/>
  <c r="M159" i="1"/>
  <c r="H160" i="1"/>
  <c r="L160" i="1"/>
  <c r="M160" i="1"/>
  <c r="N160" i="1"/>
  <c r="P160" i="1"/>
  <c r="V160" i="1" s="1"/>
  <c r="H161" i="1"/>
  <c r="L161" i="1"/>
  <c r="N161" i="1" s="1"/>
  <c r="M161" i="1"/>
  <c r="P161" i="1"/>
  <c r="V161" i="1" s="1"/>
  <c r="H164" i="1"/>
  <c r="L164" i="1"/>
  <c r="M164" i="1"/>
  <c r="N164" i="1"/>
  <c r="P164" i="1"/>
  <c r="V164" i="1" s="1"/>
  <c r="H169" i="1"/>
  <c r="L169" i="1"/>
  <c r="M169" i="1"/>
  <c r="N169" i="1"/>
  <c r="P169" i="1"/>
  <c r="V169" i="1" s="1"/>
  <c r="H170" i="1"/>
  <c r="L170" i="1"/>
  <c r="N170" i="1" s="1"/>
  <c r="P170" i="1" s="1"/>
  <c r="V170" i="1" s="1"/>
  <c r="M170" i="1"/>
  <c r="H171" i="1"/>
  <c r="L171" i="1"/>
  <c r="M171" i="1"/>
  <c r="N171" i="1"/>
  <c r="P171" i="1" s="1"/>
  <c r="V171" i="1" s="1"/>
  <c r="H172" i="1"/>
  <c r="L172" i="1"/>
  <c r="N172" i="1" s="1"/>
  <c r="P172" i="1" s="1"/>
  <c r="V172" i="1" s="1"/>
  <c r="M172" i="1"/>
  <c r="H173" i="1"/>
  <c r="L173" i="1"/>
  <c r="M173" i="1"/>
  <c r="N173" i="1"/>
  <c r="P173" i="1"/>
  <c r="V173" i="1" s="1"/>
  <c r="H174" i="1"/>
  <c r="L174" i="1"/>
  <c r="N174" i="1" s="1"/>
  <c r="P174" i="1" s="1"/>
  <c r="V174" i="1" s="1"/>
  <c r="M174" i="1"/>
  <c r="H175" i="1"/>
  <c r="L175" i="1"/>
  <c r="M175" i="1"/>
  <c r="N175" i="1"/>
  <c r="P175" i="1" s="1"/>
  <c r="V175" i="1" s="1"/>
  <c r="E179" i="1"/>
  <c r="F179" i="1"/>
  <c r="H179" i="1" s="1"/>
  <c r="L179" i="1" s="1"/>
  <c r="N179" i="1" s="1"/>
  <c r="G179" i="1"/>
  <c r="M179" i="1"/>
  <c r="P179" i="1"/>
  <c r="V179" i="1" s="1"/>
  <c r="E180" i="1"/>
  <c r="F180" i="1"/>
  <c r="H180" i="1" s="1"/>
  <c r="L180" i="1" s="1"/>
  <c r="G180" i="1"/>
  <c r="M180" i="1"/>
  <c r="N180" i="1"/>
  <c r="P180" i="1" s="1"/>
  <c r="V180" i="1" s="1"/>
  <c r="E181" i="1"/>
  <c r="F181" i="1"/>
  <c r="H181" i="1" s="1"/>
  <c r="L181" i="1" s="1"/>
  <c r="N181" i="1" s="1"/>
  <c r="P181" i="1" s="1"/>
  <c r="V181" i="1" s="1"/>
  <c r="G181" i="1"/>
  <c r="M181" i="1"/>
  <c r="E182" i="1"/>
  <c r="F182" i="1"/>
  <c r="H182" i="1" s="1"/>
  <c r="L182" i="1" s="1"/>
  <c r="N182" i="1" s="1"/>
  <c r="M182" i="1"/>
  <c r="P182" i="1"/>
  <c r="V182" i="1" s="1"/>
  <c r="E183" i="1"/>
  <c r="F183" i="1"/>
  <c r="H183" i="1" s="1"/>
  <c r="L183" i="1" s="1"/>
  <c r="N183" i="1" s="1"/>
  <c r="M183" i="1"/>
  <c r="P183" i="1"/>
  <c r="V183" i="1" s="1"/>
  <c r="E184" i="1"/>
  <c r="F184" i="1"/>
  <c r="G184" i="1"/>
  <c r="H184" i="1"/>
  <c r="L184" i="1"/>
  <c r="N184" i="1" s="1"/>
  <c r="P184" i="1" s="1"/>
  <c r="V184" i="1" s="1"/>
  <c r="M184" i="1"/>
  <c r="E185" i="1"/>
  <c r="F185" i="1"/>
  <c r="H185" i="1"/>
  <c r="L185" i="1"/>
  <c r="M185" i="1"/>
  <c r="N185" i="1"/>
  <c r="P185" i="1" s="1"/>
  <c r="V185" i="1" s="1"/>
  <c r="H186" i="1"/>
  <c r="L186" i="1"/>
  <c r="M186" i="1"/>
  <c r="N186" i="1"/>
  <c r="P186" i="1" s="1"/>
  <c r="V186" i="1" s="1"/>
  <c r="E187" i="1"/>
  <c r="F187" i="1"/>
  <c r="H187" i="1" s="1"/>
  <c r="L187" i="1" s="1"/>
  <c r="N187" i="1" s="1"/>
  <c r="P187" i="1" s="1"/>
  <c r="V187" i="1" s="1"/>
  <c r="M187" i="1"/>
  <c r="F188" i="1"/>
  <c r="H188" i="1"/>
  <c r="L188" i="1" s="1"/>
  <c r="N188" i="1" s="1"/>
  <c r="P188" i="1" s="1"/>
  <c r="V188" i="1" s="1"/>
  <c r="M188" i="1"/>
  <c r="F189" i="1"/>
  <c r="H189" i="1" s="1"/>
  <c r="L189" i="1" s="1"/>
  <c r="N189" i="1" s="1"/>
  <c r="P189" i="1" s="1"/>
  <c r="V189" i="1" s="1"/>
  <c r="M189" i="1"/>
  <c r="E190" i="1"/>
  <c r="F190" i="1"/>
  <c r="H190" i="1" s="1"/>
  <c r="L190" i="1" s="1"/>
  <c r="N190" i="1" s="1"/>
  <c r="P190" i="1" s="1"/>
  <c r="V190" i="1" s="1"/>
  <c r="M190" i="1"/>
  <c r="H191" i="1"/>
  <c r="L191" i="1"/>
  <c r="N191" i="1" s="1"/>
  <c r="P191" i="1" s="1"/>
  <c r="V191" i="1" s="1"/>
  <c r="M191" i="1"/>
  <c r="H192" i="1"/>
  <c r="L192" i="1"/>
  <c r="M192" i="1"/>
  <c r="N192" i="1"/>
  <c r="P192" i="1" s="1"/>
  <c r="V192" i="1" s="1"/>
  <c r="H193" i="1"/>
  <c r="L193" i="1"/>
  <c r="M193" i="1"/>
  <c r="N193" i="1"/>
  <c r="P193" i="1" s="1"/>
  <c r="V193" i="1" s="1"/>
  <c r="E194" i="1"/>
  <c r="H194" i="1" s="1"/>
  <c r="L194" i="1" s="1"/>
  <c r="F194" i="1"/>
  <c r="M194" i="1"/>
  <c r="N194" i="1"/>
  <c r="P194" i="1" s="1"/>
  <c r="V194" i="1" s="1"/>
  <c r="H195" i="1"/>
  <c r="L195" i="1"/>
  <c r="N195" i="1" s="1"/>
  <c r="P195" i="1" s="1"/>
  <c r="V195" i="1" s="1"/>
  <c r="M195" i="1"/>
  <c r="F196" i="1"/>
  <c r="H196" i="1"/>
  <c r="L196" i="1" s="1"/>
  <c r="N196" i="1" s="1"/>
  <c r="P196" i="1" s="1"/>
  <c r="V196" i="1" s="1"/>
  <c r="M196" i="1"/>
  <c r="H197" i="1"/>
  <c r="L197" i="1"/>
  <c r="M197" i="1"/>
  <c r="N197" i="1"/>
  <c r="P197" i="1"/>
  <c r="V197" i="1" s="1"/>
  <c r="H198" i="1"/>
  <c r="L198" i="1"/>
  <c r="N198" i="1" s="1"/>
  <c r="P198" i="1" s="1"/>
  <c r="M198" i="1"/>
  <c r="H199" i="1"/>
  <c r="L199" i="1"/>
  <c r="M199" i="1"/>
  <c r="N199" i="1"/>
  <c r="P199" i="1"/>
  <c r="V199" i="1" s="1"/>
  <c r="F200" i="1"/>
  <c r="H200" i="1" s="1"/>
  <c r="L200" i="1" s="1"/>
  <c r="N200" i="1" s="1"/>
  <c r="P200" i="1" s="1"/>
  <c r="V200" i="1" s="1"/>
  <c r="M200" i="1"/>
  <c r="H201" i="1"/>
  <c r="L201" i="1"/>
  <c r="N201" i="1" s="1"/>
  <c r="P201" i="1" s="1"/>
  <c r="V201" i="1" s="1"/>
  <c r="M201" i="1"/>
  <c r="E202" i="1"/>
  <c r="F202" i="1"/>
  <c r="H202" i="1" s="1"/>
  <c r="L202" i="1" s="1"/>
  <c r="N202" i="1" s="1"/>
  <c r="P202" i="1" s="1"/>
  <c r="V202" i="1" s="1"/>
  <c r="G202" i="1"/>
  <c r="M202" i="1"/>
  <c r="H208" i="1"/>
  <c r="L208" i="1"/>
  <c r="N208" i="1" s="1"/>
  <c r="P208" i="1" s="1"/>
  <c r="V208" i="1" s="1"/>
  <c r="M208" i="1"/>
  <c r="F209" i="1"/>
  <c r="H209" i="1" s="1"/>
  <c r="L209" i="1"/>
  <c r="N209" i="1" s="1"/>
  <c r="P209" i="1" s="1"/>
  <c r="V209" i="1" s="1"/>
  <c r="M209" i="1"/>
  <c r="F210" i="1"/>
  <c r="H210" i="1"/>
  <c r="L210" i="1" s="1"/>
  <c r="N210" i="1" s="1"/>
  <c r="P210" i="1" s="1"/>
  <c r="V210" i="1" s="1"/>
  <c r="M210" i="1"/>
  <c r="H211" i="1"/>
  <c r="L211" i="1"/>
  <c r="N211" i="1" s="1"/>
  <c r="M211" i="1"/>
  <c r="P211" i="1"/>
  <c r="V211" i="1" s="1"/>
  <c r="F212" i="1"/>
  <c r="H212" i="1" s="1"/>
  <c r="L212" i="1" s="1"/>
  <c r="M212" i="1"/>
  <c r="N212" i="1"/>
  <c r="P212" i="1" s="1"/>
  <c r="V212" i="1"/>
  <c r="F213" i="1"/>
  <c r="H213" i="1"/>
  <c r="L213" i="1" s="1"/>
  <c r="M213" i="1"/>
  <c r="N213" i="1"/>
  <c r="P213" i="1" s="1"/>
  <c r="V213" i="1" s="1"/>
  <c r="V218" i="1" s="1"/>
  <c r="V13" i="1" s="1"/>
  <c r="H214" i="1"/>
  <c r="L214" i="1"/>
  <c r="N214" i="1" s="1"/>
  <c r="P214" i="1" s="1"/>
  <c r="V214" i="1" s="1"/>
  <c r="M214" i="1"/>
  <c r="H215" i="1"/>
  <c r="L215" i="1"/>
  <c r="M215" i="1"/>
  <c r="N215" i="1"/>
  <c r="P215" i="1"/>
  <c r="V215" i="1" s="1"/>
  <c r="H216" i="1"/>
  <c r="L216" i="1"/>
  <c r="N216" i="1" s="1"/>
  <c r="P216" i="1" s="1"/>
  <c r="V216" i="1" s="1"/>
  <c r="M216" i="1"/>
  <c r="H217" i="1"/>
  <c r="L217" i="1"/>
  <c r="M217" i="1"/>
  <c r="N217" i="1"/>
  <c r="P217" i="1"/>
  <c r="V217" i="1" s="1"/>
  <c r="E221" i="1"/>
  <c r="F221" i="1"/>
  <c r="G221" i="1"/>
  <c r="H221" i="1"/>
  <c r="L221" i="1" s="1"/>
  <c r="M221" i="1"/>
  <c r="H222" i="1"/>
  <c r="L222" i="1"/>
  <c r="M222" i="1"/>
  <c r="N222" i="1"/>
  <c r="P222" i="1" s="1"/>
  <c r="V222" i="1"/>
  <c r="H223" i="1"/>
  <c r="L223" i="1"/>
  <c r="N223" i="1" s="1"/>
  <c r="M223" i="1"/>
  <c r="P223" i="1"/>
  <c r="V223" i="1" s="1"/>
  <c r="E224" i="1"/>
  <c r="F224" i="1"/>
  <c r="H224" i="1" s="1"/>
  <c r="L224" i="1"/>
  <c r="N224" i="1" s="1"/>
  <c r="P224" i="1" s="1"/>
  <c r="V224" i="1" s="1"/>
  <c r="M224" i="1"/>
  <c r="F225" i="1"/>
  <c r="H225" i="1"/>
  <c r="L225" i="1" s="1"/>
  <c r="N225" i="1" s="1"/>
  <c r="P225" i="1" s="1"/>
  <c r="M225" i="1"/>
  <c r="V225" i="1"/>
  <c r="H226" i="1"/>
  <c r="L226" i="1"/>
  <c r="M226" i="1"/>
  <c r="N226" i="1"/>
  <c r="P226" i="1"/>
  <c r="V226" i="1" s="1"/>
  <c r="H227" i="1"/>
  <c r="L227" i="1"/>
  <c r="N227" i="1" s="1"/>
  <c r="M227" i="1"/>
  <c r="P227" i="1"/>
  <c r="V227" i="1" s="1"/>
  <c r="H228" i="1"/>
  <c r="L228" i="1"/>
  <c r="M228" i="1"/>
  <c r="N228" i="1"/>
  <c r="P228" i="1" s="1"/>
  <c r="V228" i="1" s="1"/>
  <c r="H229" i="1"/>
  <c r="L229" i="1"/>
  <c r="N229" i="1" s="1"/>
  <c r="P229" i="1" s="1"/>
  <c r="V229" i="1" s="1"/>
  <c r="M229" i="1"/>
  <c r="F230" i="1"/>
  <c r="H230" i="1" s="1"/>
  <c r="L230" i="1"/>
  <c r="N230" i="1" s="1"/>
  <c r="P230" i="1" s="1"/>
  <c r="V230" i="1" s="1"/>
  <c r="M230" i="1"/>
  <c r="H231" i="1"/>
  <c r="L231" i="1"/>
  <c r="N231" i="1" s="1"/>
  <c r="P231" i="1" s="1"/>
  <c r="V231" i="1" s="1"/>
  <c r="M231" i="1"/>
  <c r="H233" i="1"/>
  <c r="L233" i="1"/>
  <c r="M233" i="1"/>
  <c r="N233" i="1"/>
  <c r="P233" i="1" s="1"/>
  <c r="V233" i="1"/>
  <c r="H237" i="1"/>
  <c r="L237" i="1"/>
  <c r="M237" i="1"/>
  <c r="N237" i="1"/>
  <c r="P237" i="1" s="1"/>
  <c r="V237" i="1" s="1"/>
  <c r="H238" i="1"/>
  <c r="L238" i="1"/>
  <c r="N238" i="1" s="1"/>
  <c r="P238" i="1" s="1"/>
  <c r="V238" i="1" s="1"/>
  <c r="M238" i="1"/>
  <c r="H239" i="1"/>
  <c r="L239" i="1"/>
  <c r="N239" i="1" s="1"/>
  <c r="P239" i="1" s="1"/>
  <c r="V239" i="1" s="1"/>
  <c r="M239" i="1"/>
  <c r="H240" i="1"/>
  <c r="L240" i="1"/>
  <c r="N240" i="1" s="1"/>
  <c r="P240" i="1" s="1"/>
  <c r="M240" i="1"/>
  <c r="V240" i="1"/>
  <c r="H241" i="1"/>
  <c r="L241" i="1"/>
  <c r="M241" i="1"/>
  <c r="N241" i="1"/>
  <c r="P241" i="1" s="1"/>
  <c r="V241" i="1" s="1"/>
  <c r="H242" i="1"/>
  <c r="L242" i="1"/>
  <c r="N242" i="1" s="1"/>
  <c r="P242" i="1" s="1"/>
  <c r="V242" i="1" s="1"/>
  <c r="M242" i="1"/>
  <c r="H243" i="1"/>
  <c r="L243" i="1"/>
  <c r="M243" i="1"/>
  <c r="N243" i="1"/>
  <c r="P243" i="1"/>
  <c r="V243" i="1" s="1"/>
  <c r="H244" i="1"/>
  <c r="L244" i="1"/>
  <c r="N244" i="1" s="1"/>
  <c r="P244" i="1" s="1"/>
  <c r="V244" i="1" s="1"/>
  <c r="M244" i="1"/>
  <c r="H245" i="1"/>
  <c r="L245" i="1"/>
  <c r="M245" i="1"/>
  <c r="N245" i="1"/>
  <c r="P245" i="1"/>
  <c r="V245" i="1" s="1"/>
  <c r="H246" i="1"/>
  <c r="L246" i="1"/>
  <c r="N246" i="1" s="1"/>
  <c r="P246" i="1" s="1"/>
  <c r="V246" i="1" s="1"/>
  <c r="M246" i="1"/>
  <c r="H247" i="1"/>
  <c r="L247" i="1"/>
  <c r="M247" i="1"/>
  <c r="N247" i="1"/>
  <c r="P247" i="1"/>
  <c r="V247" i="1" s="1"/>
  <c r="H248" i="1"/>
  <c r="L248" i="1"/>
  <c r="N248" i="1" s="1"/>
  <c r="P248" i="1" s="1"/>
  <c r="V248" i="1" s="1"/>
  <c r="M248" i="1"/>
  <c r="H249" i="1"/>
  <c r="L249" i="1"/>
  <c r="M249" i="1"/>
  <c r="N249" i="1"/>
  <c r="P249" i="1"/>
  <c r="V249" i="1" s="1"/>
  <c r="H250" i="1"/>
  <c r="L250" i="1"/>
  <c r="N250" i="1" s="1"/>
  <c r="P250" i="1" s="1"/>
  <c r="V250" i="1" s="1"/>
  <c r="M250" i="1"/>
  <c r="H252" i="1"/>
  <c r="L252" i="1"/>
  <c r="M252" i="1"/>
  <c r="N252" i="1"/>
  <c r="P252" i="1"/>
  <c r="V252" i="1" s="1"/>
  <c r="H257" i="1"/>
  <c r="L257" i="1"/>
  <c r="M257" i="1"/>
  <c r="N257" i="1"/>
  <c r="P257" i="1"/>
  <c r="V257" i="1" s="1"/>
  <c r="H258" i="1"/>
  <c r="L258" i="1"/>
  <c r="N258" i="1" s="1"/>
  <c r="P258" i="1" s="1"/>
  <c r="V258" i="1" s="1"/>
  <c r="M258" i="1"/>
  <c r="F259" i="1"/>
  <c r="H259" i="1" s="1"/>
  <c r="L259" i="1" s="1"/>
  <c r="M259" i="1"/>
  <c r="N259" i="1"/>
  <c r="P259" i="1" s="1"/>
  <c r="V259" i="1" s="1"/>
  <c r="E260" i="1"/>
  <c r="H260" i="1" s="1"/>
  <c r="L260" i="1" s="1"/>
  <c r="F260" i="1"/>
  <c r="M260" i="1"/>
  <c r="N260" i="1"/>
  <c r="P260" i="1" s="1"/>
  <c r="V260" i="1" s="1"/>
  <c r="H261" i="1"/>
  <c r="L261" i="1"/>
  <c r="N261" i="1" s="1"/>
  <c r="P261" i="1" s="1"/>
  <c r="M261" i="1"/>
  <c r="V261" i="1"/>
  <c r="H262" i="1"/>
  <c r="L262" i="1"/>
  <c r="M262" i="1"/>
  <c r="N262" i="1"/>
  <c r="P262" i="1" s="1"/>
  <c r="V262" i="1" s="1"/>
  <c r="F263" i="1"/>
  <c r="E263" i="1"/>
  <c r="H263" i="1" s="1"/>
  <c r="L263" i="1" s="1"/>
  <c r="N263" i="1" s="1"/>
  <c r="M263" i="1"/>
  <c r="F264" i="1"/>
  <c r="H264" i="1"/>
  <c r="L264" i="1" s="1"/>
  <c r="N264" i="1" s="1"/>
  <c r="M264" i="1"/>
  <c r="P264" i="1"/>
  <c r="V264" i="1" s="1"/>
  <c r="H265" i="1"/>
  <c r="L265" i="1"/>
  <c r="N265" i="1" s="1"/>
  <c r="P265" i="1" s="1"/>
  <c r="V265" i="1" s="1"/>
  <c r="M265" i="1"/>
  <c r="H266" i="1"/>
  <c r="L266" i="1"/>
  <c r="M266" i="1"/>
  <c r="N266" i="1"/>
  <c r="P266" i="1"/>
  <c r="V266" i="1" s="1"/>
  <c r="H267" i="1"/>
  <c r="L267" i="1"/>
  <c r="N267" i="1" s="1"/>
  <c r="P267" i="1" s="1"/>
  <c r="V267" i="1" s="1"/>
  <c r="M267" i="1"/>
  <c r="H268" i="1"/>
  <c r="L268" i="1"/>
  <c r="M268" i="1"/>
  <c r="N268" i="1"/>
  <c r="P268" i="1"/>
  <c r="V268" i="1" s="1"/>
  <c r="H269" i="1"/>
  <c r="L269" i="1"/>
  <c r="N269" i="1" s="1"/>
  <c r="P269" i="1" s="1"/>
  <c r="V269" i="1" s="1"/>
  <c r="M269" i="1"/>
  <c r="H270" i="1"/>
  <c r="L270" i="1"/>
  <c r="M270" i="1"/>
  <c r="N270" i="1"/>
  <c r="P270" i="1"/>
  <c r="V270" i="1" s="1"/>
  <c r="H271" i="1"/>
  <c r="L271" i="1"/>
  <c r="N271" i="1" s="1"/>
  <c r="P271" i="1" s="1"/>
  <c r="V271" i="1" s="1"/>
  <c r="M271" i="1"/>
  <c r="H272" i="1"/>
  <c r="L272" i="1"/>
  <c r="M272" i="1"/>
  <c r="N272" i="1"/>
  <c r="P272" i="1"/>
  <c r="V272" i="1" s="1"/>
  <c r="H273" i="1"/>
  <c r="L273" i="1"/>
  <c r="N273" i="1" s="1"/>
  <c r="P273" i="1" s="1"/>
  <c r="V273" i="1" s="1"/>
  <c r="M273" i="1"/>
  <c r="H274" i="1"/>
  <c r="L274" i="1"/>
  <c r="M274" i="1"/>
  <c r="N274" i="1"/>
  <c r="P274" i="1"/>
  <c r="V274" i="1" s="1"/>
  <c r="H275" i="1"/>
  <c r="L275" i="1"/>
  <c r="N275" i="1" s="1"/>
  <c r="P275" i="1" s="1"/>
  <c r="V275" i="1" s="1"/>
  <c r="M275" i="1"/>
  <c r="H276" i="1"/>
  <c r="L276" i="1"/>
  <c r="M276" i="1"/>
  <c r="N276" i="1"/>
  <c r="P276" i="1"/>
  <c r="V276" i="1" s="1"/>
  <c r="H277" i="1"/>
  <c r="L277" i="1"/>
  <c r="N277" i="1" s="1"/>
  <c r="P277" i="1" s="1"/>
  <c r="V277" i="1" s="1"/>
  <c r="M277" i="1"/>
  <c r="H278" i="1"/>
  <c r="L278" i="1"/>
  <c r="M278" i="1"/>
  <c r="N278" i="1"/>
  <c r="P278" i="1"/>
  <c r="V278" i="1" s="1"/>
  <c r="E279" i="1"/>
  <c r="F279" i="1"/>
  <c r="H279" i="1"/>
  <c r="L279" i="1" s="1"/>
  <c r="N279" i="1" s="1"/>
  <c r="P279" i="1" s="1"/>
  <c r="M279" i="1"/>
  <c r="H284" i="1"/>
  <c r="L284" i="1"/>
  <c r="M284" i="1"/>
  <c r="N284" i="1"/>
  <c r="P284" i="1"/>
  <c r="V284" i="1" s="1"/>
  <c r="V294" i="1" s="1"/>
  <c r="V17" i="1" s="1"/>
  <c r="H285" i="1"/>
  <c r="L285" i="1"/>
  <c r="N285" i="1" s="1"/>
  <c r="P285" i="1" s="1"/>
  <c r="V285" i="1" s="1"/>
  <c r="M285" i="1"/>
  <c r="H286" i="1"/>
  <c r="L286" i="1"/>
  <c r="M286" i="1"/>
  <c r="N286" i="1"/>
  <c r="P286" i="1"/>
  <c r="V286" i="1" s="1"/>
  <c r="H287" i="1"/>
  <c r="L287" i="1"/>
  <c r="N287" i="1" s="1"/>
  <c r="P287" i="1" s="1"/>
  <c r="V287" i="1" s="1"/>
  <c r="M287" i="1"/>
  <c r="H288" i="1"/>
  <c r="L288" i="1"/>
  <c r="M288" i="1"/>
  <c r="N288" i="1"/>
  <c r="P288" i="1"/>
  <c r="V288" i="1" s="1"/>
  <c r="H289" i="1"/>
  <c r="L289" i="1"/>
  <c r="N289" i="1" s="1"/>
  <c r="P289" i="1" s="1"/>
  <c r="V289" i="1" s="1"/>
  <c r="M289" i="1"/>
  <c r="H290" i="1"/>
  <c r="L290" i="1"/>
  <c r="M290" i="1"/>
  <c r="N290" i="1"/>
  <c r="P290" i="1"/>
  <c r="V290" i="1" s="1"/>
  <c r="H291" i="1"/>
  <c r="L291" i="1"/>
  <c r="N291" i="1" s="1"/>
  <c r="P291" i="1" s="1"/>
  <c r="V291" i="1" s="1"/>
  <c r="M291" i="1"/>
  <c r="H292" i="1"/>
  <c r="L292" i="1"/>
  <c r="M292" i="1"/>
  <c r="N292" i="1"/>
  <c r="P292" i="1"/>
  <c r="V292" i="1" s="1"/>
  <c r="H293" i="1"/>
  <c r="L293" i="1"/>
  <c r="N293" i="1" s="1"/>
  <c r="P293" i="1" s="1"/>
  <c r="V293" i="1" s="1"/>
  <c r="M293" i="1"/>
  <c r="H297" i="1"/>
  <c r="L297" i="1"/>
  <c r="N297" i="1" s="1"/>
  <c r="P297" i="1" s="1"/>
  <c r="V297" i="1" s="1"/>
  <c r="M297" i="1"/>
  <c r="H298" i="1"/>
  <c r="L298" i="1"/>
  <c r="M298" i="1"/>
  <c r="N298" i="1"/>
  <c r="P298" i="1"/>
  <c r="V298" i="1" s="1"/>
  <c r="H299" i="1"/>
  <c r="L299" i="1"/>
  <c r="N299" i="1" s="1"/>
  <c r="P299" i="1" s="1"/>
  <c r="V299" i="1" s="1"/>
  <c r="M299" i="1"/>
  <c r="H300" i="1"/>
  <c r="L300" i="1"/>
  <c r="M300" i="1"/>
  <c r="N300" i="1"/>
  <c r="P300" i="1"/>
  <c r="V300" i="1" s="1"/>
  <c r="H301" i="1"/>
  <c r="L301" i="1"/>
  <c r="N301" i="1" s="1"/>
  <c r="P301" i="1" s="1"/>
  <c r="V301" i="1" s="1"/>
  <c r="M301" i="1"/>
  <c r="H302" i="1"/>
  <c r="L302" i="1"/>
  <c r="M302" i="1"/>
  <c r="N302" i="1"/>
  <c r="P302" i="1"/>
  <c r="V302" i="1" s="1"/>
  <c r="H303" i="1"/>
  <c r="L303" i="1"/>
  <c r="N303" i="1" s="1"/>
  <c r="P303" i="1" s="1"/>
  <c r="V303" i="1" s="1"/>
  <c r="M303" i="1"/>
  <c r="F304" i="1"/>
  <c r="H304" i="1" s="1"/>
  <c r="L304" i="1" s="1"/>
  <c r="N304" i="1" s="1"/>
  <c r="P304" i="1" s="1"/>
  <c r="V304" i="1" s="1"/>
  <c r="M304" i="1"/>
  <c r="F305" i="1"/>
  <c r="H305" i="1"/>
  <c r="L305" i="1" s="1"/>
  <c r="N305" i="1" s="1"/>
  <c r="M305" i="1"/>
  <c r="P305" i="1"/>
  <c r="V305" i="1" s="1"/>
  <c r="H306" i="1"/>
  <c r="L306" i="1"/>
  <c r="N306" i="1" s="1"/>
  <c r="P306" i="1" s="1"/>
  <c r="V306" i="1" s="1"/>
  <c r="M306" i="1"/>
  <c r="H307" i="1"/>
  <c r="L307" i="1"/>
  <c r="M307" i="1"/>
  <c r="N307" i="1"/>
  <c r="P307" i="1"/>
  <c r="V307" i="1" s="1"/>
  <c r="H308" i="1"/>
  <c r="L308" i="1"/>
  <c r="N308" i="1" s="1"/>
  <c r="P308" i="1" s="1"/>
  <c r="V308" i="1" s="1"/>
  <c r="M308" i="1"/>
  <c r="H309" i="1"/>
  <c r="L309" i="1"/>
  <c r="M309" i="1"/>
  <c r="N309" i="1"/>
  <c r="P309" i="1"/>
  <c r="V309" i="1" s="1"/>
  <c r="H310" i="1"/>
  <c r="L310" i="1"/>
  <c r="N310" i="1" s="1"/>
  <c r="P310" i="1" s="1"/>
  <c r="V310" i="1" s="1"/>
  <c r="M310" i="1"/>
  <c r="H311" i="1"/>
  <c r="L311" i="1"/>
  <c r="M311" i="1"/>
  <c r="N311" i="1"/>
  <c r="P311" i="1"/>
  <c r="V311" i="1" s="1"/>
  <c r="E315" i="1"/>
  <c r="H315" i="1" s="1"/>
  <c r="L315" i="1" s="1"/>
  <c r="N315" i="1" s="1"/>
  <c r="P315" i="1" s="1"/>
  <c r="V315" i="1" s="1"/>
  <c r="F315" i="1"/>
  <c r="M315" i="1"/>
  <c r="E316" i="1"/>
  <c r="H316" i="1" s="1"/>
  <c r="L316" i="1" s="1"/>
  <c r="N316" i="1" s="1"/>
  <c r="P316" i="1" s="1"/>
  <c r="V316" i="1" s="1"/>
  <c r="F316" i="1"/>
  <c r="M316" i="1"/>
  <c r="E317" i="1"/>
  <c r="H317" i="1" s="1"/>
  <c r="L317" i="1" s="1"/>
  <c r="N317" i="1" s="1"/>
  <c r="P317" i="1" s="1"/>
  <c r="V317" i="1" s="1"/>
  <c r="F317" i="1"/>
  <c r="M317" i="1"/>
  <c r="H318" i="1"/>
  <c r="L318" i="1"/>
  <c r="M318" i="1"/>
  <c r="N318" i="1"/>
  <c r="P318" i="1"/>
  <c r="V318" i="1" s="1"/>
  <c r="H319" i="1"/>
  <c r="L319" i="1"/>
  <c r="N319" i="1" s="1"/>
  <c r="P319" i="1" s="1"/>
  <c r="V319" i="1" s="1"/>
  <c r="M319" i="1"/>
  <c r="F320" i="1"/>
  <c r="H320" i="1" s="1"/>
  <c r="L320" i="1" s="1"/>
  <c r="N320" i="1" s="1"/>
  <c r="P320" i="1" s="1"/>
  <c r="V320" i="1" s="1"/>
  <c r="M320" i="1"/>
  <c r="H321" i="1"/>
  <c r="L321" i="1"/>
  <c r="N321" i="1" s="1"/>
  <c r="P321" i="1" s="1"/>
  <c r="M321" i="1"/>
  <c r="V321" i="1"/>
  <c r="H322" i="1"/>
  <c r="L322" i="1"/>
  <c r="M322" i="1"/>
  <c r="N322" i="1"/>
  <c r="P322" i="1" s="1"/>
  <c r="V322" i="1" s="1"/>
  <c r="H323" i="1"/>
  <c r="L323" i="1"/>
  <c r="N323" i="1" s="1"/>
  <c r="P323" i="1" s="1"/>
  <c r="M323" i="1"/>
  <c r="V323" i="1"/>
  <c r="H324" i="1"/>
  <c r="L324" i="1"/>
  <c r="M324" i="1"/>
  <c r="N324" i="1"/>
  <c r="P324" i="1" s="1"/>
  <c r="V324" i="1" s="1"/>
  <c r="H325" i="1"/>
  <c r="L325" i="1"/>
  <c r="N325" i="1" s="1"/>
  <c r="P325" i="1" s="1"/>
  <c r="M325" i="1"/>
  <c r="V325" i="1"/>
  <c r="F326" i="1"/>
  <c r="H326" i="1" s="1"/>
  <c r="L326" i="1" s="1"/>
  <c r="N326" i="1" s="1"/>
  <c r="P326" i="1" s="1"/>
  <c r="V326" i="1" s="1"/>
  <c r="M326" i="1"/>
  <c r="F327" i="1"/>
  <c r="H327" i="1" s="1"/>
  <c r="L327" i="1" s="1"/>
  <c r="N327" i="1" s="1"/>
  <c r="P327" i="1" s="1"/>
  <c r="V327" i="1" s="1"/>
  <c r="M327" i="1"/>
  <c r="E332" i="1"/>
  <c r="F332" i="1"/>
  <c r="H332" i="1"/>
  <c r="L332" i="1"/>
  <c r="N332" i="1" s="1"/>
  <c r="P332" i="1" s="1"/>
  <c r="V332" i="1" s="1"/>
  <c r="M332" i="1"/>
  <c r="H333" i="1"/>
  <c r="L333" i="1"/>
  <c r="M333" i="1"/>
  <c r="N333" i="1"/>
  <c r="P333" i="1" s="1"/>
  <c r="V333" i="1" s="1"/>
  <c r="E334" i="1"/>
  <c r="H334" i="1" s="1"/>
  <c r="L334" i="1" s="1"/>
  <c r="N334" i="1" s="1"/>
  <c r="P334" i="1" s="1"/>
  <c r="V334" i="1" s="1"/>
  <c r="F334" i="1"/>
  <c r="M334" i="1"/>
  <c r="H335" i="1"/>
  <c r="L335" i="1"/>
  <c r="N335" i="1" s="1"/>
  <c r="P335" i="1" s="1"/>
  <c r="M335" i="1"/>
  <c r="V335" i="1"/>
  <c r="H336" i="1"/>
  <c r="L336" i="1"/>
  <c r="M336" i="1"/>
  <c r="N336" i="1"/>
  <c r="P336" i="1" s="1"/>
  <c r="V336" i="1" s="1"/>
  <c r="H337" i="1"/>
  <c r="L337" i="1"/>
  <c r="N337" i="1" s="1"/>
  <c r="P337" i="1" s="1"/>
  <c r="M337" i="1"/>
  <c r="V337" i="1"/>
  <c r="H338" i="1"/>
  <c r="L338" i="1"/>
  <c r="M338" i="1"/>
  <c r="N338" i="1"/>
  <c r="P338" i="1" s="1"/>
  <c r="V338" i="1" s="1"/>
  <c r="H339" i="1"/>
  <c r="L339" i="1"/>
  <c r="N339" i="1" s="1"/>
  <c r="P339" i="1" s="1"/>
  <c r="M339" i="1"/>
  <c r="V339" i="1"/>
  <c r="H340" i="1"/>
  <c r="L340" i="1"/>
  <c r="M340" i="1"/>
  <c r="N340" i="1"/>
  <c r="P340" i="1" s="1"/>
  <c r="V340" i="1" s="1"/>
  <c r="F341" i="1"/>
  <c r="H341" i="1"/>
  <c r="L341" i="1" s="1"/>
  <c r="N341" i="1" s="1"/>
  <c r="M341" i="1"/>
  <c r="P341" i="1"/>
  <c r="V341" i="1" s="1"/>
  <c r="F342" i="1"/>
  <c r="H342" i="1"/>
  <c r="L342" i="1"/>
  <c r="N342" i="1" s="1"/>
  <c r="P342" i="1" s="1"/>
  <c r="V342" i="1" s="1"/>
  <c r="M342" i="1"/>
  <c r="H343" i="1"/>
  <c r="L343" i="1"/>
  <c r="M343" i="1"/>
  <c r="N343" i="1"/>
  <c r="P343" i="1" s="1"/>
  <c r="V343" i="1" s="1"/>
  <c r="H344" i="1"/>
  <c r="L344" i="1"/>
  <c r="N344" i="1" s="1"/>
  <c r="P344" i="1" s="1"/>
  <c r="V344" i="1" s="1"/>
  <c r="M344" i="1"/>
  <c r="F345" i="1"/>
  <c r="H345" i="1" s="1"/>
  <c r="L345" i="1" s="1"/>
  <c r="N345" i="1" s="1"/>
  <c r="P345" i="1" s="1"/>
  <c r="V345" i="1" s="1"/>
  <c r="M345" i="1"/>
  <c r="F350" i="1"/>
  <c r="E350" i="1"/>
  <c r="H350" i="1"/>
  <c r="L350" i="1" s="1"/>
  <c r="N350" i="1" s="1"/>
  <c r="P350" i="1" s="1"/>
  <c r="V350" i="1" s="1"/>
  <c r="M350" i="1"/>
  <c r="F351" i="1"/>
  <c r="H351" i="1"/>
  <c r="L351" i="1" s="1"/>
  <c r="N351" i="1" s="1"/>
  <c r="M351" i="1"/>
  <c r="E352" i="1"/>
  <c r="F352" i="1"/>
  <c r="H352" i="1"/>
  <c r="L352" i="1"/>
  <c r="N352" i="1" s="1"/>
  <c r="P352" i="1" s="1"/>
  <c r="V352" i="1" s="1"/>
  <c r="M352" i="1"/>
  <c r="F353" i="1"/>
  <c r="H353" i="1" s="1"/>
  <c r="L353" i="1"/>
  <c r="N353" i="1" s="1"/>
  <c r="P353" i="1" s="1"/>
  <c r="V353" i="1" s="1"/>
  <c r="M353" i="1"/>
  <c r="F354" i="1"/>
  <c r="H354" i="1" s="1"/>
  <c r="L354" i="1" s="1"/>
  <c r="N354" i="1" s="1"/>
  <c r="P354" i="1" s="1"/>
  <c r="V354" i="1" s="1"/>
  <c r="M354" i="1"/>
  <c r="F355" i="1"/>
  <c r="H355" i="1" s="1"/>
  <c r="L355" i="1" s="1"/>
  <c r="N355" i="1" s="1"/>
  <c r="P355" i="1" s="1"/>
  <c r="V355" i="1" s="1"/>
  <c r="M355" i="1"/>
  <c r="F356" i="1"/>
  <c r="H356" i="1"/>
  <c r="L356" i="1" s="1"/>
  <c r="N356" i="1" s="1"/>
  <c r="P356" i="1" s="1"/>
  <c r="V356" i="1" s="1"/>
  <c r="M356" i="1"/>
  <c r="F357" i="1"/>
  <c r="H357" i="1" s="1"/>
  <c r="L357" i="1" s="1"/>
  <c r="N357" i="1" s="1"/>
  <c r="P357" i="1" s="1"/>
  <c r="V357" i="1" s="1"/>
  <c r="M357" i="1"/>
  <c r="F358" i="1"/>
  <c r="H358" i="1" s="1"/>
  <c r="L358" i="1" s="1"/>
  <c r="N358" i="1" s="1"/>
  <c r="P358" i="1" s="1"/>
  <c r="V358" i="1" s="1"/>
  <c r="M358" i="1"/>
  <c r="F359" i="1"/>
  <c r="H359" i="1" s="1"/>
  <c r="L359" i="1" s="1"/>
  <c r="N359" i="1" s="1"/>
  <c r="P359" i="1" s="1"/>
  <c r="V359" i="1" s="1"/>
  <c r="M359" i="1"/>
  <c r="F360" i="1"/>
  <c r="H360" i="1"/>
  <c r="L360" i="1" s="1"/>
  <c r="N360" i="1" s="1"/>
  <c r="P360" i="1" s="1"/>
  <c r="V360" i="1" s="1"/>
  <c r="M360" i="1"/>
  <c r="H361" i="1"/>
  <c r="L361" i="1"/>
  <c r="M361" i="1"/>
  <c r="N361" i="1"/>
  <c r="P361" i="1" s="1"/>
  <c r="V361" i="1" s="1"/>
  <c r="F362" i="1"/>
  <c r="H362" i="1"/>
  <c r="L362" i="1" s="1"/>
  <c r="N362" i="1" s="1"/>
  <c r="M362" i="1"/>
  <c r="P362" i="1"/>
  <c r="V362" i="1" s="1"/>
  <c r="H363" i="1"/>
  <c r="L363" i="1"/>
  <c r="N363" i="1" s="1"/>
  <c r="P363" i="1" s="1"/>
  <c r="V363" i="1" s="1"/>
  <c r="M363" i="1"/>
  <c r="H364" i="1"/>
  <c r="L364" i="1"/>
  <c r="M364" i="1"/>
  <c r="N364" i="1"/>
  <c r="P364" i="1"/>
  <c r="V364" i="1" s="1"/>
  <c r="H365" i="1"/>
  <c r="L365" i="1"/>
  <c r="N365" i="1" s="1"/>
  <c r="P365" i="1" s="1"/>
  <c r="V365" i="1" s="1"/>
  <c r="M365" i="1"/>
  <c r="H366" i="1"/>
  <c r="L366" i="1"/>
  <c r="M366" i="1"/>
  <c r="N366" i="1"/>
  <c r="P366" i="1" s="1"/>
  <c r="V366" i="1" s="1"/>
  <c r="H367" i="1"/>
  <c r="L367" i="1"/>
  <c r="N367" i="1" s="1"/>
  <c r="P367" i="1" s="1"/>
  <c r="M367" i="1"/>
  <c r="V367" i="1"/>
  <c r="H368" i="1"/>
  <c r="L368" i="1"/>
  <c r="M368" i="1"/>
  <c r="N368" i="1"/>
  <c r="P368" i="1"/>
  <c r="V368" i="1" s="1"/>
  <c r="H369" i="1"/>
  <c r="L369" i="1"/>
  <c r="N369" i="1" s="1"/>
  <c r="P369" i="1" s="1"/>
  <c r="V369" i="1" s="1"/>
  <c r="M369" i="1"/>
  <c r="H370" i="1"/>
  <c r="L370" i="1"/>
  <c r="M370" i="1"/>
  <c r="N370" i="1"/>
  <c r="P370" i="1" s="1"/>
  <c r="V370" i="1" s="1"/>
  <c r="E374" i="1"/>
  <c r="H374" i="1" s="1"/>
  <c r="F374" i="1"/>
  <c r="L374" i="1"/>
  <c r="N374" i="1" s="1"/>
  <c r="M374" i="1"/>
  <c r="E375" i="1"/>
  <c r="H375" i="1" s="1"/>
  <c r="L375" i="1" s="1"/>
  <c r="N375" i="1" s="1"/>
  <c r="P375" i="1" s="1"/>
  <c r="V375" i="1" s="1"/>
  <c r="F375" i="1"/>
  <c r="M375" i="1"/>
  <c r="F376" i="1"/>
  <c r="H376" i="1" s="1"/>
  <c r="L376" i="1" s="1"/>
  <c r="N376" i="1" s="1"/>
  <c r="P376" i="1" s="1"/>
  <c r="V376" i="1" s="1"/>
  <c r="M376" i="1"/>
  <c r="F377" i="1"/>
  <c r="H377" i="1" s="1"/>
  <c r="L377" i="1" s="1"/>
  <c r="N377" i="1" s="1"/>
  <c r="P377" i="1" s="1"/>
  <c r="V377" i="1" s="1"/>
  <c r="M377" i="1"/>
  <c r="F378" i="1"/>
  <c r="H378" i="1"/>
  <c r="L378" i="1" s="1"/>
  <c r="N378" i="1" s="1"/>
  <c r="P378" i="1" s="1"/>
  <c r="V378" i="1" s="1"/>
  <c r="M378" i="1"/>
  <c r="H379" i="1"/>
  <c r="L379" i="1"/>
  <c r="M379" i="1"/>
  <c r="N379" i="1"/>
  <c r="P379" i="1" s="1"/>
  <c r="V379" i="1" s="1"/>
  <c r="H380" i="1"/>
  <c r="L380" i="1"/>
  <c r="N380" i="1" s="1"/>
  <c r="P380" i="1" s="1"/>
  <c r="V380" i="1" s="1"/>
  <c r="M380" i="1"/>
  <c r="F381" i="1"/>
  <c r="H381" i="1" s="1"/>
  <c r="L381" i="1"/>
  <c r="N381" i="1" s="1"/>
  <c r="P381" i="1" s="1"/>
  <c r="V381" i="1" s="1"/>
  <c r="M381" i="1"/>
  <c r="F382" i="1"/>
  <c r="H382" i="1" s="1"/>
  <c r="L382" i="1" s="1"/>
  <c r="N382" i="1" s="1"/>
  <c r="P382" i="1" s="1"/>
  <c r="V382" i="1" s="1"/>
  <c r="M382" i="1"/>
  <c r="H383" i="1"/>
  <c r="L383" i="1"/>
  <c r="N383" i="1" s="1"/>
  <c r="M383" i="1"/>
  <c r="P383" i="1"/>
  <c r="V383" i="1" s="1"/>
  <c r="H384" i="1"/>
  <c r="L384" i="1"/>
  <c r="M384" i="1"/>
  <c r="N384" i="1"/>
  <c r="P384" i="1" s="1"/>
  <c r="V384" i="1" s="1"/>
  <c r="H385" i="1"/>
  <c r="L385" i="1"/>
  <c r="N385" i="1" s="1"/>
  <c r="P385" i="1" s="1"/>
  <c r="V385" i="1" s="1"/>
  <c r="M385" i="1"/>
  <c r="F386" i="1"/>
  <c r="H386" i="1" s="1"/>
  <c r="L386" i="1"/>
  <c r="N386" i="1" s="1"/>
  <c r="P386" i="1" s="1"/>
  <c r="V386" i="1" s="1"/>
  <c r="M386" i="1"/>
  <c r="H387" i="1"/>
  <c r="L387" i="1"/>
  <c r="M387" i="1"/>
  <c r="N387" i="1"/>
  <c r="P387" i="1" s="1"/>
  <c r="V387" i="1" s="1"/>
  <c r="H388" i="1"/>
  <c r="L388" i="1"/>
  <c r="N388" i="1" s="1"/>
  <c r="P388" i="1" s="1"/>
  <c r="M388" i="1"/>
  <c r="V388" i="1"/>
  <c r="H389" i="1"/>
  <c r="L389" i="1"/>
  <c r="M389" i="1"/>
  <c r="N389" i="1"/>
  <c r="P389" i="1"/>
  <c r="V389" i="1" s="1"/>
  <c r="H390" i="1"/>
  <c r="L390" i="1"/>
  <c r="N390" i="1" s="1"/>
  <c r="P390" i="1" s="1"/>
  <c r="M390" i="1"/>
  <c r="V390" i="1"/>
  <c r="E394" i="1"/>
  <c r="F394" i="1"/>
  <c r="H394" i="1"/>
  <c r="L394" i="1" s="1"/>
  <c r="N394" i="1" s="1"/>
  <c r="P394" i="1" s="1"/>
  <c r="V394" i="1" s="1"/>
  <c r="M394" i="1"/>
  <c r="H395" i="1"/>
  <c r="L395" i="1" s="1"/>
  <c r="M395" i="1"/>
  <c r="F413" i="1"/>
  <c r="H413" i="1" s="1"/>
  <c r="L413" i="1" s="1"/>
  <c r="N413" i="1" s="1"/>
  <c r="P413" i="1" s="1"/>
  <c r="V413" i="1" s="1"/>
  <c r="M413" i="1"/>
  <c r="F414" i="1"/>
  <c r="H414" i="1" s="1"/>
  <c r="L414" i="1" s="1"/>
  <c r="N414" i="1" s="1"/>
  <c r="M414" i="1"/>
  <c r="H415" i="1"/>
  <c r="L415" i="1"/>
  <c r="N415" i="1" s="1"/>
  <c r="P415" i="1" s="1"/>
  <c r="M415" i="1"/>
  <c r="V415" i="1"/>
  <c r="H416" i="1"/>
  <c r="L416" i="1"/>
  <c r="M416" i="1"/>
  <c r="N416" i="1"/>
  <c r="P416" i="1"/>
  <c r="V416" i="1" s="1"/>
  <c r="F417" i="1"/>
  <c r="H417" i="1"/>
  <c r="L417" i="1" s="1"/>
  <c r="N417" i="1" s="1"/>
  <c r="P417" i="1" s="1"/>
  <c r="M417" i="1"/>
  <c r="V417" i="1"/>
  <c r="F418" i="1"/>
  <c r="H418" i="1" s="1"/>
  <c r="L418" i="1"/>
  <c r="N418" i="1" s="1"/>
  <c r="P418" i="1" s="1"/>
  <c r="V418" i="1" s="1"/>
  <c r="M418" i="1"/>
  <c r="H419" i="1"/>
  <c r="L419" i="1"/>
  <c r="M419" i="1"/>
  <c r="N419" i="1"/>
  <c r="P419" i="1" s="1"/>
  <c r="V419" i="1" s="1"/>
  <c r="H420" i="1"/>
  <c r="L420" i="1"/>
  <c r="M420" i="1"/>
  <c r="N420" i="1"/>
  <c r="P420" i="1" s="1"/>
  <c r="V420" i="1" s="1"/>
  <c r="L421" i="1"/>
  <c r="N421" i="1" s="1"/>
  <c r="P421" i="1" s="1"/>
  <c r="V421" i="1" s="1"/>
  <c r="M421" i="1"/>
  <c r="H422" i="1"/>
  <c r="L422" i="1"/>
  <c r="M422" i="1"/>
  <c r="N422" i="1"/>
  <c r="P422" i="1"/>
  <c r="V422" i="1" s="1"/>
  <c r="F423" i="1"/>
  <c r="H423" i="1" s="1"/>
  <c r="L423" i="1" s="1"/>
  <c r="N423" i="1" s="1"/>
  <c r="P423" i="1" s="1"/>
  <c r="V423" i="1" s="1"/>
  <c r="M423" i="1"/>
  <c r="H424" i="1"/>
  <c r="L424" i="1"/>
  <c r="N424" i="1" s="1"/>
  <c r="P424" i="1" s="1"/>
  <c r="V424" i="1" s="1"/>
  <c r="M424" i="1"/>
  <c r="H428" i="1"/>
  <c r="L428" i="1"/>
  <c r="N428" i="1" s="1"/>
  <c r="P428" i="1" s="1"/>
  <c r="V428" i="1" s="1"/>
  <c r="M428" i="1"/>
  <c r="H429" i="1"/>
  <c r="L429" i="1"/>
  <c r="N429" i="1" s="1"/>
  <c r="M429" i="1"/>
  <c r="P429" i="1"/>
  <c r="V429" i="1" s="1"/>
  <c r="H430" i="1"/>
  <c r="L430" i="1"/>
  <c r="N430" i="1" s="1"/>
  <c r="P430" i="1" s="1"/>
  <c r="V430" i="1" s="1"/>
  <c r="M430" i="1"/>
  <c r="H431" i="1"/>
  <c r="L431" i="1"/>
  <c r="N431" i="1" s="1"/>
  <c r="P431" i="1" s="1"/>
  <c r="V431" i="1" s="1"/>
  <c r="M431" i="1"/>
  <c r="H432" i="1"/>
  <c r="L432" i="1"/>
  <c r="M432" i="1"/>
  <c r="N432" i="1"/>
  <c r="P432" i="1" s="1"/>
  <c r="V432" i="1" s="1"/>
  <c r="H433" i="1"/>
  <c r="L433" i="1"/>
  <c r="N433" i="1" s="1"/>
  <c r="P433" i="1" s="1"/>
  <c r="V433" i="1" s="1"/>
  <c r="M433" i="1"/>
  <c r="H434" i="1"/>
  <c r="L434" i="1"/>
  <c r="N434" i="1" s="1"/>
  <c r="P434" i="1" s="1"/>
  <c r="V434" i="1" s="1"/>
  <c r="M434" i="1"/>
  <c r="H445" i="1"/>
  <c r="L445" i="1"/>
  <c r="M445" i="1"/>
  <c r="N445" i="1"/>
  <c r="P445" i="1" s="1"/>
  <c r="V445" i="1" s="1"/>
  <c r="F450" i="1"/>
  <c r="H450" i="1"/>
  <c r="L450" i="1" s="1"/>
  <c r="N450" i="1" s="1"/>
  <c r="M450" i="1"/>
  <c r="P450" i="1"/>
  <c r="V450" i="1" s="1"/>
  <c r="H451" i="1"/>
  <c r="L451" i="1"/>
  <c r="N451" i="1" s="1"/>
  <c r="P451" i="1" s="1"/>
  <c r="V451" i="1" s="1"/>
  <c r="M451" i="1"/>
  <c r="F452" i="1"/>
  <c r="E452" i="1" s="1"/>
  <c r="H452" i="1" s="1"/>
  <c r="L452" i="1"/>
  <c r="N452" i="1" s="1"/>
  <c r="P452" i="1" s="1"/>
  <c r="V452" i="1" s="1"/>
  <c r="M452" i="1"/>
  <c r="H453" i="1"/>
  <c r="L453" i="1"/>
  <c r="M453" i="1"/>
  <c r="N453" i="1"/>
  <c r="P453" i="1"/>
  <c r="V453" i="1" s="1"/>
  <c r="H454" i="1"/>
  <c r="L454" i="1"/>
  <c r="N454" i="1" s="1"/>
  <c r="P454" i="1" s="1"/>
  <c r="V454" i="1" s="1"/>
  <c r="M454" i="1"/>
  <c r="H455" i="1"/>
  <c r="L455" i="1"/>
  <c r="M455" i="1"/>
  <c r="N455" i="1"/>
  <c r="P455" i="1" s="1"/>
  <c r="V455" i="1" s="1"/>
  <c r="F456" i="1"/>
  <c r="H456" i="1" s="1"/>
  <c r="L456" i="1" s="1"/>
  <c r="N456" i="1" s="1"/>
  <c r="M456" i="1"/>
  <c r="P456" i="1"/>
  <c r="V456" i="1" s="1"/>
  <c r="H457" i="1"/>
  <c r="L457" i="1"/>
  <c r="N457" i="1" s="1"/>
  <c r="P457" i="1" s="1"/>
  <c r="V457" i="1" s="1"/>
  <c r="M457" i="1"/>
  <c r="F458" i="1"/>
  <c r="H458" i="1"/>
  <c r="L458" i="1" s="1"/>
  <c r="N458" i="1" s="1"/>
  <c r="P458" i="1" s="1"/>
  <c r="V458" i="1" s="1"/>
  <c r="M458" i="1"/>
  <c r="H459" i="1"/>
  <c r="L459" i="1"/>
  <c r="N459" i="1" s="1"/>
  <c r="P459" i="1" s="1"/>
  <c r="M459" i="1"/>
  <c r="V459" i="1"/>
  <c r="H460" i="1"/>
  <c r="L460" i="1"/>
  <c r="M460" i="1"/>
  <c r="N460" i="1"/>
  <c r="P460" i="1"/>
  <c r="V460" i="1" s="1"/>
  <c r="H461" i="1"/>
  <c r="L461" i="1"/>
  <c r="N461" i="1" s="1"/>
  <c r="M461" i="1"/>
  <c r="P461" i="1"/>
  <c r="V461" i="1" s="1"/>
  <c r="H462" i="1"/>
  <c r="L462" i="1"/>
  <c r="M462" i="1"/>
  <c r="N462" i="1"/>
  <c r="P462" i="1" s="1"/>
  <c r="V462" i="1" s="1"/>
  <c r="H463" i="1"/>
  <c r="L463" i="1"/>
  <c r="N463" i="1" s="1"/>
  <c r="M463" i="1"/>
  <c r="F464" i="1"/>
  <c r="H464" i="1" s="1"/>
  <c r="L464" i="1" s="1"/>
  <c r="M464" i="1"/>
  <c r="N464" i="1"/>
  <c r="P464" i="1" s="1"/>
  <c r="V464" i="1" s="1"/>
  <c r="H468" i="1"/>
  <c r="L468" i="1"/>
  <c r="N468" i="1" s="1"/>
  <c r="P468" i="1" s="1"/>
  <c r="M468" i="1"/>
  <c r="V468" i="1"/>
  <c r="V476" i="1" s="1"/>
  <c r="V27" i="1" s="1"/>
  <c r="H469" i="1"/>
  <c r="L469" i="1"/>
  <c r="N469" i="1" s="1"/>
  <c r="P469" i="1" s="1"/>
  <c r="V469" i="1" s="1"/>
  <c r="M469" i="1"/>
  <c r="F470" i="1"/>
  <c r="E470" i="1"/>
  <c r="H470" i="1" s="1"/>
  <c r="L470" i="1" s="1"/>
  <c r="N470" i="1" s="1"/>
  <c r="P470" i="1" s="1"/>
  <c r="V470" i="1" s="1"/>
  <c r="G470" i="1"/>
  <c r="M470" i="1"/>
  <c r="H471" i="1"/>
  <c r="L471" i="1"/>
  <c r="N471" i="1" s="1"/>
  <c r="P471" i="1" s="1"/>
  <c r="V471" i="1" s="1"/>
  <c r="M471" i="1"/>
  <c r="F472" i="1"/>
  <c r="E472" i="1"/>
  <c r="H472" i="1" s="1"/>
  <c r="G472" i="1"/>
  <c r="L472" i="1"/>
  <c r="N472" i="1" s="1"/>
  <c r="P472" i="1" s="1"/>
  <c r="V472" i="1" s="1"/>
  <c r="M472" i="1"/>
  <c r="H473" i="1"/>
  <c r="L473" i="1"/>
  <c r="M473" i="1"/>
  <c r="N473" i="1"/>
  <c r="P473" i="1" s="1"/>
  <c r="V473" i="1" s="1"/>
  <c r="H474" i="1"/>
  <c r="L474" i="1"/>
  <c r="M474" i="1"/>
  <c r="N474" i="1"/>
  <c r="P474" i="1" s="1"/>
  <c r="V474" i="1" s="1"/>
  <c r="F479" i="1"/>
  <c r="E479" i="1" s="1"/>
  <c r="H479" i="1" s="1"/>
  <c r="L479" i="1" s="1"/>
  <c r="M479" i="1"/>
  <c r="N479" i="1"/>
  <c r="P479" i="1" s="1"/>
  <c r="V479" i="1" s="1"/>
  <c r="F480" i="1"/>
  <c r="H480" i="1" s="1"/>
  <c r="L480" i="1" s="1"/>
  <c r="N480" i="1" s="1"/>
  <c r="M480" i="1"/>
  <c r="H481" i="1"/>
  <c r="L481" i="1"/>
  <c r="N481" i="1" s="1"/>
  <c r="P481" i="1" s="1"/>
  <c r="V481" i="1" s="1"/>
  <c r="M481" i="1"/>
  <c r="F482" i="1"/>
  <c r="H482" i="1"/>
  <c r="L482" i="1" s="1"/>
  <c r="N482" i="1" s="1"/>
  <c r="P482" i="1" s="1"/>
  <c r="V482" i="1" s="1"/>
  <c r="M482" i="1"/>
  <c r="H483" i="1"/>
  <c r="L483" i="1"/>
  <c r="N483" i="1" s="1"/>
  <c r="P483" i="1" s="1"/>
  <c r="V483" i="1" s="1"/>
  <c r="M483" i="1"/>
  <c r="H484" i="1"/>
  <c r="L484" i="1"/>
  <c r="M484" i="1"/>
  <c r="N484" i="1"/>
  <c r="P484" i="1" s="1"/>
  <c r="V484" i="1" s="1"/>
  <c r="F485" i="1"/>
  <c r="H485" i="1" s="1"/>
  <c r="L485" i="1" s="1"/>
  <c r="N485" i="1" s="1"/>
  <c r="M485" i="1"/>
  <c r="P485" i="1"/>
  <c r="V485" i="1" s="1"/>
  <c r="F486" i="1"/>
  <c r="H486" i="1"/>
  <c r="L486" i="1" s="1"/>
  <c r="N486" i="1" s="1"/>
  <c r="P486" i="1" s="1"/>
  <c r="V486" i="1" s="1"/>
  <c r="M486" i="1"/>
  <c r="F489" i="1"/>
  <c r="H489" i="1" s="1"/>
  <c r="L489" i="1" s="1"/>
  <c r="N489" i="1" s="1"/>
  <c r="P489" i="1" s="1"/>
  <c r="V489" i="1" s="1"/>
  <c r="M489" i="1"/>
  <c r="F493" i="1"/>
  <c r="H493" i="1" s="1"/>
  <c r="L493" i="1" s="1"/>
  <c r="N493" i="1" s="1"/>
  <c r="P493" i="1" s="1"/>
  <c r="V493" i="1" s="1"/>
  <c r="M493" i="1"/>
  <c r="H497" i="1"/>
  <c r="L497" i="1" s="1"/>
  <c r="M497" i="1"/>
  <c r="L506" i="1"/>
  <c r="M506" i="1"/>
  <c r="N506" i="1"/>
  <c r="P506" i="1"/>
  <c r="V506" i="1"/>
  <c r="H507" i="1"/>
  <c r="L507" i="1"/>
  <c r="M507" i="1"/>
  <c r="N507" i="1"/>
  <c r="P507" i="1"/>
  <c r="V507" i="1"/>
  <c r="V508" i="1"/>
  <c r="V30" i="1" s="1"/>
  <c r="L511" i="1"/>
  <c r="M511" i="1"/>
  <c r="N511" i="1"/>
  <c r="P511" i="1"/>
  <c r="V511" i="1"/>
  <c r="V31" i="1"/>
  <c r="H526" i="1"/>
  <c r="L526" i="1"/>
  <c r="M526" i="1"/>
  <c r="N526" i="1"/>
  <c r="P526" i="1"/>
  <c r="V526" i="1" s="1"/>
  <c r="V529" i="1" s="1"/>
  <c r="V32" i="1" s="1"/>
  <c r="H621" i="1"/>
  <c r="L621" i="1"/>
  <c r="M621" i="1"/>
  <c r="N621" i="1"/>
  <c r="P621" i="1" s="1"/>
  <c r="V621" i="1" s="1"/>
  <c r="H622" i="1"/>
  <c r="L622" i="1"/>
  <c r="M622" i="1"/>
  <c r="N622" i="1"/>
  <c r="P622" i="1" s="1"/>
  <c r="V622" i="1"/>
  <c r="H623" i="1"/>
  <c r="L623" i="1"/>
  <c r="N623" i="1" s="1"/>
  <c r="P623" i="1" s="1"/>
  <c r="V623" i="1" s="1"/>
  <c r="M623" i="1"/>
  <c r="H624" i="1"/>
  <c r="L624" i="1"/>
  <c r="N624" i="1" s="1"/>
  <c r="P624" i="1" s="1"/>
  <c r="V624" i="1" s="1"/>
  <c r="M624" i="1"/>
  <c r="H625" i="1"/>
  <c r="L625" i="1"/>
  <c r="M625" i="1"/>
  <c r="N625" i="1"/>
  <c r="P625" i="1" s="1"/>
  <c r="V625" i="1" s="1"/>
  <c r="H626" i="1"/>
  <c r="L626" i="1"/>
  <c r="M626" i="1"/>
  <c r="N626" i="1"/>
  <c r="P626" i="1" s="1"/>
  <c r="V626" i="1"/>
  <c r="H627" i="1"/>
  <c r="L627" i="1"/>
  <c r="N627" i="1" s="1"/>
  <c r="P627" i="1" s="1"/>
  <c r="V627" i="1" s="1"/>
  <c r="M627" i="1"/>
  <c r="H628" i="1"/>
  <c r="L628" i="1"/>
  <c r="N628" i="1" s="1"/>
  <c r="P628" i="1" s="1"/>
  <c r="V628" i="1" s="1"/>
  <c r="M628" i="1"/>
  <c r="H629" i="1"/>
  <c r="L629" i="1"/>
  <c r="M629" i="1"/>
  <c r="N629" i="1"/>
  <c r="P629" i="1" s="1"/>
  <c r="V629" i="1" s="1"/>
  <c r="H630" i="1"/>
  <c r="L630" i="1"/>
  <c r="M630" i="1"/>
  <c r="N630" i="1"/>
  <c r="P630" i="1" s="1"/>
  <c r="V630" i="1"/>
  <c r="H631" i="1"/>
  <c r="L631" i="1"/>
  <c r="N631" i="1" s="1"/>
  <c r="P631" i="1" s="1"/>
  <c r="V631" i="1" s="1"/>
  <c r="M631" i="1"/>
  <c r="H633" i="1"/>
  <c r="L633" i="1"/>
  <c r="N633" i="1" s="1"/>
  <c r="P633" i="1" s="1"/>
  <c r="V633" i="1" s="1"/>
  <c r="M633" i="1"/>
  <c r="H634" i="1"/>
  <c r="L634" i="1"/>
  <c r="M634" i="1"/>
  <c r="N634" i="1"/>
  <c r="P634" i="1" s="1"/>
  <c r="V634" i="1" s="1"/>
  <c r="H635" i="1"/>
  <c r="L635" i="1"/>
  <c r="M635" i="1"/>
  <c r="N635" i="1"/>
  <c r="P635" i="1" s="1"/>
  <c r="V635" i="1"/>
  <c r="H636" i="1"/>
  <c r="L636" i="1"/>
  <c r="N636" i="1" s="1"/>
  <c r="P636" i="1" s="1"/>
  <c r="V636" i="1" s="1"/>
  <c r="M636" i="1"/>
  <c r="H637" i="1"/>
  <c r="L637" i="1"/>
  <c r="N637" i="1" s="1"/>
  <c r="P637" i="1" s="1"/>
  <c r="V637" i="1" s="1"/>
  <c r="M637" i="1"/>
  <c r="H638" i="1"/>
  <c r="L638" i="1"/>
  <c r="M638" i="1"/>
  <c r="N638" i="1"/>
  <c r="P638" i="1" s="1"/>
  <c r="H639" i="1"/>
  <c r="L639" i="1"/>
  <c r="M639" i="1"/>
  <c r="N639" i="1"/>
  <c r="P639" i="1" s="1"/>
  <c r="V639" i="1"/>
  <c r="H640" i="1"/>
  <c r="L640" i="1"/>
  <c r="N640" i="1" s="1"/>
  <c r="P640" i="1" s="1"/>
  <c r="V640" i="1" s="1"/>
  <c r="M640" i="1"/>
  <c r="F645" i="1"/>
  <c r="H645" i="1" s="1"/>
  <c r="L645" i="1" s="1"/>
  <c r="N645" i="1" s="1"/>
  <c r="P645" i="1" s="1"/>
  <c r="V645" i="1" s="1"/>
  <c r="M645" i="1"/>
  <c r="H646" i="1"/>
  <c r="L646" i="1"/>
  <c r="N646" i="1" s="1"/>
  <c r="P646" i="1" s="1"/>
  <c r="V646" i="1" s="1"/>
  <c r="M646" i="1"/>
  <c r="H647" i="1"/>
  <c r="L647" i="1"/>
  <c r="M647" i="1"/>
  <c r="N647" i="1"/>
  <c r="P647" i="1" s="1"/>
  <c r="V647" i="1" s="1"/>
  <c r="F648" i="1"/>
  <c r="H648" i="1"/>
  <c r="L648" i="1" s="1"/>
  <c r="N648" i="1" s="1"/>
  <c r="M648" i="1"/>
  <c r="H649" i="1"/>
  <c r="L649" i="1"/>
  <c r="M649" i="1"/>
  <c r="N649" i="1"/>
  <c r="P649" i="1" s="1"/>
  <c r="V649" i="1" s="1"/>
  <c r="F650" i="1"/>
  <c r="H650" i="1" s="1"/>
  <c r="L650" i="1" s="1"/>
  <c r="N650" i="1" s="1"/>
  <c r="P650" i="1" s="1"/>
  <c r="V650" i="1" s="1"/>
  <c r="M650" i="1"/>
  <c r="H653" i="1"/>
  <c r="L653" i="1"/>
  <c r="N653" i="1" s="1"/>
  <c r="P653" i="1" s="1"/>
  <c r="V653" i="1" s="1"/>
  <c r="M653" i="1"/>
  <c r="H655" i="1"/>
  <c r="L655" i="1"/>
  <c r="M655" i="1"/>
  <c r="N655" i="1"/>
  <c r="P655" i="1" s="1"/>
  <c r="V655" i="1" s="1"/>
  <c r="H659" i="1"/>
  <c r="L659" i="1"/>
  <c r="M659" i="1"/>
  <c r="N659" i="1"/>
  <c r="H660" i="1"/>
  <c r="L660" i="1"/>
  <c r="N660" i="1" s="1"/>
  <c r="M660" i="1"/>
  <c r="P660" i="1"/>
  <c r="V660" i="1" s="1"/>
  <c r="H661" i="1"/>
  <c r="L661" i="1"/>
  <c r="N661" i="1" s="1"/>
  <c r="P661" i="1" s="1"/>
  <c r="V661" i="1" s="1"/>
  <c r="M661" i="1"/>
  <c r="H662" i="1"/>
  <c r="L662" i="1"/>
  <c r="N662" i="1" s="1"/>
  <c r="P662" i="1" s="1"/>
  <c r="V662" i="1" s="1"/>
  <c r="M662" i="1"/>
  <c r="H663" i="1"/>
  <c r="L663" i="1"/>
  <c r="M663" i="1"/>
  <c r="N663" i="1"/>
  <c r="P663" i="1" s="1"/>
  <c r="V663" i="1" s="1"/>
  <c r="H664" i="1"/>
  <c r="L664" i="1"/>
  <c r="N664" i="1" s="1"/>
  <c r="P664" i="1" s="1"/>
  <c r="V664" i="1" s="1"/>
  <c r="M664" i="1"/>
  <c r="F669" i="1"/>
  <c r="H669" i="1"/>
  <c r="L669" i="1" s="1"/>
  <c r="M669" i="1"/>
  <c r="N669" i="1"/>
  <c r="H670" i="1"/>
  <c r="L670" i="1"/>
  <c r="M670" i="1"/>
  <c r="N670" i="1"/>
  <c r="P670" i="1" s="1"/>
  <c r="V670" i="1"/>
  <c r="H671" i="1"/>
  <c r="L671" i="1"/>
  <c r="N671" i="1" s="1"/>
  <c r="P671" i="1" s="1"/>
  <c r="V671" i="1" s="1"/>
  <c r="M671" i="1"/>
  <c r="H672" i="1"/>
  <c r="L672" i="1"/>
  <c r="N672" i="1" s="1"/>
  <c r="P672" i="1" s="1"/>
  <c r="V672" i="1" s="1"/>
  <c r="M672" i="1"/>
  <c r="H673" i="1"/>
  <c r="L673" i="1"/>
  <c r="M673" i="1"/>
  <c r="N673" i="1"/>
  <c r="P673" i="1" s="1"/>
  <c r="V673" i="1" s="1"/>
  <c r="H674" i="1"/>
  <c r="L674" i="1"/>
  <c r="M674" i="1"/>
  <c r="N674" i="1"/>
  <c r="P674" i="1" s="1"/>
  <c r="V674" i="1"/>
  <c r="H675" i="1"/>
  <c r="L675" i="1"/>
  <c r="N675" i="1" s="1"/>
  <c r="P675" i="1" s="1"/>
  <c r="V675" i="1" s="1"/>
  <c r="M675" i="1"/>
  <c r="F676" i="1"/>
  <c r="H676" i="1"/>
  <c r="L676" i="1"/>
  <c r="N676" i="1" s="1"/>
  <c r="P676" i="1" s="1"/>
  <c r="V676" i="1" s="1"/>
  <c r="M676" i="1"/>
  <c r="H677" i="1"/>
  <c r="L677" i="1"/>
  <c r="M677" i="1"/>
  <c r="N677" i="1"/>
  <c r="P677" i="1" s="1"/>
  <c r="V677" i="1" s="1"/>
  <c r="H678" i="1"/>
  <c r="L678" i="1"/>
  <c r="N678" i="1" s="1"/>
  <c r="P678" i="1" s="1"/>
  <c r="V678" i="1" s="1"/>
  <c r="M678" i="1"/>
  <c r="H679" i="1"/>
  <c r="L679" i="1"/>
  <c r="N679" i="1" s="1"/>
  <c r="P679" i="1" s="1"/>
  <c r="V679" i="1" s="1"/>
  <c r="M679" i="1"/>
  <c r="H680" i="1"/>
  <c r="L680" i="1"/>
  <c r="N680" i="1" s="1"/>
  <c r="P680" i="1" s="1"/>
  <c r="V680" i="1" s="1"/>
  <c r="M680" i="1"/>
  <c r="H681" i="1"/>
  <c r="L681" i="1"/>
  <c r="M681" i="1"/>
  <c r="N681" i="1"/>
  <c r="P681" i="1" s="1"/>
  <c r="V681" i="1" s="1"/>
  <c r="H682" i="1"/>
  <c r="L682" i="1"/>
  <c r="N682" i="1" s="1"/>
  <c r="P682" i="1" s="1"/>
  <c r="V682" i="1" s="1"/>
  <c r="M682" i="1"/>
  <c r="H683" i="1"/>
  <c r="L683" i="1"/>
  <c r="N683" i="1" s="1"/>
  <c r="P683" i="1" s="1"/>
  <c r="V683" i="1" s="1"/>
  <c r="M683" i="1"/>
  <c r="H684" i="1"/>
  <c r="L684" i="1"/>
  <c r="N684" i="1" s="1"/>
  <c r="P684" i="1" s="1"/>
  <c r="V684" i="1" s="1"/>
  <c r="M684" i="1"/>
  <c r="H685" i="1"/>
  <c r="L685" i="1"/>
  <c r="M685" i="1"/>
  <c r="N685" i="1"/>
  <c r="P685" i="1" s="1"/>
  <c r="V685" i="1" s="1"/>
  <c r="H686" i="1"/>
  <c r="L686" i="1"/>
  <c r="N686" i="1" s="1"/>
  <c r="M686" i="1"/>
  <c r="P686" i="1"/>
  <c r="V686" i="1"/>
  <c r="H687" i="1"/>
  <c r="L687" i="1"/>
  <c r="M687" i="1"/>
  <c r="N687" i="1"/>
  <c r="P687" i="1" s="1"/>
  <c r="V687" i="1" s="1"/>
  <c r="H693" i="1"/>
  <c r="L693" i="1"/>
  <c r="N693" i="1" s="1"/>
  <c r="M693" i="1"/>
  <c r="H694" i="1"/>
  <c r="L694" i="1"/>
  <c r="N694" i="1" s="1"/>
  <c r="P694" i="1" s="1"/>
  <c r="V694" i="1" s="1"/>
  <c r="M694" i="1"/>
  <c r="H695" i="1"/>
  <c r="L695" i="1"/>
  <c r="M695" i="1"/>
  <c r="N695" i="1"/>
  <c r="P695" i="1" s="1"/>
  <c r="V695" i="1"/>
  <c r="L696" i="1"/>
  <c r="M696" i="1"/>
  <c r="N696" i="1"/>
  <c r="P696" i="1" s="1"/>
  <c r="V696" i="1"/>
  <c r="F697" i="1"/>
  <c r="H697" i="1" s="1"/>
  <c r="L697" i="1" s="1"/>
  <c r="N697" i="1" s="1"/>
  <c r="P697" i="1" s="1"/>
  <c r="V697" i="1" s="1"/>
  <c r="M697" i="1"/>
  <c r="H495" i="1"/>
  <c r="F698" i="1"/>
  <c r="H698" i="1" s="1"/>
  <c r="L698" i="1" s="1"/>
  <c r="N698" i="1" s="1"/>
  <c r="P698" i="1" s="1"/>
  <c r="V698" i="1" s="1"/>
  <c r="M698" i="1"/>
  <c r="H699" i="1"/>
  <c r="L699" i="1"/>
  <c r="N699" i="1" s="1"/>
  <c r="P699" i="1" s="1"/>
  <c r="V699" i="1" s="1"/>
  <c r="M699" i="1"/>
  <c r="H700" i="1"/>
  <c r="L700" i="1"/>
  <c r="M700" i="1"/>
  <c r="N700" i="1"/>
  <c r="P700" i="1" s="1"/>
  <c r="V700" i="1" s="1"/>
  <c r="H701" i="1"/>
  <c r="L701" i="1"/>
  <c r="N701" i="1" s="1"/>
  <c r="M701" i="1"/>
  <c r="P701" i="1"/>
  <c r="V701" i="1"/>
  <c r="H706" i="1"/>
  <c r="L706" i="1"/>
  <c r="M706" i="1"/>
  <c r="N706" i="1"/>
  <c r="P706" i="1"/>
  <c r="V706" i="1"/>
  <c r="H707" i="1"/>
  <c r="L707" i="1"/>
  <c r="M707" i="1"/>
  <c r="N707" i="1"/>
  <c r="P707" i="1"/>
  <c r="V707" i="1"/>
  <c r="V708" i="1"/>
  <c r="V49" i="1" s="1"/>
  <c r="H711" i="1"/>
  <c r="L711" i="1"/>
  <c r="M711" i="1"/>
  <c r="N711" i="1"/>
  <c r="P711" i="1" s="1"/>
  <c r="V711" i="1"/>
  <c r="H712" i="1"/>
  <c r="L712" i="1"/>
  <c r="N712" i="1" s="1"/>
  <c r="M712" i="1"/>
  <c r="P712" i="1"/>
  <c r="V712" i="1" s="1"/>
  <c r="H713" i="1"/>
  <c r="L713" i="1"/>
  <c r="N713" i="1" s="1"/>
  <c r="M713" i="1"/>
  <c r="P713" i="1"/>
  <c r="V713" i="1" s="1"/>
  <c r="H714" i="1"/>
  <c r="L714" i="1"/>
  <c r="M714" i="1"/>
  <c r="N714" i="1"/>
  <c r="H715" i="1"/>
  <c r="L715" i="1"/>
  <c r="N715" i="1" s="1"/>
  <c r="P715" i="1" s="1"/>
  <c r="V715" i="1" s="1"/>
  <c r="M715" i="1"/>
  <c r="H716" i="1"/>
  <c r="L716" i="1"/>
  <c r="M716" i="1"/>
  <c r="N716" i="1"/>
  <c r="P716" i="1"/>
  <c r="V716" i="1" s="1"/>
  <c r="H717" i="1"/>
  <c r="L717" i="1"/>
  <c r="N717" i="1" s="1"/>
  <c r="P717" i="1" s="1"/>
  <c r="V717" i="1" s="1"/>
  <c r="M717" i="1"/>
  <c r="H718" i="1"/>
  <c r="L718" i="1"/>
  <c r="M718" i="1"/>
  <c r="N718" i="1"/>
  <c r="P718" i="1" s="1"/>
  <c r="V718" i="1" s="1"/>
  <c r="H719" i="1"/>
  <c r="L719" i="1"/>
  <c r="N719" i="1" s="1"/>
  <c r="P719" i="1" s="1"/>
  <c r="M719" i="1"/>
  <c r="V719" i="1"/>
  <c r="H720" i="1"/>
  <c r="L720" i="1"/>
  <c r="M720" i="1"/>
  <c r="N720" i="1"/>
  <c r="P720" i="1"/>
  <c r="V720" i="1" s="1"/>
  <c r="H721" i="1"/>
  <c r="L721" i="1"/>
  <c r="N721" i="1" s="1"/>
  <c r="M721" i="1"/>
  <c r="P721" i="1"/>
  <c r="V721" i="1" s="1"/>
  <c r="H722" i="1"/>
  <c r="L722" i="1"/>
  <c r="M722" i="1"/>
  <c r="N722" i="1"/>
  <c r="P722" i="1" s="1"/>
  <c r="V722" i="1" s="1"/>
  <c r="H723" i="1"/>
  <c r="L723" i="1"/>
  <c r="N723" i="1" s="1"/>
  <c r="P723" i="1" s="1"/>
  <c r="M723" i="1"/>
  <c r="V723" i="1"/>
  <c r="H725" i="1"/>
  <c r="L725" i="1"/>
  <c r="M725" i="1"/>
  <c r="N725" i="1"/>
  <c r="P725" i="1"/>
  <c r="V725" i="1" s="1"/>
  <c r="H726" i="1"/>
  <c r="L726" i="1"/>
  <c r="N726" i="1" s="1"/>
  <c r="P726" i="1" s="1"/>
  <c r="V726" i="1" s="1"/>
  <c r="M726" i="1"/>
  <c r="L727" i="1"/>
  <c r="N727" i="1" s="1"/>
  <c r="P727" i="1" s="1"/>
  <c r="V727" i="1" s="1"/>
  <c r="M727" i="1"/>
  <c r="H728" i="1"/>
  <c r="L728" i="1"/>
  <c r="N728" i="1" s="1"/>
  <c r="P728" i="1" s="1"/>
  <c r="V728" i="1" s="1"/>
  <c r="M728" i="1"/>
  <c r="H731" i="1"/>
  <c r="L731" i="1"/>
  <c r="N731" i="1" s="1"/>
  <c r="P731" i="1" s="1"/>
  <c r="V731" i="1" s="1"/>
  <c r="M731" i="1"/>
  <c r="H733" i="1"/>
  <c r="L733" i="1"/>
  <c r="M733" i="1"/>
  <c r="N733" i="1"/>
  <c r="P733" i="1" s="1"/>
  <c r="V733" i="1"/>
  <c r="H734" i="1"/>
  <c r="L734" i="1"/>
  <c r="N734" i="1" s="1"/>
  <c r="M734" i="1"/>
  <c r="P734" i="1"/>
  <c r="V734" i="1" s="1"/>
  <c r="H735" i="1"/>
  <c r="L735" i="1"/>
  <c r="N735" i="1" s="1"/>
  <c r="P735" i="1" s="1"/>
  <c r="V735" i="1" s="1"/>
  <c r="M735" i="1"/>
  <c r="H737" i="1"/>
  <c r="L737" i="1"/>
  <c r="M737" i="1"/>
  <c r="N737" i="1"/>
  <c r="P737" i="1" s="1"/>
  <c r="V737" i="1" s="1"/>
  <c r="H743" i="1"/>
  <c r="L743" i="1"/>
  <c r="N743" i="1" s="1"/>
  <c r="M743" i="1"/>
  <c r="H744" i="1"/>
  <c r="L744" i="1"/>
  <c r="M744" i="1"/>
  <c r="N744" i="1"/>
  <c r="P744" i="1" s="1"/>
  <c r="V744" i="1"/>
  <c r="H745" i="1"/>
  <c r="L745" i="1"/>
  <c r="N745" i="1" s="1"/>
  <c r="M745" i="1"/>
  <c r="P745" i="1"/>
  <c r="V745" i="1" s="1"/>
  <c r="H746" i="1"/>
  <c r="L746" i="1"/>
  <c r="N746" i="1" s="1"/>
  <c r="P746" i="1" s="1"/>
  <c r="V746" i="1" s="1"/>
  <c r="M746" i="1"/>
  <c r="H747" i="1"/>
  <c r="L747" i="1"/>
  <c r="M747" i="1"/>
  <c r="N747" i="1"/>
  <c r="P747" i="1" s="1"/>
  <c r="V747" i="1" s="1"/>
  <c r="H748" i="1"/>
  <c r="L748" i="1"/>
  <c r="M748" i="1"/>
  <c r="N748" i="1"/>
  <c r="P748" i="1" s="1"/>
  <c r="V748" i="1" s="1"/>
  <c r="H751" i="1"/>
  <c r="L751" i="1"/>
  <c r="N751" i="1" s="1"/>
  <c r="P751" i="1" s="1"/>
  <c r="V751" i="1" s="1"/>
  <c r="M751" i="1"/>
  <c r="H752" i="1"/>
  <c r="L752" i="1"/>
  <c r="M752" i="1"/>
  <c r="N752" i="1"/>
  <c r="P752" i="1" s="1"/>
  <c r="V752" i="1" s="1"/>
  <c r="H758" i="1"/>
  <c r="L758" i="1"/>
  <c r="N758" i="1" s="1"/>
  <c r="P758" i="1" s="1"/>
  <c r="V758" i="1" s="1"/>
  <c r="V769" i="1" s="1"/>
  <c r="V55" i="1" s="1"/>
  <c r="M758" i="1"/>
  <c r="V775" i="1"/>
  <c r="V56" i="1"/>
  <c r="H532" i="1"/>
  <c r="L532" i="1"/>
  <c r="M532" i="1"/>
  <c r="N532" i="1"/>
  <c r="P532" i="1" s="1"/>
  <c r="V532" i="1" s="1"/>
  <c r="H533" i="1"/>
  <c r="L533" i="1"/>
  <c r="N533" i="1" s="1"/>
  <c r="P533" i="1" s="1"/>
  <c r="V533" i="1" s="1"/>
  <c r="M533" i="1"/>
  <c r="H534" i="1"/>
  <c r="L534" i="1"/>
  <c r="M534" i="1"/>
  <c r="N534" i="1"/>
  <c r="P534" i="1"/>
  <c r="V534" i="1" s="1"/>
  <c r="H535" i="1"/>
  <c r="L535" i="1"/>
  <c r="N535" i="1" s="1"/>
  <c r="M535" i="1"/>
  <c r="P535" i="1"/>
  <c r="V535" i="1" s="1"/>
  <c r="H536" i="1"/>
  <c r="L536" i="1"/>
  <c r="M536" i="1"/>
  <c r="N536" i="1"/>
  <c r="H537" i="1"/>
  <c r="L537" i="1"/>
  <c r="N537" i="1" s="1"/>
  <c r="P537" i="1" s="1"/>
  <c r="V537" i="1" s="1"/>
  <c r="M537" i="1"/>
  <c r="H538" i="1"/>
  <c r="L538" i="1"/>
  <c r="M538" i="1"/>
  <c r="N538" i="1"/>
  <c r="P538" i="1"/>
  <c r="V538" i="1" s="1"/>
  <c r="H539" i="1"/>
  <c r="L539" i="1"/>
  <c r="N539" i="1" s="1"/>
  <c r="P539" i="1" s="1"/>
  <c r="V539" i="1" s="1"/>
  <c r="M539" i="1"/>
  <c r="H540" i="1"/>
  <c r="L540" i="1"/>
  <c r="M540" i="1"/>
  <c r="N540" i="1"/>
  <c r="P540" i="1" s="1"/>
  <c r="V540" i="1" s="1"/>
  <c r="H541" i="1"/>
  <c r="L541" i="1"/>
  <c r="N541" i="1" s="1"/>
  <c r="P541" i="1" s="1"/>
  <c r="M541" i="1"/>
  <c r="V541" i="1"/>
  <c r="H542" i="1"/>
  <c r="L542" i="1"/>
  <c r="M542" i="1"/>
  <c r="N542" i="1"/>
  <c r="P542" i="1"/>
  <c r="V542" i="1" s="1"/>
  <c r="H543" i="1"/>
  <c r="L543" i="1"/>
  <c r="N543" i="1" s="1"/>
  <c r="M543" i="1"/>
  <c r="P543" i="1"/>
  <c r="V543" i="1" s="1"/>
  <c r="H544" i="1"/>
  <c r="L544" i="1"/>
  <c r="M544" i="1"/>
  <c r="N544" i="1"/>
  <c r="P544" i="1" s="1"/>
  <c r="V544" i="1" s="1"/>
  <c r="H545" i="1"/>
  <c r="L545" i="1"/>
  <c r="N545" i="1" s="1"/>
  <c r="P545" i="1" s="1"/>
  <c r="M545" i="1"/>
  <c r="V545" i="1"/>
  <c r="H546" i="1"/>
  <c r="L546" i="1"/>
  <c r="M546" i="1"/>
  <c r="N546" i="1"/>
  <c r="P546" i="1"/>
  <c r="V546" i="1" s="1"/>
  <c r="H547" i="1"/>
  <c r="L547" i="1"/>
  <c r="N547" i="1" s="1"/>
  <c r="P547" i="1" s="1"/>
  <c r="V547" i="1" s="1"/>
  <c r="M547" i="1"/>
  <c r="H551" i="1"/>
  <c r="L551" i="1"/>
  <c r="N551" i="1" s="1"/>
  <c r="M551" i="1"/>
  <c r="P551" i="1"/>
  <c r="V551" i="1" s="1"/>
  <c r="H552" i="1"/>
  <c r="L552" i="1"/>
  <c r="M552" i="1"/>
  <c r="N552" i="1"/>
  <c r="P552" i="1"/>
  <c r="V552" i="1" s="1"/>
  <c r="H553" i="1"/>
  <c r="L553" i="1"/>
  <c r="N553" i="1" s="1"/>
  <c r="P553" i="1" s="1"/>
  <c r="M553" i="1"/>
  <c r="V553" i="1"/>
  <c r="H554" i="1"/>
  <c r="L554" i="1"/>
  <c r="M554" i="1"/>
  <c r="N554" i="1"/>
  <c r="P554" i="1"/>
  <c r="V554" i="1" s="1"/>
  <c r="H555" i="1"/>
  <c r="L555" i="1"/>
  <c r="N555" i="1" s="1"/>
  <c r="M555" i="1"/>
  <c r="P555" i="1"/>
  <c r="V555" i="1" s="1"/>
  <c r="H556" i="1"/>
  <c r="L556" i="1"/>
  <c r="M556" i="1"/>
  <c r="N556" i="1"/>
  <c r="P556" i="1"/>
  <c r="V556" i="1" s="1"/>
  <c r="H557" i="1"/>
  <c r="L557" i="1"/>
  <c r="N557" i="1" s="1"/>
  <c r="M557" i="1"/>
  <c r="H558" i="1"/>
  <c r="L558" i="1"/>
  <c r="M558" i="1"/>
  <c r="N558" i="1"/>
  <c r="P558" i="1"/>
  <c r="V558" i="1" s="1"/>
  <c r="H559" i="1"/>
  <c r="L559" i="1"/>
  <c r="N559" i="1" s="1"/>
  <c r="P559" i="1" s="1"/>
  <c r="V559" i="1" s="1"/>
  <c r="M559" i="1"/>
  <c r="H560" i="1"/>
  <c r="L560" i="1"/>
  <c r="M560" i="1"/>
  <c r="N560" i="1"/>
  <c r="P560" i="1"/>
  <c r="V560" i="1" s="1"/>
  <c r="H561" i="1"/>
  <c r="L561" i="1"/>
  <c r="N561" i="1" s="1"/>
  <c r="P561" i="1" s="1"/>
  <c r="M561" i="1"/>
  <c r="V561" i="1"/>
  <c r="H565" i="1"/>
  <c r="L565" i="1"/>
  <c r="N565" i="1" s="1"/>
  <c r="P565" i="1" s="1"/>
  <c r="M565" i="1"/>
  <c r="V565" i="1"/>
  <c r="H566" i="1"/>
  <c r="L566" i="1"/>
  <c r="M566" i="1"/>
  <c r="N566" i="1"/>
  <c r="P566" i="1"/>
  <c r="V566" i="1" s="1"/>
  <c r="H567" i="1"/>
  <c r="L567" i="1"/>
  <c r="N567" i="1" s="1"/>
  <c r="M567" i="1"/>
  <c r="H568" i="1"/>
  <c r="L568" i="1"/>
  <c r="M568" i="1"/>
  <c r="N568" i="1"/>
  <c r="P568" i="1" s="1"/>
  <c r="V568" i="1" s="1"/>
  <c r="H569" i="1"/>
  <c r="L569" i="1"/>
  <c r="N569" i="1" s="1"/>
  <c r="P569" i="1" s="1"/>
  <c r="V569" i="1" s="1"/>
  <c r="M569" i="1"/>
  <c r="H570" i="1"/>
  <c r="L570" i="1"/>
  <c r="M570" i="1"/>
  <c r="N570" i="1"/>
  <c r="P570" i="1"/>
  <c r="V570" i="1" s="1"/>
  <c r="H571" i="1"/>
  <c r="L571" i="1"/>
  <c r="N571" i="1" s="1"/>
  <c r="M571" i="1"/>
  <c r="P571" i="1"/>
  <c r="V571" i="1" s="1"/>
  <c r="H572" i="1"/>
  <c r="L572" i="1"/>
  <c r="M572" i="1"/>
  <c r="N572" i="1"/>
  <c r="P572" i="1" s="1"/>
  <c r="V572" i="1" s="1"/>
  <c r="H573" i="1"/>
  <c r="L573" i="1"/>
  <c r="N573" i="1" s="1"/>
  <c r="P573" i="1" s="1"/>
  <c r="V573" i="1" s="1"/>
  <c r="M573" i="1"/>
  <c r="H574" i="1"/>
  <c r="L574" i="1"/>
  <c r="M574" i="1"/>
  <c r="N574" i="1"/>
  <c r="P574" i="1"/>
  <c r="V574" i="1" s="1"/>
  <c r="H578" i="1"/>
  <c r="L578" i="1"/>
  <c r="M578" i="1"/>
  <c r="N578" i="1"/>
  <c r="P578" i="1"/>
  <c r="V578" i="1" s="1"/>
  <c r="H579" i="1"/>
  <c r="L579" i="1"/>
  <c r="N579" i="1" s="1"/>
  <c r="M579" i="1"/>
  <c r="P579" i="1"/>
  <c r="V579" i="1" s="1"/>
  <c r="H580" i="1"/>
  <c r="L580" i="1"/>
  <c r="M580" i="1"/>
  <c r="N580" i="1"/>
  <c r="H581" i="1"/>
  <c r="L581" i="1"/>
  <c r="N581" i="1" s="1"/>
  <c r="P581" i="1" s="1"/>
  <c r="V581" i="1" s="1"/>
  <c r="M581" i="1"/>
  <c r="H582" i="1"/>
  <c r="L582" i="1"/>
  <c r="M582" i="1"/>
  <c r="N582" i="1"/>
  <c r="P582" i="1"/>
  <c r="V582" i="1" s="1"/>
  <c r="H583" i="1"/>
  <c r="L583" i="1"/>
  <c r="N583" i="1" s="1"/>
  <c r="P583" i="1" s="1"/>
  <c r="V583" i="1" s="1"/>
  <c r="M583" i="1"/>
  <c r="H584" i="1"/>
  <c r="L584" i="1"/>
  <c r="M584" i="1"/>
  <c r="N584" i="1"/>
  <c r="P584" i="1" s="1"/>
  <c r="V584" i="1" s="1"/>
  <c r="H585" i="1"/>
  <c r="L585" i="1"/>
  <c r="N585" i="1" s="1"/>
  <c r="P585" i="1" s="1"/>
  <c r="M585" i="1"/>
  <c r="V585" i="1"/>
  <c r="H586" i="1"/>
  <c r="L586" i="1"/>
  <c r="M586" i="1"/>
  <c r="N586" i="1"/>
  <c r="P586" i="1"/>
  <c r="V586" i="1" s="1"/>
  <c r="H587" i="1"/>
  <c r="L587" i="1"/>
  <c r="N587" i="1" s="1"/>
  <c r="M587" i="1"/>
  <c r="P587" i="1"/>
  <c r="V587" i="1" s="1"/>
  <c r="H588" i="1"/>
  <c r="L588" i="1"/>
  <c r="M588" i="1"/>
  <c r="N588" i="1"/>
  <c r="P588" i="1"/>
  <c r="V588" i="1" s="1"/>
  <c r="H589" i="1"/>
  <c r="L589" i="1"/>
  <c r="N589" i="1" s="1"/>
  <c r="P589" i="1" s="1"/>
  <c r="V589" i="1" s="1"/>
  <c r="M589" i="1"/>
  <c r="H590" i="1"/>
  <c r="L590" i="1"/>
  <c r="M590" i="1"/>
  <c r="N590" i="1"/>
  <c r="P590" i="1" s="1"/>
  <c r="V590" i="1" s="1"/>
  <c r="H591" i="1"/>
  <c r="L591" i="1"/>
  <c r="N591" i="1" s="1"/>
  <c r="P591" i="1" s="1"/>
  <c r="V591" i="1" s="1"/>
  <c r="M591" i="1"/>
  <c r="H592" i="1"/>
  <c r="L592" i="1"/>
  <c r="M592" i="1"/>
  <c r="N592" i="1"/>
  <c r="P592" i="1" s="1"/>
  <c r="V592" i="1" s="1"/>
  <c r="H593" i="1"/>
  <c r="L593" i="1"/>
  <c r="N593" i="1" s="1"/>
  <c r="P593" i="1" s="1"/>
  <c r="V593" i="1" s="1"/>
  <c r="M593" i="1"/>
  <c r="H594" i="1"/>
  <c r="L594" i="1"/>
  <c r="M594" i="1"/>
  <c r="N594" i="1"/>
  <c r="P594" i="1" s="1"/>
  <c r="V594" i="1" s="1"/>
  <c r="H595" i="1"/>
  <c r="L595" i="1"/>
  <c r="M595" i="1"/>
  <c r="N595" i="1"/>
  <c r="P595" i="1"/>
  <c r="V595" i="1" s="1"/>
  <c r="H596" i="1"/>
  <c r="L596" i="1"/>
  <c r="N596" i="1" s="1"/>
  <c r="P596" i="1" s="1"/>
  <c r="V596" i="1" s="1"/>
  <c r="M596" i="1"/>
  <c r="H597" i="1"/>
  <c r="L597" i="1"/>
  <c r="N597" i="1" s="1"/>
  <c r="P597" i="1" s="1"/>
  <c r="V597" i="1" s="1"/>
  <c r="M597" i="1"/>
  <c r="H598" i="1"/>
  <c r="L598" i="1"/>
  <c r="M598" i="1"/>
  <c r="N598" i="1"/>
  <c r="P598" i="1" s="1"/>
  <c r="V598" i="1" s="1"/>
  <c r="H599" i="1"/>
  <c r="L599" i="1"/>
  <c r="M599" i="1"/>
  <c r="N599" i="1"/>
  <c r="P599" i="1" s="1"/>
  <c r="V599" i="1" s="1"/>
  <c r="H600" i="1"/>
  <c r="L600" i="1"/>
  <c r="M600" i="1"/>
  <c r="N600" i="1"/>
  <c r="P600" i="1" s="1"/>
  <c r="V600" i="1" s="1"/>
  <c r="H601" i="1"/>
  <c r="L601" i="1"/>
  <c r="N601" i="1" s="1"/>
  <c r="P601" i="1" s="1"/>
  <c r="V601" i="1" s="1"/>
  <c r="M601" i="1"/>
  <c r="H605" i="1"/>
  <c r="L605" i="1"/>
  <c r="M605" i="1"/>
  <c r="N605" i="1"/>
  <c r="P605" i="1" s="1"/>
  <c r="V605" i="1" s="1"/>
  <c r="H606" i="1"/>
  <c r="L606" i="1"/>
  <c r="M606" i="1"/>
  <c r="N606" i="1"/>
  <c r="P606" i="1" s="1"/>
  <c r="V606" i="1" s="1"/>
  <c r="H607" i="1"/>
  <c r="L607" i="1"/>
  <c r="M607" i="1"/>
  <c r="N607" i="1"/>
  <c r="P607" i="1" s="1"/>
  <c r="V607" i="1" s="1"/>
  <c r="H608" i="1"/>
  <c r="L608" i="1"/>
  <c r="N608" i="1" s="1"/>
  <c r="M608" i="1"/>
  <c r="H609" i="1"/>
  <c r="L609" i="1"/>
  <c r="M609" i="1"/>
  <c r="N609" i="1"/>
  <c r="P609" i="1" s="1"/>
  <c r="V609" i="1" s="1"/>
  <c r="H610" i="1"/>
  <c r="L610" i="1"/>
  <c r="N610" i="1" s="1"/>
  <c r="P610" i="1" s="1"/>
  <c r="V610" i="1" s="1"/>
  <c r="M610" i="1"/>
  <c r="H611" i="1"/>
  <c r="L611" i="1"/>
  <c r="N611" i="1" s="1"/>
  <c r="P611" i="1" s="1"/>
  <c r="V611" i="1" s="1"/>
  <c r="M611" i="1"/>
  <c r="H612" i="1"/>
  <c r="L612" i="1"/>
  <c r="M612" i="1"/>
  <c r="N612" i="1"/>
  <c r="P612" i="1" s="1"/>
  <c r="V612" i="1" s="1"/>
  <c r="H613" i="1"/>
  <c r="L613" i="1"/>
  <c r="M613" i="1"/>
  <c r="N613" i="1"/>
  <c r="P613" i="1" s="1"/>
  <c r="V613" i="1"/>
  <c r="H614" i="1"/>
  <c r="L614" i="1"/>
  <c r="M614" i="1"/>
  <c r="N614" i="1"/>
  <c r="P614" i="1" s="1"/>
  <c r="V614" i="1" s="1"/>
  <c r="H615" i="1"/>
  <c r="L615" i="1"/>
  <c r="N615" i="1" s="1"/>
  <c r="P615" i="1" s="1"/>
  <c r="V615" i="1" s="1"/>
  <c r="M615" i="1"/>
  <c r="H616" i="1"/>
  <c r="L616" i="1"/>
  <c r="M616" i="1"/>
  <c r="N616" i="1"/>
  <c r="P616" i="1" s="1"/>
  <c r="V616" i="1" s="1"/>
  <c r="H617" i="1"/>
  <c r="L617" i="1"/>
  <c r="M617" i="1"/>
  <c r="N617" i="1"/>
  <c r="P617" i="1" s="1"/>
  <c r="V617" i="1" s="1"/>
  <c r="F778" i="1"/>
  <c r="H778" i="1" s="1"/>
  <c r="H69" i="1"/>
  <c r="L69" i="1"/>
  <c r="M69" i="1"/>
  <c r="N69" i="1"/>
  <c r="H70" i="1"/>
  <c r="L70" i="1"/>
  <c r="N70" i="1" s="1"/>
  <c r="M70" i="1"/>
  <c r="H71" i="1"/>
  <c r="L71" i="1"/>
  <c r="M71" i="1"/>
  <c r="N71" i="1"/>
  <c r="H72" i="1"/>
  <c r="L72" i="1"/>
  <c r="N72" i="1"/>
  <c r="H73" i="1"/>
  <c r="L73" i="1"/>
  <c r="N73" i="1" s="1"/>
  <c r="M73" i="1"/>
  <c r="H74" i="1"/>
  <c r="L74" i="1"/>
  <c r="M74" i="1"/>
  <c r="N74" i="1"/>
  <c r="H75" i="1"/>
  <c r="L75" i="1"/>
  <c r="M75" i="1"/>
  <c r="N75" i="1"/>
  <c r="H76" i="1"/>
  <c r="L76" i="1"/>
  <c r="M76" i="1"/>
  <c r="N76" i="1"/>
  <c r="H77" i="1"/>
  <c r="L77" i="1"/>
  <c r="M77" i="1"/>
  <c r="N77" i="1"/>
  <c r="H78" i="1"/>
  <c r="L78" i="1"/>
  <c r="M78" i="1"/>
  <c r="N78" i="1"/>
  <c r="H79" i="1"/>
  <c r="L79" i="1"/>
  <c r="M79" i="1"/>
  <c r="N79" i="1"/>
  <c r="H80" i="1"/>
  <c r="L80" i="1"/>
  <c r="M80" i="1"/>
  <c r="N80" i="1"/>
  <c r="H81" i="1"/>
  <c r="L81" i="1"/>
  <c r="M81" i="1"/>
  <c r="N81" i="1"/>
  <c r="H82" i="1"/>
  <c r="L82" i="1"/>
  <c r="M82" i="1"/>
  <c r="N82" i="1"/>
  <c r="H83" i="1"/>
  <c r="L83" i="1"/>
  <c r="M83" i="1"/>
  <c r="N83" i="1"/>
  <c r="H84" i="1"/>
  <c r="L84" i="1"/>
  <c r="M84" i="1"/>
  <c r="N84" i="1"/>
  <c r="H85" i="1"/>
  <c r="L85" i="1"/>
  <c r="M85" i="1"/>
  <c r="N85" i="1"/>
  <c r="H86" i="1"/>
  <c r="L86" i="1"/>
  <c r="M86" i="1"/>
  <c r="N86" i="1"/>
  <c r="H87" i="1"/>
  <c r="L87" i="1"/>
  <c r="M87" i="1"/>
  <c r="N87" i="1"/>
  <c r="H88" i="1"/>
  <c r="L88" i="1"/>
  <c r="M88" i="1"/>
  <c r="N88" i="1"/>
  <c r="H92" i="1"/>
  <c r="L92" i="1"/>
  <c r="M92" i="1"/>
  <c r="N92" i="1"/>
  <c r="H93" i="1"/>
  <c r="L93" i="1"/>
  <c r="M93" i="1"/>
  <c r="N93" i="1"/>
  <c r="H98" i="1"/>
  <c r="L98" i="1"/>
  <c r="M98" i="1"/>
  <c r="N98" i="1"/>
  <c r="H101" i="1"/>
  <c r="L101" i="1"/>
  <c r="M101" i="1"/>
  <c r="N101" i="1"/>
  <c r="E107" i="1"/>
  <c r="F107" i="1"/>
  <c r="H107" i="1" s="1"/>
  <c r="L107" i="1" s="1"/>
  <c r="N107" i="1" s="1"/>
  <c r="N115" i="1" s="1"/>
  <c r="N6" i="1" s="1"/>
  <c r="M107" i="1"/>
  <c r="H108" i="1"/>
  <c r="L108" i="1"/>
  <c r="M108" i="1"/>
  <c r="N108" i="1"/>
  <c r="H109" i="1"/>
  <c r="L109" i="1"/>
  <c r="M109" i="1"/>
  <c r="N109" i="1"/>
  <c r="H110" i="1"/>
  <c r="L110" i="1"/>
  <c r="M110" i="1"/>
  <c r="N110" i="1"/>
  <c r="H111" i="1"/>
  <c r="L111" i="1"/>
  <c r="M111" i="1"/>
  <c r="N111" i="1"/>
  <c r="H113" i="1"/>
  <c r="L113" i="1"/>
  <c r="M113" i="1"/>
  <c r="N113" i="1"/>
  <c r="H114" i="1"/>
  <c r="L114" i="1"/>
  <c r="M114" i="1"/>
  <c r="N114" i="1"/>
  <c r="H125" i="1"/>
  <c r="L125" i="1"/>
  <c r="N125" i="1" s="1"/>
  <c r="N131" i="1" s="1"/>
  <c r="N7" i="1" s="1"/>
  <c r="M125" i="1"/>
  <c r="H126" i="1"/>
  <c r="L126" i="1"/>
  <c r="M126" i="1"/>
  <c r="N126" i="1"/>
  <c r="H127" i="1"/>
  <c r="L127" i="1"/>
  <c r="N127" i="1" s="1"/>
  <c r="M127" i="1"/>
  <c r="H129" i="1"/>
  <c r="L129" i="1"/>
  <c r="M129" i="1"/>
  <c r="N129" i="1"/>
  <c r="H130" i="1"/>
  <c r="L130" i="1"/>
  <c r="N130" i="1" s="1"/>
  <c r="M130" i="1"/>
  <c r="H162" i="1"/>
  <c r="L162" i="1"/>
  <c r="M162" i="1"/>
  <c r="N162" i="1"/>
  <c r="H163" i="1"/>
  <c r="L163" i="1"/>
  <c r="M163" i="1"/>
  <c r="N163" i="1"/>
  <c r="H165" i="1"/>
  <c r="L165" i="1"/>
  <c r="M165" i="1"/>
  <c r="N165" i="1"/>
  <c r="N176" i="1"/>
  <c r="N9" i="1"/>
  <c r="H203" i="1"/>
  <c r="L203" i="1"/>
  <c r="M203" i="1"/>
  <c r="N203" i="1"/>
  <c r="N205" i="1" s="1"/>
  <c r="N12" i="1" s="1"/>
  <c r="H204" i="1"/>
  <c r="L204" i="1"/>
  <c r="M204" i="1"/>
  <c r="N204" i="1"/>
  <c r="N218" i="1"/>
  <c r="N13" i="1"/>
  <c r="H232" i="1"/>
  <c r="L232" i="1"/>
  <c r="M232" i="1"/>
  <c r="N232" i="1"/>
  <c r="E251" i="1"/>
  <c r="F251" i="1"/>
  <c r="H251" i="1" s="1"/>
  <c r="L251" i="1" s="1"/>
  <c r="N251" i="1" s="1"/>
  <c r="N254" i="1" s="1"/>
  <c r="N15" i="1" s="1"/>
  <c r="M251" i="1"/>
  <c r="H253" i="1"/>
  <c r="L253" i="1"/>
  <c r="M253" i="1"/>
  <c r="N253" i="1"/>
  <c r="H280" i="1"/>
  <c r="L280" i="1"/>
  <c r="M280" i="1"/>
  <c r="N280" i="1"/>
  <c r="N294" i="1"/>
  <c r="N17" i="1"/>
  <c r="N312" i="1"/>
  <c r="N18" i="1"/>
  <c r="H328" i="1"/>
  <c r="L328" i="1"/>
  <c r="M328" i="1"/>
  <c r="N328" i="1"/>
  <c r="N329" i="1" s="1"/>
  <c r="N19" i="1" s="1"/>
  <c r="H346" i="1"/>
  <c r="L346" i="1"/>
  <c r="M346" i="1"/>
  <c r="N346" i="1"/>
  <c r="N347" i="1" s="1"/>
  <c r="N20" i="1" s="1"/>
  <c r="H435" i="1"/>
  <c r="L435" i="1"/>
  <c r="N435" i="1" s="1"/>
  <c r="M435" i="1"/>
  <c r="H436" i="1"/>
  <c r="L436" i="1"/>
  <c r="M436" i="1"/>
  <c r="N436" i="1"/>
  <c r="H437" i="1"/>
  <c r="L437" i="1"/>
  <c r="N437" i="1" s="1"/>
  <c r="M437" i="1"/>
  <c r="H438" i="1"/>
  <c r="L438" i="1"/>
  <c r="M438" i="1"/>
  <c r="N438" i="1"/>
  <c r="H439" i="1"/>
  <c r="L439" i="1"/>
  <c r="N439" i="1" s="1"/>
  <c r="M439" i="1"/>
  <c r="H440" i="1"/>
  <c r="L440" i="1"/>
  <c r="M440" i="1"/>
  <c r="N440" i="1"/>
  <c r="H441" i="1"/>
  <c r="L441" i="1"/>
  <c r="N441" i="1" s="1"/>
  <c r="M441" i="1"/>
  <c r="H442" i="1"/>
  <c r="L442" i="1"/>
  <c r="M442" i="1"/>
  <c r="N442" i="1"/>
  <c r="H443" i="1"/>
  <c r="L443" i="1"/>
  <c r="N443" i="1" s="1"/>
  <c r="M443" i="1"/>
  <c r="H444" i="1"/>
  <c r="L444" i="1"/>
  <c r="M444" i="1"/>
  <c r="N444" i="1"/>
  <c r="H446" i="1"/>
  <c r="L446" i="1"/>
  <c r="N446" i="1" s="1"/>
  <c r="M446" i="1"/>
  <c r="H475" i="1"/>
  <c r="L475" i="1"/>
  <c r="N475" i="1" s="1"/>
  <c r="N476" i="1" s="1"/>
  <c r="N27" i="1" s="1"/>
  <c r="M475" i="1"/>
  <c r="E487" i="1"/>
  <c r="F487" i="1"/>
  <c r="G487" i="1"/>
  <c r="H487" i="1"/>
  <c r="L487" i="1" s="1"/>
  <c r="N487" i="1" s="1"/>
  <c r="M487" i="1"/>
  <c r="E488" i="1"/>
  <c r="H488" i="1" s="1"/>
  <c r="L488" i="1" s="1"/>
  <c r="N488" i="1" s="1"/>
  <c r="F488" i="1"/>
  <c r="G488" i="1"/>
  <c r="M488" i="1"/>
  <c r="F490" i="1"/>
  <c r="H490" i="1"/>
  <c r="L490" i="1" s="1"/>
  <c r="M490" i="1"/>
  <c r="E491" i="1"/>
  <c r="H491" i="1" s="1"/>
  <c r="L491" i="1" s="1"/>
  <c r="N491" i="1" s="1"/>
  <c r="F491" i="1"/>
  <c r="G491" i="1"/>
  <c r="M491" i="1"/>
  <c r="H492" i="1"/>
  <c r="L492" i="1"/>
  <c r="N492" i="1" s="1"/>
  <c r="M492" i="1"/>
  <c r="N508" i="1"/>
  <c r="N30" i="1"/>
  <c r="N31" i="1"/>
  <c r="E515" i="1"/>
  <c r="H515" i="1" s="1"/>
  <c r="L515" i="1" s="1"/>
  <c r="F515" i="1"/>
  <c r="G515" i="1"/>
  <c r="M515" i="1"/>
  <c r="N515" i="1"/>
  <c r="P515" i="1" s="1"/>
  <c r="P529" i="1" s="1"/>
  <c r="P32" i="1" s="1"/>
  <c r="E516" i="1"/>
  <c r="F516" i="1"/>
  <c r="G516" i="1"/>
  <c r="H516" i="1"/>
  <c r="L516" i="1" s="1"/>
  <c r="N516" i="1" s="1"/>
  <c r="M516" i="1"/>
  <c r="H517" i="1"/>
  <c r="L517" i="1"/>
  <c r="N517" i="1" s="1"/>
  <c r="M517" i="1"/>
  <c r="F518" i="1"/>
  <c r="H518" i="1" s="1"/>
  <c r="L518" i="1" s="1"/>
  <c r="N518" i="1" s="1"/>
  <c r="M518" i="1"/>
  <c r="H519" i="1"/>
  <c r="L519" i="1"/>
  <c r="M519" i="1"/>
  <c r="N519" i="1"/>
  <c r="H520" i="1"/>
  <c r="L520" i="1"/>
  <c r="M520" i="1"/>
  <c r="N520" i="1"/>
  <c r="H521" i="1"/>
  <c r="L521" i="1"/>
  <c r="M521" i="1"/>
  <c r="N521" i="1"/>
  <c r="F522" i="1"/>
  <c r="H522" i="1"/>
  <c r="L522" i="1" s="1"/>
  <c r="N522" i="1" s="1"/>
  <c r="M522" i="1"/>
  <c r="F523" i="1"/>
  <c r="H523" i="1" s="1"/>
  <c r="L523" i="1" s="1"/>
  <c r="N523" i="1" s="1"/>
  <c r="M523" i="1"/>
  <c r="E524" i="1"/>
  <c r="F524" i="1"/>
  <c r="H524" i="1" s="1"/>
  <c r="L524" i="1" s="1"/>
  <c r="N524" i="1" s="1"/>
  <c r="M524" i="1"/>
  <c r="E525" i="1"/>
  <c r="H525" i="1" s="1"/>
  <c r="L525" i="1" s="1"/>
  <c r="N525" i="1" s="1"/>
  <c r="F525" i="1"/>
  <c r="M525" i="1"/>
  <c r="H527" i="1"/>
  <c r="L527" i="1"/>
  <c r="M527" i="1"/>
  <c r="N527" i="1"/>
  <c r="H528" i="1"/>
  <c r="L528" i="1"/>
  <c r="N528" i="1" s="1"/>
  <c r="M528" i="1"/>
  <c r="H632" i="1"/>
  <c r="L632" i="1"/>
  <c r="M632" i="1"/>
  <c r="N632" i="1"/>
  <c r="N642" i="1" s="1"/>
  <c r="N44" i="1" s="1"/>
  <c r="H641" i="1"/>
  <c r="L641" i="1"/>
  <c r="M641" i="1"/>
  <c r="N641" i="1"/>
  <c r="H651" i="1"/>
  <c r="L651" i="1"/>
  <c r="N651" i="1" s="1"/>
  <c r="M651" i="1"/>
  <c r="H652" i="1"/>
  <c r="L652" i="1"/>
  <c r="M652" i="1"/>
  <c r="N652" i="1"/>
  <c r="H654" i="1"/>
  <c r="L654" i="1"/>
  <c r="N654" i="1" s="1"/>
  <c r="M654" i="1"/>
  <c r="H665" i="1"/>
  <c r="L665" i="1"/>
  <c r="M665" i="1"/>
  <c r="N665" i="1"/>
  <c r="F688" i="1"/>
  <c r="H688" i="1"/>
  <c r="L688" i="1" s="1"/>
  <c r="N688" i="1" s="1"/>
  <c r="M688" i="1"/>
  <c r="H689" i="1"/>
  <c r="L689" i="1"/>
  <c r="N689" i="1" s="1"/>
  <c r="M689" i="1"/>
  <c r="H702" i="1"/>
  <c r="L702" i="1"/>
  <c r="M702" i="1"/>
  <c r="N702" i="1"/>
  <c r="N708" i="1"/>
  <c r="N49" i="1" s="1"/>
  <c r="H724" i="1"/>
  <c r="L724" i="1"/>
  <c r="N724" i="1" s="1"/>
  <c r="M724" i="1"/>
  <c r="H729" i="1"/>
  <c r="L729" i="1"/>
  <c r="M729" i="1"/>
  <c r="N729" i="1"/>
  <c r="H730" i="1"/>
  <c r="L730" i="1"/>
  <c r="N730" i="1" s="1"/>
  <c r="M730" i="1"/>
  <c r="H732" i="1"/>
  <c r="L732" i="1"/>
  <c r="M732" i="1"/>
  <c r="N732" i="1"/>
  <c r="H736" i="1"/>
  <c r="L736" i="1"/>
  <c r="N736" i="1" s="1"/>
  <c r="M736" i="1"/>
  <c r="H738" i="1"/>
  <c r="L738" i="1"/>
  <c r="M738" i="1"/>
  <c r="N738" i="1"/>
  <c r="H739" i="1"/>
  <c r="L739" i="1"/>
  <c r="N739" i="1" s="1"/>
  <c r="M739" i="1"/>
  <c r="H749" i="1"/>
  <c r="L749" i="1"/>
  <c r="M749" i="1"/>
  <c r="N749" i="1"/>
  <c r="H750" i="1"/>
  <c r="L750" i="1"/>
  <c r="M750" i="1"/>
  <c r="N750" i="1"/>
  <c r="H756" i="1"/>
  <c r="L756" i="1"/>
  <c r="N756" i="1" s="1"/>
  <c r="M756" i="1"/>
  <c r="H757" i="1"/>
  <c r="L757" i="1"/>
  <c r="M757" i="1"/>
  <c r="N757" i="1"/>
  <c r="H759" i="1"/>
  <c r="K759" i="1"/>
  <c r="L759" i="1" s="1"/>
  <c r="N759" i="1" s="1"/>
  <c r="M759" i="1"/>
  <c r="K760" i="1"/>
  <c r="L760" i="1" s="1"/>
  <c r="N760" i="1" s="1"/>
  <c r="M760" i="1"/>
  <c r="H761" i="1"/>
  <c r="K761" i="1"/>
  <c r="L761" i="1"/>
  <c r="M761" i="1"/>
  <c r="N761" i="1"/>
  <c r="H762" i="1"/>
  <c r="K762" i="1"/>
  <c r="L762" i="1" s="1"/>
  <c r="N762" i="1" s="1"/>
  <c r="M762" i="1"/>
  <c r="H763" i="1"/>
  <c r="L763" i="1"/>
  <c r="M763" i="1"/>
  <c r="N763" i="1"/>
  <c r="H764" i="1"/>
  <c r="L764" i="1"/>
  <c r="M764" i="1"/>
  <c r="N764" i="1"/>
  <c r="H765" i="1"/>
  <c r="L765" i="1"/>
  <c r="M765" i="1"/>
  <c r="N765" i="1"/>
  <c r="H766" i="1"/>
  <c r="L766" i="1"/>
  <c r="M766" i="1"/>
  <c r="N766" i="1"/>
  <c r="H767" i="1"/>
  <c r="L767" i="1"/>
  <c r="N767" i="1" s="1"/>
  <c r="M767" i="1"/>
  <c r="H768" i="1"/>
  <c r="L768" i="1"/>
  <c r="M768" i="1"/>
  <c r="N768" i="1"/>
  <c r="H772" i="1"/>
  <c r="L772" i="1"/>
  <c r="M772" i="1"/>
  <c r="N772" i="1"/>
  <c r="H773" i="1"/>
  <c r="L773" i="1"/>
  <c r="M773" i="1"/>
  <c r="N773" i="1"/>
  <c r="H774" i="1"/>
  <c r="L774" i="1"/>
  <c r="M774" i="1"/>
  <c r="N774" i="1"/>
  <c r="N775" i="1"/>
  <c r="N56" i="1" s="1"/>
  <c r="M778" i="1"/>
  <c r="H780" i="1"/>
  <c r="AM762" i="1"/>
  <c r="AL762" i="1"/>
  <c r="AC762" i="1"/>
  <c r="AA762" i="1"/>
  <c r="AI762" i="1" s="1"/>
  <c r="AJ762" i="1" s="1"/>
  <c r="AM744" i="1"/>
  <c r="AL744" i="1"/>
  <c r="AN744" i="1" s="1"/>
  <c r="AA744" i="1"/>
  <c r="AI744" i="1" s="1"/>
  <c r="AJ744" i="1" s="1"/>
  <c r="U744" i="1"/>
  <c r="AL784" i="1"/>
  <c r="AN784" i="1" s="1"/>
  <c r="AN785" i="1" s="1"/>
  <c r="AL781" i="1"/>
  <c r="AL779" i="1"/>
  <c r="AN779" i="1" s="1"/>
  <c r="AL778" i="1"/>
  <c r="AN778" i="1" s="1"/>
  <c r="AL774" i="1"/>
  <c r="AN774" i="1" s="1"/>
  <c r="AL773" i="1"/>
  <c r="AL772" i="1"/>
  <c r="AN772" i="1" s="1"/>
  <c r="AL768" i="1"/>
  <c r="AL767" i="1"/>
  <c r="AL766" i="1"/>
  <c r="AL765" i="1"/>
  <c r="AL764" i="1"/>
  <c r="AL763" i="1"/>
  <c r="AL761" i="1"/>
  <c r="AL760" i="1"/>
  <c r="AL759" i="1"/>
  <c r="AL758" i="1"/>
  <c r="AL757" i="1"/>
  <c r="AL756" i="1"/>
  <c r="AL752" i="1"/>
  <c r="AL751" i="1"/>
  <c r="AL750" i="1"/>
  <c r="AL749" i="1"/>
  <c r="AL748" i="1"/>
  <c r="AL747" i="1"/>
  <c r="AL746" i="1"/>
  <c r="AL745" i="1"/>
  <c r="AL743" i="1"/>
  <c r="AL739" i="1"/>
  <c r="AL738" i="1"/>
  <c r="AL737" i="1"/>
  <c r="AL736" i="1"/>
  <c r="AL735" i="1"/>
  <c r="AL734" i="1"/>
  <c r="AL733" i="1"/>
  <c r="AL732" i="1"/>
  <c r="AL731" i="1"/>
  <c r="AL730" i="1"/>
  <c r="AL729" i="1"/>
  <c r="AL728" i="1"/>
  <c r="AL727" i="1"/>
  <c r="AL726" i="1"/>
  <c r="AL725" i="1"/>
  <c r="AL724" i="1"/>
  <c r="AL723" i="1"/>
  <c r="AL722" i="1"/>
  <c r="AL721" i="1"/>
  <c r="AL720" i="1"/>
  <c r="AL719" i="1"/>
  <c r="AL718" i="1"/>
  <c r="AL717" i="1"/>
  <c r="AL716" i="1"/>
  <c r="AL715" i="1"/>
  <c r="AL714" i="1"/>
  <c r="AL713" i="1"/>
  <c r="AL712" i="1"/>
  <c r="AL711" i="1"/>
  <c r="AL707" i="1"/>
  <c r="AL706" i="1"/>
  <c r="AN706" i="1" s="1"/>
  <c r="AL702" i="1"/>
  <c r="AL701" i="1"/>
  <c r="AL700" i="1"/>
  <c r="AL699" i="1"/>
  <c r="AL698" i="1"/>
  <c r="AL697" i="1"/>
  <c r="AL696" i="1"/>
  <c r="AL695" i="1"/>
  <c r="AL694" i="1"/>
  <c r="AL693" i="1"/>
  <c r="AL689" i="1"/>
  <c r="AL688" i="1"/>
  <c r="AL687" i="1"/>
  <c r="AL686" i="1"/>
  <c r="AL685" i="1"/>
  <c r="AL684" i="1"/>
  <c r="AL683" i="1"/>
  <c r="AL682" i="1"/>
  <c r="AL681" i="1"/>
  <c r="AL680" i="1"/>
  <c r="AL679" i="1"/>
  <c r="AL678" i="1"/>
  <c r="AL677" i="1"/>
  <c r="AL676" i="1"/>
  <c r="AL675" i="1"/>
  <c r="AL674" i="1"/>
  <c r="AL673" i="1"/>
  <c r="AL672" i="1"/>
  <c r="AL671" i="1"/>
  <c r="AL670" i="1"/>
  <c r="AL669" i="1"/>
  <c r="AL665" i="1"/>
  <c r="AL664" i="1"/>
  <c r="AL663" i="1"/>
  <c r="AL662" i="1"/>
  <c r="AL661" i="1"/>
  <c r="AL660" i="1"/>
  <c r="AL666" i="1" s="1"/>
  <c r="AL46" i="1" s="1"/>
  <c r="AL659" i="1"/>
  <c r="AL655" i="1"/>
  <c r="AL654" i="1"/>
  <c r="AL653" i="1"/>
  <c r="AL652" i="1"/>
  <c r="AL651" i="1"/>
  <c r="AL650" i="1"/>
  <c r="AL649" i="1"/>
  <c r="AL648" i="1"/>
  <c r="AL647" i="1"/>
  <c r="AL646" i="1"/>
  <c r="AL645" i="1"/>
  <c r="AL641" i="1"/>
  <c r="AL640" i="1"/>
  <c r="AL639" i="1"/>
  <c r="AL638" i="1"/>
  <c r="AL637" i="1"/>
  <c r="AL636" i="1"/>
  <c r="AL635" i="1"/>
  <c r="AL634" i="1"/>
  <c r="AL633" i="1"/>
  <c r="AL632" i="1"/>
  <c r="AL631" i="1"/>
  <c r="AL630" i="1"/>
  <c r="AL629" i="1"/>
  <c r="AL628" i="1"/>
  <c r="AL627" i="1"/>
  <c r="AL626" i="1"/>
  <c r="AL625" i="1"/>
  <c r="AL624" i="1"/>
  <c r="AL623" i="1"/>
  <c r="AL622" i="1"/>
  <c r="AL621" i="1"/>
  <c r="AL617" i="1"/>
  <c r="AL616" i="1"/>
  <c r="AL615" i="1"/>
  <c r="AL614" i="1"/>
  <c r="AL613" i="1"/>
  <c r="AL612" i="1"/>
  <c r="AL611" i="1"/>
  <c r="AL610" i="1"/>
  <c r="AL609" i="1"/>
  <c r="AL608" i="1"/>
  <c r="AL607" i="1"/>
  <c r="AL606" i="1"/>
  <c r="AL605" i="1"/>
  <c r="AL601" i="1"/>
  <c r="AN601" i="1" s="1"/>
  <c r="AL600" i="1"/>
  <c r="AL599" i="1"/>
  <c r="AL598" i="1"/>
  <c r="AL597" i="1"/>
  <c r="AL596" i="1"/>
  <c r="AL595" i="1"/>
  <c r="AL594" i="1"/>
  <c r="AL593" i="1"/>
  <c r="AL592" i="1"/>
  <c r="AL591" i="1"/>
  <c r="AL590" i="1"/>
  <c r="AL589" i="1"/>
  <c r="AL588" i="1"/>
  <c r="AL587" i="1"/>
  <c r="AL586" i="1"/>
  <c r="AL585" i="1"/>
  <c r="AN585" i="1" s="1"/>
  <c r="AL584" i="1"/>
  <c r="AL583" i="1"/>
  <c r="AL582" i="1"/>
  <c r="AL581" i="1"/>
  <c r="AN581" i="1" s="1"/>
  <c r="AL580" i="1"/>
  <c r="AL579" i="1"/>
  <c r="AL578" i="1"/>
  <c r="AL574" i="1"/>
  <c r="AL573" i="1"/>
  <c r="AN573" i="1" s="1"/>
  <c r="AL572" i="1"/>
  <c r="AL571" i="1"/>
  <c r="AN571" i="1" s="1"/>
  <c r="AL570" i="1"/>
  <c r="AN570" i="1" s="1"/>
  <c r="AL569" i="1"/>
  <c r="AN569" i="1" s="1"/>
  <c r="AL568" i="1"/>
  <c r="AL567" i="1"/>
  <c r="AL566" i="1"/>
  <c r="AL565" i="1"/>
  <c r="AL561" i="1"/>
  <c r="AL560" i="1"/>
  <c r="AL559" i="1"/>
  <c r="AN559" i="1" s="1"/>
  <c r="AL558" i="1"/>
  <c r="AN558" i="1" s="1"/>
  <c r="AL557" i="1"/>
  <c r="AL556" i="1"/>
  <c r="AN556" i="1" s="1"/>
  <c r="AL555" i="1"/>
  <c r="AL554" i="1"/>
  <c r="AL562" i="1" s="1"/>
  <c r="AL37" i="1" s="1"/>
  <c r="AL553" i="1"/>
  <c r="AL552" i="1"/>
  <c r="AN552" i="1" s="1"/>
  <c r="AL551" i="1"/>
  <c r="AL547" i="1"/>
  <c r="AN547" i="1" s="1"/>
  <c r="AL546" i="1"/>
  <c r="AL545" i="1"/>
  <c r="AL544" i="1"/>
  <c r="AN544" i="1" s="1"/>
  <c r="AL543" i="1"/>
  <c r="AL542" i="1"/>
  <c r="AL541" i="1"/>
  <c r="AN541" i="1" s="1"/>
  <c r="AL540" i="1"/>
  <c r="AN540" i="1" s="1"/>
  <c r="AL539" i="1"/>
  <c r="AL538" i="1"/>
  <c r="AL537" i="1"/>
  <c r="AL536" i="1"/>
  <c r="AL535" i="1"/>
  <c r="AN535" i="1" s="1"/>
  <c r="AL534" i="1"/>
  <c r="AL533" i="1"/>
  <c r="AL532" i="1"/>
  <c r="AN532" i="1" s="1"/>
  <c r="AL528" i="1"/>
  <c r="AN528" i="1" s="1"/>
  <c r="AL527" i="1"/>
  <c r="AL526" i="1"/>
  <c r="AL525" i="1"/>
  <c r="AL524" i="1"/>
  <c r="AL523" i="1"/>
  <c r="AL522" i="1"/>
  <c r="AL521" i="1"/>
  <c r="AN521" i="1" s="1"/>
  <c r="AL520" i="1"/>
  <c r="AN520" i="1" s="1"/>
  <c r="AL519" i="1"/>
  <c r="AL518" i="1"/>
  <c r="AN518" i="1" s="1"/>
  <c r="AL517" i="1"/>
  <c r="AL516" i="1"/>
  <c r="AL515" i="1"/>
  <c r="AL511" i="1"/>
  <c r="AL31" i="1" s="1"/>
  <c r="AL507" i="1"/>
  <c r="AN507" i="1" s="1"/>
  <c r="AL506" i="1"/>
  <c r="AN506" i="1" s="1"/>
  <c r="AL502" i="1"/>
  <c r="AN502" i="1" s="1"/>
  <c r="AL501" i="1"/>
  <c r="AL500" i="1"/>
  <c r="AL499" i="1"/>
  <c r="AN499" i="1" s="1"/>
  <c r="AL498" i="1"/>
  <c r="AL497" i="1"/>
  <c r="AL493" i="1"/>
  <c r="AN493" i="1" s="1"/>
  <c r="AL492" i="1"/>
  <c r="AN492" i="1" s="1"/>
  <c r="AL491" i="1"/>
  <c r="AL490" i="1"/>
  <c r="AL489" i="1"/>
  <c r="AN489" i="1" s="1"/>
  <c r="AL488" i="1"/>
  <c r="AN488" i="1" s="1"/>
  <c r="AL487" i="1"/>
  <c r="AL486" i="1"/>
  <c r="AL485" i="1"/>
  <c r="AN485" i="1" s="1"/>
  <c r="AL484" i="1"/>
  <c r="AN484" i="1" s="1"/>
  <c r="AL483" i="1"/>
  <c r="AL482" i="1"/>
  <c r="AL481" i="1"/>
  <c r="AN481" i="1" s="1"/>
  <c r="AL480" i="1"/>
  <c r="AL479" i="1"/>
  <c r="AL475" i="1"/>
  <c r="AL474" i="1"/>
  <c r="AN474" i="1" s="1"/>
  <c r="AL473" i="1"/>
  <c r="AN473" i="1" s="1"/>
  <c r="AL472" i="1"/>
  <c r="AL471" i="1"/>
  <c r="AL470" i="1"/>
  <c r="AN470" i="1" s="1"/>
  <c r="AL469" i="1"/>
  <c r="AL468" i="1"/>
  <c r="AL464" i="1"/>
  <c r="AL463" i="1"/>
  <c r="AN463" i="1" s="1"/>
  <c r="AL462" i="1"/>
  <c r="AN462" i="1" s="1"/>
  <c r="AL461" i="1"/>
  <c r="AL460" i="1"/>
  <c r="AL459" i="1"/>
  <c r="AN459" i="1" s="1"/>
  <c r="AL458" i="1"/>
  <c r="AN458" i="1" s="1"/>
  <c r="AL457" i="1"/>
  <c r="AL456" i="1"/>
  <c r="AL455" i="1"/>
  <c r="AN455" i="1" s="1"/>
  <c r="AL454" i="1"/>
  <c r="AN454" i="1" s="1"/>
  <c r="AL453" i="1"/>
  <c r="AL452" i="1"/>
  <c r="AL451" i="1"/>
  <c r="AN451" i="1" s="1"/>
  <c r="AL450" i="1"/>
  <c r="AN450" i="1" s="1"/>
  <c r="AL446" i="1"/>
  <c r="AL445" i="1"/>
  <c r="AL444" i="1"/>
  <c r="AN444" i="1" s="1"/>
  <c r="AL443" i="1"/>
  <c r="AN443" i="1" s="1"/>
  <c r="AL442" i="1"/>
  <c r="AL441" i="1"/>
  <c r="AL440" i="1"/>
  <c r="AN440" i="1" s="1"/>
  <c r="AL439" i="1"/>
  <c r="AN439" i="1" s="1"/>
  <c r="AL438" i="1"/>
  <c r="AL437" i="1"/>
  <c r="AL436" i="1"/>
  <c r="AN436" i="1" s="1"/>
  <c r="AL435" i="1"/>
  <c r="AN435" i="1" s="1"/>
  <c r="AL434" i="1"/>
  <c r="AL433" i="1"/>
  <c r="AL432" i="1"/>
  <c r="AN432" i="1" s="1"/>
  <c r="AL431" i="1"/>
  <c r="AN431" i="1" s="1"/>
  <c r="AL430" i="1"/>
  <c r="AL429" i="1"/>
  <c r="AL428" i="1"/>
  <c r="AN428" i="1" s="1"/>
  <c r="AL424" i="1"/>
  <c r="AN424" i="1" s="1"/>
  <c r="AL423" i="1"/>
  <c r="AL422" i="1"/>
  <c r="AL421" i="1"/>
  <c r="AN421" i="1" s="1"/>
  <c r="AL420" i="1"/>
  <c r="AN420" i="1" s="1"/>
  <c r="AL419" i="1"/>
  <c r="AL418" i="1"/>
  <c r="AL417" i="1"/>
  <c r="AN417" i="1" s="1"/>
  <c r="AL416" i="1"/>
  <c r="AN416" i="1" s="1"/>
  <c r="AL415" i="1"/>
  <c r="AL414" i="1"/>
  <c r="AL413" i="1"/>
  <c r="AN413" i="1" s="1"/>
  <c r="AL409" i="1"/>
  <c r="AL408" i="1"/>
  <c r="AL407" i="1"/>
  <c r="AL406" i="1"/>
  <c r="AL405" i="1"/>
  <c r="AN405" i="1" s="1"/>
  <c r="AL404" i="1"/>
  <c r="AN404" i="1" s="1"/>
  <c r="AL403" i="1"/>
  <c r="AL402" i="1"/>
  <c r="AL401" i="1"/>
  <c r="AL400" i="1"/>
  <c r="AL399" i="1"/>
  <c r="AL398" i="1"/>
  <c r="AL397" i="1"/>
  <c r="AN397" i="1" s="1"/>
  <c r="AL396" i="1"/>
  <c r="AL395" i="1"/>
  <c r="AL394" i="1"/>
  <c r="AL390" i="1"/>
  <c r="AL389" i="1"/>
  <c r="AL388" i="1"/>
  <c r="AL387" i="1"/>
  <c r="AL386" i="1"/>
  <c r="AL385" i="1"/>
  <c r="AL384" i="1"/>
  <c r="AL383" i="1"/>
  <c r="AL382" i="1"/>
  <c r="AL381" i="1"/>
  <c r="AN381" i="1" s="1"/>
  <c r="AL380" i="1"/>
  <c r="AL379" i="1"/>
  <c r="AL378" i="1"/>
  <c r="AL377" i="1"/>
  <c r="AL376" i="1"/>
  <c r="AL375" i="1"/>
  <c r="AL374" i="1"/>
  <c r="AL370" i="1"/>
  <c r="AL369" i="1"/>
  <c r="AL368" i="1"/>
  <c r="AL367" i="1"/>
  <c r="AL366" i="1"/>
  <c r="AL365" i="1"/>
  <c r="AL364" i="1"/>
  <c r="AL363" i="1"/>
  <c r="AL362" i="1"/>
  <c r="AN362" i="1" s="1"/>
  <c r="AL361" i="1"/>
  <c r="AL360" i="1"/>
  <c r="AL359" i="1"/>
  <c r="AL358" i="1"/>
  <c r="AL357" i="1"/>
  <c r="AL356" i="1"/>
  <c r="AL355" i="1"/>
  <c r="AL354" i="1"/>
  <c r="AL353" i="1"/>
  <c r="AL352" i="1"/>
  <c r="AL351" i="1"/>
  <c r="AL350" i="1"/>
  <c r="AL346" i="1"/>
  <c r="AL345" i="1"/>
  <c r="AL344" i="1"/>
  <c r="AL343" i="1"/>
  <c r="AN343" i="1" s="1"/>
  <c r="AL342" i="1"/>
  <c r="AL341" i="1"/>
  <c r="AL340" i="1"/>
  <c r="AL339" i="1"/>
  <c r="AL338" i="1"/>
  <c r="AL337" i="1"/>
  <c r="AL336" i="1"/>
  <c r="AL335" i="1"/>
  <c r="AL334" i="1"/>
  <c r="AL333" i="1"/>
  <c r="AL332" i="1"/>
  <c r="AL328" i="1"/>
  <c r="AL327" i="1"/>
  <c r="AL326" i="1"/>
  <c r="AL325" i="1"/>
  <c r="AL324" i="1"/>
  <c r="AN324" i="1" s="1"/>
  <c r="AL323" i="1"/>
  <c r="AL322" i="1"/>
  <c r="AL321" i="1"/>
  <c r="AL320" i="1"/>
  <c r="AL319" i="1"/>
  <c r="AL318" i="1"/>
  <c r="AL317" i="1"/>
  <c r="AL316" i="1"/>
  <c r="AL315" i="1"/>
  <c r="AL311" i="1"/>
  <c r="AL310" i="1"/>
  <c r="AL309" i="1"/>
  <c r="AL308" i="1"/>
  <c r="AL307" i="1"/>
  <c r="AL306" i="1"/>
  <c r="AL305" i="1"/>
  <c r="AN305" i="1" s="1"/>
  <c r="AL304" i="1"/>
  <c r="AL303" i="1"/>
  <c r="AL302" i="1"/>
  <c r="AL301" i="1"/>
  <c r="AL300" i="1"/>
  <c r="AL299" i="1"/>
  <c r="AL298" i="1"/>
  <c r="AL297" i="1"/>
  <c r="AL293" i="1"/>
  <c r="AL292" i="1"/>
  <c r="AL291" i="1"/>
  <c r="AL290" i="1"/>
  <c r="AL289" i="1"/>
  <c r="AL288" i="1"/>
  <c r="AL287" i="1"/>
  <c r="AL286" i="1"/>
  <c r="AN286" i="1" s="1"/>
  <c r="AL285" i="1"/>
  <c r="AL284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N267" i="1" s="1"/>
  <c r="AL266" i="1"/>
  <c r="AL265" i="1"/>
  <c r="AL264" i="1"/>
  <c r="AL263" i="1"/>
  <c r="AL262" i="1"/>
  <c r="AL261" i="1"/>
  <c r="AL260" i="1"/>
  <c r="AL259" i="1"/>
  <c r="AL258" i="1"/>
  <c r="AL257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17" i="1"/>
  <c r="AL216" i="1"/>
  <c r="AL215" i="1"/>
  <c r="AL214" i="1"/>
  <c r="AL213" i="1"/>
  <c r="AL212" i="1"/>
  <c r="AL211" i="1"/>
  <c r="AL210" i="1"/>
  <c r="AL209" i="1"/>
  <c r="AL208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5" i="1"/>
  <c r="AL174" i="1"/>
  <c r="AL173" i="1"/>
  <c r="AL172" i="1"/>
  <c r="AL171" i="1"/>
  <c r="AL170" i="1"/>
  <c r="AL169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4" i="1"/>
  <c r="AL113" i="1"/>
  <c r="AL112" i="1"/>
  <c r="AL111" i="1"/>
  <c r="AL110" i="1"/>
  <c r="AL109" i="1"/>
  <c r="AL108" i="1"/>
  <c r="AL107" i="1"/>
  <c r="AL106" i="1"/>
  <c r="AL105" i="1"/>
  <c r="AL101" i="1"/>
  <c r="AL100" i="1"/>
  <c r="AL99" i="1"/>
  <c r="AL98" i="1"/>
  <c r="AL97" i="1"/>
  <c r="AL96" i="1"/>
  <c r="AL95" i="1"/>
  <c r="AL94" i="1"/>
  <c r="AL93" i="1"/>
  <c r="AL92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N72" i="1" s="1"/>
  <c r="AL71" i="1"/>
  <c r="AL70" i="1"/>
  <c r="AN70" i="1" s="1"/>
  <c r="AL69" i="1"/>
  <c r="M784" i="1"/>
  <c r="AM784" i="1"/>
  <c r="M781" i="1"/>
  <c r="AM781" i="1"/>
  <c r="AN781" i="1"/>
  <c r="M779" i="1"/>
  <c r="AM779" i="1"/>
  <c r="AM778" i="1"/>
  <c r="AM774" i="1"/>
  <c r="AM773" i="1"/>
  <c r="AN773" i="1"/>
  <c r="AM772" i="1"/>
  <c r="AM768" i="1"/>
  <c r="AM767" i="1"/>
  <c r="AN767" i="1" s="1"/>
  <c r="AM766" i="1"/>
  <c r="AM765" i="1"/>
  <c r="AM764" i="1"/>
  <c r="AM763" i="1"/>
  <c r="AN763" i="1" s="1"/>
  <c r="AM761" i="1"/>
  <c r="AM760" i="1"/>
  <c r="AM759" i="1"/>
  <c r="AM758" i="1"/>
  <c r="AN758" i="1" s="1"/>
  <c r="AM757" i="1"/>
  <c r="AM756" i="1"/>
  <c r="AM752" i="1"/>
  <c r="AM751" i="1"/>
  <c r="AN751" i="1" s="1"/>
  <c r="AM750" i="1"/>
  <c r="AM749" i="1"/>
  <c r="AM748" i="1"/>
  <c r="AM747" i="1"/>
  <c r="AN747" i="1" s="1"/>
  <c r="AM746" i="1"/>
  <c r="AM745" i="1"/>
  <c r="AM743" i="1"/>
  <c r="AM739" i="1"/>
  <c r="AN739" i="1" s="1"/>
  <c r="AM738" i="1"/>
  <c r="AM737" i="1"/>
  <c r="AM736" i="1"/>
  <c r="AM735" i="1"/>
  <c r="AN735" i="1" s="1"/>
  <c r="AM734" i="1"/>
  <c r="AM733" i="1"/>
  <c r="AM732" i="1"/>
  <c r="AM731" i="1"/>
  <c r="AN731" i="1" s="1"/>
  <c r="AM730" i="1"/>
  <c r="AM729" i="1"/>
  <c r="AM728" i="1"/>
  <c r="AM727" i="1"/>
  <c r="AN727" i="1" s="1"/>
  <c r="AM726" i="1"/>
  <c r="AM725" i="1"/>
  <c r="AM724" i="1"/>
  <c r="AM723" i="1"/>
  <c r="AN723" i="1" s="1"/>
  <c r="AM722" i="1"/>
  <c r="AM721" i="1"/>
  <c r="AM720" i="1"/>
  <c r="AM719" i="1"/>
  <c r="AN719" i="1" s="1"/>
  <c r="AM718" i="1"/>
  <c r="AM717" i="1"/>
  <c r="AM716" i="1"/>
  <c r="AM715" i="1"/>
  <c r="AM714" i="1"/>
  <c r="AM713" i="1"/>
  <c r="AM712" i="1"/>
  <c r="AM711" i="1"/>
  <c r="AN711" i="1" s="1"/>
  <c r="AM707" i="1"/>
  <c r="AM706" i="1"/>
  <c r="AM702" i="1"/>
  <c r="AM701" i="1"/>
  <c r="AM700" i="1"/>
  <c r="AM699" i="1"/>
  <c r="AM698" i="1"/>
  <c r="AM697" i="1"/>
  <c r="AN697" i="1" s="1"/>
  <c r="AM696" i="1"/>
  <c r="AM695" i="1"/>
  <c r="AM694" i="1"/>
  <c r="AM693" i="1"/>
  <c r="AM689" i="1"/>
  <c r="AM688" i="1"/>
  <c r="AM687" i="1"/>
  <c r="AM686" i="1"/>
  <c r="AN686" i="1" s="1"/>
  <c r="AM685" i="1"/>
  <c r="AM684" i="1"/>
  <c r="AM683" i="1"/>
  <c r="AM682" i="1"/>
  <c r="AM681" i="1"/>
  <c r="AM680" i="1"/>
  <c r="AM679" i="1"/>
  <c r="AM678" i="1"/>
  <c r="AN678" i="1" s="1"/>
  <c r="AM677" i="1"/>
  <c r="AM676" i="1"/>
  <c r="AM675" i="1"/>
  <c r="AM674" i="1"/>
  <c r="AM673" i="1"/>
  <c r="AM672" i="1"/>
  <c r="AM671" i="1"/>
  <c r="AM670" i="1"/>
  <c r="AN670" i="1" s="1"/>
  <c r="AM669" i="1"/>
  <c r="AM665" i="1"/>
  <c r="AM664" i="1"/>
  <c r="AM663" i="1"/>
  <c r="AM662" i="1"/>
  <c r="AM661" i="1"/>
  <c r="AM660" i="1"/>
  <c r="AM659" i="1"/>
  <c r="AN659" i="1" s="1"/>
  <c r="AM655" i="1"/>
  <c r="AM654" i="1"/>
  <c r="AM653" i="1"/>
  <c r="AM652" i="1"/>
  <c r="AM651" i="1"/>
  <c r="AM650" i="1"/>
  <c r="AM649" i="1"/>
  <c r="AM648" i="1"/>
  <c r="AN648" i="1" s="1"/>
  <c r="AM647" i="1"/>
  <c r="AM646" i="1"/>
  <c r="AM645" i="1"/>
  <c r="AM641" i="1"/>
  <c r="AM640" i="1"/>
  <c r="AM639" i="1"/>
  <c r="AM638" i="1"/>
  <c r="AM637" i="1"/>
  <c r="AN637" i="1" s="1"/>
  <c r="AM636" i="1"/>
  <c r="AM635" i="1"/>
  <c r="AM634" i="1"/>
  <c r="AM633" i="1"/>
  <c r="AM632" i="1"/>
  <c r="AM631" i="1"/>
  <c r="AM630" i="1"/>
  <c r="AM629" i="1"/>
  <c r="AN629" i="1" s="1"/>
  <c r="AM628" i="1"/>
  <c r="AM627" i="1"/>
  <c r="AM626" i="1"/>
  <c r="AM625" i="1"/>
  <c r="AM624" i="1"/>
  <c r="AM623" i="1"/>
  <c r="AM622" i="1"/>
  <c r="AM621" i="1"/>
  <c r="AN621" i="1" s="1"/>
  <c r="AM617" i="1"/>
  <c r="AM616" i="1"/>
  <c r="AM615" i="1"/>
  <c r="AM614" i="1"/>
  <c r="AM613" i="1"/>
  <c r="AM612" i="1"/>
  <c r="AM611" i="1"/>
  <c r="AM610" i="1"/>
  <c r="AN610" i="1" s="1"/>
  <c r="AM609" i="1"/>
  <c r="AM608" i="1"/>
  <c r="AM607" i="1"/>
  <c r="AM606" i="1"/>
  <c r="AM605" i="1"/>
  <c r="AM601" i="1"/>
  <c r="AM600" i="1"/>
  <c r="AM599" i="1"/>
  <c r="AN599" i="1" s="1"/>
  <c r="AM598" i="1"/>
  <c r="AM597" i="1"/>
  <c r="AM596" i="1"/>
  <c r="AM595" i="1"/>
  <c r="AM594" i="1"/>
  <c r="AM593" i="1"/>
  <c r="AM592" i="1"/>
  <c r="AM591" i="1"/>
  <c r="AN591" i="1" s="1"/>
  <c r="AM590" i="1"/>
  <c r="AM589" i="1"/>
  <c r="AM588" i="1"/>
  <c r="AM587" i="1"/>
  <c r="AN587" i="1" s="1"/>
  <c r="AM586" i="1"/>
  <c r="AM585" i="1"/>
  <c r="AM584" i="1"/>
  <c r="AM583" i="1"/>
  <c r="AM582" i="1"/>
  <c r="AM581" i="1"/>
  <c r="AM580" i="1"/>
  <c r="AM579" i="1"/>
  <c r="AM578" i="1"/>
  <c r="AM574" i="1"/>
  <c r="AM573" i="1"/>
  <c r="AM572" i="1"/>
  <c r="AN572" i="1" s="1"/>
  <c r="AM571" i="1"/>
  <c r="AM570" i="1"/>
  <c r="AM569" i="1"/>
  <c r="AM568" i="1"/>
  <c r="AN568" i="1" s="1"/>
  <c r="AM567" i="1"/>
  <c r="AM566" i="1"/>
  <c r="AM565" i="1"/>
  <c r="AM561" i="1"/>
  <c r="AN561" i="1" s="1"/>
  <c r="AM560" i="1"/>
  <c r="AM559" i="1"/>
  <c r="AM558" i="1"/>
  <c r="AM557" i="1"/>
  <c r="AM556" i="1"/>
  <c r="AM555" i="1"/>
  <c r="AM554" i="1"/>
  <c r="AM553" i="1"/>
  <c r="AN553" i="1" s="1"/>
  <c r="AM552" i="1"/>
  <c r="AM551" i="1"/>
  <c r="AM547" i="1"/>
  <c r="AM546" i="1"/>
  <c r="AM545" i="1"/>
  <c r="AM544" i="1"/>
  <c r="AM543" i="1"/>
  <c r="AM542" i="1"/>
  <c r="AM541" i="1"/>
  <c r="AM540" i="1"/>
  <c r="AM539" i="1"/>
  <c r="AM538" i="1"/>
  <c r="AM537" i="1"/>
  <c r="AM536" i="1"/>
  <c r="AM535" i="1"/>
  <c r="AM534" i="1"/>
  <c r="AN534" i="1" s="1"/>
  <c r="AM533" i="1"/>
  <c r="AN533" i="1"/>
  <c r="AM532" i="1"/>
  <c r="AM528" i="1"/>
  <c r="AM527" i="1"/>
  <c r="AN527" i="1" s="1"/>
  <c r="AM526" i="1"/>
  <c r="AM525" i="1"/>
  <c r="AM524" i="1"/>
  <c r="AM523" i="1"/>
  <c r="AN523" i="1" s="1"/>
  <c r="AM522" i="1"/>
  <c r="AM521" i="1"/>
  <c r="AM520" i="1"/>
  <c r="AM519" i="1"/>
  <c r="AM518" i="1"/>
  <c r="AM517" i="1"/>
  <c r="AM516" i="1"/>
  <c r="AM515" i="1"/>
  <c r="AM511" i="1"/>
  <c r="AM507" i="1"/>
  <c r="AM506" i="1"/>
  <c r="M502" i="1"/>
  <c r="AM502" i="1"/>
  <c r="M501" i="1"/>
  <c r="AM501" i="1"/>
  <c r="M500" i="1"/>
  <c r="AM500" i="1"/>
  <c r="M499" i="1"/>
  <c r="AM499" i="1"/>
  <c r="M498" i="1"/>
  <c r="AM498" i="1"/>
  <c r="AN498" i="1" s="1"/>
  <c r="AM497" i="1"/>
  <c r="AN497" i="1" s="1"/>
  <c r="AM493" i="1"/>
  <c r="AM492" i="1"/>
  <c r="AM491" i="1"/>
  <c r="AN491" i="1" s="1"/>
  <c r="AM490" i="1"/>
  <c r="AM489" i="1"/>
  <c r="AM488" i="1"/>
  <c r="AM487" i="1"/>
  <c r="AM486" i="1"/>
  <c r="AM485" i="1"/>
  <c r="AM484" i="1"/>
  <c r="AM483" i="1"/>
  <c r="AN483" i="1" s="1"/>
  <c r="AM482" i="1"/>
  <c r="AM481" i="1"/>
  <c r="AM480" i="1"/>
  <c r="AM479" i="1"/>
  <c r="AN479" i="1" s="1"/>
  <c r="AM475" i="1"/>
  <c r="AM474" i="1"/>
  <c r="AM473" i="1"/>
  <c r="AM472" i="1"/>
  <c r="AN472" i="1" s="1"/>
  <c r="AM471" i="1"/>
  <c r="AM470" i="1"/>
  <c r="AM469" i="1"/>
  <c r="AM468" i="1"/>
  <c r="AM464" i="1"/>
  <c r="AM463" i="1"/>
  <c r="AM462" i="1"/>
  <c r="AM461" i="1"/>
  <c r="AN461" i="1" s="1"/>
  <c r="AM460" i="1"/>
  <c r="AM459" i="1"/>
  <c r="AM458" i="1"/>
  <c r="AM457" i="1"/>
  <c r="AN457" i="1" s="1"/>
  <c r="AM456" i="1"/>
  <c r="AM455" i="1"/>
  <c r="AM454" i="1"/>
  <c r="AM453" i="1"/>
  <c r="AN453" i="1" s="1"/>
  <c r="AM452" i="1"/>
  <c r="AM451" i="1"/>
  <c r="AM450" i="1"/>
  <c r="AM446" i="1"/>
  <c r="AM445" i="1"/>
  <c r="AN445" i="1" s="1"/>
  <c r="AM444" i="1"/>
  <c r="AM443" i="1"/>
  <c r="AM442" i="1"/>
  <c r="AN442" i="1" s="1"/>
  <c r="AM441" i="1"/>
  <c r="AM440" i="1"/>
  <c r="AM439" i="1"/>
  <c r="AM438" i="1"/>
  <c r="AN438" i="1" s="1"/>
  <c r="AM437" i="1"/>
  <c r="AM436" i="1"/>
  <c r="AM435" i="1"/>
  <c r="AM434" i="1"/>
  <c r="AN434" i="1" s="1"/>
  <c r="AM433" i="1"/>
  <c r="AM432" i="1"/>
  <c r="AM431" i="1"/>
  <c r="AM430" i="1"/>
  <c r="AM429" i="1"/>
  <c r="AM428" i="1"/>
  <c r="AM424" i="1"/>
  <c r="AM423" i="1"/>
  <c r="AN423" i="1" s="1"/>
  <c r="AM422" i="1"/>
  <c r="AN422" i="1" s="1"/>
  <c r="AM421" i="1"/>
  <c r="AM420" i="1"/>
  <c r="AM419" i="1"/>
  <c r="AN419" i="1" s="1"/>
  <c r="AM418" i="1"/>
  <c r="AN418" i="1" s="1"/>
  <c r="AM417" i="1"/>
  <c r="AM416" i="1"/>
  <c r="AM415" i="1"/>
  <c r="AN415" i="1" s="1"/>
  <c r="AM414" i="1"/>
  <c r="AM413" i="1"/>
  <c r="M409" i="1"/>
  <c r="AM409" i="1"/>
  <c r="M408" i="1"/>
  <c r="AM408" i="1"/>
  <c r="AN408" i="1" s="1"/>
  <c r="M407" i="1"/>
  <c r="AM407" i="1"/>
  <c r="M406" i="1"/>
  <c r="AM406" i="1"/>
  <c r="M405" i="1"/>
  <c r="AM405" i="1"/>
  <c r="M404" i="1"/>
  <c r="AM404" i="1"/>
  <c r="M403" i="1"/>
  <c r="AM403" i="1"/>
  <c r="M402" i="1"/>
  <c r="AM402" i="1"/>
  <c r="M401" i="1"/>
  <c r="AM401" i="1"/>
  <c r="M400" i="1"/>
  <c r="AM400" i="1"/>
  <c r="M399" i="1"/>
  <c r="AM399" i="1"/>
  <c r="M398" i="1"/>
  <c r="AM398" i="1"/>
  <c r="M397" i="1"/>
  <c r="AM397" i="1"/>
  <c r="M396" i="1"/>
  <c r="AM396" i="1"/>
  <c r="AN396" i="1"/>
  <c r="AM395" i="1"/>
  <c r="AM394" i="1"/>
  <c r="AM390" i="1"/>
  <c r="AM389" i="1"/>
  <c r="AN389" i="1"/>
  <c r="AM388" i="1"/>
  <c r="AM387" i="1"/>
  <c r="AM386" i="1"/>
  <c r="AM385" i="1"/>
  <c r="AN385" i="1"/>
  <c r="AM384" i="1"/>
  <c r="AM383" i="1"/>
  <c r="AM382" i="1"/>
  <c r="AM381" i="1"/>
  <c r="AM380" i="1"/>
  <c r="AN380" i="1" s="1"/>
  <c r="AM379" i="1"/>
  <c r="AM378" i="1"/>
  <c r="AM377" i="1"/>
  <c r="AN377" i="1"/>
  <c r="AM376" i="1"/>
  <c r="AM375" i="1"/>
  <c r="AM374" i="1"/>
  <c r="AM370" i="1"/>
  <c r="AN370" i="1"/>
  <c r="AM369" i="1"/>
  <c r="AM368" i="1"/>
  <c r="AM367" i="1"/>
  <c r="AM366" i="1"/>
  <c r="AN366" i="1"/>
  <c r="AM365" i="1"/>
  <c r="AM364" i="1"/>
  <c r="AM363" i="1"/>
  <c r="AM362" i="1"/>
  <c r="AM361" i="1"/>
  <c r="AM360" i="1"/>
  <c r="AM359" i="1"/>
  <c r="AM358" i="1"/>
  <c r="AN358" i="1"/>
  <c r="AM357" i="1"/>
  <c r="AN357" i="1" s="1"/>
  <c r="AM356" i="1"/>
  <c r="AM355" i="1"/>
  <c r="AM354" i="1"/>
  <c r="AN354" i="1"/>
  <c r="AM353" i="1"/>
  <c r="AM352" i="1"/>
  <c r="AM351" i="1"/>
  <c r="AM350" i="1"/>
  <c r="AN350" i="1"/>
  <c r="AM346" i="1"/>
  <c r="AM345" i="1"/>
  <c r="AM344" i="1"/>
  <c r="AM343" i="1"/>
  <c r="AM342" i="1"/>
  <c r="AM341" i="1"/>
  <c r="AM340" i="1"/>
  <c r="AM339" i="1"/>
  <c r="AN339" i="1"/>
  <c r="AM338" i="1"/>
  <c r="AM337" i="1"/>
  <c r="AM336" i="1"/>
  <c r="AM335" i="1"/>
  <c r="AN335" i="1"/>
  <c r="AM334" i="1"/>
  <c r="AN334" i="1" s="1"/>
  <c r="AM333" i="1"/>
  <c r="AM332" i="1"/>
  <c r="AM328" i="1"/>
  <c r="AN328" i="1"/>
  <c r="AM327" i="1"/>
  <c r="AM326" i="1"/>
  <c r="AM325" i="1"/>
  <c r="AM324" i="1"/>
  <c r="AM323" i="1"/>
  <c r="AM322" i="1"/>
  <c r="AM321" i="1"/>
  <c r="AM320" i="1"/>
  <c r="AN320" i="1"/>
  <c r="AM319" i="1"/>
  <c r="AM318" i="1"/>
  <c r="AM317" i="1"/>
  <c r="AM316" i="1"/>
  <c r="AN316" i="1"/>
  <c r="AM315" i="1"/>
  <c r="AM311" i="1"/>
  <c r="AM310" i="1"/>
  <c r="AM309" i="1"/>
  <c r="AN309" i="1"/>
  <c r="AM308" i="1"/>
  <c r="AM307" i="1"/>
  <c r="AM306" i="1"/>
  <c r="AM305" i="1"/>
  <c r="AM304" i="1"/>
  <c r="AN304" i="1" s="1"/>
  <c r="AM303" i="1"/>
  <c r="AM302" i="1"/>
  <c r="AM301" i="1"/>
  <c r="AN301" i="1"/>
  <c r="AM300" i="1"/>
  <c r="AM299" i="1"/>
  <c r="AM298" i="1"/>
  <c r="AM297" i="1"/>
  <c r="AN297" i="1"/>
  <c r="AM293" i="1"/>
  <c r="AM292" i="1"/>
  <c r="AM291" i="1"/>
  <c r="AM290" i="1"/>
  <c r="AN290" i="1"/>
  <c r="AM289" i="1"/>
  <c r="AM288" i="1"/>
  <c r="AM287" i="1"/>
  <c r="AM286" i="1"/>
  <c r="AM285" i="1"/>
  <c r="AM284" i="1"/>
  <c r="AM280" i="1"/>
  <c r="AM279" i="1"/>
  <c r="AN279" i="1"/>
  <c r="AM278" i="1"/>
  <c r="AN278" i="1" s="1"/>
  <c r="AM277" i="1"/>
  <c r="AM276" i="1"/>
  <c r="AM275" i="1"/>
  <c r="AN275" i="1"/>
  <c r="AM274" i="1"/>
  <c r="AM273" i="1"/>
  <c r="AM272" i="1"/>
  <c r="AM271" i="1"/>
  <c r="AN271" i="1"/>
  <c r="AM270" i="1"/>
  <c r="AM269" i="1"/>
  <c r="AM268" i="1"/>
  <c r="AM267" i="1"/>
  <c r="AM266" i="1"/>
  <c r="AM265" i="1"/>
  <c r="AM264" i="1"/>
  <c r="AM263" i="1"/>
  <c r="AN263" i="1"/>
  <c r="AM262" i="1"/>
  <c r="AM261" i="1"/>
  <c r="AM260" i="1"/>
  <c r="AM259" i="1"/>
  <c r="AN259" i="1"/>
  <c r="AM258" i="1"/>
  <c r="AN258" i="1" s="1"/>
  <c r="AM257" i="1"/>
  <c r="AM253" i="1"/>
  <c r="AM252" i="1"/>
  <c r="AN252" i="1"/>
  <c r="AM251" i="1"/>
  <c r="AM250" i="1"/>
  <c r="AM249" i="1"/>
  <c r="AM248" i="1"/>
  <c r="AN248" i="1"/>
  <c r="AM247" i="1"/>
  <c r="AM246" i="1"/>
  <c r="AM245" i="1"/>
  <c r="AM244" i="1"/>
  <c r="AN244" i="1"/>
  <c r="AM243" i="1"/>
  <c r="AM242" i="1"/>
  <c r="AM241" i="1"/>
  <c r="AM240" i="1"/>
  <c r="AN240" i="1"/>
  <c r="AM239" i="1"/>
  <c r="AN239" i="1" s="1"/>
  <c r="AM238" i="1"/>
  <c r="AM237" i="1"/>
  <c r="AM233" i="1"/>
  <c r="AN233" i="1"/>
  <c r="AM232" i="1"/>
  <c r="AM231" i="1"/>
  <c r="AM230" i="1"/>
  <c r="AM229" i="1"/>
  <c r="AN229" i="1"/>
  <c r="AM228" i="1"/>
  <c r="AM227" i="1"/>
  <c r="AM226" i="1"/>
  <c r="AM225" i="1"/>
  <c r="AN225" i="1"/>
  <c r="AM224" i="1"/>
  <c r="AM223" i="1"/>
  <c r="AM222" i="1"/>
  <c r="AM221" i="1"/>
  <c r="AN221" i="1"/>
  <c r="AM217" i="1"/>
  <c r="AN217" i="1" s="1"/>
  <c r="AM216" i="1"/>
  <c r="AM215" i="1"/>
  <c r="AM214" i="1"/>
  <c r="AN214" i="1"/>
  <c r="AM213" i="1"/>
  <c r="AM212" i="1"/>
  <c r="AM211" i="1"/>
  <c r="AM210" i="1"/>
  <c r="AN210" i="1"/>
  <c r="AM209" i="1"/>
  <c r="AM208" i="1"/>
  <c r="AM204" i="1"/>
  <c r="AM203" i="1"/>
  <c r="AN203" i="1"/>
  <c r="AM202" i="1"/>
  <c r="AM201" i="1"/>
  <c r="AM200" i="1"/>
  <c r="AM199" i="1"/>
  <c r="AN199" i="1"/>
  <c r="AM198" i="1"/>
  <c r="AN198" i="1" s="1"/>
  <c r="AM197" i="1"/>
  <c r="AM196" i="1"/>
  <c r="AM195" i="1"/>
  <c r="AN195" i="1"/>
  <c r="AM194" i="1"/>
  <c r="AM193" i="1"/>
  <c r="AM192" i="1"/>
  <c r="AM191" i="1"/>
  <c r="AN191" i="1"/>
  <c r="AM190" i="1"/>
  <c r="AM189" i="1"/>
  <c r="AM188" i="1"/>
  <c r="AM187" i="1"/>
  <c r="AN187" i="1"/>
  <c r="AM186" i="1"/>
  <c r="AM185" i="1"/>
  <c r="AM184" i="1"/>
  <c r="AM183" i="1"/>
  <c r="AN183" i="1"/>
  <c r="AM182" i="1"/>
  <c r="AN182" i="1" s="1"/>
  <c r="AM181" i="1"/>
  <c r="AM180" i="1"/>
  <c r="AM179" i="1"/>
  <c r="AN179" i="1"/>
  <c r="AM175" i="1"/>
  <c r="AM174" i="1"/>
  <c r="AM173" i="1"/>
  <c r="AM172" i="1"/>
  <c r="AN172" i="1"/>
  <c r="AM171" i="1"/>
  <c r="AM170" i="1"/>
  <c r="AM169" i="1"/>
  <c r="AM165" i="1"/>
  <c r="AN165" i="1"/>
  <c r="AM164" i="1"/>
  <c r="AM163" i="1"/>
  <c r="AM162" i="1"/>
  <c r="AM161" i="1"/>
  <c r="AN161" i="1"/>
  <c r="AM160" i="1"/>
  <c r="AN160" i="1" s="1"/>
  <c r="AM159" i="1"/>
  <c r="AM158" i="1"/>
  <c r="AM157" i="1"/>
  <c r="AN157" i="1"/>
  <c r="AM156" i="1"/>
  <c r="AM155" i="1"/>
  <c r="AM154" i="1"/>
  <c r="AM153" i="1"/>
  <c r="AN153" i="1"/>
  <c r="AM152" i="1"/>
  <c r="AM151" i="1"/>
  <c r="AM150" i="1"/>
  <c r="AM149" i="1"/>
  <c r="AN149" i="1"/>
  <c r="AM148" i="1"/>
  <c r="AM147" i="1"/>
  <c r="AM146" i="1"/>
  <c r="AM145" i="1"/>
  <c r="AN145" i="1"/>
  <c r="AM144" i="1"/>
  <c r="AN144" i="1" s="1"/>
  <c r="AM143" i="1"/>
  <c r="AM142" i="1"/>
  <c r="AM141" i="1"/>
  <c r="AN141" i="1"/>
  <c r="AM140" i="1"/>
  <c r="AM139" i="1"/>
  <c r="AM138" i="1"/>
  <c r="AM137" i="1"/>
  <c r="AN137" i="1"/>
  <c r="AM136" i="1"/>
  <c r="AM135" i="1"/>
  <c r="AM134" i="1"/>
  <c r="AM130" i="1"/>
  <c r="AN130" i="1"/>
  <c r="AM129" i="1"/>
  <c r="AM128" i="1"/>
  <c r="AM127" i="1"/>
  <c r="AM126" i="1"/>
  <c r="AN126" i="1"/>
  <c r="AM125" i="1"/>
  <c r="AN125" i="1" s="1"/>
  <c r="AM124" i="1"/>
  <c r="AM123" i="1"/>
  <c r="AM122" i="1"/>
  <c r="AN122" i="1"/>
  <c r="AM121" i="1"/>
  <c r="AM120" i="1"/>
  <c r="AM119" i="1"/>
  <c r="AM118" i="1"/>
  <c r="AN118" i="1"/>
  <c r="AM114" i="1"/>
  <c r="AM113" i="1"/>
  <c r="AM112" i="1"/>
  <c r="AM111" i="1"/>
  <c r="AN111" i="1"/>
  <c r="AM110" i="1"/>
  <c r="AM109" i="1"/>
  <c r="AM108" i="1"/>
  <c r="AM107" i="1"/>
  <c r="AN107" i="1"/>
  <c r="AM106" i="1"/>
  <c r="AN106" i="1" s="1"/>
  <c r="AM105" i="1"/>
  <c r="AM101" i="1"/>
  <c r="AM100" i="1"/>
  <c r="AN100" i="1"/>
  <c r="AM99" i="1"/>
  <c r="AM98" i="1"/>
  <c r="AM97" i="1"/>
  <c r="AM96" i="1"/>
  <c r="AN96" i="1"/>
  <c r="AM95" i="1"/>
  <c r="AM94" i="1"/>
  <c r="AM93" i="1"/>
  <c r="AM92" i="1"/>
  <c r="AN92" i="1"/>
  <c r="AM88" i="1"/>
  <c r="AM87" i="1"/>
  <c r="AM86" i="1"/>
  <c r="AM85" i="1"/>
  <c r="AN85" i="1"/>
  <c r="AM84" i="1"/>
  <c r="AN84" i="1" s="1"/>
  <c r="AM83" i="1"/>
  <c r="AM82" i="1"/>
  <c r="AM81" i="1"/>
  <c r="AN81" i="1"/>
  <c r="AM80" i="1"/>
  <c r="AM79" i="1"/>
  <c r="AM78" i="1"/>
  <c r="AM77" i="1"/>
  <c r="AN77" i="1"/>
  <c r="AM76" i="1"/>
  <c r="AM75" i="1"/>
  <c r="AM74" i="1"/>
  <c r="AM73" i="1"/>
  <c r="AN73" i="1"/>
  <c r="AM71" i="1"/>
  <c r="AM70" i="1"/>
  <c r="AM69" i="1"/>
  <c r="AN69" i="1" s="1"/>
  <c r="AL785" i="1"/>
  <c r="AL64" i="1" s="1"/>
  <c r="AL512" i="1"/>
  <c r="AM218" i="1"/>
  <c r="AM13" i="1" s="1"/>
  <c r="AM294" i="1"/>
  <c r="AM17" i="1" s="1"/>
  <c r="AM425" i="1"/>
  <c r="AM24" i="1" s="1"/>
  <c r="AM447" i="1"/>
  <c r="AM25" i="1" s="1"/>
  <c r="AM465" i="1"/>
  <c r="AM26" i="1"/>
  <c r="AM476" i="1"/>
  <c r="AM27" i="1" s="1"/>
  <c r="AM494" i="1"/>
  <c r="AM28" i="1" s="1"/>
  <c r="AM508" i="1"/>
  <c r="AM30" i="1"/>
  <c r="AM31" i="1"/>
  <c r="AM642" i="1"/>
  <c r="AM44" i="1" s="1"/>
  <c r="AM703" i="1"/>
  <c r="AM48" i="1" s="1"/>
  <c r="AM708" i="1"/>
  <c r="AM49" i="1"/>
  <c r="AM775" i="1"/>
  <c r="AM56" i="1"/>
  <c r="AM782" i="1"/>
  <c r="AM61" i="1"/>
  <c r="AM785" i="1"/>
  <c r="AM64" i="1"/>
  <c r="AM512" i="1"/>
  <c r="AM792" i="1"/>
  <c r="AC784" i="1"/>
  <c r="AA784" i="1" s="1"/>
  <c r="AI784" i="1" s="1"/>
  <c r="AI785" i="1" s="1"/>
  <c r="AC781" i="1"/>
  <c r="AA781" i="1" s="1"/>
  <c r="AI781" i="1" s="1"/>
  <c r="AC779" i="1"/>
  <c r="AA779" i="1" s="1"/>
  <c r="AI779" i="1" s="1"/>
  <c r="AA778" i="1"/>
  <c r="AI778" i="1" s="1"/>
  <c r="AC774" i="1"/>
  <c r="AA774" i="1" s="1"/>
  <c r="AI774" i="1" s="1"/>
  <c r="AJ774" i="1" s="1"/>
  <c r="AC773" i="1"/>
  <c r="AA773" i="1" s="1"/>
  <c r="AI773" i="1" s="1"/>
  <c r="AJ773" i="1" s="1"/>
  <c r="AC772" i="1"/>
  <c r="AA772" i="1" s="1"/>
  <c r="AI772" i="1" s="1"/>
  <c r="AC768" i="1"/>
  <c r="AA768" i="1" s="1"/>
  <c r="AI768" i="1" s="1"/>
  <c r="AJ768" i="1" s="1"/>
  <c r="AC767" i="1"/>
  <c r="AA767" i="1" s="1"/>
  <c r="AI767" i="1" s="1"/>
  <c r="AJ767" i="1" s="1"/>
  <c r="AC766" i="1"/>
  <c r="AA766" i="1" s="1"/>
  <c r="AC765" i="1"/>
  <c r="AA765" i="1" s="1"/>
  <c r="AI765" i="1" s="1"/>
  <c r="AJ765" i="1" s="1"/>
  <c r="AC764" i="1"/>
  <c r="AA764" i="1" s="1"/>
  <c r="AI764" i="1" s="1"/>
  <c r="AJ764" i="1" s="1"/>
  <c r="AC763" i="1"/>
  <c r="AA763" i="1" s="1"/>
  <c r="AI763" i="1" s="1"/>
  <c r="AJ763" i="1" s="1"/>
  <c r="AC761" i="1"/>
  <c r="AA761" i="1" s="1"/>
  <c r="AI761" i="1" s="1"/>
  <c r="AJ761" i="1" s="1"/>
  <c r="AC760" i="1"/>
  <c r="AA760" i="1" s="1"/>
  <c r="AI760" i="1" s="1"/>
  <c r="AJ760" i="1" s="1"/>
  <c r="AC759" i="1"/>
  <c r="AA759" i="1" s="1"/>
  <c r="AI759" i="1" s="1"/>
  <c r="AJ759" i="1" s="1"/>
  <c r="AC757" i="1"/>
  <c r="AA757" i="1" s="1"/>
  <c r="AI757" i="1" s="1"/>
  <c r="AJ757" i="1" s="1"/>
  <c r="AC756" i="1"/>
  <c r="AA756" i="1" s="1"/>
  <c r="AI756" i="1" s="1"/>
  <c r="AA751" i="1"/>
  <c r="AI751" i="1" s="1"/>
  <c r="AJ751" i="1" s="1"/>
  <c r="AC750" i="1"/>
  <c r="AA750" i="1" s="1"/>
  <c r="AI750" i="1" s="1"/>
  <c r="AJ750" i="1" s="1"/>
  <c r="AC749" i="1"/>
  <c r="AA749" i="1" s="1"/>
  <c r="AI749" i="1" s="1"/>
  <c r="AJ749" i="1" s="1"/>
  <c r="AA748" i="1"/>
  <c r="AI748" i="1" s="1"/>
  <c r="AJ748" i="1" s="1"/>
  <c r="AA745" i="1"/>
  <c r="AI745" i="1" s="1"/>
  <c r="AJ745" i="1" s="1"/>
  <c r="AC739" i="1"/>
  <c r="AA739" i="1" s="1"/>
  <c r="AI739" i="1" s="1"/>
  <c r="AJ739" i="1" s="1"/>
  <c r="AC738" i="1"/>
  <c r="AA738" i="1" s="1"/>
  <c r="AI738" i="1" s="1"/>
  <c r="AJ738" i="1" s="1"/>
  <c r="AC736" i="1"/>
  <c r="AA736" i="1" s="1"/>
  <c r="AI736" i="1" s="1"/>
  <c r="AJ736" i="1" s="1"/>
  <c r="AA735" i="1"/>
  <c r="AI735" i="1" s="1"/>
  <c r="AJ735" i="1" s="1"/>
  <c r="AA734" i="1"/>
  <c r="AI734" i="1" s="1"/>
  <c r="AJ734" i="1" s="1"/>
  <c r="AC732" i="1"/>
  <c r="AA732" i="1" s="1"/>
  <c r="AI732" i="1" s="1"/>
  <c r="AJ732" i="1" s="1"/>
  <c r="AC730" i="1"/>
  <c r="AA730" i="1" s="1"/>
  <c r="AI730" i="1" s="1"/>
  <c r="AJ730" i="1" s="1"/>
  <c r="AC729" i="1"/>
  <c r="AA729" i="1" s="1"/>
  <c r="AI729" i="1" s="1"/>
  <c r="AJ729" i="1" s="1"/>
  <c r="AA728" i="1"/>
  <c r="AI728" i="1" s="1"/>
  <c r="AJ728" i="1" s="1"/>
  <c r="AA727" i="1"/>
  <c r="AI727" i="1" s="1"/>
  <c r="AJ727" i="1" s="1"/>
  <c r="AC724" i="1"/>
  <c r="AA724" i="1" s="1"/>
  <c r="AI724" i="1" s="1"/>
  <c r="AJ724" i="1" s="1"/>
  <c r="AA723" i="1"/>
  <c r="AI723" i="1" s="1"/>
  <c r="AJ723" i="1" s="1"/>
  <c r="AA722" i="1"/>
  <c r="AI722" i="1" s="1"/>
  <c r="AJ722" i="1" s="1"/>
  <c r="AA719" i="1"/>
  <c r="AI719" i="1" s="1"/>
  <c r="AJ719" i="1" s="1"/>
  <c r="AA718" i="1"/>
  <c r="AI718" i="1" s="1"/>
  <c r="AJ718" i="1" s="1"/>
  <c r="AA715" i="1"/>
  <c r="AI715" i="1" s="1"/>
  <c r="AJ715" i="1" s="1"/>
  <c r="AA714" i="1"/>
  <c r="AI714" i="1" s="1"/>
  <c r="AJ714" i="1" s="1"/>
  <c r="AA711" i="1"/>
  <c r="AI711" i="1" s="1"/>
  <c r="AA707" i="1"/>
  <c r="AI707" i="1" s="1"/>
  <c r="AC702" i="1"/>
  <c r="AA700" i="1"/>
  <c r="AI700" i="1" s="1"/>
  <c r="AJ700" i="1" s="1"/>
  <c r="AA699" i="1"/>
  <c r="AI699" i="1" s="1"/>
  <c r="AJ699" i="1" s="1"/>
  <c r="AA696" i="1"/>
  <c r="AI696" i="1" s="1"/>
  <c r="AJ696" i="1" s="1"/>
  <c r="AA695" i="1"/>
  <c r="AI695" i="1" s="1"/>
  <c r="AJ695" i="1" s="1"/>
  <c r="AC689" i="1"/>
  <c r="AA689" i="1" s="1"/>
  <c r="AI689" i="1" s="1"/>
  <c r="AJ689" i="1" s="1"/>
  <c r="AC688" i="1"/>
  <c r="AA688" i="1" s="1"/>
  <c r="AI688" i="1" s="1"/>
  <c r="AJ688" i="1" s="1"/>
  <c r="AA687" i="1"/>
  <c r="AI687" i="1" s="1"/>
  <c r="AJ687" i="1" s="1"/>
  <c r="AA686" i="1"/>
  <c r="AI686" i="1" s="1"/>
  <c r="AJ686" i="1" s="1"/>
  <c r="AA683" i="1"/>
  <c r="AI683" i="1" s="1"/>
  <c r="AJ683" i="1" s="1"/>
  <c r="AA682" i="1"/>
  <c r="AI682" i="1" s="1"/>
  <c r="AJ682" i="1" s="1"/>
  <c r="AA679" i="1"/>
  <c r="AI679" i="1" s="1"/>
  <c r="AJ679" i="1" s="1"/>
  <c r="AA678" i="1"/>
  <c r="AI678" i="1" s="1"/>
  <c r="AJ678" i="1" s="1"/>
  <c r="AA675" i="1"/>
  <c r="AI675" i="1" s="1"/>
  <c r="AJ675" i="1" s="1"/>
  <c r="AA674" i="1"/>
  <c r="AI674" i="1" s="1"/>
  <c r="AJ674" i="1" s="1"/>
  <c r="AA671" i="1"/>
  <c r="AI671" i="1" s="1"/>
  <c r="AJ671" i="1" s="1"/>
  <c r="AA670" i="1"/>
  <c r="AI670" i="1" s="1"/>
  <c r="AJ670" i="1" s="1"/>
  <c r="AC665" i="1"/>
  <c r="AA665" i="1" s="1"/>
  <c r="AA663" i="1"/>
  <c r="AI663" i="1" s="1"/>
  <c r="AJ663" i="1" s="1"/>
  <c r="AA662" i="1"/>
  <c r="AI662" i="1" s="1"/>
  <c r="AJ662" i="1" s="1"/>
  <c r="AA659" i="1"/>
  <c r="AI659" i="1" s="1"/>
  <c r="AA655" i="1"/>
  <c r="AI655" i="1" s="1"/>
  <c r="AJ655" i="1" s="1"/>
  <c r="AC654" i="1"/>
  <c r="AA654" i="1" s="1"/>
  <c r="AC652" i="1"/>
  <c r="AA652" i="1" s="1"/>
  <c r="AI652" i="1" s="1"/>
  <c r="AJ652" i="1" s="1"/>
  <c r="AC651" i="1"/>
  <c r="AA651" i="1" s="1"/>
  <c r="AI651" i="1" s="1"/>
  <c r="AJ651" i="1" s="1"/>
  <c r="AA649" i="1"/>
  <c r="AI649" i="1" s="1"/>
  <c r="AJ649" i="1" s="1"/>
  <c r="AA646" i="1"/>
  <c r="AI646" i="1" s="1"/>
  <c r="AJ646" i="1" s="1"/>
  <c r="AA645" i="1"/>
  <c r="AI645" i="1" s="1"/>
  <c r="AC641" i="1"/>
  <c r="AA641" i="1" s="1"/>
  <c r="AI641" i="1" s="1"/>
  <c r="AJ641" i="1" s="1"/>
  <c r="AA638" i="1"/>
  <c r="AI638" i="1" s="1"/>
  <c r="AJ638" i="1" s="1"/>
  <c r="AA637" i="1"/>
  <c r="AI637" i="1" s="1"/>
  <c r="AJ637" i="1" s="1"/>
  <c r="AA635" i="1"/>
  <c r="AI635" i="1" s="1"/>
  <c r="AJ635" i="1" s="1"/>
  <c r="AA634" i="1"/>
  <c r="AI634" i="1" s="1"/>
  <c r="AJ634" i="1" s="1"/>
  <c r="AA633" i="1"/>
  <c r="AI633" i="1" s="1"/>
  <c r="AJ633" i="1" s="1"/>
  <c r="AC632" i="1"/>
  <c r="AA632" i="1" s="1"/>
  <c r="AI632" i="1" s="1"/>
  <c r="AJ632" i="1" s="1"/>
  <c r="AA630" i="1"/>
  <c r="AI630" i="1" s="1"/>
  <c r="AJ630" i="1" s="1"/>
  <c r="AA629" i="1"/>
  <c r="AI629" i="1" s="1"/>
  <c r="AJ629" i="1" s="1"/>
  <c r="AA628" i="1"/>
  <c r="AI628" i="1" s="1"/>
  <c r="AJ628" i="1" s="1"/>
  <c r="AA625" i="1"/>
  <c r="AI625" i="1" s="1"/>
  <c r="AJ625" i="1" s="1"/>
  <c r="AA624" i="1"/>
  <c r="AI624" i="1" s="1"/>
  <c r="AJ624" i="1" s="1"/>
  <c r="AA621" i="1"/>
  <c r="AI621" i="1" s="1"/>
  <c r="AA617" i="1"/>
  <c r="AI617" i="1" s="1"/>
  <c r="AJ617" i="1" s="1"/>
  <c r="AA615" i="1"/>
  <c r="AI615" i="1" s="1"/>
  <c r="AJ615" i="1" s="1"/>
  <c r="AA614" i="1"/>
  <c r="AI614" i="1" s="1"/>
  <c r="AJ614" i="1" s="1"/>
  <c r="AA613" i="1"/>
  <c r="AI613" i="1" s="1"/>
  <c r="AJ613" i="1" s="1"/>
  <c r="AA610" i="1"/>
  <c r="AI610" i="1" s="1"/>
  <c r="AJ610" i="1" s="1"/>
  <c r="AA609" i="1"/>
  <c r="AI609" i="1" s="1"/>
  <c r="AJ609" i="1" s="1"/>
  <c r="AA606" i="1"/>
  <c r="AI606" i="1" s="1"/>
  <c r="AJ606" i="1" s="1"/>
  <c r="AA605" i="1"/>
  <c r="AI605" i="1" s="1"/>
  <c r="AA599" i="1"/>
  <c r="AI599" i="1" s="1"/>
  <c r="AJ599" i="1" s="1"/>
  <c r="AA598" i="1"/>
  <c r="AI598" i="1" s="1"/>
  <c r="AJ598" i="1" s="1"/>
  <c r="AA595" i="1"/>
  <c r="AI595" i="1" s="1"/>
  <c r="AJ595" i="1" s="1"/>
  <c r="AA594" i="1"/>
  <c r="AI594" i="1" s="1"/>
  <c r="AJ594" i="1" s="1"/>
  <c r="AA591" i="1"/>
  <c r="AI591" i="1" s="1"/>
  <c r="AJ591" i="1" s="1"/>
  <c r="AA590" i="1"/>
  <c r="AI590" i="1" s="1"/>
  <c r="AJ590" i="1" s="1"/>
  <c r="AA587" i="1"/>
  <c r="AI587" i="1" s="1"/>
  <c r="AJ587" i="1" s="1"/>
  <c r="AA586" i="1"/>
  <c r="AI586" i="1" s="1"/>
  <c r="AJ586" i="1" s="1"/>
  <c r="AA583" i="1"/>
  <c r="AI583" i="1" s="1"/>
  <c r="AJ583" i="1" s="1"/>
  <c r="AA582" i="1"/>
  <c r="AI582" i="1" s="1"/>
  <c r="AJ582" i="1" s="1"/>
  <c r="AA579" i="1"/>
  <c r="AI579" i="1" s="1"/>
  <c r="AJ579" i="1" s="1"/>
  <c r="AA578" i="1"/>
  <c r="AI578" i="1" s="1"/>
  <c r="AA572" i="1"/>
  <c r="AI572" i="1" s="1"/>
  <c r="AJ572" i="1" s="1"/>
  <c r="AA571" i="1"/>
  <c r="AI571" i="1" s="1"/>
  <c r="AJ571" i="1" s="1"/>
  <c r="AA568" i="1"/>
  <c r="AI568" i="1" s="1"/>
  <c r="AJ568" i="1" s="1"/>
  <c r="AA567" i="1"/>
  <c r="AI567" i="1" s="1"/>
  <c r="AJ567" i="1" s="1"/>
  <c r="AA561" i="1"/>
  <c r="AI561" i="1" s="1"/>
  <c r="AJ561" i="1" s="1"/>
  <c r="AA560" i="1"/>
  <c r="AI560" i="1" s="1"/>
  <c r="AJ560" i="1" s="1"/>
  <c r="AA557" i="1"/>
  <c r="AI557" i="1" s="1"/>
  <c r="AJ557" i="1" s="1"/>
  <c r="AA556" i="1"/>
  <c r="AI556" i="1" s="1"/>
  <c r="AJ556" i="1" s="1"/>
  <c r="AA554" i="1"/>
  <c r="AI554" i="1" s="1"/>
  <c r="AJ554" i="1" s="1"/>
  <c r="AA553" i="1"/>
  <c r="AI553" i="1" s="1"/>
  <c r="AJ553" i="1" s="1"/>
  <c r="AA552" i="1"/>
  <c r="AI552" i="1" s="1"/>
  <c r="AJ552" i="1" s="1"/>
  <c r="AA546" i="1"/>
  <c r="AI546" i="1" s="1"/>
  <c r="AJ546" i="1" s="1"/>
  <c r="AA545" i="1"/>
  <c r="AI545" i="1" s="1"/>
  <c r="AJ545" i="1" s="1"/>
  <c r="AA542" i="1"/>
  <c r="AI542" i="1" s="1"/>
  <c r="AJ542" i="1" s="1"/>
  <c r="AA541" i="1"/>
  <c r="AI541" i="1" s="1"/>
  <c r="AJ541" i="1" s="1"/>
  <c r="AA539" i="1"/>
  <c r="AI539" i="1" s="1"/>
  <c r="AJ539" i="1" s="1"/>
  <c r="AA538" i="1"/>
  <c r="AI538" i="1" s="1"/>
  <c r="AJ538" i="1" s="1"/>
  <c r="AA537" i="1"/>
  <c r="AI537" i="1" s="1"/>
  <c r="AJ537" i="1" s="1"/>
  <c r="AA534" i="1"/>
  <c r="AI534" i="1" s="1"/>
  <c r="AJ534" i="1" s="1"/>
  <c r="AA533" i="1"/>
  <c r="AI533" i="1" s="1"/>
  <c r="AJ533" i="1" s="1"/>
  <c r="AC528" i="1"/>
  <c r="AA528" i="1" s="1"/>
  <c r="AI528" i="1" s="1"/>
  <c r="AJ528" i="1" s="1"/>
  <c r="AC527" i="1"/>
  <c r="AA527" i="1" s="1"/>
  <c r="AI527" i="1" s="1"/>
  <c r="AJ527" i="1" s="1"/>
  <c r="AC525" i="1"/>
  <c r="AA525" i="1" s="1"/>
  <c r="AI525" i="1" s="1"/>
  <c r="AJ525" i="1" s="1"/>
  <c r="AC524" i="1"/>
  <c r="AA524" i="1" s="1"/>
  <c r="AI524" i="1" s="1"/>
  <c r="AJ524" i="1" s="1"/>
  <c r="AC523" i="1"/>
  <c r="AA523" i="1" s="1"/>
  <c r="AI523" i="1" s="1"/>
  <c r="AJ523" i="1" s="1"/>
  <c r="AC522" i="1"/>
  <c r="AA522" i="1" s="1"/>
  <c r="AI522" i="1" s="1"/>
  <c r="AJ522" i="1" s="1"/>
  <c r="AC521" i="1"/>
  <c r="AA521" i="1" s="1"/>
  <c r="AI521" i="1" s="1"/>
  <c r="AJ521" i="1" s="1"/>
  <c r="AC520" i="1"/>
  <c r="AA520" i="1" s="1"/>
  <c r="AI520" i="1" s="1"/>
  <c r="AJ520" i="1" s="1"/>
  <c r="AC519" i="1"/>
  <c r="AA519" i="1" s="1"/>
  <c r="AI519" i="1" s="1"/>
  <c r="AJ519" i="1" s="1"/>
  <c r="AC518" i="1"/>
  <c r="AA518" i="1" s="1"/>
  <c r="AI518" i="1" s="1"/>
  <c r="AJ518" i="1" s="1"/>
  <c r="AC517" i="1"/>
  <c r="AA517" i="1" s="1"/>
  <c r="AI517" i="1" s="1"/>
  <c r="AJ517" i="1" s="1"/>
  <c r="AC516" i="1"/>
  <c r="AA516" i="1" s="1"/>
  <c r="AC515" i="1"/>
  <c r="AA515" i="1" s="1"/>
  <c r="AI515" i="1" s="1"/>
  <c r="AA511" i="1"/>
  <c r="AI511" i="1" s="1"/>
  <c r="AA507" i="1"/>
  <c r="AI507" i="1" s="1"/>
  <c r="AJ507" i="1" s="1"/>
  <c r="AA502" i="1"/>
  <c r="AI502" i="1" s="1"/>
  <c r="AJ502" i="1" s="1"/>
  <c r="AA501" i="1"/>
  <c r="AI501" i="1" s="1"/>
  <c r="AJ501" i="1" s="1"/>
  <c r="AA498" i="1"/>
  <c r="AI498" i="1" s="1"/>
  <c r="AJ498" i="1" s="1"/>
  <c r="AA497" i="1"/>
  <c r="AI497" i="1" s="1"/>
  <c r="AC492" i="1"/>
  <c r="AA492" i="1" s="1"/>
  <c r="AI492" i="1" s="1"/>
  <c r="AJ492" i="1" s="1"/>
  <c r="AC491" i="1"/>
  <c r="AA491" i="1" s="1"/>
  <c r="AI491" i="1" s="1"/>
  <c r="AJ491" i="1" s="1"/>
  <c r="AC490" i="1"/>
  <c r="AA490" i="1" s="1"/>
  <c r="AI490" i="1" s="1"/>
  <c r="AJ490" i="1" s="1"/>
  <c r="AC488" i="1"/>
  <c r="AA488" i="1" s="1"/>
  <c r="AI488" i="1" s="1"/>
  <c r="AJ488" i="1" s="1"/>
  <c r="AC487" i="1"/>
  <c r="AA487" i="1" s="1"/>
  <c r="AI487" i="1" s="1"/>
  <c r="AJ487" i="1" s="1"/>
  <c r="AA486" i="1"/>
  <c r="AI486" i="1" s="1"/>
  <c r="AJ486" i="1" s="1"/>
  <c r="AA485" i="1"/>
  <c r="AI485" i="1" s="1"/>
  <c r="AJ485" i="1" s="1"/>
  <c r="AA482" i="1"/>
  <c r="AI482" i="1" s="1"/>
  <c r="AJ482" i="1" s="1"/>
  <c r="AA481" i="1"/>
  <c r="AI481" i="1" s="1"/>
  <c r="AJ481" i="1" s="1"/>
  <c r="AC475" i="1"/>
  <c r="AA475" i="1" s="1"/>
  <c r="AI475" i="1" s="1"/>
  <c r="AJ475" i="1" s="1"/>
  <c r="AA474" i="1"/>
  <c r="AA473" i="1"/>
  <c r="AI473" i="1" s="1"/>
  <c r="AJ473" i="1" s="1"/>
  <c r="AA470" i="1"/>
  <c r="AI470" i="1" s="1"/>
  <c r="AJ470" i="1" s="1"/>
  <c r="AA469" i="1"/>
  <c r="AI469" i="1" s="1"/>
  <c r="AJ469" i="1" s="1"/>
  <c r="AA464" i="1"/>
  <c r="AI464" i="1" s="1"/>
  <c r="AJ464" i="1" s="1"/>
  <c r="AA463" i="1"/>
  <c r="AI463" i="1" s="1"/>
  <c r="AJ463" i="1" s="1"/>
  <c r="AA462" i="1"/>
  <c r="AI462" i="1" s="1"/>
  <c r="AJ462" i="1" s="1"/>
  <c r="AA459" i="1"/>
  <c r="AI459" i="1" s="1"/>
  <c r="AJ459" i="1" s="1"/>
  <c r="AA458" i="1"/>
  <c r="AI458" i="1" s="1"/>
  <c r="AJ458" i="1" s="1"/>
  <c r="AA455" i="1"/>
  <c r="AA454" i="1"/>
  <c r="AI454" i="1" s="1"/>
  <c r="AJ454" i="1" s="1"/>
  <c r="AA452" i="1"/>
  <c r="AI452" i="1" s="1"/>
  <c r="AJ452" i="1" s="1"/>
  <c r="AA451" i="1"/>
  <c r="AI451" i="1" s="1"/>
  <c r="AJ451" i="1" s="1"/>
  <c r="AA450" i="1"/>
  <c r="AI450" i="1" s="1"/>
  <c r="AC446" i="1"/>
  <c r="AA446" i="1"/>
  <c r="AI446" i="1" s="1"/>
  <c r="AJ446" i="1" s="1"/>
  <c r="AC444" i="1"/>
  <c r="AA444" i="1" s="1"/>
  <c r="AI444" i="1" s="1"/>
  <c r="AJ444" i="1" s="1"/>
  <c r="AC443" i="1"/>
  <c r="AA443" i="1" s="1"/>
  <c r="AI443" i="1" s="1"/>
  <c r="AJ443" i="1" s="1"/>
  <c r="AC442" i="1"/>
  <c r="AA442" i="1" s="1"/>
  <c r="AI442" i="1" s="1"/>
  <c r="AJ442" i="1" s="1"/>
  <c r="AC441" i="1"/>
  <c r="AA441" i="1" s="1"/>
  <c r="AI441" i="1" s="1"/>
  <c r="AJ441" i="1" s="1"/>
  <c r="AC440" i="1"/>
  <c r="AA440" i="1" s="1"/>
  <c r="AI440" i="1" s="1"/>
  <c r="AJ440" i="1" s="1"/>
  <c r="AC439" i="1"/>
  <c r="AA439" i="1" s="1"/>
  <c r="AI439" i="1" s="1"/>
  <c r="AJ439" i="1" s="1"/>
  <c r="AC438" i="1"/>
  <c r="AC437" i="1"/>
  <c r="AA437" i="1" s="1"/>
  <c r="AI437" i="1" s="1"/>
  <c r="AJ437" i="1" s="1"/>
  <c r="AC436" i="1"/>
  <c r="AA436" i="1" s="1"/>
  <c r="AI436" i="1" s="1"/>
  <c r="AJ436" i="1" s="1"/>
  <c r="AC435" i="1"/>
  <c r="AA435" i="1" s="1"/>
  <c r="AI435" i="1" s="1"/>
  <c r="AJ435" i="1" s="1"/>
  <c r="AA433" i="1"/>
  <c r="AI433" i="1" s="1"/>
  <c r="AJ433" i="1" s="1"/>
  <c r="AA432" i="1"/>
  <c r="AI432" i="1" s="1"/>
  <c r="AJ432" i="1" s="1"/>
  <c r="AA429" i="1"/>
  <c r="AI429" i="1" s="1"/>
  <c r="AJ429" i="1" s="1"/>
  <c r="AA428" i="1"/>
  <c r="AI428" i="1" s="1"/>
  <c r="AA422" i="1"/>
  <c r="AI422" i="1" s="1"/>
  <c r="AJ422" i="1" s="1"/>
  <c r="AA421" i="1"/>
  <c r="AI421" i="1" s="1"/>
  <c r="AJ421" i="1" s="1"/>
  <c r="AA418" i="1"/>
  <c r="AI418" i="1" s="1"/>
  <c r="AJ418" i="1" s="1"/>
  <c r="AA417" i="1"/>
  <c r="AI417" i="1" s="1"/>
  <c r="AJ417" i="1" s="1"/>
  <c r="AA414" i="1"/>
  <c r="AI414" i="1" s="1"/>
  <c r="AJ414" i="1" s="1"/>
  <c r="AA413" i="1"/>
  <c r="AI413" i="1" s="1"/>
  <c r="AA407" i="1"/>
  <c r="AI407" i="1" s="1"/>
  <c r="AJ407" i="1" s="1"/>
  <c r="AA406" i="1"/>
  <c r="AI406" i="1" s="1"/>
  <c r="AJ406" i="1" s="1"/>
  <c r="AA403" i="1"/>
  <c r="AI403" i="1" s="1"/>
  <c r="AJ403" i="1" s="1"/>
  <c r="AA402" i="1"/>
  <c r="AI402" i="1" s="1"/>
  <c r="AJ402" i="1" s="1"/>
  <c r="AA399" i="1"/>
  <c r="AI399" i="1" s="1"/>
  <c r="AJ399" i="1" s="1"/>
  <c r="AA398" i="1"/>
  <c r="AI398" i="1" s="1"/>
  <c r="AJ398" i="1" s="1"/>
  <c r="AA395" i="1"/>
  <c r="AI395" i="1" s="1"/>
  <c r="AJ395" i="1" s="1"/>
  <c r="AA394" i="1"/>
  <c r="AI394" i="1" s="1"/>
  <c r="AA388" i="1"/>
  <c r="AI388" i="1" s="1"/>
  <c r="AJ388" i="1" s="1"/>
  <c r="AA387" i="1"/>
  <c r="AI387" i="1" s="1"/>
  <c r="AJ387" i="1" s="1"/>
  <c r="AA384" i="1"/>
  <c r="AI384" i="1" s="1"/>
  <c r="AJ384" i="1" s="1"/>
  <c r="AA383" i="1"/>
  <c r="AI383" i="1" s="1"/>
  <c r="AJ383" i="1" s="1"/>
  <c r="AA380" i="1"/>
  <c r="AI380" i="1" s="1"/>
  <c r="AJ380" i="1" s="1"/>
  <c r="AA379" i="1"/>
  <c r="AI379" i="1" s="1"/>
  <c r="AJ379" i="1" s="1"/>
  <c r="AA377" i="1"/>
  <c r="AI377" i="1" s="1"/>
  <c r="AJ377" i="1" s="1"/>
  <c r="AA376" i="1"/>
  <c r="AI376" i="1" s="1"/>
  <c r="AJ376" i="1" s="1"/>
  <c r="AA375" i="1"/>
  <c r="AI375" i="1" s="1"/>
  <c r="AJ375" i="1" s="1"/>
  <c r="AA370" i="1"/>
  <c r="AI370" i="1" s="1"/>
  <c r="AJ370" i="1" s="1"/>
  <c r="AA369" i="1"/>
  <c r="AI369" i="1" s="1"/>
  <c r="AJ369" i="1" s="1"/>
  <c r="AA368" i="1"/>
  <c r="AI368" i="1" s="1"/>
  <c r="AJ368" i="1" s="1"/>
  <c r="AA365" i="1"/>
  <c r="AI365" i="1" s="1"/>
  <c r="AJ365" i="1" s="1"/>
  <c r="AA364" i="1"/>
  <c r="AI364" i="1" s="1"/>
  <c r="AJ364" i="1" s="1"/>
  <c r="AA361" i="1"/>
  <c r="AI361" i="1" s="1"/>
  <c r="AJ361" i="1" s="1"/>
  <c r="AA360" i="1"/>
  <c r="AI360" i="1" s="1"/>
  <c r="AJ360" i="1" s="1"/>
  <c r="AA357" i="1"/>
  <c r="AI357" i="1" s="1"/>
  <c r="AJ357" i="1" s="1"/>
  <c r="AA356" i="1"/>
  <c r="AI356" i="1" s="1"/>
  <c r="AJ356" i="1" s="1"/>
  <c r="AA353" i="1"/>
  <c r="AI353" i="1" s="1"/>
  <c r="AJ353" i="1" s="1"/>
  <c r="AA352" i="1"/>
  <c r="AI352" i="1" s="1"/>
  <c r="AJ352" i="1" s="1"/>
  <c r="AC346" i="1"/>
  <c r="AA346" i="1" s="1"/>
  <c r="AI346" i="1" s="1"/>
  <c r="AJ346" i="1" s="1"/>
  <c r="AA345" i="1"/>
  <c r="AI345" i="1" s="1"/>
  <c r="AJ345" i="1" s="1"/>
  <c r="AA344" i="1"/>
  <c r="AI344" i="1" s="1"/>
  <c r="AJ344" i="1" s="1"/>
  <c r="AA341" i="1"/>
  <c r="AI341" i="1" s="1"/>
  <c r="AJ341" i="1" s="1"/>
  <c r="AA340" i="1"/>
  <c r="AI340" i="1" s="1"/>
  <c r="AJ340" i="1" s="1"/>
  <c r="AA337" i="1"/>
  <c r="AA336" i="1"/>
  <c r="AI336" i="1" s="1"/>
  <c r="AJ336" i="1" s="1"/>
  <c r="AA333" i="1"/>
  <c r="AI333" i="1" s="1"/>
  <c r="AJ333" i="1" s="1"/>
  <c r="AA332" i="1"/>
  <c r="AI332" i="1" s="1"/>
  <c r="AC328" i="1"/>
  <c r="AA328" i="1" s="1"/>
  <c r="AI328" i="1" s="1"/>
  <c r="AJ328" i="1" s="1"/>
  <c r="AA325" i="1"/>
  <c r="AI325" i="1" s="1"/>
  <c r="AJ325" i="1" s="1"/>
  <c r="AA324" i="1"/>
  <c r="AI324" i="1" s="1"/>
  <c r="AJ324" i="1" s="1"/>
  <c r="AA321" i="1"/>
  <c r="AI321" i="1" s="1"/>
  <c r="AJ321" i="1" s="1"/>
  <c r="AA320" i="1"/>
  <c r="AI320" i="1" s="1"/>
  <c r="AJ320" i="1" s="1"/>
  <c r="AA317" i="1"/>
  <c r="AI317" i="1" s="1"/>
  <c r="AJ317" i="1" s="1"/>
  <c r="AA316" i="1"/>
  <c r="AI316" i="1" s="1"/>
  <c r="AJ316" i="1" s="1"/>
  <c r="AA310" i="1"/>
  <c r="AI310" i="1" s="1"/>
  <c r="AJ310" i="1" s="1"/>
  <c r="AA309" i="1"/>
  <c r="AI309" i="1" s="1"/>
  <c r="AJ309" i="1" s="1"/>
  <c r="AA306" i="1"/>
  <c r="AI306" i="1" s="1"/>
  <c r="AJ306" i="1" s="1"/>
  <c r="AA305" i="1"/>
  <c r="AI305" i="1" s="1"/>
  <c r="AJ305" i="1" s="1"/>
  <c r="AA302" i="1"/>
  <c r="AI302" i="1" s="1"/>
  <c r="AJ302" i="1" s="1"/>
  <c r="AA301" i="1"/>
  <c r="AI301" i="1" s="1"/>
  <c r="AJ301" i="1" s="1"/>
  <c r="AA298" i="1"/>
  <c r="AI298" i="1" s="1"/>
  <c r="AJ298" i="1" s="1"/>
  <c r="AA297" i="1"/>
  <c r="AI297" i="1" s="1"/>
  <c r="AA291" i="1"/>
  <c r="AI291" i="1" s="1"/>
  <c r="AJ291" i="1" s="1"/>
  <c r="AA290" i="1"/>
  <c r="AI290" i="1" s="1"/>
  <c r="AJ290" i="1" s="1"/>
  <c r="AA287" i="1"/>
  <c r="AI287" i="1" s="1"/>
  <c r="AJ287" i="1" s="1"/>
  <c r="AA286" i="1"/>
  <c r="AI286" i="1" s="1"/>
  <c r="AJ286" i="1" s="1"/>
  <c r="AC280" i="1"/>
  <c r="AA280" i="1" s="1"/>
  <c r="AI280" i="1" s="1"/>
  <c r="AJ280" i="1" s="1"/>
  <c r="AA279" i="1"/>
  <c r="AI279" i="1" s="1"/>
  <c r="AJ279" i="1" s="1"/>
  <c r="AA278" i="1"/>
  <c r="AI278" i="1" s="1"/>
  <c r="AJ278" i="1" s="1"/>
  <c r="AA275" i="1"/>
  <c r="AI275" i="1" s="1"/>
  <c r="AJ275" i="1" s="1"/>
  <c r="AA274" i="1"/>
  <c r="AI274" i="1" s="1"/>
  <c r="AJ274" i="1" s="1"/>
  <c r="AA271" i="1"/>
  <c r="AI271" i="1" s="1"/>
  <c r="AJ271" i="1" s="1"/>
  <c r="AA270" i="1"/>
  <c r="AI270" i="1" s="1"/>
  <c r="AJ270" i="1" s="1"/>
  <c r="AA267" i="1"/>
  <c r="AI267" i="1" s="1"/>
  <c r="AJ267" i="1" s="1"/>
  <c r="AA266" i="1"/>
  <c r="AI266" i="1" s="1"/>
  <c r="AJ266" i="1" s="1"/>
  <c r="AA263" i="1"/>
  <c r="AI263" i="1" s="1"/>
  <c r="AJ263" i="1" s="1"/>
  <c r="AA262" i="1"/>
  <c r="AI262" i="1" s="1"/>
  <c r="AJ262" i="1" s="1"/>
  <c r="AA259" i="1"/>
  <c r="AI259" i="1" s="1"/>
  <c r="AJ259" i="1" s="1"/>
  <c r="AA258" i="1"/>
  <c r="AI258" i="1" s="1"/>
  <c r="AJ258" i="1" s="1"/>
  <c r="AC253" i="1"/>
  <c r="AA253" i="1" s="1"/>
  <c r="AI253" i="1" s="1"/>
  <c r="AJ253" i="1" s="1"/>
  <c r="AC251" i="1"/>
  <c r="AA251" i="1" s="1"/>
  <c r="AI251" i="1" s="1"/>
  <c r="AJ251" i="1" s="1"/>
  <c r="AA250" i="1"/>
  <c r="AI250" i="1" s="1"/>
  <c r="AJ250" i="1" s="1"/>
  <c r="AA249" i="1"/>
  <c r="AI249" i="1" s="1"/>
  <c r="AJ249" i="1" s="1"/>
  <c r="AA246" i="1"/>
  <c r="AI246" i="1" s="1"/>
  <c r="AJ246" i="1" s="1"/>
  <c r="AA245" i="1"/>
  <c r="AI245" i="1" s="1"/>
  <c r="AJ245" i="1" s="1"/>
  <c r="AA243" i="1"/>
  <c r="AI243" i="1" s="1"/>
  <c r="AJ243" i="1" s="1"/>
  <c r="AA242" i="1"/>
  <c r="AI242" i="1" s="1"/>
  <c r="AJ242" i="1" s="1"/>
  <c r="AA241" i="1"/>
  <c r="AI241" i="1" s="1"/>
  <c r="AJ241" i="1" s="1"/>
  <c r="AA238" i="1"/>
  <c r="AI238" i="1" s="1"/>
  <c r="AJ238" i="1" s="1"/>
  <c r="AC232" i="1"/>
  <c r="AA232" i="1" s="1"/>
  <c r="AI232" i="1" s="1"/>
  <c r="AJ232" i="1" s="1"/>
  <c r="AA231" i="1"/>
  <c r="AI231" i="1" s="1"/>
  <c r="AJ231" i="1" s="1"/>
  <c r="AA230" i="1"/>
  <c r="AI230" i="1" s="1"/>
  <c r="AJ230" i="1" s="1"/>
  <c r="AA227" i="1"/>
  <c r="AI227" i="1" s="1"/>
  <c r="AJ227" i="1" s="1"/>
  <c r="AA226" i="1"/>
  <c r="AI226" i="1" s="1"/>
  <c r="AJ226" i="1" s="1"/>
  <c r="AA223" i="1"/>
  <c r="AI223" i="1" s="1"/>
  <c r="AJ223" i="1" s="1"/>
  <c r="AA222" i="1"/>
  <c r="AI222" i="1" s="1"/>
  <c r="AJ222" i="1" s="1"/>
  <c r="AA217" i="1"/>
  <c r="AI217" i="1" s="1"/>
  <c r="AJ217" i="1" s="1"/>
  <c r="AA216" i="1"/>
  <c r="AI216" i="1" s="1"/>
  <c r="AJ216" i="1" s="1"/>
  <c r="AA215" i="1"/>
  <c r="AI215" i="1" s="1"/>
  <c r="AJ215" i="1" s="1"/>
  <c r="AA212" i="1"/>
  <c r="AI212" i="1" s="1"/>
  <c r="AJ212" i="1" s="1"/>
  <c r="AA211" i="1"/>
  <c r="AI211" i="1" s="1"/>
  <c r="AJ211" i="1" s="1"/>
  <c r="AA208" i="1"/>
  <c r="AI208" i="1" s="1"/>
  <c r="AC204" i="1"/>
  <c r="AA204" i="1" s="1"/>
  <c r="AI204" i="1" s="1"/>
  <c r="AJ204" i="1" s="1"/>
  <c r="AC203" i="1"/>
  <c r="AA203" i="1" s="1"/>
  <c r="AI203" i="1" s="1"/>
  <c r="AJ203" i="1" s="1"/>
  <c r="AA201" i="1"/>
  <c r="AI201" i="1" s="1"/>
  <c r="AJ201" i="1" s="1"/>
  <c r="AA200" i="1"/>
  <c r="AI200" i="1" s="1"/>
  <c r="AJ200" i="1" s="1"/>
  <c r="AA199" i="1"/>
  <c r="AI199" i="1" s="1"/>
  <c r="AJ199" i="1" s="1"/>
  <c r="AA196" i="1"/>
  <c r="AI196" i="1" s="1"/>
  <c r="AJ196" i="1" s="1"/>
  <c r="AA195" i="1"/>
  <c r="AI195" i="1" s="1"/>
  <c r="AJ195" i="1" s="1"/>
  <c r="AA192" i="1"/>
  <c r="AI192" i="1" s="1"/>
  <c r="AJ192" i="1" s="1"/>
  <c r="AA191" i="1"/>
  <c r="AI191" i="1" s="1"/>
  <c r="AJ191" i="1" s="1"/>
  <c r="AA188" i="1"/>
  <c r="AI188" i="1" s="1"/>
  <c r="AJ188" i="1" s="1"/>
  <c r="AA187" i="1"/>
  <c r="AI187" i="1" s="1"/>
  <c r="AJ187" i="1" s="1"/>
  <c r="AA184" i="1"/>
  <c r="AI184" i="1" s="1"/>
  <c r="AJ184" i="1" s="1"/>
  <c r="AA183" i="1"/>
  <c r="AI183" i="1" s="1"/>
  <c r="AJ183" i="1" s="1"/>
  <c r="AA181" i="1"/>
  <c r="AI181" i="1" s="1"/>
  <c r="AJ181" i="1" s="1"/>
  <c r="AA180" i="1"/>
  <c r="AI180" i="1" s="1"/>
  <c r="AJ180" i="1" s="1"/>
  <c r="AA179" i="1"/>
  <c r="AI179" i="1" s="1"/>
  <c r="AA173" i="1"/>
  <c r="AI173" i="1" s="1"/>
  <c r="AJ173" i="1" s="1"/>
  <c r="AA172" i="1"/>
  <c r="AI172" i="1" s="1"/>
  <c r="AJ172" i="1" s="1"/>
  <c r="AA169" i="1"/>
  <c r="AI169" i="1" s="1"/>
  <c r="AC165" i="1"/>
  <c r="AA165" i="1" s="1"/>
  <c r="AI165" i="1" s="1"/>
  <c r="AJ165" i="1" s="1"/>
  <c r="AA164" i="1"/>
  <c r="AI164" i="1" s="1"/>
  <c r="AJ164" i="1" s="1"/>
  <c r="AC163" i="1"/>
  <c r="AA163" i="1" s="1"/>
  <c r="AI163" i="1" s="1"/>
  <c r="AJ163" i="1" s="1"/>
  <c r="AC162" i="1"/>
  <c r="AA162" i="1" s="1"/>
  <c r="AI162" i="1" s="1"/>
  <c r="AJ162" i="1" s="1"/>
  <c r="AA159" i="1"/>
  <c r="AI159" i="1" s="1"/>
  <c r="AJ159" i="1" s="1"/>
  <c r="AA158" i="1"/>
  <c r="AI158" i="1" s="1"/>
  <c r="AJ158" i="1" s="1"/>
  <c r="AA155" i="1"/>
  <c r="AI155" i="1" s="1"/>
  <c r="AJ155" i="1" s="1"/>
  <c r="AA154" i="1"/>
  <c r="AI154" i="1" s="1"/>
  <c r="AJ154" i="1" s="1"/>
  <c r="AA151" i="1"/>
  <c r="AI151" i="1" s="1"/>
  <c r="AJ151" i="1" s="1"/>
  <c r="AA150" i="1"/>
  <c r="AI150" i="1" s="1"/>
  <c r="AJ150" i="1" s="1"/>
  <c r="AA147" i="1"/>
  <c r="AI147" i="1" s="1"/>
  <c r="AJ147" i="1" s="1"/>
  <c r="AA146" i="1"/>
  <c r="AI146" i="1" s="1"/>
  <c r="AJ146" i="1" s="1"/>
  <c r="AA143" i="1"/>
  <c r="AI143" i="1" s="1"/>
  <c r="AJ143" i="1" s="1"/>
  <c r="AA142" i="1"/>
  <c r="AI142" i="1" s="1"/>
  <c r="AJ142" i="1" s="1"/>
  <c r="AA139" i="1"/>
  <c r="AI139" i="1" s="1"/>
  <c r="AJ139" i="1" s="1"/>
  <c r="AA138" i="1"/>
  <c r="AI138" i="1" s="1"/>
  <c r="AJ138" i="1" s="1"/>
  <c r="AA135" i="1"/>
  <c r="AI135" i="1" s="1"/>
  <c r="AJ135" i="1" s="1"/>
  <c r="AA134" i="1"/>
  <c r="AI134" i="1" s="1"/>
  <c r="AC130" i="1"/>
  <c r="AA130" i="1" s="1"/>
  <c r="AI130" i="1" s="1"/>
  <c r="AJ130" i="1" s="1"/>
  <c r="AC129" i="1"/>
  <c r="AA129" i="1" s="1"/>
  <c r="AI129" i="1" s="1"/>
  <c r="AJ129" i="1" s="1"/>
  <c r="AC127" i="1"/>
  <c r="AA127" i="1" s="1"/>
  <c r="AC126" i="1"/>
  <c r="AA126" i="1" s="1"/>
  <c r="AI126" i="1" s="1"/>
  <c r="AJ126" i="1" s="1"/>
  <c r="AC125" i="1"/>
  <c r="AA125" i="1" s="1"/>
  <c r="AI125" i="1" s="1"/>
  <c r="AJ125" i="1" s="1"/>
  <c r="AA123" i="1"/>
  <c r="AI123" i="1" s="1"/>
  <c r="AJ123" i="1" s="1"/>
  <c r="AA122" i="1"/>
  <c r="AI122" i="1" s="1"/>
  <c r="AJ122" i="1" s="1"/>
  <c r="AA120" i="1"/>
  <c r="AI120" i="1" s="1"/>
  <c r="AJ120" i="1" s="1"/>
  <c r="AA119" i="1"/>
  <c r="AI119" i="1" s="1"/>
  <c r="AJ119" i="1" s="1"/>
  <c r="AA118" i="1"/>
  <c r="AI118" i="1" s="1"/>
  <c r="AC114" i="1"/>
  <c r="AA114" i="1" s="1"/>
  <c r="AI114" i="1" s="1"/>
  <c r="AJ114" i="1" s="1"/>
  <c r="AC113" i="1"/>
  <c r="AA113" i="1" s="1"/>
  <c r="AI113" i="1" s="1"/>
  <c r="AJ113" i="1" s="1"/>
  <c r="AC111" i="1"/>
  <c r="AA111" i="1" s="1"/>
  <c r="AI111" i="1" s="1"/>
  <c r="AJ111" i="1" s="1"/>
  <c r="AC110" i="1"/>
  <c r="AA110" i="1" s="1"/>
  <c r="AI110" i="1" s="1"/>
  <c r="AJ110" i="1" s="1"/>
  <c r="AC109" i="1"/>
  <c r="AA109" i="1" s="1"/>
  <c r="AI109" i="1" s="1"/>
  <c r="AJ109" i="1" s="1"/>
  <c r="AC108" i="1"/>
  <c r="AA108" i="1" s="1"/>
  <c r="AI108" i="1" s="1"/>
  <c r="AJ108" i="1" s="1"/>
  <c r="AC107" i="1"/>
  <c r="AA107" i="1" s="1"/>
  <c r="AI107" i="1" s="1"/>
  <c r="AJ107" i="1" s="1"/>
  <c r="AA105" i="1"/>
  <c r="AI105" i="1" s="1"/>
  <c r="AC101" i="1"/>
  <c r="AA101" i="1" s="1"/>
  <c r="AI101" i="1" s="1"/>
  <c r="AJ101" i="1" s="1"/>
  <c r="AA100" i="1"/>
  <c r="AI100" i="1" s="1"/>
  <c r="AJ100" i="1" s="1"/>
  <c r="AC98" i="1"/>
  <c r="AA98" i="1" s="1"/>
  <c r="AI98" i="1" s="1"/>
  <c r="AJ98" i="1" s="1"/>
  <c r="AA97" i="1"/>
  <c r="AI97" i="1" s="1"/>
  <c r="AJ97" i="1" s="1"/>
  <c r="AA96" i="1"/>
  <c r="AI96" i="1" s="1"/>
  <c r="AJ96" i="1" s="1"/>
  <c r="AA95" i="1"/>
  <c r="AC93" i="1"/>
  <c r="AA93" i="1" s="1"/>
  <c r="AI93" i="1" s="1"/>
  <c r="AJ93" i="1" s="1"/>
  <c r="AC92" i="1"/>
  <c r="AA92" i="1" s="1"/>
  <c r="AI92" i="1" s="1"/>
  <c r="AC88" i="1"/>
  <c r="AA88" i="1" s="1"/>
  <c r="AI88" i="1" s="1"/>
  <c r="AJ88" i="1" s="1"/>
  <c r="AC87" i="1"/>
  <c r="AA87" i="1" s="1"/>
  <c r="AI87" i="1" s="1"/>
  <c r="AJ87" i="1" s="1"/>
  <c r="AC86" i="1"/>
  <c r="AA86" i="1" s="1"/>
  <c r="AI86" i="1" s="1"/>
  <c r="AJ86" i="1" s="1"/>
  <c r="AC85" i="1"/>
  <c r="AA85" i="1" s="1"/>
  <c r="AI85" i="1" s="1"/>
  <c r="AJ85" i="1" s="1"/>
  <c r="AC84" i="1"/>
  <c r="AA84" i="1" s="1"/>
  <c r="AI84" i="1" s="1"/>
  <c r="AJ84" i="1" s="1"/>
  <c r="AC83" i="1"/>
  <c r="AA83" i="1" s="1"/>
  <c r="AI83" i="1" s="1"/>
  <c r="AJ83" i="1" s="1"/>
  <c r="AC82" i="1"/>
  <c r="AA82" i="1" s="1"/>
  <c r="AI82" i="1" s="1"/>
  <c r="AJ82" i="1" s="1"/>
  <c r="AC81" i="1"/>
  <c r="AA81" i="1" s="1"/>
  <c r="AI81" i="1" s="1"/>
  <c r="AJ81" i="1" s="1"/>
  <c r="AC80" i="1"/>
  <c r="AA80" i="1" s="1"/>
  <c r="AI80" i="1" s="1"/>
  <c r="AJ80" i="1" s="1"/>
  <c r="AC79" i="1"/>
  <c r="AA79" i="1" s="1"/>
  <c r="AI79" i="1" s="1"/>
  <c r="AJ79" i="1" s="1"/>
  <c r="AC78" i="1"/>
  <c r="AA78" i="1" s="1"/>
  <c r="AI78" i="1" s="1"/>
  <c r="AJ78" i="1" s="1"/>
  <c r="AC77" i="1"/>
  <c r="AA77" i="1" s="1"/>
  <c r="AI77" i="1" s="1"/>
  <c r="AJ77" i="1" s="1"/>
  <c r="AC76" i="1"/>
  <c r="AA76" i="1" s="1"/>
  <c r="AI76" i="1" s="1"/>
  <c r="AJ76" i="1" s="1"/>
  <c r="AC75" i="1"/>
  <c r="AA75" i="1" s="1"/>
  <c r="AI75" i="1" s="1"/>
  <c r="AJ75" i="1" s="1"/>
  <c r="AC74" i="1"/>
  <c r="AA74" i="1" s="1"/>
  <c r="AI74" i="1" s="1"/>
  <c r="AJ74" i="1" s="1"/>
  <c r="AC73" i="1"/>
  <c r="AC72" i="1"/>
  <c r="AA72" i="1" s="1"/>
  <c r="AI72" i="1" s="1"/>
  <c r="AJ72" i="1" s="1"/>
  <c r="AC71" i="1"/>
  <c r="AA71" i="1" s="1"/>
  <c r="AI71" i="1" s="1"/>
  <c r="AJ71" i="1" s="1"/>
  <c r="AC70" i="1"/>
  <c r="AA70" i="1" s="1"/>
  <c r="AI70" i="1" s="1"/>
  <c r="AJ70" i="1" s="1"/>
  <c r="AC69" i="1"/>
  <c r="AA69" i="1" s="1"/>
  <c r="AI69" i="1" s="1"/>
  <c r="AJ69" i="1" s="1"/>
  <c r="H784" i="1"/>
  <c r="F396" i="1"/>
  <c r="H396" i="1" s="1"/>
  <c r="L396" i="1" s="1"/>
  <c r="N396" i="1" s="1"/>
  <c r="H397" i="1"/>
  <c r="L397" i="1"/>
  <c r="N397" i="1" s="1"/>
  <c r="H398" i="1"/>
  <c r="L398" i="1"/>
  <c r="N398" i="1" s="1"/>
  <c r="H399" i="1"/>
  <c r="L399" i="1"/>
  <c r="N399" i="1" s="1"/>
  <c r="F400" i="1"/>
  <c r="H400" i="1"/>
  <c r="L400" i="1" s="1"/>
  <c r="N400" i="1" s="1"/>
  <c r="P400" i="1" s="1"/>
  <c r="V400" i="1" s="1"/>
  <c r="H401" i="1"/>
  <c r="L401" i="1"/>
  <c r="N401" i="1"/>
  <c r="H402" i="1"/>
  <c r="L402" i="1"/>
  <c r="N402" i="1"/>
  <c r="H403" i="1"/>
  <c r="L403" i="1"/>
  <c r="N403" i="1"/>
  <c r="H404" i="1"/>
  <c r="L404" i="1"/>
  <c r="N404" i="1" s="1"/>
  <c r="H405" i="1"/>
  <c r="L405" i="1"/>
  <c r="N405" i="1" s="1"/>
  <c r="H406" i="1"/>
  <c r="L406" i="1"/>
  <c r="N406" i="1" s="1"/>
  <c r="H407" i="1"/>
  <c r="L407" i="1"/>
  <c r="N407" i="1" s="1"/>
  <c r="H408" i="1"/>
  <c r="L408" i="1"/>
  <c r="N408" i="1" s="1"/>
  <c r="H409" i="1"/>
  <c r="L409" i="1"/>
  <c r="N409" i="1"/>
  <c r="P409" i="1" s="1"/>
  <c r="F498" i="1"/>
  <c r="H498" i="1" s="1"/>
  <c r="L498" i="1" s="1"/>
  <c r="N498" i="1" s="1"/>
  <c r="H499" i="1"/>
  <c r="L499" i="1" s="1"/>
  <c r="N499" i="1" s="1"/>
  <c r="H500" i="1"/>
  <c r="L500" i="1" s="1"/>
  <c r="N500" i="1" s="1"/>
  <c r="F501" i="1"/>
  <c r="H501" i="1" s="1"/>
  <c r="L501" i="1" s="1"/>
  <c r="N501" i="1" s="1"/>
  <c r="P501" i="1" s="1"/>
  <c r="F502" i="1"/>
  <c r="H502" i="1" s="1"/>
  <c r="L502" i="1" s="1"/>
  <c r="N502" i="1" s="1"/>
  <c r="F781" i="1"/>
  <c r="H781" i="1"/>
  <c r="H779" i="1"/>
  <c r="P774" i="1"/>
  <c r="U774" i="1"/>
  <c r="P773" i="1"/>
  <c r="U773" i="1"/>
  <c r="P772" i="1"/>
  <c r="U772" i="1"/>
  <c r="P768" i="1"/>
  <c r="U768" i="1" s="1"/>
  <c r="P767" i="1"/>
  <c r="U767" i="1"/>
  <c r="P766" i="1"/>
  <c r="U766" i="1" s="1"/>
  <c r="P765" i="1"/>
  <c r="U765" i="1"/>
  <c r="P764" i="1"/>
  <c r="U764" i="1" s="1"/>
  <c r="P763" i="1"/>
  <c r="U763" i="1"/>
  <c r="P761" i="1"/>
  <c r="U761" i="1" s="1"/>
  <c r="P760" i="1"/>
  <c r="U760" i="1"/>
  <c r="P759" i="1"/>
  <c r="U759" i="1" s="1"/>
  <c r="U758" i="1"/>
  <c r="P757" i="1"/>
  <c r="P756" i="1"/>
  <c r="U756" i="1" s="1"/>
  <c r="U752" i="1"/>
  <c r="U751" i="1"/>
  <c r="P750" i="1"/>
  <c r="U750" i="1" s="1"/>
  <c r="P749" i="1"/>
  <c r="U749" i="1" s="1"/>
  <c r="U748" i="1"/>
  <c r="U747" i="1"/>
  <c r="U746" i="1"/>
  <c r="U745" i="1"/>
  <c r="P739" i="1"/>
  <c r="U739" i="1"/>
  <c r="P738" i="1"/>
  <c r="U738" i="1" s="1"/>
  <c r="U737" i="1"/>
  <c r="Q736" i="1"/>
  <c r="P736" i="1"/>
  <c r="U736" i="1" s="1"/>
  <c r="U735" i="1"/>
  <c r="U734" i="1"/>
  <c r="U733" i="1"/>
  <c r="P732" i="1"/>
  <c r="U732" i="1" s="1"/>
  <c r="U731" i="1"/>
  <c r="P730" i="1"/>
  <c r="U730" i="1" s="1"/>
  <c r="P729" i="1"/>
  <c r="U729" i="1"/>
  <c r="U728" i="1"/>
  <c r="U727" i="1"/>
  <c r="U726" i="1"/>
  <c r="U725" i="1"/>
  <c r="P724" i="1"/>
  <c r="U724" i="1" s="1"/>
  <c r="U723" i="1"/>
  <c r="U722" i="1"/>
  <c r="U721" i="1"/>
  <c r="U720" i="1"/>
  <c r="U719" i="1"/>
  <c r="U718" i="1"/>
  <c r="U717" i="1"/>
  <c r="U716" i="1"/>
  <c r="U715" i="1"/>
  <c r="U713" i="1"/>
  <c r="U712" i="1"/>
  <c r="U711" i="1"/>
  <c r="U707" i="1"/>
  <c r="U706" i="1"/>
  <c r="P702" i="1"/>
  <c r="U702" i="1" s="1"/>
  <c r="U701" i="1"/>
  <c r="U700" i="1"/>
  <c r="U699" i="1"/>
  <c r="U698" i="1"/>
  <c r="U697" i="1"/>
  <c r="U696" i="1"/>
  <c r="U695" i="1"/>
  <c r="U694" i="1"/>
  <c r="P689" i="1"/>
  <c r="U689" i="1" s="1"/>
  <c r="P688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P665" i="1"/>
  <c r="U665" i="1" s="1"/>
  <c r="U664" i="1"/>
  <c r="U663" i="1"/>
  <c r="U662" i="1"/>
  <c r="U661" i="1"/>
  <c r="U660" i="1"/>
  <c r="U655" i="1"/>
  <c r="P654" i="1"/>
  <c r="U654" i="1" s="1"/>
  <c r="U653" i="1"/>
  <c r="P652" i="1"/>
  <c r="U652" i="1"/>
  <c r="P651" i="1"/>
  <c r="U651" i="1" s="1"/>
  <c r="U650" i="1"/>
  <c r="U649" i="1"/>
  <c r="U647" i="1"/>
  <c r="U646" i="1"/>
  <c r="U645" i="1"/>
  <c r="P641" i="1"/>
  <c r="U641" i="1" s="1"/>
  <c r="U640" i="1"/>
  <c r="U639" i="1"/>
  <c r="U637" i="1"/>
  <c r="U636" i="1"/>
  <c r="U635" i="1"/>
  <c r="U634" i="1"/>
  <c r="U633" i="1"/>
  <c r="P632" i="1"/>
  <c r="U631" i="1"/>
  <c r="U630" i="1"/>
  <c r="U629" i="1"/>
  <c r="U628" i="1"/>
  <c r="U627" i="1"/>
  <c r="U626" i="1"/>
  <c r="U625" i="1"/>
  <c r="U624" i="1"/>
  <c r="U623" i="1"/>
  <c r="U622" i="1"/>
  <c r="U621" i="1"/>
  <c r="U617" i="1"/>
  <c r="U616" i="1"/>
  <c r="U615" i="1"/>
  <c r="U614" i="1"/>
  <c r="U613" i="1"/>
  <c r="U612" i="1"/>
  <c r="U611" i="1"/>
  <c r="U610" i="1"/>
  <c r="U609" i="1"/>
  <c r="U607" i="1"/>
  <c r="U606" i="1"/>
  <c r="U605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79" i="1"/>
  <c r="U578" i="1"/>
  <c r="U574" i="1"/>
  <c r="U573" i="1"/>
  <c r="U572" i="1"/>
  <c r="U571" i="1"/>
  <c r="U570" i="1"/>
  <c r="U569" i="1"/>
  <c r="U568" i="1"/>
  <c r="U566" i="1"/>
  <c r="U565" i="1"/>
  <c r="U561" i="1"/>
  <c r="U560" i="1"/>
  <c r="U559" i="1"/>
  <c r="U558" i="1"/>
  <c r="U556" i="1"/>
  <c r="U555" i="1"/>
  <c r="U554" i="1"/>
  <c r="U553" i="1"/>
  <c r="U552" i="1"/>
  <c r="U551" i="1"/>
  <c r="U547" i="1"/>
  <c r="U546" i="1"/>
  <c r="U545" i="1"/>
  <c r="U544" i="1"/>
  <c r="U543" i="1"/>
  <c r="U542" i="1"/>
  <c r="U541" i="1"/>
  <c r="U540" i="1"/>
  <c r="U539" i="1"/>
  <c r="U538" i="1"/>
  <c r="U537" i="1"/>
  <c r="U535" i="1"/>
  <c r="U534" i="1"/>
  <c r="U533" i="1"/>
  <c r="U532" i="1"/>
  <c r="P528" i="1"/>
  <c r="U528" i="1"/>
  <c r="P527" i="1"/>
  <c r="U527" i="1" s="1"/>
  <c r="U526" i="1"/>
  <c r="P525" i="1"/>
  <c r="U525" i="1"/>
  <c r="P524" i="1"/>
  <c r="U524" i="1" s="1"/>
  <c r="P523" i="1"/>
  <c r="U523" i="1" s="1"/>
  <c r="P522" i="1"/>
  <c r="U522" i="1" s="1"/>
  <c r="P521" i="1"/>
  <c r="U521" i="1"/>
  <c r="P520" i="1"/>
  <c r="U520" i="1" s="1"/>
  <c r="P519" i="1"/>
  <c r="U519" i="1" s="1"/>
  <c r="P518" i="1"/>
  <c r="U518" i="1" s="1"/>
  <c r="P517" i="1"/>
  <c r="U517" i="1"/>
  <c r="P516" i="1"/>
  <c r="U516" i="1" s="1"/>
  <c r="U511" i="1"/>
  <c r="U507" i="1"/>
  <c r="U506" i="1"/>
  <c r="U501" i="1"/>
  <c r="U493" i="1"/>
  <c r="P492" i="1"/>
  <c r="U492" i="1" s="1"/>
  <c r="P491" i="1"/>
  <c r="U491" i="1"/>
  <c r="U489" i="1"/>
  <c r="P488" i="1"/>
  <c r="U488" i="1" s="1"/>
  <c r="P487" i="1"/>
  <c r="U487" i="1" s="1"/>
  <c r="U486" i="1"/>
  <c r="U485" i="1"/>
  <c r="U484" i="1"/>
  <c r="U483" i="1"/>
  <c r="U482" i="1"/>
  <c r="U481" i="1"/>
  <c r="U479" i="1"/>
  <c r="P475" i="1"/>
  <c r="U475" i="1"/>
  <c r="U474" i="1"/>
  <c r="U473" i="1"/>
  <c r="U472" i="1"/>
  <c r="U471" i="1"/>
  <c r="U470" i="1"/>
  <c r="U469" i="1"/>
  <c r="U468" i="1"/>
  <c r="U464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P446" i="1"/>
  <c r="U446" i="1"/>
  <c r="U445" i="1"/>
  <c r="P444" i="1"/>
  <c r="U444" i="1"/>
  <c r="P443" i="1"/>
  <c r="U443" i="1" s="1"/>
  <c r="P442" i="1"/>
  <c r="U442" i="1"/>
  <c r="P441" i="1"/>
  <c r="U441" i="1" s="1"/>
  <c r="P440" i="1"/>
  <c r="U440" i="1"/>
  <c r="P439" i="1"/>
  <c r="U439" i="1" s="1"/>
  <c r="P438" i="1"/>
  <c r="U438" i="1"/>
  <c r="P437" i="1"/>
  <c r="U437" i="1" s="1"/>
  <c r="P436" i="1"/>
  <c r="U436" i="1"/>
  <c r="P435" i="1"/>
  <c r="U435" i="1" s="1"/>
  <c r="U434" i="1"/>
  <c r="U433" i="1"/>
  <c r="U432" i="1"/>
  <c r="U431" i="1"/>
  <c r="U430" i="1"/>
  <c r="U429" i="1"/>
  <c r="U428" i="1"/>
  <c r="U424" i="1"/>
  <c r="U423" i="1"/>
  <c r="U422" i="1"/>
  <c r="U421" i="1"/>
  <c r="U420" i="1"/>
  <c r="U419" i="1"/>
  <c r="U418" i="1"/>
  <c r="U417" i="1"/>
  <c r="U416" i="1"/>
  <c r="U415" i="1"/>
  <c r="U413" i="1"/>
  <c r="P408" i="1"/>
  <c r="V408" i="1" s="1"/>
  <c r="P404" i="1"/>
  <c r="V404" i="1" s="1"/>
  <c r="P402" i="1"/>
  <c r="U402" i="1"/>
  <c r="P401" i="1"/>
  <c r="U401" i="1" s="1"/>
  <c r="P399" i="1"/>
  <c r="U399" i="1" s="1"/>
  <c r="P396" i="1"/>
  <c r="V396" i="1" s="1"/>
  <c r="U394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0" i="1"/>
  <c r="P346" i="1"/>
  <c r="U346" i="1" s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P328" i="1"/>
  <c r="U328" i="1" s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1" i="1"/>
  <c r="U310" i="1"/>
  <c r="U309" i="1"/>
  <c r="U308" i="1"/>
  <c r="U307" i="1"/>
  <c r="U306" i="1"/>
  <c r="U305" i="1"/>
  <c r="U304" i="1"/>
  <c r="U303" i="1"/>
  <c r="U302" i="1"/>
  <c r="U312" i="1" s="1"/>
  <c r="U301" i="1"/>
  <c r="U300" i="1"/>
  <c r="U299" i="1"/>
  <c r="U298" i="1"/>
  <c r="U297" i="1"/>
  <c r="U293" i="1"/>
  <c r="U292" i="1"/>
  <c r="U291" i="1"/>
  <c r="U290" i="1"/>
  <c r="U289" i="1"/>
  <c r="U288" i="1"/>
  <c r="U287" i="1"/>
  <c r="U286" i="1"/>
  <c r="U285" i="1"/>
  <c r="U284" i="1"/>
  <c r="U294" i="1" s="1"/>
  <c r="U17" i="1" s="1"/>
  <c r="P280" i="1"/>
  <c r="U280" i="1" s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2" i="1"/>
  <c r="U261" i="1"/>
  <c r="U260" i="1"/>
  <c r="U259" i="1"/>
  <c r="U258" i="1"/>
  <c r="U257" i="1"/>
  <c r="P253" i="1"/>
  <c r="U253" i="1" s="1"/>
  <c r="U252" i="1"/>
  <c r="P251" i="1"/>
  <c r="U251" i="1" s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3" i="1"/>
  <c r="P232" i="1"/>
  <c r="U232" i="1" s="1"/>
  <c r="U231" i="1"/>
  <c r="U230" i="1"/>
  <c r="U229" i="1"/>
  <c r="U228" i="1"/>
  <c r="U227" i="1"/>
  <c r="U226" i="1"/>
  <c r="U225" i="1"/>
  <c r="U224" i="1"/>
  <c r="U223" i="1"/>
  <c r="U222" i="1"/>
  <c r="U217" i="1"/>
  <c r="U216" i="1"/>
  <c r="U215" i="1"/>
  <c r="U214" i="1"/>
  <c r="U213" i="1"/>
  <c r="U212" i="1"/>
  <c r="U211" i="1"/>
  <c r="U210" i="1"/>
  <c r="U209" i="1"/>
  <c r="U208" i="1"/>
  <c r="P204" i="1"/>
  <c r="U204" i="1" s="1"/>
  <c r="P203" i="1"/>
  <c r="U203" i="1"/>
  <c r="U202" i="1"/>
  <c r="U201" i="1"/>
  <c r="U200" i="1"/>
  <c r="U199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5" i="1"/>
  <c r="U174" i="1"/>
  <c r="U173" i="1"/>
  <c r="U172" i="1"/>
  <c r="U171" i="1"/>
  <c r="U170" i="1"/>
  <c r="U169" i="1"/>
  <c r="P165" i="1"/>
  <c r="U165" i="1" s="1"/>
  <c r="U164" i="1"/>
  <c r="P163" i="1"/>
  <c r="U163" i="1"/>
  <c r="P162" i="1"/>
  <c r="U162" i="1" s="1"/>
  <c r="U161" i="1"/>
  <c r="U160" i="1"/>
  <c r="U159" i="1"/>
  <c r="U158" i="1"/>
  <c r="U157" i="1"/>
  <c r="U156" i="1"/>
  <c r="U155" i="1"/>
  <c r="U154" i="1"/>
  <c r="U152" i="1"/>
  <c r="U151" i="1"/>
  <c r="U150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P130" i="1"/>
  <c r="U130" i="1"/>
  <c r="P129" i="1"/>
  <c r="U129" i="1" s="1"/>
  <c r="U128" i="1"/>
  <c r="P127" i="1"/>
  <c r="U127" i="1" s="1"/>
  <c r="P126" i="1"/>
  <c r="U126" i="1" s="1"/>
  <c r="P125" i="1"/>
  <c r="U125" i="1"/>
  <c r="U124" i="1"/>
  <c r="U123" i="1"/>
  <c r="U122" i="1"/>
  <c r="U121" i="1"/>
  <c r="U119" i="1"/>
  <c r="U118" i="1"/>
  <c r="P114" i="1"/>
  <c r="U114" i="1" s="1"/>
  <c r="P113" i="1"/>
  <c r="U113" i="1"/>
  <c r="U112" i="1"/>
  <c r="P111" i="1"/>
  <c r="U111" i="1" s="1"/>
  <c r="P110" i="1"/>
  <c r="U110" i="1"/>
  <c r="P109" i="1"/>
  <c r="U109" i="1" s="1"/>
  <c r="P108" i="1"/>
  <c r="U108" i="1" s="1"/>
  <c r="P107" i="1"/>
  <c r="U107" i="1" s="1"/>
  <c r="U115" i="1" s="1"/>
  <c r="U6" i="1" s="1"/>
  <c r="U106" i="1"/>
  <c r="U105" i="1"/>
  <c r="P101" i="1"/>
  <c r="U101" i="1" s="1"/>
  <c r="U100" i="1"/>
  <c r="U99" i="1"/>
  <c r="P98" i="1"/>
  <c r="U98" i="1" s="1"/>
  <c r="U97" i="1"/>
  <c r="U96" i="1"/>
  <c r="U95" i="1"/>
  <c r="U94" i="1"/>
  <c r="P93" i="1"/>
  <c r="U93" i="1" s="1"/>
  <c r="P92" i="1"/>
  <c r="U92" i="1" s="1"/>
  <c r="P88" i="1"/>
  <c r="U88" i="1"/>
  <c r="P87" i="1"/>
  <c r="U87" i="1" s="1"/>
  <c r="P86" i="1"/>
  <c r="U86" i="1" s="1"/>
  <c r="P85" i="1"/>
  <c r="U85" i="1" s="1"/>
  <c r="P84" i="1"/>
  <c r="U84" i="1"/>
  <c r="P83" i="1"/>
  <c r="U83" i="1" s="1"/>
  <c r="P82" i="1"/>
  <c r="U82" i="1" s="1"/>
  <c r="P81" i="1"/>
  <c r="U81" i="1" s="1"/>
  <c r="P80" i="1"/>
  <c r="U80" i="1"/>
  <c r="P79" i="1"/>
  <c r="U79" i="1" s="1"/>
  <c r="P78" i="1"/>
  <c r="U78" i="1" s="1"/>
  <c r="P77" i="1"/>
  <c r="U77" i="1" s="1"/>
  <c r="P76" i="1"/>
  <c r="U76" i="1"/>
  <c r="P75" i="1"/>
  <c r="U75" i="1" s="1"/>
  <c r="P74" i="1"/>
  <c r="U74" i="1" s="1"/>
  <c r="P72" i="1"/>
  <c r="U72" i="1" s="1"/>
  <c r="P71" i="1"/>
  <c r="U71" i="1" s="1"/>
  <c r="P70" i="1"/>
  <c r="U70" i="1"/>
  <c r="P69" i="1"/>
  <c r="U69" i="1" s="1"/>
  <c r="V399" i="1"/>
  <c r="V401" i="1"/>
  <c r="V402" i="1"/>
  <c r="V409" i="1"/>
  <c r="V501" i="1"/>
  <c r="M89" i="1"/>
  <c r="M102" i="1"/>
  <c r="M5" i="1" s="1"/>
  <c r="M115" i="1"/>
  <c r="M6" i="1"/>
  <c r="M131" i="1"/>
  <c r="M7" i="1" s="1"/>
  <c r="M166" i="1"/>
  <c r="M8" i="1"/>
  <c r="M176" i="1"/>
  <c r="M9" i="1" s="1"/>
  <c r="M205" i="1"/>
  <c r="M12" i="1"/>
  <c r="M218" i="1"/>
  <c r="M13" i="1" s="1"/>
  <c r="M234" i="1"/>
  <c r="M14" i="1"/>
  <c r="M254" i="1"/>
  <c r="M15" i="1" s="1"/>
  <c r="M281" i="1"/>
  <c r="M16" i="1"/>
  <c r="M294" i="1"/>
  <c r="M17" i="1" s="1"/>
  <c r="M312" i="1"/>
  <c r="M18" i="1"/>
  <c r="M329" i="1"/>
  <c r="M19" i="1" s="1"/>
  <c r="M347" i="1"/>
  <c r="M20" i="1"/>
  <c r="M371" i="1"/>
  <c r="M21" i="1" s="1"/>
  <c r="M391" i="1"/>
  <c r="M22" i="1"/>
  <c r="M410" i="1"/>
  <c r="M23" i="1" s="1"/>
  <c r="M425" i="1"/>
  <c r="M24" i="1"/>
  <c r="M447" i="1"/>
  <c r="M25" i="1" s="1"/>
  <c r="M465" i="1"/>
  <c r="M26" i="1"/>
  <c r="M476" i="1"/>
  <c r="M27" i="1" s="1"/>
  <c r="M494" i="1"/>
  <c r="M28" i="1"/>
  <c r="M503" i="1"/>
  <c r="M788" i="1" s="1"/>
  <c r="M508" i="1"/>
  <c r="M30" i="1"/>
  <c r="M31" i="1"/>
  <c r="M529" i="1"/>
  <c r="M32" i="1"/>
  <c r="M642" i="1"/>
  <c r="M44" i="1" s="1"/>
  <c r="M656" i="1"/>
  <c r="M45" i="1"/>
  <c r="M666" i="1"/>
  <c r="M46" i="1" s="1"/>
  <c r="M690" i="1"/>
  <c r="M47" i="1"/>
  <c r="M703" i="1"/>
  <c r="M48" i="1" s="1"/>
  <c r="M708" i="1"/>
  <c r="M790" i="1" s="1"/>
  <c r="M49" i="1"/>
  <c r="M740" i="1"/>
  <c r="M53" i="1"/>
  <c r="M57" i="1" s="1"/>
  <c r="M753" i="1"/>
  <c r="M791" i="1" s="1"/>
  <c r="M54" i="1"/>
  <c r="M769" i="1"/>
  <c r="M55" i="1"/>
  <c r="M775" i="1"/>
  <c r="M56" i="1" s="1"/>
  <c r="M548" i="1"/>
  <c r="M36" i="1"/>
  <c r="M562" i="1"/>
  <c r="M37" i="1" s="1"/>
  <c r="M575" i="1"/>
  <c r="M38" i="1"/>
  <c r="M602" i="1"/>
  <c r="M39" i="1" s="1"/>
  <c r="M618" i="1"/>
  <c r="M40" i="1"/>
  <c r="M782" i="1"/>
  <c r="M61" i="1"/>
  <c r="M785" i="1"/>
  <c r="M64" i="1" s="1"/>
  <c r="M512" i="1"/>
  <c r="L89" i="1"/>
  <c r="L4" i="1" s="1"/>
  <c r="L10" i="1" s="1"/>
  <c r="L102" i="1"/>
  <c r="L5" i="1"/>
  <c r="L115" i="1"/>
  <c r="L6" i="1" s="1"/>
  <c r="L131" i="1"/>
  <c r="L7" i="1"/>
  <c r="L166" i="1"/>
  <c r="L8" i="1" s="1"/>
  <c r="L176" i="1"/>
  <c r="L9" i="1"/>
  <c r="L205" i="1"/>
  <c r="L12" i="1"/>
  <c r="L218" i="1"/>
  <c r="L13" i="1" s="1"/>
  <c r="L254" i="1"/>
  <c r="L15" i="1"/>
  <c r="L281" i="1"/>
  <c r="L16" i="1"/>
  <c r="L294" i="1"/>
  <c r="L17" i="1" s="1"/>
  <c r="L312" i="1"/>
  <c r="L18" i="1"/>
  <c r="L329" i="1"/>
  <c r="L19" i="1"/>
  <c r="L347" i="1"/>
  <c r="L20" i="1"/>
  <c r="L391" i="1"/>
  <c r="L22" i="1"/>
  <c r="L425" i="1"/>
  <c r="L24" i="1"/>
  <c r="L447" i="1"/>
  <c r="L25" i="1"/>
  <c r="L465" i="1"/>
  <c r="L26" i="1" s="1"/>
  <c r="L476" i="1"/>
  <c r="L27" i="1"/>
  <c r="L508" i="1"/>
  <c r="L30" i="1" s="1"/>
  <c r="L31" i="1"/>
  <c r="L529" i="1"/>
  <c r="L32" i="1"/>
  <c r="L642" i="1"/>
  <c r="L44" i="1" s="1"/>
  <c r="L656" i="1"/>
  <c r="L45" i="1"/>
  <c r="L666" i="1"/>
  <c r="L46" i="1" s="1"/>
  <c r="L690" i="1"/>
  <c r="L47" i="1"/>
  <c r="L703" i="1"/>
  <c r="L48" i="1" s="1"/>
  <c r="L708" i="1"/>
  <c r="L49" i="1"/>
  <c r="L740" i="1"/>
  <c r="L53" i="1"/>
  <c r="L753" i="1"/>
  <c r="L54" i="1"/>
  <c r="L769" i="1"/>
  <c r="L55" i="1"/>
  <c r="L775" i="1"/>
  <c r="L56" i="1" s="1"/>
  <c r="L548" i="1"/>
  <c r="L36" i="1"/>
  <c r="L562" i="1"/>
  <c r="L37" i="1" s="1"/>
  <c r="L575" i="1"/>
  <c r="L38" i="1"/>
  <c r="L602" i="1"/>
  <c r="L39" i="1" s="1"/>
  <c r="L618" i="1"/>
  <c r="L40" i="1"/>
  <c r="L512" i="1"/>
  <c r="L789" i="1"/>
  <c r="L790" i="1"/>
  <c r="O26" i="2"/>
  <c r="AG785" i="1"/>
  <c r="AG792" i="1"/>
  <c r="AF785" i="1"/>
  <c r="AF792" i="1"/>
  <c r="AE785" i="1"/>
  <c r="AE792" i="1"/>
  <c r="AE793" i="1" s="1"/>
  <c r="AE794" i="1" s="1"/>
  <c r="AD785" i="1"/>
  <c r="AD792" i="1"/>
  <c r="AB785" i="1"/>
  <c r="AB792" i="1"/>
  <c r="AG782" i="1"/>
  <c r="AG61" i="1"/>
  <c r="AF782" i="1"/>
  <c r="AE782" i="1"/>
  <c r="AE61" i="1"/>
  <c r="AD782" i="1"/>
  <c r="AB782" i="1"/>
  <c r="AB61" i="1"/>
  <c r="AG775" i="1"/>
  <c r="AF775" i="1"/>
  <c r="AE775" i="1"/>
  <c r="AD775" i="1"/>
  <c r="AB775" i="1"/>
  <c r="AG769" i="1"/>
  <c r="AF769" i="1"/>
  <c r="AF55" i="1"/>
  <c r="AE769" i="1"/>
  <c r="AD769" i="1"/>
  <c r="AD55" i="1"/>
  <c r="AB769" i="1"/>
  <c r="AG753" i="1"/>
  <c r="AG54" i="1"/>
  <c r="AF753" i="1"/>
  <c r="AE753" i="1"/>
  <c r="AE54" i="1"/>
  <c r="AD753" i="1"/>
  <c r="AB753" i="1"/>
  <c r="AB54" i="1"/>
  <c r="AG740" i="1"/>
  <c r="AF740" i="1"/>
  <c r="AE740" i="1"/>
  <c r="AB740" i="1"/>
  <c r="AG708" i="1"/>
  <c r="AF708" i="1"/>
  <c r="AE708" i="1"/>
  <c r="AE49" i="1"/>
  <c r="AD708" i="1"/>
  <c r="AB708" i="1"/>
  <c r="AB49" i="1"/>
  <c r="AG703" i="1"/>
  <c r="AF703" i="1"/>
  <c r="AF48" i="1"/>
  <c r="AE703" i="1"/>
  <c r="AD703" i="1"/>
  <c r="AD48" i="1"/>
  <c r="AB703" i="1"/>
  <c r="AG690" i="1"/>
  <c r="AF690" i="1"/>
  <c r="AE690" i="1"/>
  <c r="AD690" i="1"/>
  <c r="AB690" i="1"/>
  <c r="AG666" i="1"/>
  <c r="AF666" i="1"/>
  <c r="AE666" i="1"/>
  <c r="AD666" i="1"/>
  <c r="AB666" i="1"/>
  <c r="AG656" i="1"/>
  <c r="AG45" i="1"/>
  <c r="AF656" i="1"/>
  <c r="AE656" i="1"/>
  <c r="AE45" i="1"/>
  <c r="AD656" i="1"/>
  <c r="AB656" i="1"/>
  <c r="AB45" i="1"/>
  <c r="AG642" i="1"/>
  <c r="AF642" i="1"/>
  <c r="AE642" i="1"/>
  <c r="AD642" i="1"/>
  <c r="AB642" i="1"/>
  <c r="AG618" i="1"/>
  <c r="AG40" i="1"/>
  <c r="AF618" i="1"/>
  <c r="AE618" i="1"/>
  <c r="AE40" i="1"/>
  <c r="AD618" i="1"/>
  <c r="AB618" i="1"/>
  <c r="AB40" i="1"/>
  <c r="AG602" i="1"/>
  <c r="AF602" i="1"/>
  <c r="AF39" i="1"/>
  <c r="AE602" i="1"/>
  <c r="AD602" i="1"/>
  <c r="AD39" i="1"/>
  <c r="AB602" i="1"/>
  <c r="AG575" i="1"/>
  <c r="AG38" i="1"/>
  <c r="AF575" i="1"/>
  <c r="AE575" i="1"/>
  <c r="AE38" i="1"/>
  <c r="AD575" i="1"/>
  <c r="AB575" i="1"/>
  <c r="AB38" i="1"/>
  <c r="AG562" i="1"/>
  <c r="AF562" i="1"/>
  <c r="AF37" i="1"/>
  <c r="AE562" i="1"/>
  <c r="AD562" i="1"/>
  <c r="AD37" i="1"/>
  <c r="AB562" i="1"/>
  <c r="AG548" i="1"/>
  <c r="AF548" i="1"/>
  <c r="AE548" i="1"/>
  <c r="AD548" i="1"/>
  <c r="AB548" i="1"/>
  <c r="AB36" i="1"/>
  <c r="AG529" i="1"/>
  <c r="AF529" i="1"/>
  <c r="AF32" i="1"/>
  <c r="AE529" i="1"/>
  <c r="AD529" i="1"/>
  <c r="AD32" i="1"/>
  <c r="AB529" i="1"/>
  <c r="AG512" i="1"/>
  <c r="AF512" i="1"/>
  <c r="AE512" i="1"/>
  <c r="AD512" i="1"/>
  <c r="AB512" i="1"/>
  <c r="AG508" i="1"/>
  <c r="AF508" i="1"/>
  <c r="AE508" i="1"/>
  <c r="AD508" i="1"/>
  <c r="AB508" i="1"/>
  <c r="AG503" i="1"/>
  <c r="AF503" i="1"/>
  <c r="AE503" i="1"/>
  <c r="AD503" i="1"/>
  <c r="AB503" i="1"/>
  <c r="AG494" i="1"/>
  <c r="AF494" i="1"/>
  <c r="AE494" i="1"/>
  <c r="AD494" i="1"/>
  <c r="AB494" i="1"/>
  <c r="AG476" i="1"/>
  <c r="AF476" i="1"/>
  <c r="AE476" i="1"/>
  <c r="AD476" i="1"/>
  <c r="AB476" i="1"/>
  <c r="AG465" i="1"/>
  <c r="AG26" i="1"/>
  <c r="AF465" i="1"/>
  <c r="AE465" i="1"/>
  <c r="AE26" i="1"/>
  <c r="AD465" i="1"/>
  <c r="AB465" i="1"/>
  <c r="AB26" i="1"/>
  <c r="AG447" i="1"/>
  <c r="AF447" i="1"/>
  <c r="AF25" i="1"/>
  <c r="AE447" i="1"/>
  <c r="AD447" i="1"/>
  <c r="AD25" i="1"/>
  <c r="AB447" i="1"/>
  <c r="AG425" i="1"/>
  <c r="AF425" i="1"/>
  <c r="AE425" i="1"/>
  <c r="AD425" i="1"/>
  <c r="AB425" i="1"/>
  <c r="AG410" i="1"/>
  <c r="AF410" i="1"/>
  <c r="AE410" i="1"/>
  <c r="AD410" i="1"/>
  <c r="AB410" i="1"/>
  <c r="AG391" i="1"/>
  <c r="AF391" i="1"/>
  <c r="AE391" i="1"/>
  <c r="AD391" i="1"/>
  <c r="AB391" i="1"/>
  <c r="AG371" i="1"/>
  <c r="AF371" i="1"/>
  <c r="AE371" i="1"/>
  <c r="AD371" i="1"/>
  <c r="AB371" i="1"/>
  <c r="AG347" i="1"/>
  <c r="AG20" i="1"/>
  <c r="AF347" i="1"/>
  <c r="AF20" i="1"/>
  <c r="AE347" i="1"/>
  <c r="AE20" i="1"/>
  <c r="AD347" i="1"/>
  <c r="AB347" i="1"/>
  <c r="AG329" i="1"/>
  <c r="AG19" i="1"/>
  <c r="AF329" i="1"/>
  <c r="AE329" i="1"/>
  <c r="AE19" i="1"/>
  <c r="AD329" i="1"/>
  <c r="AD19" i="1"/>
  <c r="AB329" i="1"/>
  <c r="AG312" i="1"/>
  <c r="AF312" i="1"/>
  <c r="AE312" i="1"/>
  <c r="AD312" i="1"/>
  <c r="AB312" i="1"/>
  <c r="AG294" i="1"/>
  <c r="AF294" i="1"/>
  <c r="AE294" i="1"/>
  <c r="AD294" i="1"/>
  <c r="AB294" i="1"/>
  <c r="AG281" i="1"/>
  <c r="AF281" i="1"/>
  <c r="AE281" i="1"/>
  <c r="AD281" i="1"/>
  <c r="AB281" i="1"/>
  <c r="AG254" i="1"/>
  <c r="AG15" i="1"/>
  <c r="AF254" i="1"/>
  <c r="AE254" i="1"/>
  <c r="AE15" i="1"/>
  <c r="AD254" i="1"/>
  <c r="AD15" i="1"/>
  <c r="AB254" i="1"/>
  <c r="AG234" i="1"/>
  <c r="AF234" i="1"/>
  <c r="AF14" i="1"/>
  <c r="AE234" i="1"/>
  <c r="AD234" i="1"/>
  <c r="AD14" i="1"/>
  <c r="AB234" i="1"/>
  <c r="AG218" i="1"/>
  <c r="AF218" i="1"/>
  <c r="AF13" i="1"/>
  <c r="AE218" i="1"/>
  <c r="AD218" i="1"/>
  <c r="AD13" i="1"/>
  <c r="AB218" i="1"/>
  <c r="AG205" i="1"/>
  <c r="AG12" i="1"/>
  <c r="AF205" i="1"/>
  <c r="AE205" i="1"/>
  <c r="AE12" i="1"/>
  <c r="AD205" i="1"/>
  <c r="AB205" i="1"/>
  <c r="AB12" i="1"/>
  <c r="AG176" i="1"/>
  <c r="AF176" i="1"/>
  <c r="AF9" i="1"/>
  <c r="AE176" i="1"/>
  <c r="AD176" i="1"/>
  <c r="AD9" i="1"/>
  <c r="AB176" i="1"/>
  <c r="AB9" i="1"/>
  <c r="AG166" i="1"/>
  <c r="AF166" i="1"/>
  <c r="AE166" i="1"/>
  <c r="AD166" i="1"/>
  <c r="AB166" i="1"/>
  <c r="AG131" i="1"/>
  <c r="AF131" i="1"/>
  <c r="AE131" i="1"/>
  <c r="AD131" i="1"/>
  <c r="AB131" i="1"/>
  <c r="AG115" i="1"/>
  <c r="AF115" i="1"/>
  <c r="AF6" i="1"/>
  <c r="AE115" i="1"/>
  <c r="AD115" i="1"/>
  <c r="AD6" i="1"/>
  <c r="AB115" i="1"/>
  <c r="AG102" i="1"/>
  <c r="AF102" i="1"/>
  <c r="AE102" i="1"/>
  <c r="AD102" i="1"/>
  <c r="AB102" i="1"/>
  <c r="AG89" i="1"/>
  <c r="AF89" i="1"/>
  <c r="AF787" i="1"/>
  <c r="AE89" i="1"/>
  <c r="AD89" i="1"/>
  <c r="AD787" i="1"/>
  <c r="AB89" i="1"/>
  <c r="AG64" i="1"/>
  <c r="AE64" i="1"/>
  <c r="AB64" i="1"/>
  <c r="AF61" i="1"/>
  <c r="AD61" i="1"/>
  <c r="AG56" i="1"/>
  <c r="AF56" i="1"/>
  <c r="AE56" i="1"/>
  <c r="AD56" i="1"/>
  <c r="AB56" i="1"/>
  <c r="AG55" i="1"/>
  <c r="AE55" i="1"/>
  <c r="AB55" i="1"/>
  <c r="AF54" i="1"/>
  <c r="AD54" i="1"/>
  <c r="AG53" i="1"/>
  <c r="AF53" i="1"/>
  <c r="AE53" i="1"/>
  <c r="AB53" i="1"/>
  <c r="AF49" i="1"/>
  <c r="AD49" i="1"/>
  <c r="AG48" i="1"/>
  <c r="AE48" i="1"/>
  <c r="AB48" i="1"/>
  <c r="AG47" i="1"/>
  <c r="AF47" i="1"/>
  <c r="AE47" i="1"/>
  <c r="AD47" i="1"/>
  <c r="AB47" i="1"/>
  <c r="AG46" i="1"/>
  <c r="AF46" i="1"/>
  <c r="AE46" i="1"/>
  <c r="AD46" i="1"/>
  <c r="AB46" i="1"/>
  <c r="AF45" i="1"/>
  <c r="AD45" i="1"/>
  <c r="AG44" i="1"/>
  <c r="AF44" i="1"/>
  <c r="AE44" i="1"/>
  <c r="AD44" i="1"/>
  <c r="AB44" i="1"/>
  <c r="AF40" i="1"/>
  <c r="AD40" i="1"/>
  <c r="AG39" i="1"/>
  <c r="AE39" i="1"/>
  <c r="AB39" i="1"/>
  <c r="AF38" i="1"/>
  <c r="AD38" i="1"/>
  <c r="AG37" i="1"/>
  <c r="AE37" i="1"/>
  <c r="AB37" i="1"/>
  <c r="AF36" i="1"/>
  <c r="AD36" i="1"/>
  <c r="AG32" i="1"/>
  <c r="AE32" i="1"/>
  <c r="AG31" i="1"/>
  <c r="AF31" i="1"/>
  <c r="AE31" i="1"/>
  <c r="AD31" i="1"/>
  <c r="AB31" i="1"/>
  <c r="AG30" i="1"/>
  <c r="AF30" i="1"/>
  <c r="AE30" i="1"/>
  <c r="AD30" i="1"/>
  <c r="AB30" i="1"/>
  <c r="AG29" i="1"/>
  <c r="AF29" i="1"/>
  <c r="AE29" i="1"/>
  <c r="AD29" i="1"/>
  <c r="AB29" i="1"/>
  <c r="AG28" i="1"/>
  <c r="AF28" i="1"/>
  <c r="AE28" i="1"/>
  <c r="AD28" i="1"/>
  <c r="AB28" i="1"/>
  <c r="AG27" i="1"/>
  <c r="AF27" i="1"/>
  <c r="AE27" i="1"/>
  <c r="AD27" i="1"/>
  <c r="AB27" i="1"/>
  <c r="AF26" i="1"/>
  <c r="AD26" i="1"/>
  <c r="AG25" i="1"/>
  <c r="AE25" i="1"/>
  <c r="AB25" i="1"/>
  <c r="AG24" i="1"/>
  <c r="AF24" i="1"/>
  <c r="AE24" i="1"/>
  <c r="AD24" i="1"/>
  <c r="AB24" i="1"/>
  <c r="AG23" i="1"/>
  <c r="AF23" i="1"/>
  <c r="AE23" i="1"/>
  <c r="AD23" i="1"/>
  <c r="AB23" i="1"/>
  <c r="AG22" i="1"/>
  <c r="AF22" i="1"/>
  <c r="AE22" i="1"/>
  <c r="AD22" i="1"/>
  <c r="AB22" i="1"/>
  <c r="AG21" i="1"/>
  <c r="AF21" i="1"/>
  <c r="AE21" i="1"/>
  <c r="AD21" i="1"/>
  <c r="AB21" i="1"/>
  <c r="AD20" i="1"/>
  <c r="AB20" i="1"/>
  <c r="AF19" i="1"/>
  <c r="AB19" i="1"/>
  <c r="AG18" i="1"/>
  <c r="AF18" i="1"/>
  <c r="AE18" i="1"/>
  <c r="AD18" i="1"/>
  <c r="AB18" i="1"/>
  <c r="AG17" i="1"/>
  <c r="AF17" i="1"/>
  <c r="AE17" i="1"/>
  <c r="AD17" i="1"/>
  <c r="AB17" i="1"/>
  <c r="AG16" i="1"/>
  <c r="AF16" i="1"/>
  <c r="AE16" i="1"/>
  <c r="AD16" i="1"/>
  <c r="AB16" i="1"/>
  <c r="AF15" i="1"/>
  <c r="AB15" i="1"/>
  <c r="AG14" i="1"/>
  <c r="AE14" i="1"/>
  <c r="AB14" i="1"/>
  <c r="AG13" i="1"/>
  <c r="AE13" i="1"/>
  <c r="AB13" i="1"/>
  <c r="AF12" i="1"/>
  <c r="AD12" i="1"/>
  <c r="AG9" i="1"/>
  <c r="AE9" i="1"/>
  <c r="AG8" i="1"/>
  <c r="AF8" i="1"/>
  <c r="AE8" i="1"/>
  <c r="AD8" i="1"/>
  <c r="AB8" i="1"/>
  <c r="AG7" i="1"/>
  <c r="AF7" i="1"/>
  <c r="AE7" i="1"/>
  <c r="AD7" i="1"/>
  <c r="AB7" i="1"/>
  <c r="AG6" i="1"/>
  <c r="AE6" i="1"/>
  <c r="AB6" i="1"/>
  <c r="AG5" i="1"/>
  <c r="AF5" i="1"/>
  <c r="AE5" i="1"/>
  <c r="AD5" i="1"/>
  <c r="AB5" i="1"/>
  <c r="AG4" i="1"/>
  <c r="AF4" i="1"/>
  <c r="AE4" i="1"/>
  <c r="AD4" i="1"/>
  <c r="AB4" i="1"/>
  <c r="U797" i="1"/>
  <c r="T785" i="1"/>
  <c r="T792" i="1" s="1"/>
  <c r="S785" i="1"/>
  <c r="S792" i="1" s="1"/>
  <c r="R785" i="1"/>
  <c r="R792" i="1"/>
  <c r="Q785" i="1"/>
  <c r="O785" i="1"/>
  <c r="O792" i="1" s="1"/>
  <c r="T782" i="1"/>
  <c r="T791" i="1" s="1"/>
  <c r="S782" i="1"/>
  <c r="R782" i="1"/>
  <c r="Q782" i="1"/>
  <c r="Q61" i="1" s="1"/>
  <c r="O782" i="1"/>
  <c r="T775" i="1"/>
  <c r="S775" i="1"/>
  <c r="R775" i="1"/>
  <c r="Q775" i="1"/>
  <c r="O775" i="1"/>
  <c r="T769" i="1"/>
  <c r="T55" i="1"/>
  <c r="T57" i="1" s="1"/>
  <c r="S769" i="1"/>
  <c r="S55" i="1" s="1"/>
  <c r="R769" i="1"/>
  <c r="R55" i="1" s="1"/>
  <c r="Q769" i="1"/>
  <c r="O769" i="1"/>
  <c r="T753" i="1"/>
  <c r="T54" i="1"/>
  <c r="S753" i="1"/>
  <c r="S54" i="1" s="1"/>
  <c r="R753" i="1"/>
  <c r="Q753" i="1"/>
  <c r="Q54" i="1" s="1"/>
  <c r="O753" i="1"/>
  <c r="O54" i="1" s="1"/>
  <c r="T740" i="1"/>
  <c r="S740" i="1"/>
  <c r="S53" i="1" s="1"/>
  <c r="S57" i="1" s="1"/>
  <c r="R740" i="1"/>
  <c r="R53" i="1" s="1"/>
  <c r="O740" i="1"/>
  <c r="Q740" i="1"/>
  <c r="T708" i="1"/>
  <c r="S708" i="1"/>
  <c r="R708" i="1"/>
  <c r="Q708" i="1"/>
  <c r="O708" i="1"/>
  <c r="T703" i="1"/>
  <c r="S703" i="1"/>
  <c r="R703" i="1"/>
  <c r="Q703" i="1"/>
  <c r="O703" i="1"/>
  <c r="T690" i="1"/>
  <c r="T47" i="1" s="1"/>
  <c r="S690" i="1"/>
  <c r="R690" i="1"/>
  <c r="Q690" i="1"/>
  <c r="O690" i="1"/>
  <c r="T666" i="1"/>
  <c r="S666" i="1"/>
  <c r="R666" i="1"/>
  <c r="Q666" i="1"/>
  <c r="Q46" i="1" s="1"/>
  <c r="O666" i="1"/>
  <c r="T656" i="1"/>
  <c r="T45" i="1" s="1"/>
  <c r="S656" i="1"/>
  <c r="R656" i="1"/>
  <c r="R45" i="1" s="1"/>
  <c r="Q656" i="1"/>
  <c r="O656" i="1"/>
  <c r="O45" i="1" s="1"/>
  <c r="T642" i="1"/>
  <c r="T44" i="1" s="1"/>
  <c r="S642" i="1"/>
  <c r="R642" i="1"/>
  <c r="R44" i="1" s="1"/>
  <c r="Q642" i="1"/>
  <c r="O642" i="1"/>
  <c r="O44" i="1" s="1"/>
  <c r="T618" i="1"/>
  <c r="T40" i="1" s="1"/>
  <c r="S618" i="1"/>
  <c r="R618" i="1"/>
  <c r="R40" i="1" s="1"/>
  <c r="Q618" i="1"/>
  <c r="O618" i="1"/>
  <c r="O40" i="1"/>
  <c r="T602" i="1"/>
  <c r="S602" i="1"/>
  <c r="R602" i="1"/>
  <c r="Q602" i="1"/>
  <c r="Q39" i="1" s="1"/>
  <c r="O602" i="1"/>
  <c r="T575" i="1"/>
  <c r="S575" i="1"/>
  <c r="S789" i="1" s="1"/>
  <c r="S38" i="1"/>
  <c r="R575" i="1"/>
  <c r="Q575" i="1"/>
  <c r="Q38" i="1" s="1"/>
  <c r="O575" i="1"/>
  <c r="O38" i="1" s="1"/>
  <c r="T562" i="1"/>
  <c r="S562" i="1"/>
  <c r="S37" i="1"/>
  <c r="R562" i="1"/>
  <c r="R37" i="1" s="1"/>
  <c r="Q562" i="1"/>
  <c r="Q37" i="1" s="1"/>
  <c r="O562" i="1"/>
  <c r="T548" i="1"/>
  <c r="T789" i="1" s="1"/>
  <c r="S548" i="1"/>
  <c r="R548" i="1"/>
  <c r="Q548" i="1"/>
  <c r="Q789" i="1" s="1"/>
  <c r="O548" i="1"/>
  <c r="T529" i="1"/>
  <c r="S529" i="1"/>
  <c r="R529" i="1"/>
  <c r="R32" i="1"/>
  <c r="Q529" i="1"/>
  <c r="O529" i="1"/>
  <c r="T512" i="1"/>
  <c r="S512" i="1"/>
  <c r="S788" i="1" s="1"/>
  <c r="R512" i="1"/>
  <c r="Q512" i="1"/>
  <c r="O512" i="1"/>
  <c r="T508" i="1"/>
  <c r="T30" i="1" s="1"/>
  <c r="S508" i="1"/>
  <c r="S30" i="1" s="1"/>
  <c r="R508" i="1"/>
  <c r="R30" i="1" s="1"/>
  <c r="Q508" i="1"/>
  <c r="O508" i="1"/>
  <c r="O30" i="1" s="1"/>
  <c r="T503" i="1"/>
  <c r="T29" i="1" s="1"/>
  <c r="S503" i="1"/>
  <c r="R503" i="1"/>
  <c r="Q503" i="1"/>
  <c r="Q29" i="1" s="1"/>
  <c r="O503" i="1"/>
  <c r="T494" i="1"/>
  <c r="T28" i="1" s="1"/>
  <c r="S494" i="1"/>
  <c r="R494" i="1"/>
  <c r="R28" i="1" s="1"/>
  <c r="Q494" i="1"/>
  <c r="O494" i="1"/>
  <c r="O788" i="1" s="1"/>
  <c r="O28" i="1"/>
  <c r="T476" i="1"/>
  <c r="T27" i="1" s="1"/>
  <c r="S476" i="1"/>
  <c r="R476" i="1"/>
  <c r="R27" i="1" s="1"/>
  <c r="Q476" i="1"/>
  <c r="O476" i="1"/>
  <c r="O27" i="1" s="1"/>
  <c r="T465" i="1"/>
  <c r="S465" i="1"/>
  <c r="S26" i="1" s="1"/>
  <c r="R465" i="1"/>
  <c r="R26" i="1" s="1"/>
  <c r="Q465" i="1"/>
  <c r="Q26" i="1" s="1"/>
  <c r="O465" i="1"/>
  <c r="O26" i="1" s="1"/>
  <c r="T447" i="1"/>
  <c r="T25" i="1" s="1"/>
  <c r="S447" i="1"/>
  <c r="R447" i="1"/>
  <c r="R25" i="1"/>
  <c r="Q447" i="1"/>
  <c r="O447" i="1"/>
  <c r="O25" i="1"/>
  <c r="T425" i="1"/>
  <c r="T24" i="1" s="1"/>
  <c r="S425" i="1"/>
  <c r="S24" i="1" s="1"/>
  <c r="R425" i="1"/>
  <c r="R24" i="1"/>
  <c r="Q425" i="1"/>
  <c r="Q24" i="1" s="1"/>
  <c r="O425" i="1"/>
  <c r="O24" i="1" s="1"/>
  <c r="T410" i="1"/>
  <c r="T23" i="1" s="1"/>
  <c r="S410" i="1"/>
  <c r="R410" i="1"/>
  <c r="Q410" i="1"/>
  <c r="O410" i="1"/>
  <c r="T391" i="1"/>
  <c r="S391" i="1"/>
  <c r="R391" i="1"/>
  <c r="R22" i="1" s="1"/>
  <c r="Q391" i="1"/>
  <c r="Q22" i="1" s="1"/>
  <c r="O391" i="1"/>
  <c r="T371" i="1"/>
  <c r="T21" i="1" s="1"/>
  <c r="S371" i="1"/>
  <c r="S21" i="1" s="1"/>
  <c r="R371" i="1"/>
  <c r="R21" i="1"/>
  <c r="Q371" i="1"/>
  <c r="Q21" i="1" s="1"/>
  <c r="O371" i="1"/>
  <c r="T347" i="1"/>
  <c r="S347" i="1"/>
  <c r="R347" i="1"/>
  <c r="Q347" i="1"/>
  <c r="O347" i="1"/>
  <c r="O20" i="1" s="1"/>
  <c r="T329" i="1"/>
  <c r="T19" i="1" s="1"/>
  <c r="S329" i="1"/>
  <c r="S19" i="1" s="1"/>
  <c r="R329" i="1"/>
  <c r="Q329" i="1"/>
  <c r="Q19" i="1" s="1"/>
  <c r="O329" i="1"/>
  <c r="T312" i="1"/>
  <c r="T18" i="1" s="1"/>
  <c r="S312" i="1"/>
  <c r="S18" i="1" s="1"/>
  <c r="R312" i="1"/>
  <c r="Q312" i="1"/>
  <c r="Q18" i="1"/>
  <c r="O312" i="1"/>
  <c r="O18" i="1" s="1"/>
  <c r="T294" i="1"/>
  <c r="T17" i="1" s="1"/>
  <c r="S294" i="1"/>
  <c r="S17" i="1" s="1"/>
  <c r="R294" i="1"/>
  <c r="Q294" i="1"/>
  <c r="Q17" i="1" s="1"/>
  <c r="O294" i="1"/>
  <c r="O17" i="1"/>
  <c r="T281" i="1"/>
  <c r="T16" i="1" s="1"/>
  <c r="S281" i="1"/>
  <c r="R281" i="1"/>
  <c r="R16" i="1"/>
  <c r="Q281" i="1"/>
  <c r="O281" i="1"/>
  <c r="O16" i="1"/>
  <c r="U256" i="1"/>
  <c r="U255" i="1"/>
  <c r="T254" i="1"/>
  <c r="T15" i="1" s="1"/>
  <c r="S254" i="1"/>
  <c r="S15" i="1" s="1"/>
  <c r="R254" i="1"/>
  <c r="R15" i="1"/>
  <c r="Q254" i="1"/>
  <c r="Q15" i="1" s="1"/>
  <c r="O254" i="1"/>
  <c r="T234" i="1"/>
  <c r="S234" i="1"/>
  <c r="R234" i="1"/>
  <c r="Q234" i="1"/>
  <c r="O234" i="1"/>
  <c r="T218" i="1"/>
  <c r="T13" i="1"/>
  <c r="T33" i="1" s="1"/>
  <c r="S218" i="1"/>
  <c r="S13" i="1" s="1"/>
  <c r="R218" i="1"/>
  <c r="R13" i="1"/>
  <c r="Q218" i="1"/>
  <c r="O218" i="1"/>
  <c r="O13" i="1"/>
  <c r="T205" i="1"/>
  <c r="T12" i="1" s="1"/>
  <c r="S205" i="1"/>
  <c r="S12" i="1" s="1"/>
  <c r="R205" i="1"/>
  <c r="R12" i="1" s="1"/>
  <c r="Q205" i="1"/>
  <c r="Q12" i="1"/>
  <c r="O205" i="1"/>
  <c r="O12" i="1" s="1"/>
  <c r="T176" i="1"/>
  <c r="T9" i="1" s="1"/>
  <c r="S176" i="1"/>
  <c r="S9" i="1" s="1"/>
  <c r="R176" i="1"/>
  <c r="R9" i="1"/>
  <c r="Q176" i="1"/>
  <c r="Q9" i="1" s="1"/>
  <c r="O176" i="1"/>
  <c r="O9" i="1" s="1"/>
  <c r="T166" i="1"/>
  <c r="T8" i="1" s="1"/>
  <c r="S166" i="1"/>
  <c r="S8" i="1"/>
  <c r="R166" i="1"/>
  <c r="R8" i="1" s="1"/>
  <c r="Q166" i="1"/>
  <c r="Q8" i="1" s="1"/>
  <c r="O166" i="1"/>
  <c r="O8" i="1" s="1"/>
  <c r="T131" i="1"/>
  <c r="T7" i="1"/>
  <c r="S131" i="1"/>
  <c r="S7" i="1" s="1"/>
  <c r="R131" i="1"/>
  <c r="R7" i="1" s="1"/>
  <c r="Q131" i="1"/>
  <c r="Q7" i="1" s="1"/>
  <c r="O131" i="1"/>
  <c r="O7" i="1"/>
  <c r="T115" i="1"/>
  <c r="S115" i="1"/>
  <c r="S6" i="1" s="1"/>
  <c r="R115" i="1"/>
  <c r="R6" i="1" s="1"/>
  <c r="Q115" i="1"/>
  <c r="O115" i="1"/>
  <c r="O6" i="1" s="1"/>
  <c r="T102" i="1"/>
  <c r="T5" i="1"/>
  <c r="S102" i="1"/>
  <c r="S5" i="1"/>
  <c r="R102" i="1"/>
  <c r="Q102" i="1"/>
  <c r="Q5" i="1"/>
  <c r="O102" i="1"/>
  <c r="T89" i="1"/>
  <c r="T4" i="1" s="1"/>
  <c r="S89" i="1"/>
  <c r="S4" i="1" s="1"/>
  <c r="S10" i="1" s="1"/>
  <c r="R89" i="1"/>
  <c r="R4" i="1"/>
  <c r="Q89" i="1"/>
  <c r="Q4" i="1" s="1"/>
  <c r="Q10" i="1" s="1"/>
  <c r="O89" i="1"/>
  <c r="T64" i="1"/>
  <c r="S64" i="1"/>
  <c r="R64" i="1"/>
  <c r="O64" i="1"/>
  <c r="T61" i="1"/>
  <c r="S61" i="1"/>
  <c r="R61" i="1"/>
  <c r="T56" i="1"/>
  <c r="S56" i="1"/>
  <c r="R56" i="1"/>
  <c r="Q56" i="1"/>
  <c r="O56" i="1"/>
  <c r="Q55" i="1"/>
  <c r="O55" i="1"/>
  <c r="T53" i="1"/>
  <c r="O53" i="1"/>
  <c r="O57" i="1" s="1"/>
  <c r="T49" i="1"/>
  <c r="S49" i="1"/>
  <c r="O49" i="1"/>
  <c r="T48" i="1"/>
  <c r="S48" i="1"/>
  <c r="R48" i="1"/>
  <c r="Q48" i="1"/>
  <c r="O48" i="1"/>
  <c r="R47" i="1"/>
  <c r="Q47" i="1"/>
  <c r="O47" i="1"/>
  <c r="T46" i="1"/>
  <c r="S46" i="1"/>
  <c r="R46" i="1"/>
  <c r="S45" i="1"/>
  <c r="Q45" i="1"/>
  <c r="S44" i="1"/>
  <c r="Q44" i="1"/>
  <c r="S40" i="1"/>
  <c r="Q40" i="1"/>
  <c r="T39" i="1"/>
  <c r="S39" i="1"/>
  <c r="R39" i="1"/>
  <c r="O39" i="1"/>
  <c r="T38" i="1"/>
  <c r="R38" i="1"/>
  <c r="T37" i="1"/>
  <c r="O37" i="1"/>
  <c r="S36" i="1"/>
  <c r="R36" i="1"/>
  <c r="Q36" i="1"/>
  <c r="Q41" i="1" s="1"/>
  <c r="T32" i="1"/>
  <c r="O32" i="1"/>
  <c r="T31" i="1"/>
  <c r="S31" i="1"/>
  <c r="R31" i="1"/>
  <c r="Q31" i="1"/>
  <c r="O31" i="1"/>
  <c r="S29" i="1"/>
  <c r="R29" i="1"/>
  <c r="O29" i="1"/>
  <c r="S28" i="1"/>
  <c r="Q28" i="1"/>
  <c r="S27" i="1"/>
  <c r="Q27" i="1"/>
  <c r="T26" i="1"/>
  <c r="S25" i="1"/>
  <c r="Q25" i="1"/>
  <c r="S23" i="1"/>
  <c r="R23" i="1"/>
  <c r="Q23" i="1"/>
  <c r="O23" i="1"/>
  <c r="T22" i="1"/>
  <c r="S22" i="1"/>
  <c r="O22" i="1"/>
  <c r="O21" i="1"/>
  <c r="T20" i="1"/>
  <c r="S20" i="1"/>
  <c r="R20" i="1"/>
  <c r="Q20" i="1"/>
  <c r="R19" i="1"/>
  <c r="O19" i="1"/>
  <c r="R18" i="1"/>
  <c r="R17" i="1"/>
  <c r="S16" i="1"/>
  <c r="Q16" i="1"/>
  <c r="O15" i="1"/>
  <c r="T14" i="1"/>
  <c r="S14" i="1"/>
  <c r="R14" i="1"/>
  <c r="Q14" i="1"/>
  <c r="O14" i="1"/>
  <c r="Q13" i="1"/>
  <c r="Q6" i="1"/>
  <c r="R5" i="1"/>
  <c r="AD64" i="1"/>
  <c r="AF64" i="1"/>
  <c r="Q791" i="1"/>
  <c r="AD10" i="1"/>
  <c r="AF10" i="1"/>
  <c r="AE50" i="1"/>
  <c r="AB787" i="1"/>
  <c r="AB789" i="1"/>
  <c r="AE789" i="1"/>
  <c r="AG789" i="1"/>
  <c r="Q53" i="1"/>
  <c r="Q57" i="1" s="1"/>
  <c r="R789" i="1"/>
  <c r="P447" i="1"/>
  <c r="P25" i="1" s="1"/>
  <c r="V512" i="1"/>
  <c r="AB41" i="1"/>
  <c r="AB10" i="1"/>
  <c r="AE10" i="1"/>
  <c r="AG10" i="1"/>
  <c r="AD33" i="1"/>
  <c r="AD41" i="1"/>
  <c r="AF41" i="1"/>
  <c r="AD50" i="1"/>
  <c r="AF57" i="1"/>
  <c r="AB57" i="1"/>
  <c r="AG788" i="1"/>
  <c r="AF789" i="1"/>
  <c r="AF791" i="1"/>
  <c r="O4" i="1"/>
  <c r="P312" i="1"/>
  <c r="P18" i="1"/>
  <c r="AF33" i="1"/>
  <c r="AE33" i="1"/>
  <c r="AG33" i="1"/>
  <c r="AG790" i="1"/>
  <c r="AG49" i="1"/>
  <c r="AG50" i="1"/>
  <c r="AE790" i="1"/>
  <c r="AE36" i="1"/>
  <c r="AE41" i="1"/>
  <c r="AG36" i="1"/>
  <c r="AG41" i="1"/>
  <c r="AB50" i="1"/>
  <c r="AF50" i="1"/>
  <c r="AE57" i="1"/>
  <c r="AG57" i="1"/>
  <c r="AB788" i="1"/>
  <c r="AB32" i="1"/>
  <c r="AB33" i="1"/>
  <c r="AE787" i="1"/>
  <c r="AG787" i="1"/>
  <c r="AD788" i="1"/>
  <c r="AF788" i="1"/>
  <c r="AD740" i="1"/>
  <c r="AD53" i="1"/>
  <c r="AD57" i="1"/>
  <c r="AD59" i="1"/>
  <c r="AD63" i="1"/>
  <c r="AD66" i="1"/>
  <c r="AE788" i="1"/>
  <c r="AD789" i="1"/>
  <c r="AB791" i="1"/>
  <c r="AB790" i="1"/>
  <c r="AD790" i="1"/>
  <c r="AF790" i="1"/>
  <c r="AE791" i="1"/>
  <c r="AG791" i="1"/>
  <c r="N512" i="1"/>
  <c r="P512" i="1"/>
  <c r="P31" i="1"/>
  <c r="Q32" i="1"/>
  <c r="S32" i="1"/>
  <c r="T790" i="1"/>
  <c r="S791" i="1"/>
  <c r="AB59" i="1"/>
  <c r="AB63" i="1"/>
  <c r="AB66" i="1"/>
  <c r="AE59" i="1"/>
  <c r="AE63" i="1"/>
  <c r="AE66" i="1"/>
  <c r="AF793" i="1"/>
  <c r="AF59" i="1"/>
  <c r="AF63" i="1"/>
  <c r="AF66" i="1"/>
  <c r="AB793" i="1"/>
  <c r="AB794" i="1" s="1"/>
  <c r="AG59" i="1"/>
  <c r="AG63" i="1"/>
  <c r="AG66" i="1"/>
  <c r="AF794" i="1"/>
  <c r="AG793" i="1"/>
  <c r="AG794" i="1" s="1"/>
  <c r="AD791" i="1"/>
  <c r="AD793" i="1"/>
  <c r="AD794" i="1" s="1"/>
  <c r="P294" i="1"/>
  <c r="P17" i="1"/>
  <c r="P254" i="1"/>
  <c r="P15" i="1" s="1"/>
  <c r="P218" i="1"/>
  <c r="P13" i="1"/>
  <c r="P102" i="1"/>
  <c r="P5" i="1"/>
  <c r="P176" i="1"/>
  <c r="P9" i="1" s="1"/>
  <c r="P775" i="1"/>
  <c r="P56" i="1" s="1"/>
  <c r="U775" i="1"/>
  <c r="U56" i="1"/>
  <c r="P708" i="1"/>
  <c r="U708" i="1"/>
  <c r="U512" i="1"/>
  <c r="U31" i="1"/>
  <c r="P508" i="1"/>
  <c r="P30" i="1"/>
  <c r="U508" i="1"/>
  <c r="U30" i="1"/>
  <c r="U18" i="1"/>
  <c r="U102" i="1"/>
  <c r="U5" i="1"/>
  <c r="U176" i="1"/>
  <c r="U9" i="1" s="1"/>
  <c r="U254" i="1"/>
  <c r="U15" i="1" s="1"/>
  <c r="AC512" i="1"/>
  <c r="AC31" i="1"/>
  <c r="U218" i="1"/>
  <c r="U13" i="1" s="1"/>
  <c r="P329" i="1"/>
  <c r="P19" i="1" s="1"/>
  <c r="U49" i="1"/>
  <c r="U347" i="1"/>
  <c r="U20" i="1"/>
  <c r="P347" i="1"/>
  <c r="P20" i="1" s="1"/>
  <c r="AH512" i="1"/>
  <c r="P476" i="1"/>
  <c r="U476" i="1"/>
  <c r="U27" i="1"/>
  <c r="P27" i="1"/>
  <c r="AN566" i="1" l="1"/>
  <c r="AN87" i="1"/>
  <c r="AN109" i="1"/>
  <c r="AN128" i="1"/>
  <c r="AN147" i="1"/>
  <c r="AN163" i="1"/>
  <c r="AN185" i="1"/>
  <c r="AN201" i="1"/>
  <c r="AN223" i="1"/>
  <c r="AN242" i="1"/>
  <c r="AN261" i="1"/>
  <c r="AN284" i="1"/>
  <c r="AN288" i="1"/>
  <c r="AN337" i="1"/>
  <c r="AN360" i="1"/>
  <c r="AN364" i="1"/>
  <c r="AN390" i="1"/>
  <c r="AN406" i="1"/>
  <c r="AN608" i="1"/>
  <c r="AN612" i="1"/>
  <c r="AN616" i="1"/>
  <c r="AN623" i="1"/>
  <c r="AN627" i="1"/>
  <c r="AN631" i="1"/>
  <c r="AN635" i="1"/>
  <c r="AN639" i="1"/>
  <c r="AN646" i="1"/>
  <c r="AN650" i="1"/>
  <c r="AN654" i="1"/>
  <c r="AN661" i="1"/>
  <c r="AN665" i="1"/>
  <c r="AN672" i="1"/>
  <c r="AN676" i="1"/>
  <c r="AN680" i="1"/>
  <c r="AN684" i="1"/>
  <c r="AN688" i="1"/>
  <c r="AN695" i="1"/>
  <c r="AN699" i="1"/>
  <c r="AN71" i="1"/>
  <c r="AN75" i="1"/>
  <c r="AN94" i="1"/>
  <c r="AN113" i="1"/>
  <c r="AN135" i="1"/>
  <c r="AN151" i="1"/>
  <c r="AN170" i="1"/>
  <c r="AN189" i="1"/>
  <c r="AN208" i="1"/>
  <c r="AN227" i="1"/>
  <c r="AN246" i="1"/>
  <c r="AN265" i="1"/>
  <c r="AN269" i="1"/>
  <c r="AN318" i="1"/>
  <c r="AN341" i="1"/>
  <c r="AN345" i="1"/>
  <c r="AN394" i="1"/>
  <c r="AN517" i="1"/>
  <c r="AN525" i="1"/>
  <c r="AN500" i="1"/>
  <c r="AN713" i="1"/>
  <c r="AN717" i="1"/>
  <c r="AN721" i="1"/>
  <c r="AN725" i="1"/>
  <c r="AN729" i="1"/>
  <c r="AN733" i="1"/>
  <c r="AN737" i="1"/>
  <c r="AN745" i="1"/>
  <c r="AN749" i="1"/>
  <c r="AN756" i="1"/>
  <c r="AN760" i="1"/>
  <c r="AN765" i="1"/>
  <c r="AL769" i="1"/>
  <c r="AL55" i="1" s="1"/>
  <c r="AN555" i="1"/>
  <c r="AN79" i="1"/>
  <c r="AN98" i="1"/>
  <c r="AN120" i="1"/>
  <c r="AN139" i="1"/>
  <c r="AN155" i="1"/>
  <c r="AN174" i="1"/>
  <c r="AN193" i="1"/>
  <c r="AN212" i="1"/>
  <c r="AN231" i="1"/>
  <c r="AN250" i="1"/>
  <c r="AN299" i="1"/>
  <c r="AN322" i="1"/>
  <c r="AN326" i="1"/>
  <c r="AN375" i="1"/>
  <c r="AN574" i="1"/>
  <c r="AL708" i="1"/>
  <c r="AL49" i="1" s="1"/>
  <c r="AL775" i="1"/>
  <c r="AL56" i="1" s="1"/>
  <c r="AN83" i="1"/>
  <c r="AN105" i="1"/>
  <c r="AN124" i="1"/>
  <c r="AN143" i="1"/>
  <c r="AN159" i="1"/>
  <c r="AN181" i="1"/>
  <c r="AN197" i="1"/>
  <c r="AN216" i="1"/>
  <c r="AN238" i="1"/>
  <c r="AN277" i="1"/>
  <c r="AN303" i="1"/>
  <c r="AN307" i="1"/>
  <c r="AN356" i="1"/>
  <c r="AN379" i="1"/>
  <c r="AN383" i="1"/>
  <c r="AC254" i="1"/>
  <c r="AC15" i="1" s="1"/>
  <c r="AC656" i="1"/>
  <c r="AC45" i="1" s="1"/>
  <c r="AC618" i="1"/>
  <c r="AC40" i="1" s="1"/>
  <c r="AC410" i="1"/>
  <c r="AC23" i="1" s="1"/>
  <c r="AC575" i="1"/>
  <c r="AC38" i="1" s="1"/>
  <c r="AA237" i="1"/>
  <c r="AI237" i="1" s="1"/>
  <c r="AI254" i="1" s="1"/>
  <c r="AI15" i="1" s="1"/>
  <c r="AL89" i="1"/>
  <c r="AN276" i="1"/>
  <c r="AN355" i="1"/>
  <c r="AN607" i="1"/>
  <c r="AN611" i="1"/>
  <c r="AN615" i="1"/>
  <c r="AN622" i="1"/>
  <c r="AN626" i="1"/>
  <c r="AN630" i="1"/>
  <c r="AN634" i="1"/>
  <c r="AN638" i="1"/>
  <c r="AN645" i="1"/>
  <c r="AN649" i="1"/>
  <c r="AN653" i="1"/>
  <c r="AN660" i="1"/>
  <c r="AN664" i="1"/>
  <c r="AN671" i="1"/>
  <c r="AN675" i="1"/>
  <c r="AN679" i="1"/>
  <c r="AN683" i="1"/>
  <c r="AN687" i="1"/>
  <c r="AN694" i="1"/>
  <c r="AN698" i="1"/>
  <c r="AN702" i="1"/>
  <c r="AN775" i="1"/>
  <c r="AN56" i="1" s="1"/>
  <c r="AL281" i="1"/>
  <c r="AL16" i="1" s="1"/>
  <c r="AL465" i="1"/>
  <c r="AL26" i="1" s="1"/>
  <c r="AL618" i="1"/>
  <c r="AL40" i="1" s="1"/>
  <c r="AC782" i="1"/>
  <c r="AN86" i="1"/>
  <c r="AN108" i="1"/>
  <c r="AN127" i="1"/>
  <c r="AN146" i="1"/>
  <c r="AN162" i="1"/>
  <c r="AN184" i="1"/>
  <c r="AN200" i="1"/>
  <c r="AN241" i="1"/>
  <c r="AN336" i="1"/>
  <c r="AN76" i="1"/>
  <c r="AN95" i="1"/>
  <c r="AN114" i="1"/>
  <c r="AN136" i="1"/>
  <c r="AN152" i="1"/>
  <c r="AN171" i="1"/>
  <c r="AN190" i="1"/>
  <c r="AN209" i="1"/>
  <c r="AN228" i="1"/>
  <c r="AN247" i="1"/>
  <c r="AN266" i="1"/>
  <c r="AN293" i="1"/>
  <c r="AN319" i="1"/>
  <c r="AN342" i="1"/>
  <c r="AN369" i="1"/>
  <c r="AN395" i="1"/>
  <c r="AN399" i="1"/>
  <c r="AN403" i="1"/>
  <c r="AN456" i="1"/>
  <c r="AN460" i="1"/>
  <c r="AN486" i="1"/>
  <c r="AN511" i="1"/>
  <c r="AN537" i="1"/>
  <c r="AN707" i="1"/>
  <c r="AN708" i="1" s="1"/>
  <c r="AN49" i="1" s="1"/>
  <c r="AL792" i="1"/>
  <c r="AN80" i="1"/>
  <c r="AN99" i="1"/>
  <c r="AN121" i="1"/>
  <c r="AN140" i="1"/>
  <c r="AN156" i="1"/>
  <c r="AN175" i="1"/>
  <c r="AN194" i="1"/>
  <c r="AN213" i="1"/>
  <c r="AN232" i="1"/>
  <c r="AN251" i="1"/>
  <c r="AN274" i="1"/>
  <c r="AN300" i="1"/>
  <c r="AN323" i="1"/>
  <c r="AN353" i="1"/>
  <c r="AN376" i="1"/>
  <c r="AN437" i="1"/>
  <c r="AN441" i="1"/>
  <c r="AN464" i="1"/>
  <c r="AN522" i="1"/>
  <c r="AN526" i="1"/>
  <c r="AN578" i="1"/>
  <c r="AN88" i="1"/>
  <c r="AN110" i="1"/>
  <c r="AN129" i="1"/>
  <c r="AN148" i="1"/>
  <c r="AN164" i="1"/>
  <c r="AN186" i="1"/>
  <c r="AN202" i="1"/>
  <c r="AN224" i="1"/>
  <c r="AN243" i="1"/>
  <c r="AN262" i="1"/>
  <c r="AN285" i="1"/>
  <c r="AN315" i="1"/>
  <c r="AN338" i="1"/>
  <c r="AN361" i="1"/>
  <c r="AN388" i="1"/>
  <c r="AN429" i="1"/>
  <c r="AN475" i="1"/>
  <c r="AN482" i="1"/>
  <c r="AN586" i="1"/>
  <c r="AN590" i="1"/>
  <c r="AN594" i="1"/>
  <c r="AN598" i="1"/>
  <c r="AN609" i="1"/>
  <c r="AN613" i="1"/>
  <c r="AN617" i="1"/>
  <c r="AN624" i="1"/>
  <c r="AN628" i="1"/>
  <c r="AN632" i="1"/>
  <c r="AN636" i="1"/>
  <c r="AN640" i="1"/>
  <c r="AN647" i="1"/>
  <c r="AN651" i="1"/>
  <c r="AN655" i="1"/>
  <c r="AN662" i="1"/>
  <c r="AN669" i="1"/>
  <c r="AN673" i="1"/>
  <c r="AN677" i="1"/>
  <c r="AN681" i="1"/>
  <c r="AN685" i="1"/>
  <c r="AN689" i="1"/>
  <c r="AN696" i="1"/>
  <c r="AN700" i="1"/>
  <c r="AN257" i="1"/>
  <c r="AN270" i="1"/>
  <c r="AN273" i="1"/>
  <c r="AN289" i="1"/>
  <c r="AN292" i="1"/>
  <c r="AN308" i="1"/>
  <c r="AN311" i="1"/>
  <c r="AN327" i="1"/>
  <c r="AN333" i="1"/>
  <c r="AN346" i="1"/>
  <c r="AN352" i="1"/>
  <c r="AN365" i="1"/>
  <c r="AN368" i="1"/>
  <c r="AN384" i="1"/>
  <c r="AN387" i="1"/>
  <c r="AN398" i="1"/>
  <c r="AN400" i="1"/>
  <c r="AN402" i="1"/>
  <c r="AN407" i="1"/>
  <c r="AN414" i="1"/>
  <c r="AN425" i="1" s="1"/>
  <c r="AN24" i="1" s="1"/>
  <c r="AN430" i="1"/>
  <c r="AN433" i="1"/>
  <c r="AN446" i="1"/>
  <c r="AN452" i="1"/>
  <c r="AN468" i="1"/>
  <c r="AN471" i="1"/>
  <c r="AN487" i="1"/>
  <c r="AN490" i="1"/>
  <c r="AN542" i="1"/>
  <c r="AN545" i="1"/>
  <c r="AN551" i="1"/>
  <c r="AN567" i="1"/>
  <c r="AN582" i="1"/>
  <c r="AN589" i="1"/>
  <c r="AN593" i="1"/>
  <c r="AN597" i="1"/>
  <c r="AN714" i="1"/>
  <c r="AN718" i="1"/>
  <c r="AN722" i="1"/>
  <c r="AN726" i="1"/>
  <c r="AN730" i="1"/>
  <c r="AN734" i="1"/>
  <c r="AN738" i="1"/>
  <c r="AN746" i="1"/>
  <c r="AN750" i="1"/>
  <c r="AN757" i="1"/>
  <c r="AN761" i="1"/>
  <c r="AN766" i="1"/>
  <c r="AN782" i="1"/>
  <c r="AN61" i="1" s="1"/>
  <c r="AL166" i="1"/>
  <c r="AL8" i="1" s="1"/>
  <c r="AL176" i="1"/>
  <c r="AL9" i="1" s="1"/>
  <c r="AL205" i="1"/>
  <c r="AL12" i="1" s="1"/>
  <c r="AL347" i="1"/>
  <c r="AL20" i="1" s="1"/>
  <c r="AL391" i="1"/>
  <c r="AL22" i="1" s="1"/>
  <c r="AL476" i="1"/>
  <c r="AL27" i="1" s="1"/>
  <c r="AL494" i="1"/>
  <c r="AL28" i="1" s="1"/>
  <c r="AN508" i="1"/>
  <c r="AN30" i="1" s="1"/>
  <c r="AL529" i="1"/>
  <c r="AL32" i="1" s="1"/>
  <c r="AL548" i="1"/>
  <c r="AL36" i="1" s="1"/>
  <c r="AL575" i="1"/>
  <c r="AL38" i="1" s="1"/>
  <c r="AL602" i="1"/>
  <c r="AL39" i="1" s="1"/>
  <c r="AL642" i="1"/>
  <c r="AL44" i="1" s="1"/>
  <c r="AL656" i="1"/>
  <c r="AL45" i="1" s="1"/>
  <c r="AL690" i="1"/>
  <c r="AL47" i="1" s="1"/>
  <c r="AL703" i="1"/>
  <c r="AL48" i="1" s="1"/>
  <c r="AL740" i="1"/>
  <c r="AL53" i="1" s="1"/>
  <c r="AL753" i="1"/>
  <c r="AL54" i="1" s="1"/>
  <c r="AL782" i="1"/>
  <c r="AL61" i="1" s="1"/>
  <c r="AC465" i="1"/>
  <c r="AC26" i="1" s="1"/>
  <c r="AC312" i="1"/>
  <c r="AC18" i="1" s="1"/>
  <c r="AC294" i="1"/>
  <c r="AC17" i="1" s="1"/>
  <c r="AC205" i="1"/>
  <c r="AC12" i="1" s="1"/>
  <c r="AC176" i="1"/>
  <c r="AC9" i="1" s="1"/>
  <c r="AC476" i="1"/>
  <c r="AC27" i="1" s="1"/>
  <c r="AC425" i="1"/>
  <c r="AC24" i="1" s="1"/>
  <c r="AC508" i="1"/>
  <c r="AC30" i="1" s="1"/>
  <c r="AC371" i="1"/>
  <c r="AC21" i="1" s="1"/>
  <c r="AC753" i="1"/>
  <c r="AC54" i="1" s="1"/>
  <c r="AC562" i="1"/>
  <c r="AC37" i="1" s="1"/>
  <c r="AA782" i="1"/>
  <c r="AA61" i="1" s="1"/>
  <c r="AA171" i="1"/>
  <c r="AI171" i="1" s="1"/>
  <c r="AJ171" i="1" s="1"/>
  <c r="AA182" i="1"/>
  <c r="AI182" i="1" s="1"/>
  <c r="AJ182" i="1" s="1"/>
  <c r="AA607" i="1"/>
  <c r="AI607" i="1" s="1"/>
  <c r="AJ607" i="1" s="1"/>
  <c r="AC548" i="1"/>
  <c r="AC36" i="1" s="1"/>
  <c r="AC740" i="1"/>
  <c r="AC53" i="1" s="1"/>
  <c r="AC690" i="1"/>
  <c r="AC47" i="1" s="1"/>
  <c r="AC347" i="1"/>
  <c r="AC20" i="1" s="1"/>
  <c r="AC329" i="1"/>
  <c r="AC19" i="1" s="1"/>
  <c r="AC785" i="1"/>
  <c r="AC792" i="1" s="1"/>
  <c r="AA785" i="1"/>
  <c r="AA792" i="1" s="1"/>
  <c r="AA285" i="1"/>
  <c r="AI285" i="1" s="1"/>
  <c r="AJ285" i="1" s="1"/>
  <c r="AA300" i="1"/>
  <c r="AI300" i="1" s="1"/>
  <c r="AJ300" i="1" s="1"/>
  <c r="AA315" i="1"/>
  <c r="AA706" i="1"/>
  <c r="AA713" i="1"/>
  <c r="AI713" i="1" s="1"/>
  <c r="AJ713" i="1" s="1"/>
  <c r="AI566" i="1"/>
  <c r="AJ566" i="1" s="1"/>
  <c r="AA575" i="1"/>
  <c r="AA38" i="1" s="1"/>
  <c r="AI551" i="1"/>
  <c r="AA562" i="1"/>
  <c r="AA37" i="1" s="1"/>
  <c r="AA391" i="1"/>
  <c r="AA22" i="1" s="1"/>
  <c r="AI374" i="1"/>
  <c r="AI210" i="1"/>
  <c r="AJ210" i="1" s="1"/>
  <c r="AA218" i="1"/>
  <c r="AA13" i="1" s="1"/>
  <c r="AI500" i="1"/>
  <c r="AJ500" i="1" s="1"/>
  <c r="AA503" i="1"/>
  <c r="AA29" i="1" s="1"/>
  <c r="AJ468" i="1"/>
  <c r="AA410" i="1"/>
  <c r="AA23" i="1" s="1"/>
  <c r="AI401" i="1"/>
  <c r="AJ401" i="1" s="1"/>
  <c r="AA371" i="1"/>
  <c r="AA21" i="1" s="1"/>
  <c r="AI355" i="1"/>
  <c r="AJ355" i="1" s="1"/>
  <c r="AI257" i="1"/>
  <c r="AA281" i="1"/>
  <c r="AA16" i="1" s="1"/>
  <c r="AA666" i="1"/>
  <c r="AA46" i="1" s="1"/>
  <c r="AI665" i="1"/>
  <c r="AJ665" i="1" s="1"/>
  <c r="AJ92" i="1"/>
  <c r="AI608" i="1"/>
  <c r="AJ608" i="1" s="1"/>
  <c r="AI743" i="1"/>
  <c r="AA753" i="1"/>
  <c r="AA54" i="1" s="1"/>
  <c r="AA494" i="1"/>
  <c r="AA28" i="1" s="1"/>
  <c r="AI484" i="1"/>
  <c r="AJ484" i="1" s="1"/>
  <c r="AA425" i="1"/>
  <c r="AA24" i="1" s="1"/>
  <c r="AI420" i="1"/>
  <c r="AJ420" i="1" s="1"/>
  <c r="AI221" i="1"/>
  <c r="AA234" i="1"/>
  <c r="AA14" i="1" s="1"/>
  <c r="AJ134" i="1"/>
  <c r="AJ166" i="1" s="1"/>
  <c r="AJ8" i="1" s="1"/>
  <c r="AI166" i="1"/>
  <c r="AI8" i="1" s="1"/>
  <c r="AJ237" i="1"/>
  <c r="AJ254" i="1" s="1"/>
  <c r="AJ15" i="1" s="1"/>
  <c r="AJ394" i="1"/>
  <c r="AC234" i="1"/>
  <c r="AC14" i="1" s="1"/>
  <c r="AC218" i="1"/>
  <c r="AC13" i="1" s="1"/>
  <c r="AC642" i="1"/>
  <c r="AC44" i="1" s="1"/>
  <c r="AA512" i="1"/>
  <c r="AA775" i="1"/>
  <c r="AA56" i="1" s="1"/>
  <c r="AA31" i="1"/>
  <c r="AA166" i="1"/>
  <c r="AA8" i="1" s="1"/>
  <c r="AJ179" i="1"/>
  <c r="AI205" i="1"/>
  <c r="AI12" i="1" s="1"/>
  <c r="AJ208" i="1"/>
  <c r="AJ297" i="1"/>
  <c r="AA335" i="1"/>
  <c r="AI335" i="1" s="1"/>
  <c r="AJ335" i="1" s="1"/>
  <c r="AA453" i="1"/>
  <c r="AI453" i="1" s="1"/>
  <c r="AJ453" i="1" s="1"/>
  <c r="AJ515" i="1"/>
  <c r="AJ565" i="1"/>
  <c r="AJ659" i="1"/>
  <c r="AJ666" i="1"/>
  <c r="AJ46" i="1" s="1"/>
  <c r="AA669" i="1"/>
  <c r="AJ707" i="1"/>
  <c r="AL503" i="1"/>
  <c r="AL29" i="1" s="1"/>
  <c r="AL425" i="1"/>
  <c r="AL24" i="1" s="1"/>
  <c r="AN74" i="1"/>
  <c r="AN112" i="1"/>
  <c r="AN150" i="1"/>
  <c r="AN188" i="1"/>
  <c r="AN204" i="1"/>
  <c r="AN226" i="1"/>
  <c r="AN245" i="1"/>
  <c r="AN264" i="1"/>
  <c r="AN280" i="1"/>
  <c r="AN302" i="1"/>
  <c r="AN321" i="1"/>
  <c r="AN340" i="1"/>
  <c r="AN359" i="1"/>
  <c r="AN378" i="1"/>
  <c r="AN409" i="1"/>
  <c r="AN469" i="1"/>
  <c r="AN480" i="1"/>
  <c r="AN524" i="1"/>
  <c r="AN539" i="1"/>
  <c r="AN580" i="1"/>
  <c r="AJ118" i="1"/>
  <c r="AJ497" i="1"/>
  <c r="AI503" i="1"/>
  <c r="AI29" i="1" s="1"/>
  <c r="AJ511" i="1"/>
  <c r="AI31" i="1"/>
  <c r="AI512" i="1"/>
  <c r="AJ621" i="1"/>
  <c r="AJ642" i="1" s="1"/>
  <c r="AJ44" i="1" s="1"/>
  <c r="AI642" i="1"/>
  <c r="AI44" i="1" s="1"/>
  <c r="AC281" i="1"/>
  <c r="AC16" i="1" s="1"/>
  <c r="AC391" i="1"/>
  <c r="AC22" i="1" s="1"/>
  <c r="AC131" i="1"/>
  <c r="AC7" i="1" s="1"/>
  <c r="AC602" i="1"/>
  <c r="AC39" i="1" s="1"/>
  <c r="AC494" i="1"/>
  <c r="AC28" i="1" s="1"/>
  <c r="AC769" i="1"/>
  <c r="AC55" i="1" s="1"/>
  <c r="AA254" i="1"/>
  <c r="AA15" i="1" s="1"/>
  <c r="AA205" i="1"/>
  <c r="AA12" i="1" s="1"/>
  <c r="AA115" i="1"/>
  <c r="AA6" i="1" s="1"/>
  <c r="AA94" i="1"/>
  <c r="AI94" i="1" s="1"/>
  <c r="AJ94" i="1" s="1"/>
  <c r="AA131" i="1"/>
  <c r="AA7" i="1" s="1"/>
  <c r="AI127" i="1"/>
  <c r="AJ127" i="1" s="1"/>
  <c r="AJ169" i="1"/>
  <c r="AJ332" i="1"/>
  <c r="AJ350" i="1"/>
  <c r="AJ371" i="1" s="1"/>
  <c r="AJ21" i="1" s="1"/>
  <c r="AI371" i="1"/>
  <c r="AI21" i="1" s="1"/>
  <c r="AJ450" i="1"/>
  <c r="AJ479" i="1"/>
  <c r="AJ494" i="1" s="1"/>
  <c r="AJ28" i="1" s="1"/>
  <c r="AA506" i="1"/>
  <c r="AA532" i="1"/>
  <c r="AJ645" i="1"/>
  <c r="AJ693" i="1"/>
  <c r="AJ711" i="1"/>
  <c r="AN78" i="1"/>
  <c r="AN97" i="1"/>
  <c r="AN119" i="1"/>
  <c r="AN138" i="1"/>
  <c r="AN154" i="1"/>
  <c r="AN173" i="1"/>
  <c r="AN192" i="1"/>
  <c r="AN211" i="1"/>
  <c r="AN230" i="1"/>
  <c r="AN249" i="1"/>
  <c r="AN268" i="1"/>
  <c r="AN287" i="1"/>
  <c r="AN306" i="1"/>
  <c r="AN325" i="1"/>
  <c r="AN344" i="1"/>
  <c r="AN363" i="1"/>
  <c r="AN382" i="1"/>
  <c r="AN516" i="1"/>
  <c r="AN554" i="1"/>
  <c r="AN584" i="1"/>
  <c r="AN716" i="1"/>
  <c r="AN720" i="1"/>
  <c r="AN724" i="1"/>
  <c r="AN728" i="1"/>
  <c r="AN732" i="1"/>
  <c r="AN736" i="1"/>
  <c r="AN743" i="1"/>
  <c r="AN748" i="1"/>
  <c r="AN752" i="1"/>
  <c r="AN759" i="1"/>
  <c r="AN764" i="1"/>
  <c r="AN768" i="1"/>
  <c r="AJ413" i="1"/>
  <c r="AJ428" i="1"/>
  <c r="AJ756" i="1"/>
  <c r="AC166" i="1"/>
  <c r="AC8" i="1" s="1"/>
  <c r="AC503" i="1"/>
  <c r="AC29" i="1" s="1"/>
  <c r="AC115" i="1"/>
  <c r="AC6" i="1" s="1"/>
  <c r="AC775" i="1"/>
  <c r="AC56" i="1" s="1"/>
  <c r="AC102" i="1"/>
  <c r="AC5" i="1" s="1"/>
  <c r="AC666" i="1"/>
  <c r="AC46" i="1" s="1"/>
  <c r="AC529" i="1"/>
  <c r="AC32" i="1" s="1"/>
  <c r="AA642" i="1"/>
  <c r="AA44" i="1" s="1"/>
  <c r="AA294" i="1"/>
  <c r="AA17" i="1" s="1"/>
  <c r="AA602" i="1"/>
  <c r="AI95" i="1"/>
  <c r="AJ95" i="1" s="1"/>
  <c r="AJ105" i="1"/>
  <c r="AJ115" i="1" s="1"/>
  <c r="AJ6" i="1" s="1"/>
  <c r="AI115" i="1"/>
  <c r="AI6" i="1" s="1"/>
  <c r="AJ284" i="1"/>
  <c r="AJ294" i="1" s="1"/>
  <c r="AJ17" i="1" s="1"/>
  <c r="AI337" i="1"/>
  <c r="AJ337" i="1" s="1"/>
  <c r="AA465" i="1"/>
  <c r="AA26" i="1" s="1"/>
  <c r="AI455" i="1"/>
  <c r="AJ455" i="1" s="1"/>
  <c r="AA476" i="1"/>
  <c r="AA27" i="1" s="1"/>
  <c r="AI474" i="1"/>
  <c r="AJ474" i="1" s="1"/>
  <c r="AA529" i="1"/>
  <c r="AA32" i="1" s="1"/>
  <c r="AI516" i="1"/>
  <c r="AJ516" i="1" s="1"/>
  <c r="AJ578" i="1"/>
  <c r="AJ602" i="1" s="1"/>
  <c r="AJ39" i="1" s="1"/>
  <c r="AI602" i="1"/>
  <c r="AI39" i="1" s="1"/>
  <c r="AJ605" i="1"/>
  <c r="AA656" i="1"/>
  <c r="AA45" i="1" s="1"/>
  <c r="AI654" i="1"/>
  <c r="AJ654" i="1" s="1"/>
  <c r="AA740" i="1"/>
  <c r="AA53" i="1" s="1"/>
  <c r="AI716" i="1"/>
  <c r="AJ716" i="1" s="1"/>
  <c r="AA769" i="1"/>
  <c r="AA55" i="1" s="1"/>
  <c r="AI766" i="1"/>
  <c r="AJ766" i="1" s="1"/>
  <c r="AJ772" i="1"/>
  <c r="AJ775" i="1" s="1"/>
  <c r="AJ56" i="1" s="1"/>
  <c r="AI775" i="1"/>
  <c r="AI56" i="1" s="1"/>
  <c r="AI782" i="1"/>
  <c r="AI792" i="1"/>
  <c r="AI64" i="1"/>
  <c r="AL508" i="1"/>
  <c r="AL30" i="1" s="1"/>
  <c r="AN82" i="1"/>
  <c r="AN101" i="1"/>
  <c r="AN123" i="1"/>
  <c r="AN142" i="1"/>
  <c r="AN158" i="1"/>
  <c r="AN196" i="1"/>
  <c r="AN215" i="1"/>
  <c r="AN253" i="1"/>
  <c r="AN272" i="1"/>
  <c r="AN291" i="1"/>
  <c r="AN310" i="1"/>
  <c r="AN367" i="1"/>
  <c r="AN386" i="1"/>
  <c r="AN543" i="1"/>
  <c r="AN588" i="1"/>
  <c r="AN592" i="1"/>
  <c r="AN596" i="1"/>
  <c r="AN600" i="1"/>
  <c r="AL102" i="1"/>
  <c r="AL5" i="1" s="1"/>
  <c r="AL115" i="1"/>
  <c r="AL6" i="1" s="1"/>
  <c r="AL131" i="1"/>
  <c r="AL7" i="1" s="1"/>
  <c r="AL218" i="1"/>
  <c r="AL13" i="1" s="1"/>
  <c r="AL234" i="1"/>
  <c r="AL14" i="1" s="1"/>
  <c r="AL254" i="1"/>
  <c r="AL15" i="1" s="1"/>
  <c r="AL294" i="1"/>
  <c r="AL17" i="1" s="1"/>
  <c r="AL312" i="1"/>
  <c r="AL18" i="1" s="1"/>
  <c r="AL329" i="1"/>
  <c r="AL19" i="1" s="1"/>
  <c r="AL371" i="1"/>
  <c r="AL21" i="1" s="1"/>
  <c r="AL410" i="1"/>
  <c r="AL23" i="1" s="1"/>
  <c r="AL447" i="1"/>
  <c r="AL25" i="1" s="1"/>
  <c r="AN762" i="1"/>
  <c r="P73" i="1"/>
  <c r="U73" i="1" s="1"/>
  <c r="U89" i="1" s="1"/>
  <c r="U4" i="1" s="1"/>
  <c r="P499" i="1"/>
  <c r="V499" i="1" s="1"/>
  <c r="N497" i="1"/>
  <c r="L503" i="1"/>
  <c r="L29" i="1" s="1"/>
  <c r="P351" i="1"/>
  <c r="U351" i="1" s="1"/>
  <c r="U371" i="1" s="1"/>
  <c r="U21" i="1" s="1"/>
  <c r="N371" i="1"/>
  <c r="N21" i="1" s="1"/>
  <c r="V279" i="1"/>
  <c r="U279" i="1"/>
  <c r="N221" i="1"/>
  <c r="L234" i="1"/>
  <c r="L14" i="1" s="1"/>
  <c r="V205" i="1"/>
  <c r="V12" i="1" s="1"/>
  <c r="V153" i="1"/>
  <c r="U153" i="1"/>
  <c r="P406" i="1"/>
  <c r="V406" i="1" s="1"/>
  <c r="U406" i="1"/>
  <c r="R788" i="1"/>
  <c r="R41" i="1"/>
  <c r="R10" i="1"/>
  <c r="R33" i="1"/>
  <c r="L41" i="1"/>
  <c r="L57" i="1"/>
  <c r="L371" i="1"/>
  <c r="L21" i="1" s="1"/>
  <c r="M792" i="1"/>
  <c r="O36" i="1"/>
  <c r="O41" i="1" s="1"/>
  <c r="O789" i="1"/>
  <c r="U447" i="1"/>
  <c r="U25" i="1" s="1"/>
  <c r="P405" i="1"/>
  <c r="V405" i="1" s="1"/>
  <c r="U405" i="1"/>
  <c r="AA438" i="1"/>
  <c r="AI438" i="1" s="1"/>
  <c r="AJ438" i="1" s="1"/>
  <c r="AC447" i="1"/>
  <c r="AC25" i="1" s="1"/>
  <c r="AA702" i="1"/>
  <c r="AC703" i="1"/>
  <c r="AC48" i="1" s="1"/>
  <c r="AC61" i="1"/>
  <c r="T6" i="1"/>
  <c r="T787" i="1"/>
  <c r="S47" i="1"/>
  <c r="S790" i="1"/>
  <c r="S787" i="1"/>
  <c r="Q30" i="1"/>
  <c r="Q788" i="1"/>
  <c r="T50" i="1"/>
  <c r="R49" i="1"/>
  <c r="R50" i="1" s="1"/>
  <c r="R790" i="1"/>
  <c r="Q792" i="1"/>
  <c r="Q64" i="1"/>
  <c r="L50" i="1"/>
  <c r="M41" i="1"/>
  <c r="U329" i="1"/>
  <c r="U19" i="1" s="1"/>
  <c r="U757" i="1"/>
  <c r="U769" i="1" s="1"/>
  <c r="U55" i="1" s="1"/>
  <c r="P769" i="1"/>
  <c r="P55" i="1" s="1"/>
  <c r="P502" i="1"/>
  <c r="V502" i="1" s="1"/>
  <c r="P398" i="1"/>
  <c r="V398" i="1" s="1"/>
  <c r="U396" i="1"/>
  <c r="N490" i="1"/>
  <c r="L494" i="1"/>
  <c r="L28" i="1" s="1"/>
  <c r="V638" i="1"/>
  <c r="U638" i="1"/>
  <c r="S50" i="1"/>
  <c r="D795" i="1"/>
  <c r="P498" i="1"/>
  <c r="S41" i="1"/>
  <c r="Q790" i="1"/>
  <c r="Q49" i="1"/>
  <c r="Q787" i="1"/>
  <c r="Q793" i="1" s="1"/>
  <c r="T10" i="1"/>
  <c r="T59" i="1" s="1"/>
  <c r="T63" i="1" s="1"/>
  <c r="T66" i="1" s="1"/>
  <c r="U408" i="1"/>
  <c r="U404" i="1"/>
  <c r="Q33" i="1"/>
  <c r="AA39" i="1"/>
  <c r="AN351" i="1"/>
  <c r="AM371" i="1"/>
  <c r="AM21" i="1" s="1"/>
  <c r="AN560" i="1"/>
  <c r="AM562" i="1"/>
  <c r="AM37" i="1" s="1"/>
  <c r="P263" i="1"/>
  <c r="U263" i="1" s="1"/>
  <c r="U281" i="1" s="1"/>
  <c r="U16" i="1" s="1"/>
  <c r="N281" i="1"/>
  <c r="N16" i="1" s="1"/>
  <c r="V198" i="1"/>
  <c r="U198" i="1"/>
  <c r="U205" i="1" s="1"/>
  <c r="U12" i="1" s="1"/>
  <c r="V149" i="1"/>
  <c r="V166" i="1" s="1"/>
  <c r="V8" i="1" s="1"/>
  <c r="U149" i="1"/>
  <c r="U166" i="1" s="1"/>
  <c r="V120" i="1"/>
  <c r="V131" i="1" s="1"/>
  <c r="U120" i="1"/>
  <c r="U131" i="1" s="1"/>
  <c r="U7" i="1" s="1"/>
  <c r="P115" i="1"/>
  <c r="P6" i="1" s="1"/>
  <c r="Q50" i="1"/>
  <c r="Q59" i="1" s="1"/>
  <c r="Q63" i="1" s="1"/>
  <c r="Q66" i="1" s="1"/>
  <c r="Q794" i="1" s="1"/>
  <c r="O5" i="1"/>
  <c r="O10" i="1" s="1"/>
  <c r="O787" i="1"/>
  <c r="O61" i="1"/>
  <c r="O791" i="1"/>
  <c r="M50" i="1"/>
  <c r="M4" i="1"/>
  <c r="M10" i="1" s="1"/>
  <c r="M787" i="1"/>
  <c r="P500" i="1"/>
  <c r="V500" i="1" s="1"/>
  <c r="P397" i="1"/>
  <c r="V397" i="1" s="1"/>
  <c r="AA73" i="1"/>
  <c r="AC89" i="1"/>
  <c r="U632" i="1"/>
  <c r="U642" i="1" s="1"/>
  <c r="U44" i="1" s="1"/>
  <c r="P642" i="1"/>
  <c r="P44" i="1" s="1"/>
  <c r="U400" i="1"/>
  <c r="AN237" i="1"/>
  <c r="AM254" i="1"/>
  <c r="AM15" i="1" s="1"/>
  <c r="AN501" i="1"/>
  <c r="AN503" i="1" s="1"/>
  <c r="AN29" i="1" s="1"/>
  <c r="AM503" i="1"/>
  <c r="AM29" i="1" s="1"/>
  <c r="N529" i="1"/>
  <c r="N32" i="1" s="1"/>
  <c r="U515" i="1"/>
  <c r="U529" i="1" s="1"/>
  <c r="U32" i="1" s="1"/>
  <c r="S33" i="1"/>
  <c r="S59" i="1" s="1"/>
  <c r="S63" i="1" s="1"/>
  <c r="S66" i="1" s="1"/>
  <c r="O46" i="1"/>
  <c r="O50" i="1" s="1"/>
  <c r="O790" i="1"/>
  <c r="P205" i="1"/>
  <c r="P12" i="1" s="1"/>
  <c r="P166" i="1"/>
  <c r="P8" i="1" s="1"/>
  <c r="P49" i="1"/>
  <c r="O33" i="1"/>
  <c r="R54" i="1"/>
  <c r="R57" i="1" s="1"/>
  <c r="R791" i="1"/>
  <c r="P407" i="1"/>
  <c r="V407" i="1" s="1"/>
  <c r="U407" i="1"/>
  <c r="P403" i="1"/>
  <c r="V403" i="1" s="1"/>
  <c r="AM131" i="1"/>
  <c r="AM7" i="1" s="1"/>
  <c r="U409" i="1"/>
  <c r="AM89" i="1"/>
  <c r="AL4" i="1"/>
  <c r="AN222" i="1"/>
  <c r="AM234" i="1"/>
  <c r="AM14" i="1" s="1"/>
  <c r="AN260" i="1"/>
  <c r="AM281" i="1"/>
  <c r="AM16" i="1" s="1"/>
  <c r="AN298" i="1"/>
  <c r="AM312" i="1"/>
  <c r="AM18" i="1" s="1"/>
  <c r="AN374" i="1"/>
  <c r="AM391" i="1"/>
  <c r="AM22" i="1" s="1"/>
  <c r="R787" i="1"/>
  <c r="R793" i="1" s="1"/>
  <c r="T36" i="1"/>
  <c r="T41" i="1" s="1"/>
  <c r="L787" i="1"/>
  <c r="M29" i="1"/>
  <c r="M33" i="1" s="1"/>
  <c r="AN93" i="1"/>
  <c r="AM102" i="1"/>
  <c r="AM5" i="1" s="1"/>
  <c r="AN134" i="1"/>
  <c r="AM166" i="1"/>
  <c r="AM8" i="1" s="1"/>
  <c r="AN169" i="1"/>
  <c r="AM176" i="1"/>
  <c r="AM9" i="1" s="1"/>
  <c r="AN515" i="1"/>
  <c r="AM529" i="1"/>
  <c r="AN565" i="1"/>
  <c r="AM575" i="1"/>
  <c r="AM38" i="1" s="1"/>
  <c r="P557" i="1"/>
  <c r="N562" i="1"/>
  <c r="N37" i="1" s="1"/>
  <c r="M789" i="1"/>
  <c r="AN536" i="1"/>
  <c r="AM548" i="1"/>
  <c r="AN605" i="1"/>
  <c r="AM618" i="1"/>
  <c r="AM40" i="1" s="1"/>
  <c r="AN712" i="1"/>
  <c r="AM740" i="1"/>
  <c r="AM53" i="1" s="1"/>
  <c r="AN792" i="1"/>
  <c r="AN64" i="1"/>
  <c r="AN180" i="1"/>
  <c r="AM205" i="1"/>
  <c r="AM12" i="1" s="1"/>
  <c r="AN332" i="1"/>
  <c r="AM347" i="1"/>
  <c r="AM20" i="1" s="1"/>
  <c r="AN401" i="1"/>
  <c r="AM410" i="1"/>
  <c r="AM23" i="1" s="1"/>
  <c r="T788" i="1"/>
  <c r="AN317" i="1"/>
  <c r="AM329" i="1"/>
  <c r="AM19" i="1" s="1"/>
  <c r="AN583" i="1"/>
  <c r="AM602" i="1"/>
  <c r="AM39" i="1" s="1"/>
  <c r="AM753" i="1"/>
  <c r="AM54" i="1" s="1"/>
  <c r="AN546" i="1"/>
  <c r="AN606" i="1"/>
  <c r="AN614" i="1"/>
  <c r="AN625" i="1"/>
  <c r="AN633" i="1"/>
  <c r="AN641" i="1"/>
  <c r="AN652" i="1"/>
  <c r="AN663" i="1"/>
  <c r="AN674" i="1"/>
  <c r="AN682" i="1"/>
  <c r="AN693" i="1"/>
  <c r="AN701" i="1"/>
  <c r="P608" i="1"/>
  <c r="N618" i="1"/>
  <c r="N40" i="1" s="1"/>
  <c r="P580" i="1"/>
  <c r="N602" i="1"/>
  <c r="N39" i="1" s="1"/>
  <c r="P536" i="1"/>
  <c r="N548" i="1"/>
  <c r="P693" i="1"/>
  <c r="N703" i="1"/>
  <c r="P480" i="1"/>
  <c r="N494" i="1"/>
  <c r="N28" i="1" s="1"/>
  <c r="V347" i="1"/>
  <c r="V20" i="1" s="1"/>
  <c r="AM690" i="1"/>
  <c r="AM115" i="1"/>
  <c r="AM6" i="1" s="1"/>
  <c r="P762" i="1"/>
  <c r="U762" i="1"/>
  <c r="N102" i="1"/>
  <c r="N5" i="1" s="1"/>
  <c r="P659" i="1"/>
  <c r="N666" i="1"/>
  <c r="N46" i="1" s="1"/>
  <c r="AN538" i="1"/>
  <c r="AN579" i="1"/>
  <c r="AN715" i="1"/>
  <c r="N769" i="1"/>
  <c r="N55" i="1" s="1"/>
  <c r="N447" i="1"/>
  <c r="N25" i="1" s="1"/>
  <c r="P567" i="1"/>
  <c r="N575" i="1"/>
  <c r="N38" i="1" s="1"/>
  <c r="AM666" i="1"/>
  <c r="AM46" i="1" s="1"/>
  <c r="N656" i="1"/>
  <c r="N45" i="1" s="1"/>
  <c r="P648" i="1"/>
  <c r="V642" i="1"/>
  <c r="V44" i="1" s="1"/>
  <c r="P463" i="1"/>
  <c r="N465" i="1"/>
  <c r="N26" i="1" s="1"/>
  <c r="P714" i="1"/>
  <c r="N740" i="1"/>
  <c r="N53" i="1" s="1"/>
  <c r="P669" i="1"/>
  <c r="N690" i="1"/>
  <c r="N47" i="1" s="1"/>
  <c r="P374" i="1"/>
  <c r="N391" i="1"/>
  <c r="N22" i="1" s="1"/>
  <c r="AM656" i="1"/>
  <c r="AM45" i="1" s="1"/>
  <c r="N166" i="1"/>
  <c r="N8" i="1" s="1"/>
  <c r="P414" i="1"/>
  <c r="N425" i="1"/>
  <c r="N24" i="1" s="1"/>
  <c r="AM769" i="1"/>
  <c r="AN519" i="1"/>
  <c r="AN557" i="1"/>
  <c r="AN562" i="1" s="1"/>
  <c r="AN37" i="1" s="1"/>
  <c r="AN595" i="1"/>
  <c r="P743" i="1"/>
  <c r="N753" i="1"/>
  <c r="N54" i="1" s="1"/>
  <c r="N89" i="1"/>
  <c r="V329" i="1"/>
  <c r="V19" i="1" s="1"/>
  <c r="V447" i="1"/>
  <c r="V25" i="1" s="1"/>
  <c r="V312" i="1"/>
  <c r="V18" i="1" s="1"/>
  <c r="V254" i="1"/>
  <c r="V15" i="1" s="1"/>
  <c r="AH666" i="1"/>
  <c r="AH46" i="1" s="1"/>
  <c r="AH562" i="1"/>
  <c r="AH37" i="1" s="1"/>
  <c r="AH703" i="1"/>
  <c r="AH131" i="1"/>
  <c r="AH7" i="1" s="1"/>
  <c r="AH690" i="1"/>
  <c r="AH47" i="1" s="1"/>
  <c r="V176" i="1"/>
  <c r="V9" i="1" s="1"/>
  <c r="AH602" i="1"/>
  <c r="AH39" i="1" s="1"/>
  <c r="AH740" i="1"/>
  <c r="AH53" i="1" s="1"/>
  <c r="AH618" i="1"/>
  <c r="AH40" i="1" s="1"/>
  <c r="AH575" i="1"/>
  <c r="AH38" i="1" s="1"/>
  <c r="AH548" i="1"/>
  <c r="AH642" i="1"/>
  <c r="AH44" i="1" s="1"/>
  <c r="AH465" i="1"/>
  <c r="AH26" i="1" s="1"/>
  <c r="AH347" i="1"/>
  <c r="AH20" i="1" s="1"/>
  <c r="AH329" i="1"/>
  <c r="AH19" i="1" s="1"/>
  <c r="AH294" i="1"/>
  <c r="AH17" i="1" s="1"/>
  <c r="AH205" i="1"/>
  <c r="AH12" i="1" s="1"/>
  <c r="AH176" i="1"/>
  <c r="AH9" i="1" s="1"/>
  <c r="AH115" i="1"/>
  <c r="AH425" i="1"/>
  <c r="AH24" i="1" s="1"/>
  <c r="AH447" i="1"/>
  <c r="AH25" i="1" s="1"/>
  <c r="AH312" i="1"/>
  <c r="AH18" i="1" s="1"/>
  <c r="AH234" i="1"/>
  <c r="AH14" i="1" s="1"/>
  <c r="AH391" i="1"/>
  <c r="AH22" i="1" s="1"/>
  <c r="AH476" i="1"/>
  <c r="AH281" i="1"/>
  <c r="AH16" i="1" s="1"/>
  <c r="AH166" i="1"/>
  <c r="AH8" i="1" s="1"/>
  <c r="AH753" i="1"/>
  <c r="AH54" i="1" s="1"/>
  <c r="AH410" i="1"/>
  <c r="AH23" i="1" s="1"/>
  <c r="AH371" i="1"/>
  <c r="AH21" i="1" s="1"/>
  <c r="N395" i="1"/>
  <c r="L410" i="1"/>
  <c r="P89" i="1"/>
  <c r="N4" i="1"/>
  <c r="N10" i="1" s="1"/>
  <c r="N787" i="1"/>
  <c r="AM4" i="1"/>
  <c r="AM10" i="1" s="1"/>
  <c r="AA64" i="1" l="1"/>
  <c r="AI425" i="1"/>
  <c r="AI24" i="1" s="1"/>
  <c r="AJ176" i="1"/>
  <c r="AJ9" i="1" s="1"/>
  <c r="AJ218" i="1"/>
  <c r="AJ13" i="1" s="1"/>
  <c r="AN447" i="1"/>
  <c r="AN25" i="1" s="1"/>
  <c r="AJ575" i="1"/>
  <c r="AJ38" i="1" s="1"/>
  <c r="AL57" i="1"/>
  <c r="AC791" i="1"/>
  <c r="AI176" i="1"/>
  <c r="AI9" i="1" s="1"/>
  <c r="AA176" i="1"/>
  <c r="AA9" i="1" s="1"/>
  <c r="AC64" i="1"/>
  <c r="AJ503" i="1"/>
  <c r="AJ29" i="1" s="1"/>
  <c r="AL41" i="1"/>
  <c r="AN176" i="1"/>
  <c r="AN9" i="1" s="1"/>
  <c r="AN102" i="1"/>
  <c r="AN5" i="1" s="1"/>
  <c r="AN294" i="1"/>
  <c r="AN17" i="1" s="1"/>
  <c r="AI131" i="1"/>
  <c r="AI7" i="1" s="1"/>
  <c r="AN347" i="1"/>
  <c r="AN20" i="1" s="1"/>
  <c r="AI494" i="1"/>
  <c r="AI28" i="1" s="1"/>
  <c r="AL10" i="1"/>
  <c r="AI294" i="1"/>
  <c r="AI17" i="1" s="1"/>
  <c r="AJ425" i="1"/>
  <c r="AJ24" i="1" s="1"/>
  <c r="AN753" i="1"/>
  <c r="AN54" i="1" s="1"/>
  <c r="AJ205" i="1"/>
  <c r="AJ12" i="1" s="1"/>
  <c r="AJ312" i="1"/>
  <c r="AJ18" i="1" s="1"/>
  <c r="AC41" i="1"/>
  <c r="AL50" i="1"/>
  <c r="AL33" i="1"/>
  <c r="AN465" i="1"/>
  <c r="AN26" i="1" s="1"/>
  <c r="AN494" i="1"/>
  <c r="AN28" i="1" s="1"/>
  <c r="AJ740" i="1"/>
  <c r="AJ53" i="1" s="1"/>
  <c r="AN476" i="1"/>
  <c r="AN27" i="1" s="1"/>
  <c r="AN690" i="1"/>
  <c r="AN47" i="1" s="1"/>
  <c r="AA618" i="1"/>
  <c r="AA40" i="1" s="1"/>
  <c r="AN371" i="1"/>
  <c r="AN21" i="1" s="1"/>
  <c r="AN312" i="1"/>
  <c r="AN18" i="1" s="1"/>
  <c r="AN656" i="1"/>
  <c r="AN45" i="1" s="1"/>
  <c r="AN410" i="1"/>
  <c r="AN23" i="1" s="1"/>
  <c r="AN205" i="1"/>
  <c r="AN12" i="1" s="1"/>
  <c r="AN89" i="1"/>
  <c r="AN4" i="1" s="1"/>
  <c r="AN31" i="1"/>
  <c r="AN512" i="1"/>
  <c r="AN666" i="1"/>
  <c r="AN46" i="1" s="1"/>
  <c r="AL791" i="1"/>
  <c r="AN281" i="1"/>
  <c r="AN16" i="1" s="1"/>
  <c r="AN254" i="1"/>
  <c r="AN15" i="1" s="1"/>
  <c r="AN115" i="1"/>
  <c r="AN6" i="1" s="1"/>
  <c r="AL789" i="1"/>
  <c r="AL790" i="1"/>
  <c r="AN575" i="1"/>
  <c r="AN38" i="1" s="1"/>
  <c r="AN218" i="1"/>
  <c r="AN13" i="1" s="1"/>
  <c r="AN131" i="1"/>
  <c r="AN7" i="1" s="1"/>
  <c r="AN769" i="1"/>
  <c r="AN55" i="1" s="1"/>
  <c r="AJ347" i="1"/>
  <c r="AJ20" i="1" s="1"/>
  <c r="AA347" i="1"/>
  <c r="AA20" i="1" s="1"/>
  <c r="AC57" i="1"/>
  <c r="AJ529" i="1"/>
  <c r="AJ32" i="1" s="1"/>
  <c r="AI618" i="1"/>
  <c r="AI40" i="1" s="1"/>
  <c r="AA312" i="1"/>
  <c r="AA18" i="1" s="1"/>
  <c r="AI656" i="1"/>
  <c r="AI45" i="1" s="1"/>
  <c r="AI312" i="1"/>
  <c r="AI18" i="1" s="1"/>
  <c r="AJ476" i="1"/>
  <c r="AJ27" i="1" s="1"/>
  <c r="AI706" i="1"/>
  <c r="AA708" i="1"/>
  <c r="AA49" i="1" s="1"/>
  <c r="AJ410" i="1"/>
  <c r="AJ23" i="1" s="1"/>
  <c r="AC789" i="1"/>
  <c r="AA57" i="1"/>
  <c r="AJ618" i="1"/>
  <c r="AJ40" i="1" s="1"/>
  <c r="AJ769" i="1"/>
  <c r="AJ55" i="1" s="1"/>
  <c r="AJ656" i="1"/>
  <c r="AJ45" i="1" s="1"/>
  <c r="AJ131" i="1"/>
  <c r="AJ7" i="1" s="1"/>
  <c r="AI575" i="1"/>
  <c r="AI38" i="1" s="1"/>
  <c r="AI315" i="1"/>
  <c r="AA329" i="1"/>
  <c r="AA19" i="1" s="1"/>
  <c r="AJ221" i="1"/>
  <c r="AJ234" i="1" s="1"/>
  <c r="AJ14" i="1" s="1"/>
  <c r="AI234" i="1"/>
  <c r="AI14" i="1" s="1"/>
  <c r="AJ374" i="1"/>
  <c r="AJ391" i="1" s="1"/>
  <c r="AJ22" i="1" s="1"/>
  <c r="AI391" i="1"/>
  <c r="AI22" i="1" s="1"/>
  <c r="AN548" i="1"/>
  <c r="AN36" i="1" s="1"/>
  <c r="AL787" i="1"/>
  <c r="AA89" i="1"/>
  <c r="AA4" i="1" s="1"/>
  <c r="AI73" i="1"/>
  <c r="AC788" i="1"/>
  <c r="AC790" i="1"/>
  <c r="AA447" i="1"/>
  <c r="AA25" i="1" s="1"/>
  <c r="AA102" i="1"/>
  <c r="AA5" i="1" s="1"/>
  <c r="AI447" i="1"/>
  <c r="AI25" i="1" s="1"/>
  <c r="AA791" i="1"/>
  <c r="AJ31" i="1"/>
  <c r="AJ512" i="1"/>
  <c r="AI666" i="1"/>
  <c r="AI46" i="1" s="1"/>
  <c r="AJ465" i="1"/>
  <c r="AJ26" i="1" s="1"/>
  <c r="AJ257" i="1"/>
  <c r="AJ281" i="1" s="1"/>
  <c r="AJ16" i="1" s="1"/>
  <c r="AI281" i="1"/>
  <c r="AI16" i="1" s="1"/>
  <c r="AA703" i="1"/>
  <c r="AA48" i="1" s="1"/>
  <c r="AI702" i="1"/>
  <c r="AN529" i="1"/>
  <c r="AN32" i="1" s="1"/>
  <c r="AN391" i="1"/>
  <c r="AN22" i="1" s="1"/>
  <c r="AL788" i="1"/>
  <c r="AN166" i="1"/>
  <c r="AN8" i="1" s="1"/>
  <c r="AI769" i="1"/>
  <c r="AI55" i="1" s="1"/>
  <c r="AJ447" i="1"/>
  <c r="AJ25" i="1" s="1"/>
  <c r="AI532" i="1"/>
  <c r="AA548" i="1"/>
  <c r="AI347" i="1"/>
  <c r="AI20" i="1" s="1"/>
  <c r="AI529" i="1"/>
  <c r="AI32" i="1" s="1"/>
  <c r="AI410" i="1"/>
  <c r="AI23" i="1" s="1"/>
  <c r="AI102" i="1"/>
  <c r="AI5" i="1" s="1"/>
  <c r="AI476" i="1"/>
  <c r="AI27" i="1" s="1"/>
  <c r="AI740" i="1"/>
  <c r="AI53" i="1" s="1"/>
  <c r="AJ551" i="1"/>
  <c r="AJ562" i="1" s="1"/>
  <c r="AJ37" i="1" s="1"/>
  <c r="AI562" i="1"/>
  <c r="AI37" i="1" s="1"/>
  <c r="AN329" i="1"/>
  <c r="AN19" i="1" s="1"/>
  <c r="AN602" i="1"/>
  <c r="AN39" i="1" s="1"/>
  <c r="AN618" i="1"/>
  <c r="AN40" i="1" s="1"/>
  <c r="AN234" i="1"/>
  <c r="AN14" i="1" s="1"/>
  <c r="AC50" i="1"/>
  <c r="AC33" i="1"/>
  <c r="AI61" i="1"/>
  <c r="AI506" i="1"/>
  <c r="AA508" i="1"/>
  <c r="AA30" i="1" s="1"/>
  <c r="AI465" i="1"/>
  <c r="AI26" i="1" s="1"/>
  <c r="AI669" i="1"/>
  <c r="AA690" i="1"/>
  <c r="AA47" i="1" s="1"/>
  <c r="AI218" i="1"/>
  <c r="AI13" i="1" s="1"/>
  <c r="AJ743" i="1"/>
  <c r="AJ753" i="1" s="1"/>
  <c r="AJ54" i="1" s="1"/>
  <c r="AI753" i="1"/>
  <c r="AI54" i="1" s="1"/>
  <c r="AJ102" i="1"/>
  <c r="AJ5" i="1" s="1"/>
  <c r="AH57" i="1"/>
  <c r="U500" i="1"/>
  <c r="U499" i="1"/>
  <c r="V7" i="1"/>
  <c r="V10" i="1" s="1"/>
  <c r="V787" i="1"/>
  <c r="U8" i="1"/>
  <c r="U787" i="1"/>
  <c r="O59" i="1"/>
  <c r="O63" i="1" s="1"/>
  <c r="O66" i="1" s="1"/>
  <c r="P497" i="1"/>
  <c r="N503" i="1"/>
  <c r="N29" i="1" s="1"/>
  <c r="U497" i="1"/>
  <c r="U503" i="1" s="1"/>
  <c r="U29" i="1" s="1"/>
  <c r="V648" i="1"/>
  <c r="V656" i="1" s="1"/>
  <c r="V45" i="1" s="1"/>
  <c r="U648" i="1"/>
  <c r="U656" i="1" s="1"/>
  <c r="U45" i="1" s="1"/>
  <c r="P656" i="1"/>
  <c r="P45" i="1" s="1"/>
  <c r="V580" i="1"/>
  <c r="V602" i="1" s="1"/>
  <c r="V39" i="1" s="1"/>
  <c r="U580" i="1"/>
  <c r="U602" i="1" s="1"/>
  <c r="U39" i="1" s="1"/>
  <c r="P602" i="1"/>
  <c r="P39" i="1" s="1"/>
  <c r="V693" i="1"/>
  <c r="V703" i="1" s="1"/>
  <c r="P703" i="1"/>
  <c r="U693" i="1"/>
  <c r="U703" i="1" s="1"/>
  <c r="M793" i="1"/>
  <c r="P221" i="1"/>
  <c r="N234" i="1"/>
  <c r="N14" i="1" s="1"/>
  <c r="U221" i="1"/>
  <c r="U234" i="1" s="1"/>
  <c r="U14" i="1" s="1"/>
  <c r="AM32" i="1"/>
  <c r="AM788" i="1"/>
  <c r="D796" i="1"/>
  <c r="D797" i="1"/>
  <c r="V498" i="1"/>
  <c r="V374" i="1"/>
  <c r="V391" i="1" s="1"/>
  <c r="V22" i="1" s="1"/>
  <c r="U374" i="1"/>
  <c r="U391" i="1" s="1"/>
  <c r="U22" i="1" s="1"/>
  <c r="P391" i="1"/>
  <c r="P22" i="1" s="1"/>
  <c r="N48" i="1"/>
  <c r="N50" i="1" s="1"/>
  <c r="N790" i="1"/>
  <c r="AM791" i="1"/>
  <c r="AM55" i="1"/>
  <c r="V669" i="1"/>
  <c r="V690" i="1" s="1"/>
  <c r="V47" i="1" s="1"/>
  <c r="U669" i="1"/>
  <c r="U690" i="1" s="1"/>
  <c r="U47" i="1" s="1"/>
  <c r="P690" i="1"/>
  <c r="P47" i="1" s="1"/>
  <c r="V608" i="1"/>
  <c r="V618" i="1" s="1"/>
  <c r="V40" i="1" s="1"/>
  <c r="P618" i="1"/>
  <c r="P40" i="1" s="1"/>
  <c r="U608" i="1"/>
  <c r="U618" i="1" s="1"/>
  <c r="U40" i="1" s="1"/>
  <c r="M59" i="1"/>
  <c r="M63" i="1" s="1"/>
  <c r="M66" i="1" s="1"/>
  <c r="M794" i="1" s="1"/>
  <c r="T793" i="1"/>
  <c r="T794" i="1"/>
  <c r="AH6" i="1"/>
  <c r="AH10" i="1" s="1"/>
  <c r="AH787" i="1"/>
  <c r="AH36" i="1"/>
  <c r="AH41" i="1" s="1"/>
  <c r="AH789" i="1"/>
  <c r="AH48" i="1"/>
  <c r="AH50" i="1" s="1"/>
  <c r="AH790" i="1"/>
  <c r="N57" i="1"/>
  <c r="N36" i="1"/>
  <c r="N41" i="1" s="1"/>
  <c r="N789" i="1"/>
  <c r="AN642" i="1"/>
  <c r="AN44" i="1" s="1"/>
  <c r="AM57" i="1"/>
  <c r="AM59" i="1" s="1"/>
  <c r="AM63" i="1" s="1"/>
  <c r="AM66" i="1" s="1"/>
  <c r="AM787" i="1"/>
  <c r="AC4" i="1"/>
  <c r="AC10" i="1" s="1"/>
  <c r="AC787" i="1"/>
  <c r="U398" i="1"/>
  <c r="AM36" i="1"/>
  <c r="AM41" i="1" s="1"/>
  <c r="AM789" i="1"/>
  <c r="U10" i="1"/>
  <c r="V414" i="1"/>
  <c r="V425" i="1" s="1"/>
  <c r="V24" i="1" s="1"/>
  <c r="U414" i="1"/>
  <c r="U425" i="1" s="1"/>
  <c r="U24" i="1" s="1"/>
  <c r="P425" i="1"/>
  <c r="P24" i="1" s="1"/>
  <c r="V714" i="1"/>
  <c r="V740" i="1" s="1"/>
  <c r="V53" i="1" s="1"/>
  <c r="V57" i="1" s="1"/>
  <c r="U714" i="1"/>
  <c r="U740" i="1" s="1"/>
  <c r="U53" i="1" s="1"/>
  <c r="P740" i="1"/>
  <c r="P53" i="1" s="1"/>
  <c r="AM47" i="1"/>
  <c r="AM50" i="1" s="1"/>
  <c r="AM790" i="1"/>
  <c r="V536" i="1"/>
  <c r="V548" i="1" s="1"/>
  <c r="U536" i="1"/>
  <c r="U548" i="1" s="1"/>
  <c r="P548" i="1"/>
  <c r="AN703" i="1"/>
  <c r="AN740" i="1"/>
  <c r="V557" i="1"/>
  <c r="V562" i="1" s="1"/>
  <c r="V37" i="1" s="1"/>
  <c r="P562" i="1"/>
  <c r="P37" i="1" s="1"/>
  <c r="U557" i="1"/>
  <c r="U562" i="1" s="1"/>
  <c r="U37" i="1" s="1"/>
  <c r="V263" i="1"/>
  <c r="V281" i="1" s="1"/>
  <c r="V16" i="1" s="1"/>
  <c r="P281" i="1"/>
  <c r="P16" i="1" s="1"/>
  <c r="AH27" i="1"/>
  <c r="AH33" i="1" s="1"/>
  <c r="AH788" i="1"/>
  <c r="V567" i="1"/>
  <c r="V575" i="1" s="1"/>
  <c r="V38" i="1" s="1"/>
  <c r="U567" i="1"/>
  <c r="U575" i="1" s="1"/>
  <c r="U38" i="1" s="1"/>
  <c r="P575" i="1"/>
  <c r="P38" i="1" s="1"/>
  <c r="V659" i="1"/>
  <c r="V666" i="1" s="1"/>
  <c r="V46" i="1" s="1"/>
  <c r="P666" i="1"/>
  <c r="P46" i="1" s="1"/>
  <c r="U659" i="1"/>
  <c r="U666" i="1" s="1"/>
  <c r="U46" i="1" s="1"/>
  <c r="U397" i="1"/>
  <c r="U502" i="1"/>
  <c r="R59" i="1"/>
  <c r="R63" i="1" s="1"/>
  <c r="R66" i="1" s="1"/>
  <c r="R794" i="1" s="1"/>
  <c r="V480" i="1"/>
  <c r="V494" i="1" s="1"/>
  <c r="V28" i="1" s="1"/>
  <c r="U480" i="1"/>
  <c r="V743" i="1"/>
  <c r="V753" i="1" s="1"/>
  <c r="V54" i="1" s="1"/>
  <c r="P753" i="1"/>
  <c r="P54" i="1" s="1"/>
  <c r="U743" i="1"/>
  <c r="U753" i="1" s="1"/>
  <c r="U54" i="1" s="1"/>
  <c r="V463" i="1"/>
  <c r="V465" i="1" s="1"/>
  <c r="V26" i="1" s="1"/>
  <c r="P465" i="1"/>
  <c r="P26" i="1" s="1"/>
  <c r="U463" i="1"/>
  <c r="U465" i="1" s="1"/>
  <c r="U26" i="1" s="1"/>
  <c r="AM33" i="1"/>
  <c r="U403" i="1"/>
  <c r="O793" i="1"/>
  <c r="U498" i="1"/>
  <c r="P490" i="1"/>
  <c r="P494" i="1" s="1"/>
  <c r="P28" i="1" s="1"/>
  <c r="U490" i="1"/>
  <c r="S793" i="1"/>
  <c r="S794" i="1" s="1"/>
  <c r="V351" i="1"/>
  <c r="V371" i="1" s="1"/>
  <c r="V21" i="1" s="1"/>
  <c r="P371" i="1"/>
  <c r="P21" i="1" s="1"/>
  <c r="L23" i="1"/>
  <c r="L33" i="1" s="1"/>
  <c r="L59" i="1" s="1"/>
  <c r="L788" i="1"/>
  <c r="N410" i="1"/>
  <c r="P395" i="1"/>
  <c r="U395" i="1" s="1"/>
  <c r="U410" i="1" s="1"/>
  <c r="P787" i="1"/>
  <c r="P4" i="1"/>
  <c r="P10" i="1" s="1"/>
  <c r="AL59" i="1" l="1"/>
  <c r="AL63" i="1" s="1"/>
  <c r="AL66" i="1" s="1"/>
  <c r="AN10" i="1"/>
  <c r="AA50" i="1"/>
  <c r="AL793" i="1"/>
  <c r="AC793" i="1"/>
  <c r="AJ57" i="1"/>
  <c r="AA787" i="1"/>
  <c r="AN788" i="1"/>
  <c r="AN33" i="1"/>
  <c r="AN789" i="1"/>
  <c r="AA790" i="1"/>
  <c r="AA33" i="1"/>
  <c r="AA10" i="1"/>
  <c r="AJ706" i="1"/>
  <c r="AJ708" i="1" s="1"/>
  <c r="AJ49" i="1" s="1"/>
  <c r="AI708" i="1"/>
  <c r="AI49" i="1" s="1"/>
  <c r="AI57" i="1"/>
  <c r="AJ315" i="1"/>
  <c r="AJ329" i="1" s="1"/>
  <c r="AJ19" i="1" s="1"/>
  <c r="AI329" i="1"/>
  <c r="AI19" i="1" s="1"/>
  <c r="AA36" i="1"/>
  <c r="AA41" i="1" s="1"/>
  <c r="AA789" i="1"/>
  <c r="AJ702" i="1"/>
  <c r="AJ703" i="1" s="1"/>
  <c r="AI703" i="1"/>
  <c r="AN41" i="1"/>
  <c r="AI791" i="1"/>
  <c r="AJ532" i="1"/>
  <c r="AJ548" i="1" s="1"/>
  <c r="AI548" i="1"/>
  <c r="AA788" i="1"/>
  <c r="AC59" i="1"/>
  <c r="AC63" i="1" s="1"/>
  <c r="AC66" i="1" s="1"/>
  <c r="AC794" i="1" s="1"/>
  <c r="AN787" i="1"/>
  <c r="AJ669" i="1"/>
  <c r="AJ690" i="1" s="1"/>
  <c r="AJ47" i="1" s="1"/>
  <c r="AI690" i="1"/>
  <c r="AI47" i="1" s="1"/>
  <c r="AI508" i="1"/>
  <c r="AI30" i="1" s="1"/>
  <c r="AJ506" i="1"/>
  <c r="AJ508" i="1" s="1"/>
  <c r="AJ30" i="1" s="1"/>
  <c r="AI89" i="1"/>
  <c r="AJ73" i="1"/>
  <c r="AJ89" i="1" s="1"/>
  <c r="AN48" i="1"/>
  <c r="AN50" i="1" s="1"/>
  <c r="AN790" i="1"/>
  <c r="P36" i="1"/>
  <c r="P41" i="1" s="1"/>
  <c r="P789" i="1"/>
  <c r="V497" i="1"/>
  <c r="V503" i="1" s="1"/>
  <c r="V29" i="1" s="1"/>
  <c r="P503" i="1"/>
  <c r="P29" i="1" s="1"/>
  <c r="U494" i="1"/>
  <c r="U28" i="1" s="1"/>
  <c r="U36" i="1"/>
  <c r="U41" i="1" s="1"/>
  <c r="U789" i="1"/>
  <c r="V221" i="1"/>
  <c r="V234" i="1" s="1"/>
  <c r="V14" i="1" s="1"/>
  <c r="P234" i="1"/>
  <c r="P14" i="1" s="1"/>
  <c r="O794" i="1"/>
  <c r="V48" i="1"/>
  <c r="V50" i="1" s="1"/>
  <c r="V790" i="1"/>
  <c r="V36" i="1"/>
  <c r="V41" i="1" s="1"/>
  <c r="V789" i="1"/>
  <c r="AM793" i="1"/>
  <c r="AM794" i="1" s="1"/>
  <c r="P57" i="1"/>
  <c r="AH59" i="1"/>
  <c r="U48" i="1"/>
  <c r="U50" i="1" s="1"/>
  <c r="U790" i="1"/>
  <c r="AN53" i="1"/>
  <c r="AN57" i="1" s="1"/>
  <c r="AN791" i="1"/>
  <c r="U57" i="1"/>
  <c r="P48" i="1"/>
  <c r="P50" i="1" s="1"/>
  <c r="P790" i="1"/>
  <c r="U23" i="1"/>
  <c r="U33" i="1" s="1"/>
  <c r="U788" i="1"/>
  <c r="N23" i="1"/>
  <c r="N33" i="1" s="1"/>
  <c r="N59" i="1" s="1"/>
  <c r="N788" i="1"/>
  <c r="P410" i="1"/>
  <c r="V395" i="1"/>
  <c r="V410" i="1" s="1"/>
  <c r="AL794" i="1" l="1"/>
  <c r="AJ33" i="1"/>
  <c r="AA793" i="1"/>
  <c r="AN793" i="1"/>
  <c r="AN59" i="1"/>
  <c r="AN63" i="1" s="1"/>
  <c r="AN66" i="1" s="1"/>
  <c r="AI33" i="1"/>
  <c r="AI788" i="1"/>
  <c r="AJ788" i="1"/>
  <c r="AA59" i="1"/>
  <c r="AA63" i="1" s="1"/>
  <c r="AA66" i="1" s="1"/>
  <c r="AA794" i="1" s="1"/>
  <c r="AI36" i="1"/>
  <c r="AI41" i="1" s="1"/>
  <c r="AI789" i="1"/>
  <c r="AI48" i="1"/>
  <c r="AI50" i="1" s="1"/>
  <c r="AI790" i="1"/>
  <c r="AJ4" i="1"/>
  <c r="AJ10" i="1" s="1"/>
  <c r="AJ787" i="1"/>
  <c r="AI4" i="1"/>
  <c r="AI10" i="1" s="1"/>
  <c r="AI787" i="1"/>
  <c r="AJ36" i="1"/>
  <c r="AJ41" i="1" s="1"/>
  <c r="AJ789" i="1"/>
  <c r="AJ48" i="1"/>
  <c r="AJ50" i="1" s="1"/>
  <c r="AJ790" i="1"/>
  <c r="U59" i="1"/>
  <c r="AH779" i="1"/>
  <c r="AH784" i="1"/>
  <c r="AH785" i="1" s="1"/>
  <c r="P23" i="1"/>
  <c r="P33" i="1" s="1"/>
  <c r="P59" i="1" s="1"/>
  <c r="P788" i="1"/>
  <c r="K784" i="1"/>
  <c r="L784" i="1" s="1"/>
  <c r="K778" i="1"/>
  <c r="L778" i="1" s="1"/>
  <c r="K779" i="1"/>
  <c r="L779" i="1" s="1"/>
  <c r="N779" i="1" s="1"/>
  <c r="L780" i="1"/>
  <c r="N780" i="1" s="1"/>
  <c r="K781" i="1"/>
  <c r="L781" i="1" s="1"/>
  <c r="N781" i="1" s="1"/>
  <c r="V23" i="1"/>
  <c r="V33" i="1" s="1"/>
  <c r="V59" i="1" s="1"/>
  <c r="V788" i="1"/>
  <c r="AN794" i="1" l="1"/>
  <c r="AI793" i="1"/>
  <c r="AI59" i="1"/>
  <c r="AI63" i="1" s="1"/>
  <c r="AI66" i="1" s="1"/>
  <c r="AI794" i="1" s="1"/>
  <c r="AJ59" i="1"/>
  <c r="P779" i="1"/>
  <c r="U779" i="1" s="1"/>
  <c r="AJ779" i="1"/>
  <c r="P781" i="1"/>
  <c r="U781" i="1" s="1"/>
  <c r="AJ781" i="1"/>
  <c r="AH64" i="1"/>
  <c r="AH792" i="1"/>
  <c r="AH780" i="1"/>
  <c r="AH782" i="1" s="1"/>
  <c r="P780" i="1"/>
  <c r="U780" i="1" s="1"/>
  <c r="N778" i="1"/>
  <c r="AJ778" i="1" s="1"/>
  <c r="L782" i="1"/>
  <c r="L785" i="1"/>
  <c r="N784" i="1"/>
  <c r="AJ784" i="1" s="1"/>
  <c r="AJ785" i="1" s="1"/>
  <c r="AJ64" i="1" l="1"/>
  <c r="AJ792" i="1"/>
  <c r="AJ782" i="1"/>
  <c r="AH791" i="1"/>
  <c r="AH793" i="1" s="1"/>
  <c r="AH795" i="1" s="1"/>
  <c r="AH797" i="1" s="1"/>
  <c r="AH61" i="1"/>
  <c r="AH63" i="1" s="1"/>
  <c r="AH66" i="1" s="1"/>
  <c r="P784" i="1"/>
  <c r="P785" i="1" s="1"/>
  <c r="N785" i="1"/>
  <c r="L791" i="1"/>
  <c r="L793" i="1" s="1"/>
  <c r="L61" i="1"/>
  <c r="L63" i="1" s="1"/>
  <c r="P778" i="1"/>
  <c r="N782" i="1"/>
  <c r="L792" i="1"/>
  <c r="L64" i="1"/>
  <c r="AH794" i="1" l="1"/>
  <c r="AJ791" i="1"/>
  <c r="AJ793" i="1" s="1"/>
  <c r="AJ61" i="1"/>
  <c r="AJ63" i="1" s="1"/>
  <c r="AJ66" i="1" s="1"/>
  <c r="L66" i="1"/>
  <c r="L794" i="1" s="1"/>
  <c r="U784" i="1"/>
  <c r="U785" i="1" s="1"/>
  <c r="U64" i="1" s="1"/>
  <c r="V778" i="1"/>
  <c r="U778" i="1"/>
  <c r="U782" i="1" s="1"/>
  <c r="P782" i="1"/>
  <c r="N791" i="1"/>
  <c r="N793" i="1" s="1"/>
  <c r="N61" i="1"/>
  <c r="N63" i="1" s="1"/>
  <c r="N64" i="1"/>
  <c r="N792" i="1"/>
  <c r="P792" i="1"/>
  <c r="P64" i="1"/>
  <c r="AJ794" i="1" l="1"/>
  <c r="N66" i="1"/>
  <c r="N794" i="1"/>
  <c r="K740" i="1"/>
  <c r="U792" i="1"/>
  <c r="P791" i="1"/>
  <c r="P793" i="1" s="1"/>
  <c r="P61" i="1"/>
  <c r="P63" i="1" s="1"/>
  <c r="P66" i="1" s="1"/>
  <c r="U791" i="1"/>
  <c r="U793" i="1" s="1"/>
  <c r="U61" i="1"/>
  <c r="U63" i="1" s="1"/>
  <c r="U66" i="1" s="1"/>
  <c r="V784" i="1"/>
  <c r="V785" i="1" s="1"/>
  <c r="V779" i="1"/>
  <c r="V780" i="1" s="1"/>
  <c r="U794" i="1" l="1"/>
  <c r="P794" i="1"/>
  <c r="V782" i="1"/>
  <c r="V792" i="1"/>
  <c r="V64" i="1"/>
  <c r="V791" i="1"/>
  <c r="V793" i="1" s="1"/>
  <c r="V795" i="1" s="1"/>
  <c r="V797" i="1" s="1"/>
  <c r="V61" i="1"/>
  <c r="V63" i="1" s="1"/>
  <c r="V66" i="1" s="1"/>
  <c r="V794" i="1" s="1"/>
</calcChain>
</file>

<file path=xl/comments1.xml><?xml version="1.0" encoding="utf-8"?>
<comments xmlns="http://schemas.openxmlformats.org/spreadsheetml/2006/main">
  <authors>
    <author>Hille1</author>
    <author>Lev</author>
    <author>Judith Leddy-Ratten</author>
  </authors>
  <commentList>
    <comment ref="O2" authorId="0" shapeId="0">
      <text>
        <r>
          <rPr>
            <sz val="8"/>
            <color indexed="81"/>
            <rFont val="Tahoma"/>
            <family val="2"/>
          </rPr>
          <t>fill in</t>
        </r>
      </text>
    </comment>
    <comment ref="U2" authorId="0" shapeId="0">
      <text>
        <r>
          <rPr>
            <sz val="8"/>
            <color indexed="81"/>
            <rFont val="Tahoma"/>
            <family val="2"/>
          </rPr>
          <t>control countries</t>
        </r>
      </text>
    </comment>
    <comment ref="AB2" authorId="0" shapeId="0">
      <text>
        <r>
          <rPr>
            <sz val="8"/>
            <color indexed="81"/>
            <rFont val="Tahoma"/>
            <family val="2"/>
          </rPr>
          <t>fill in</t>
        </r>
      </text>
    </comment>
    <comment ref="B92" authorId="1" shapeId="0">
      <text>
        <r>
          <rPr>
            <sz val="9"/>
            <color indexed="81"/>
            <rFont val="Tahoma"/>
            <family val="2"/>
          </rPr>
          <t xml:space="preserve">Zie artikel 2.9 Financieel &amp; Productioneel Protocol FPI januari 2019
</t>
        </r>
      </text>
    </comment>
    <comment ref="B105" authorId="0" shapeId="0">
      <text>
        <r>
          <rPr>
            <sz val="8"/>
            <color indexed="81"/>
            <rFont val="Tahoma"/>
            <family val="2"/>
          </rPr>
          <t xml:space="preserve">Zie artikel 2.28
Financieel &amp; Productioneel Protocol FPI januari 2019
</t>
        </r>
      </text>
    </comment>
    <comment ref="V202" authorId="1" shapeId="0">
      <text>
        <r>
          <rPr>
            <sz val="9"/>
            <color indexed="81"/>
            <rFont val="Tahoma"/>
            <family val="2"/>
          </rPr>
          <t>maximum 4.000€ eligible &lt;+ 2 million budget. Above 2 million maximum 6.000€</t>
        </r>
      </text>
    </comment>
    <comment ref="AH202" authorId="1" shapeId="0">
      <text>
        <r>
          <rPr>
            <sz val="9"/>
            <color indexed="81"/>
            <rFont val="Tahoma"/>
            <family val="2"/>
          </rPr>
          <t>maximum 4.000€ eligible &lt;+ 2 million budget. Above 2 million maximum 6.000€</t>
        </r>
      </text>
    </comment>
    <comment ref="K743" authorId="1" shapeId="0">
      <text>
        <r>
          <rPr>
            <sz val="9"/>
            <color indexed="81"/>
            <rFont val="Tahoma"/>
            <family val="2"/>
          </rPr>
          <t>Gemiddeld 0,8%</t>
        </r>
      </text>
    </comment>
    <comment ref="B758" authorId="1" shapeId="0">
      <text>
        <r>
          <rPr>
            <sz val="9"/>
            <color indexed="81"/>
            <rFont val="Tahoma"/>
            <family val="2"/>
          </rPr>
          <t xml:space="preserve">Zie artikel 2.19  Financieel &amp; Productioneel Protocol FPI januari 2019
</t>
        </r>
      </text>
    </comment>
    <comment ref="B784" authorId="0" shapeId="0">
      <text>
        <r>
          <rPr>
            <sz val="8"/>
            <color indexed="81"/>
            <rFont val="Tahoma"/>
            <family val="2"/>
          </rPr>
          <t xml:space="preserve">
Zie Hoofdstuk 2 Financieel &amp; Productioneel Protocol FPI januari 2019</t>
        </r>
      </text>
    </comment>
    <comment ref="F784" authorId="1" shapeId="0">
      <text>
        <r>
          <rPr>
            <sz val="9"/>
            <color indexed="81"/>
            <rFont val="Tahoma"/>
            <family val="2"/>
          </rPr>
          <t>minimum 5%</t>
        </r>
      </text>
    </comment>
    <comment ref="V784" authorId="1" shapeId="0">
      <text>
        <r>
          <rPr>
            <sz val="9"/>
            <color indexed="81"/>
            <rFont val="Tahoma"/>
            <family val="2"/>
          </rPr>
          <t>De post onvoorzien kan tot 5% van de kwalificerende productiekosten (exclusief kwalificerende producers fee) worden meegerekend in het bepalen van de hoogte van de bijdrage. Bij afrekening moeten deze kosten daadwerkelijk aan kwalificerende productiekosten zijn besteed</t>
        </r>
      </text>
    </comment>
    <comment ref="AH784" authorId="1" shapeId="0">
      <text>
        <r>
          <rPr>
            <sz val="9"/>
            <color indexed="81"/>
            <rFont val="Tahoma"/>
            <family val="2"/>
          </rPr>
          <t>De post onvoorzien kan tot 5% van de kwalificerende productiekosten (exclusief kwalificerende producers fee) worden meegerekend in het bepalen van de hoogte van de bijdrage. Bij afrekening moeten deze kosten daadwerkelijk aan kwalificerende productiekosten zijn besteed</t>
        </r>
      </text>
    </comment>
    <comment ref="S795" authorId="2" shapeId="0">
      <text>
        <r>
          <rPr>
            <sz val="9"/>
            <color indexed="81"/>
            <rFont val="Tahoma"/>
            <family val="2"/>
          </rPr>
          <t xml:space="preserve">Zie Artikel 8.3 van het Reglement Stimuleringsmaatregel Filmproductie januari 2019
</t>
        </r>
      </text>
    </comment>
    <comment ref="AF795" authorId="2" shapeId="0">
      <text>
        <r>
          <rPr>
            <sz val="9"/>
            <color indexed="81"/>
            <rFont val="Tahoma"/>
            <family val="2"/>
          </rPr>
          <t xml:space="preserve">Zie Artikel 8.3 van het Reglement Stimuleringsmaatregel Filmproductie januari 2019
</t>
        </r>
      </text>
    </comment>
  </commentList>
</comments>
</file>

<file path=xl/comments2.xml><?xml version="1.0" encoding="utf-8"?>
<comments xmlns="http://schemas.openxmlformats.org/spreadsheetml/2006/main">
  <authors>
    <author>Corine Vos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Corine Vos: 
Hoe de export van de administratie er precies uitziet hangt af van het boekhoudpakket. </t>
        </r>
      </text>
    </comment>
  </commentList>
</comments>
</file>

<file path=xl/sharedStrings.xml><?xml version="1.0" encoding="utf-8"?>
<sst xmlns="http://schemas.openxmlformats.org/spreadsheetml/2006/main" count="1584" uniqueCount="678">
  <si>
    <t>FF versie maart 2019</t>
  </si>
  <si>
    <t>dp</t>
  </si>
  <si>
    <t>info</t>
  </si>
  <si>
    <t>pr</t>
  </si>
  <si>
    <t>sh</t>
  </si>
  <si>
    <t>wr</t>
  </si>
  <si>
    <t>total</t>
  </si>
  <si>
    <t>#</t>
  </si>
  <si>
    <t>unit</t>
  </si>
  <si>
    <t>amount</t>
  </si>
  <si>
    <t>budget</t>
  </si>
  <si>
    <t>intern</t>
  </si>
  <si>
    <t>L1=NL</t>
  </si>
  <si>
    <t>L2=fill in</t>
  </si>
  <si>
    <t>L3=fill in</t>
  </si>
  <si>
    <t>L4=fill in</t>
  </si>
  <si>
    <t>L5=fill in</t>
  </si>
  <si>
    <t>control</t>
  </si>
  <si>
    <t>incentive</t>
  </si>
  <si>
    <t>Above the Line</t>
  </si>
  <si>
    <t>DEVELOPMENT COSTS</t>
  </si>
  <si>
    <t>STORY &amp; RIGHTS</t>
  </si>
  <si>
    <t>PRODUCER</t>
  </si>
  <si>
    <t>DIRECTOR</t>
  </si>
  <si>
    <t>CAST</t>
  </si>
  <si>
    <t>STUNTS</t>
  </si>
  <si>
    <t>Total Above the Line</t>
  </si>
  <si>
    <t>PRODUCTION STAFF</t>
  </si>
  <si>
    <t>EXTRA TALENT/ANIMALS</t>
  </si>
  <si>
    <t>SET DESIGN</t>
  </si>
  <si>
    <t>SET CONSTRUCTION</t>
  </si>
  <si>
    <t>SET DRESSING</t>
  </si>
  <si>
    <t>PICTURE VEHICLES</t>
  </si>
  <si>
    <t>SPECIAL EFFECTS</t>
  </si>
  <si>
    <t>WARDROBE</t>
  </si>
  <si>
    <t>MAKEUP &amp; HAIR</t>
  </si>
  <si>
    <t>CAMERA</t>
  </si>
  <si>
    <t>ELECTRICAL</t>
  </si>
  <si>
    <t>GRIP</t>
  </si>
  <si>
    <t>PRODUCTION SOUND</t>
  </si>
  <si>
    <t>TRANSPORTATION</t>
  </si>
  <si>
    <t>SITE AND UNIT EXPENSES</t>
  </si>
  <si>
    <t>STUDIO EXPENSES</t>
  </si>
  <si>
    <t>HOTEL, LIVING AND CATERING</t>
  </si>
  <si>
    <t>PRODUCTION LABORATORY</t>
  </si>
  <si>
    <t>SECOND UNIT</t>
  </si>
  <si>
    <t>TESTS</t>
  </si>
  <si>
    <t>GENERAL EXPENSES</t>
  </si>
  <si>
    <t>Total production</t>
  </si>
  <si>
    <t>Animation</t>
  </si>
  <si>
    <t>ANIMATION:GENERAL</t>
  </si>
  <si>
    <t>ANIMATIC</t>
  </si>
  <si>
    <t>2D ANIMATION</t>
  </si>
  <si>
    <t>3D ANIMATION</t>
  </si>
  <si>
    <t>STOP MOTION ANIMATION</t>
  </si>
  <si>
    <t>Total Animation</t>
  </si>
  <si>
    <t>Post Production</t>
  </si>
  <si>
    <t>VISUAL EFFECTS</t>
  </si>
  <si>
    <t>FILM EDITING</t>
  </si>
  <si>
    <t>MUSIC</t>
  </si>
  <si>
    <t>POST PRODUCTION SOUND</t>
  </si>
  <si>
    <t>POST PROD. FILM &amp; LAB</t>
  </si>
  <si>
    <t>MAIN &amp; END TITLES</t>
  </si>
  <si>
    <t>Total post production</t>
  </si>
  <si>
    <t>General</t>
  </si>
  <si>
    <t>PUBLICITY</t>
  </si>
  <si>
    <t>INSURANCE</t>
  </si>
  <si>
    <t>FINANCE,BANK &amp; LEGAL</t>
  </si>
  <si>
    <t>OVERAGES</t>
  </si>
  <si>
    <t>Total  General</t>
  </si>
  <si>
    <t>Cost 1000-6700</t>
  </si>
  <si>
    <t>Producer/Overhead/Bond Fee</t>
  </si>
  <si>
    <t>Total excluding contingency</t>
  </si>
  <si>
    <t>Contingency</t>
  </si>
  <si>
    <t>TOTAL BUDGET</t>
  </si>
  <si>
    <t xml:space="preserve"> </t>
  </si>
  <si>
    <t>DEVELOPMENT</t>
  </si>
  <si>
    <t>allow</t>
  </si>
  <si>
    <t>BUDGET DEVELOPMENT</t>
  </si>
  <si>
    <t>RESEARCH</t>
  </si>
  <si>
    <t>LEGAL FEES</t>
  </si>
  <si>
    <t>SURVEY &amp; SCOUTING</t>
  </si>
  <si>
    <t>APPLICATION COSTS</t>
  </si>
  <si>
    <t>PROJECT PROMOTION</t>
  </si>
  <si>
    <t>BREAKDOWN &amp; TIMING SCRIPT</t>
  </si>
  <si>
    <t>HEAD OF DEVELOPMENT</t>
  </si>
  <si>
    <t>CASTING AGENT</t>
  </si>
  <si>
    <t>ADDITIONAL CREW</t>
  </si>
  <si>
    <t>ACCOUNTANCY</t>
  </si>
  <si>
    <t>INCORPORATION COSTS</t>
  </si>
  <si>
    <t>ANIMATION: STORYBOARD SUPERVISOR</t>
  </si>
  <si>
    <t>ANIMATION: STORYBOARD ARTIST</t>
  </si>
  <si>
    <t>ANIMATION: MOOD BOARDS</t>
  </si>
  <si>
    <t>ANIMATION: BASIC DESIGN</t>
  </si>
  <si>
    <t>ANIMATION: MODEL SHEETS</t>
  </si>
  <si>
    <t>TRAVEL&amp; LIVING</t>
  </si>
  <si>
    <t>BOOK RIGHTS</t>
  </si>
  <si>
    <t>ADDITIONAL RIGHTS</t>
  </si>
  <si>
    <t>WRITERS INCL RIGHTS</t>
  </si>
  <si>
    <t>SCRIPT WRITING CONSULTANT</t>
  </si>
  <si>
    <t>POLISH</t>
  </si>
  <si>
    <t>OTHER WRITERS</t>
  </si>
  <si>
    <t>CLEARANCES</t>
  </si>
  <si>
    <t>TRANSLATION</t>
  </si>
  <si>
    <t>RESEARCH + BOOKS</t>
  </si>
  <si>
    <t>XEROX &amp; POSTAGE</t>
  </si>
  <si>
    <t>EXECUTIVE PRODUCER</t>
  </si>
  <si>
    <t>LINE PRODUCER</t>
  </si>
  <si>
    <t>month</t>
  </si>
  <si>
    <t>ASSISTANTS TO PRODUCER</t>
  </si>
  <si>
    <t>PRODUCERS SECRETARY</t>
  </si>
  <si>
    <t>PHONE &amp; OFFICE</t>
  </si>
  <si>
    <t>TRAVEL</t>
  </si>
  <si>
    <t>days</t>
  </si>
  <si>
    <t>AIRFARES</t>
  </si>
  <si>
    <t>HOTEL</t>
  </si>
  <si>
    <t>PER DIEMS</t>
  </si>
  <si>
    <t>PRODUCER'S ENTERTAINMENT</t>
  </si>
  <si>
    <t>2nd DIRECTOR</t>
  </si>
  <si>
    <t>1303</t>
  </si>
  <si>
    <t>SHOWRUNNER</t>
  </si>
  <si>
    <t>CHOREOGRAPHER</t>
  </si>
  <si>
    <t>ASSISTANT TO DIRECTOR</t>
  </si>
  <si>
    <t>STORYBOARD</t>
  </si>
  <si>
    <t>DIRECTOR'S ENTERTAINMENT</t>
  </si>
  <si>
    <t>MAIN CAST 01</t>
  </si>
  <si>
    <t>day</t>
  </si>
  <si>
    <t>MAIN CAST 02</t>
  </si>
  <si>
    <t>MAIN CAST 03</t>
  </si>
  <si>
    <t>MAIN CAST 04</t>
  </si>
  <si>
    <t>MAIN CAST 05</t>
  </si>
  <si>
    <t>MAIN CAST 06</t>
  </si>
  <si>
    <t>MAIN CAST 07</t>
  </si>
  <si>
    <t>MAIN CAST 08</t>
  </si>
  <si>
    <t>MAIN CAST 09</t>
  </si>
  <si>
    <t>MAIN CAST 10</t>
  </si>
  <si>
    <t>SUPPORTING CAST 01</t>
  </si>
  <si>
    <t>SUPPORTING CAST 02</t>
  </si>
  <si>
    <t>SUPPORTING CAST 03</t>
  </si>
  <si>
    <t>SUPPORTING CAST 04</t>
  </si>
  <si>
    <t>SUPPORTING CAST 05</t>
  </si>
  <si>
    <t>SUPPORTING CAST 06</t>
  </si>
  <si>
    <t>SUPPORTING CAST 07</t>
  </si>
  <si>
    <t>SUPPORTING CAST 08</t>
  </si>
  <si>
    <t>SUPPORTING CAST 09</t>
  </si>
  <si>
    <t>DAY PLAYERS</t>
  </si>
  <si>
    <t>md</t>
  </si>
  <si>
    <t>CASTING DIRECTOR</t>
  </si>
  <si>
    <t>roles</t>
  </si>
  <si>
    <t>CASTING EXPENSES</t>
  </si>
  <si>
    <t>DIALECT COACH</t>
  </si>
  <si>
    <t>CAST ADVISORS</t>
  </si>
  <si>
    <t>TEACHER/ NANNY</t>
  </si>
  <si>
    <t xml:space="preserve">VOICE OVERS </t>
  </si>
  <si>
    <t>COMPENSATION SUBJECT(S)</t>
  </si>
  <si>
    <t>REHEARSALS</t>
  </si>
  <si>
    <t>STUNT CO-ORDINATOR</t>
  </si>
  <si>
    <t xml:space="preserve">STUNTMEN/ STUNTDOUBLES </t>
  </si>
  <si>
    <t>STUNT DRIVERS</t>
  </si>
  <si>
    <t>DIVERS</t>
  </si>
  <si>
    <t>STUNT ADJUSTMENT</t>
  </si>
  <si>
    <t>PURCHASES</t>
  </si>
  <si>
    <t>RENTALS</t>
  </si>
  <si>
    <t>PRODUCTION SUPERVISOR</t>
  </si>
  <si>
    <t>mth</t>
  </si>
  <si>
    <t>PRODUCTION MANAGER</t>
  </si>
  <si>
    <t>PRODUCTION COORDINATOR</t>
  </si>
  <si>
    <t>ASST PRODN MANAGER</t>
  </si>
  <si>
    <t>ASST PRODUCTION COORDINATOR</t>
  </si>
  <si>
    <t>PRODUCTION SECRETARY</t>
  </si>
  <si>
    <t>PRODUCTION ASSISTANT</t>
  </si>
  <si>
    <t>OFFICE ASSISTANTS</t>
  </si>
  <si>
    <t>FIRST AD</t>
  </si>
  <si>
    <t>SECOND AD</t>
  </si>
  <si>
    <t>THIRD AD</t>
  </si>
  <si>
    <t>SCRIPT CONTINUITY</t>
  </si>
  <si>
    <t>RESEARCHER/ARCHIVE</t>
  </si>
  <si>
    <t>TRANSCRIPTIONS</t>
  </si>
  <si>
    <t>HANDLING CLEARANCES</t>
  </si>
  <si>
    <t>LOCATION MANAGER</t>
  </si>
  <si>
    <t>LOCATION COORDINATOR</t>
  </si>
  <si>
    <t>ASSISTANT LOCATION MANAGER</t>
  </si>
  <si>
    <t>UNIT MANAGER</t>
  </si>
  <si>
    <t>TRANSLATOR/ INTERPRETER</t>
  </si>
  <si>
    <t>HOUSING AND LIVING COORDINATOR</t>
  </si>
  <si>
    <t>UNIT RUNNERS</t>
  </si>
  <si>
    <t>BUDGET CONTROLLER</t>
  </si>
  <si>
    <t>PRODUCTION ACCOUNTANT</t>
  </si>
  <si>
    <t>ASSISTANT ACCOUNTANT</t>
  </si>
  <si>
    <t>PETTY CASH CLERK</t>
  </si>
  <si>
    <t>STAND-INS</t>
  </si>
  <si>
    <t>EXTRAS</t>
  </si>
  <si>
    <t>SPECIAL EXTRAS</t>
  </si>
  <si>
    <t>MUSICIANS</t>
  </si>
  <si>
    <t>EXTRAS CASTING</t>
  </si>
  <si>
    <t>EXTRAS ORGANISER</t>
  </si>
  <si>
    <t>EXTRAS CASTING EXPENSES</t>
  </si>
  <si>
    <t>ANIMAL WRANGLER</t>
  </si>
  <si>
    <t>ANIMALS</t>
  </si>
  <si>
    <t>ANIMAL EXPENSES</t>
  </si>
  <si>
    <t>PRODUCTION DESIGNER</t>
  </si>
  <si>
    <t>ART DIRECTOR</t>
  </si>
  <si>
    <t>ASST ART DIRECTOR</t>
  </si>
  <si>
    <t>ART DEPT CO-ORDINATOR</t>
  </si>
  <si>
    <t>ART DEPT ASSISTANT(S)</t>
  </si>
  <si>
    <t>SET DESIGNER(S)</t>
  </si>
  <si>
    <t>CONCEPT ILLUSTRATOR</t>
  </si>
  <si>
    <t>COMPUTER GRAPHICS DESIGNER</t>
  </si>
  <si>
    <t>LOCATIONSCOUT ART</t>
  </si>
  <si>
    <t>TRAINEE</t>
  </si>
  <si>
    <t>COPYING / BLUEPRINTS</t>
  </si>
  <si>
    <t>OFFICE &amp; PHONE</t>
  </si>
  <si>
    <t>RESEARCH &amp; BOOKS</t>
  </si>
  <si>
    <t>CONSTRUCTION MANAGER</t>
  </si>
  <si>
    <t>CONSTRUCTION FOREMAN</t>
  </si>
  <si>
    <t>CONSTRUCTION BUILDER</t>
  </si>
  <si>
    <t>STEELWORKERS</t>
  </si>
  <si>
    <t>PAINTERS</t>
  </si>
  <si>
    <t>CARPENTERS</t>
  </si>
  <si>
    <t>CONSTRUCTION RUNNER(S)</t>
  </si>
  <si>
    <t>SET CONSTRUCTION COSTS</t>
  </si>
  <si>
    <t xml:space="preserve">SPECIAL CONSTRUCTION </t>
  </si>
  <si>
    <t>SITE RESTORATION</t>
  </si>
  <si>
    <t>STRIKING</t>
  </si>
  <si>
    <t>SCAFFOLDING/LIFTS</t>
  </si>
  <si>
    <t>WORK UNIT/ OFFICE</t>
  </si>
  <si>
    <t>CONSTRUCTION TRUCK</t>
  </si>
  <si>
    <t>LOSS AND DAMAGE</t>
  </si>
  <si>
    <t>SET DECORATOR</t>
  </si>
  <si>
    <t>SET DECORATOR ASSISTANT</t>
  </si>
  <si>
    <t>PROPBUYER</t>
  </si>
  <si>
    <t>PROP MASTER</t>
  </si>
  <si>
    <t>ASST PROP MASTER</t>
  </si>
  <si>
    <t>SPECIAL PROPMAKER</t>
  </si>
  <si>
    <t>ON SET DRESSER</t>
  </si>
  <si>
    <t>ON SET DRESSER ASSISTANT</t>
  </si>
  <si>
    <t>STANDBY  CARPENTER</t>
  </si>
  <si>
    <t>STANDBY  PAINTER</t>
  </si>
  <si>
    <t>GREENSMAN</t>
  </si>
  <si>
    <t>GRAPHICS LABOR</t>
  </si>
  <si>
    <t>PROP RUNNER(S)</t>
  </si>
  <si>
    <t>LEAD SWING</t>
  </si>
  <si>
    <t>SWIING GANG</t>
  </si>
  <si>
    <t>ADDITIONAL LABOUR</t>
  </si>
  <si>
    <t>SET DECORATING COSTS</t>
  </si>
  <si>
    <t>PURCHASE</t>
  </si>
  <si>
    <t>GRAPHICS PURCHASES</t>
  </si>
  <si>
    <t>GREENS</t>
  </si>
  <si>
    <t>PROP STORAGE</t>
  </si>
  <si>
    <t>PROP/ SETDRESSING TRUCK</t>
  </si>
  <si>
    <t>VEHICLE CO-ORDINATOR</t>
  </si>
  <si>
    <t>ASS. VEHICLE CO-ORDINATOR</t>
  </si>
  <si>
    <t>VEHICLES MOVEMENT ON SET</t>
  </si>
  <si>
    <t>VEHICLES</t>
  </si>
  <si>
    <t>BOATS/TRAINS</t>
  </si>
  <si>
    <t>AIRCRAFT</t>
  </si>
  <si>
    <t>VEHICLES TRANSPORT</t>
  </si>
  <si>
    <t>MAINTENANCE AND REPAIRS</t>
  </si>
  <si>
    <t>ADDL INSURANCES</t>
  </si>
  <si>
    <t>PERMITS</t>
  </si>
  <si>
    <t>SPECIAL FX SUPERVISOR</t>
  </si>
  <si>
    <t>SP FX ASSISTANTS</t>
  </si>
  <si>
    <t>GUN WRANGLER</t>
  </si>
  <si>
    <t>PYROTECHNICIAN</t>
  </si>
  <si>
    <t>FIREMEN</t>
  </si>
  <si>
    <t>S.F.X. PACKAGE</t>
  </si>
  <si>
    <t>RAIN/FOG/CLOUDS</t>
  </si>
  <si>
    <t>SNOW</t>
  </si>
  <si>
    <t>GUNS</t>
  </si>
  <si>
    <t>SPECIAL EQUIPMENT</t>
  </si>
  <si>
    <t>PYROTECHNICS</t>
  </si>
  <si>
    <t>BULLET HITS</t>
  </si>
  <si>
    <t>SPECIALS EFFECTS TRUCK</t>
  </si>
  <si>
    <t>SPECIAL PERMITS</t>
  </si>
  <si>
    <t>COSTUME DESIGNER</t>
  </si>
  <si>
    <t>ASSISTANT COSTUME DESIGNER</t>
  </si>
  <si>
    <t>ON SET WARDROBE</t>
  </si>
  <si>
    <t>TAILOR</t>
  </si>
  <si>
    <t>CAST COSTUMES</t>
  </si>
  <si>
    <t>EXTRAS WARDROBE</t>
  </si>
  <si>
    <t>WARDROBE ROOM</t>
  </si>
  <si>
    <t>CLEANING/LAUNDRY</t>
  </si>
  <si>
    <t>WARDROBE TRUCK</t>
  </si>
  <si>
    <t>KEY MAKEUP SUPERVISOR</t>
  </si>
  <si>
    <t>MAKE UP ARTIST</t>
  </si>
  <si>
    <t>ASST MAKEUP ARTIST(S)</t>
  </si>
  <si>
    <t>KEY HAIRDRESSER</t>
  </si>
  <si>
    <t>HAIR ARTIST</t>
  </si>
  <si>
    <t>ASS. HAIR ARTIST</t>
  </si>
  <si>
    <t>SPECIAL MAKE UP SUPERVISOR</t>
  </si>
  <si>
    <t>SPECIAL MAKE UP ARTIST</t>
  </si>
  <si>
    <t>ADDL HAIR/MAKE UP STYLISTS</t>
  </si>
  <si>
    <t>CAST MAKE UP &amp; HAIR</t>
  </si>
  <si>
    <t>WIGS AND HAIRPIECES</t>
  </si>
  <si>
    <t>SPECIAL MAKE UP/PROSTHETICS</t>
  </si>
  <si>
    <t>MAKE UP TRUCK</t>
  </si>
  <si>
    <t>LOSS &amp; DAMAGE</t>
  </si>
  <si>
    <t>D.0.P</t>
  </si>
  <si>
    <t>CAMERA OPERATOR</t>
  </si>
  <si>
    <t>FOCUS PULLER</t>
  </si>
  <si>
    <t>DATA WRANGLER / DIT</t>
  </si>
  <si>
    <t>CLAPPER LOADER</t>
  </si>
  <si>
    <t>VIDEO ASSIST OPERATOR</t>
  </si>
  <si>
    <t>STEADYCAM+OPERATOR</t>
  </si>
  <si>
    <t>2ND UNIT CAMERACREW</t>
  </si>
  <si>
    <t>EQUIPMENT PACKAGE</t>
  </si>
  <si>
    <t>ADDITIONAL RENTALS</t>
  </si>
  <si>
    <t>2ND UNIT CAMERA EQUIPMENT</t>
  </si>
  <si>
    <r>
      <rPr>
        <sz val="6"/>
        <rFont val="Arial"/>
        <family val="2"/>
      </rPr>
      <t>DIT / DATA WRANGLER / VIDEO ASSIST</t>
    </r>
    <r>
      <rPr>
        <sz val="8"/>
        <rFont val="Arial"/>
        <family val="2"/>
      </rPr>
      <t xml:space="preserve"> EQUIPMENT</t>
    </r>
  </si>
  <si>
    <t>wks</t>
  </si>
  <si>
    <t>SPECIAL LENSES/ FILTERS</t>
  </si>
  <si>
    <t>CAMERA CAR / LOW LOADER</t>
  </si>
  <si>
    <t>HELICOPTER + equipment</t>
  </si>
  <si>
    <t>OCTOCOPTER</t>
  </si>
  <si>
    <t>UNDERWATER EQUIPMENT</t>
  </si>
  <si>
    <t>CAMERA TRUCK</t>
  </si>
  <si>
    <t>GAFFER</t>
  </si>
  <si>
    <t>BEST BOY</t>
  </si>
  <si>
    <t>ELECTRICIAN #1</t>
  </si>
  <si>
    <t>ELECTRICIAN # 2</t>
  </si>
  <si>
    <t>ELECTRICIAN # 3</t>
  </si>
  <si>
    <t>PRELIGHT ELECTRICIANS</t>
  </si>
  <si>
    <t>ADDL ELECTRICIANS</t>
  </si>
  <si>
    <t>ADDL LIGHTING RENTAL</t>
  </si>
  <si>
    <t>GENERATOR</t>
  </si>
  <si>
    <t xml:space="preserve">GENERATOR FUEL </t>
  </si>
  <si>
    <t>FILTERS/CARBONS/GELS</t>
  </si>
  <si>
    <t>SPECIAL LIGHTING EQUIPMENT</t>
  </si>
  <si>
    <t>CHERRY PICKERS/LIFTS</t>
  </si>
  <si>
    <t>ELECTRICAL TRUCK</t>
  </si>
  <si>
    <t>KEY GRIP</t>
  </si>
  <si>
    <t>CRANE GRIP</t>
  </si>
  <si>
    <t>GRIP ASSISTANT</t>
  </si>
  <si>
    <t>ADDITIONAL GRIP</t>
  </si>
  <si>
    <t>RIGGING GRIPS</t>
  </si>
  <si>
    <t>GRIP PACKAGE</t>
  </si>
  <si>
    <t>DOLLY RENTALS</t>
  </si>
  <si>
    <t>CRANE RENTALS</t>
  </si>
  <si>
    <t>SPECIAL CRANES</t>
  </si>
  <si>
    <t>CAMERA HEADS &amp; MOUNT</t>
  </si>
  <si>
    <t>SCAFFOLDING</t>
  </si>
  <si>
    <t>BLUE/GREEN SCREEN</t>
  </si>
  <si>
    <t>GRIP TRUCK</t>
  </si>
  <si>
    <t>SOUND RECORDIST</t>
  </si>
  <si>
    <t>BOOM OPERATOR</t>
  </si>
  <si>
    <t>ADDITIONAL SOUND LABOUR</t>
  </si>
  <si>
    <t>SOUND EQUIPMENT</t>
  </si>
  <si>
    <t>DISC AND DRIVES</t>
  </si>
  <si>
    <t>PLAYBACK EQUIPMENT</t>
  </si>
  <si>
    <t>BATTERIES AND SUPPLIES</t>
  </si>
  <si>
    <t>WALKIE TALKIES</t>
  </si>
  <si>
    <t>SOUND TRUCK</t>
  </si>
  <si>
    <t>TRANSPORT MANAGER</t>
  </si>
  <si>
    <t>TRANSPORT COORDINATOR</t>
  </si>
  <si>
    <t>PRODUCTION DRIVERS</t>
  </si>
  <si>
    <t>CAR RENTALS for DRIVERS</t>
  </si>
  <si>
    <t>ADDITIONAL CAR RENTALS</t>
  </si>
  <si>
    <t>ART DEPT CAR RENTAL</t>
  </si>
  <si>
    <t>CREW VANS</t>
  </si>
  <si>
    <t>UNIT AIR FARES</t>
  </si>
  <si>
    <t>TAXI COSTS</t>
  </si>
  <si>
    <t>PARKING</t>
  </si>
  <si>
    <t>GAS &amp; OIL</t>
  </si>
  <si>
    <t>PUBLIC TRANSPORT</t>
  </si>
  <si>
    <t>SET CREW/CAST MILAGE</t>
  </si>
  <si>
    <t>PRODUCTION/ LOCATION</t>
  </si>
  <si>
    <t>ART DEPT MILAGE</t>
  </si>
  <si>
    <t>EXCESS BAGGAGE</t>
  </si>
  <si>
    <t>EQUIPMENT SHIPPING</t>
  </si>
  <si>
    <t>SITE AND UNIT EXPENS</t>
  </si>
  <si>
    <t>SCOUTING EXPENSES</t>
  </si>
  <si>
    <t>SET NURSE</t>
  </si>
  <si>
    <t>NIGHT/DAY SECURITY</t>
  </si>
  <si>
    <t>CROWD CONTROL</t>
  </si>
  <si>
    <t>POLICE &amp; FIREMEN</t>
  </si>
  <si>
    <t>ADDL LOCATION ASSISTANTS</t>
  </si>
  <si>
    <t>SITE RENTAL</t>
  </si>
  <si>
    <t>HEAT AND LIGHT</t>
  </si>
  <si>
    <t>LOCATION ADJUSTMENTS</t>
  </si>
  <si>
    <t>SUBROOMS/HOLDINGS/CREWBUS</t>
  </si>
  <si>
    <t>PERMIT AND PERMISSIONS</t>
  </si>
  <si>
    <t>CLEANING/TRASH DISPOSAL</t>
  </si>
  <si>
    <t>COURTESY PAYMENTS</t>
  </si>
  <si>
    <t>BASECAMP GENERATOR</t>
  </si>
  <si>
    <t>LOCATION DEPT.VAN</t>
  </si>
  <si>
    <t>FLOORMANAGER</t>
  </si>
  <si>
    <t>STUDIO1 RENTAL</t>
  </si>
  <si>
    <t>STUDIO2 RENTAL</t>
  </si>
  <si>
    <t>STUDIO VARIABLE COST</t>
  </si>
  <si>
    <t>ELECTRICITY</t>
  </si>
  <si>
    <t xml:space="preserve">CLEANING AND MAINTENANCE </t>
  </si>
  <si>
    <t>OFFICE RENTAL</t>
  </si>
  <si>
    <t>CATERING MANAGER</t>
  </si>
  <si>
    <t>CATERING ASSISTANT #1</t>
  </si>
  <si>
    <t>CATERING ASSISTANT #2</t>
  </si>
  <si>
    <t>CATERING ASSISTANT FOR EXTRA'S</t>
  </si>
  <si>
    <t>CRAFT SERVICE</t>
  </si>
  <si>
    <t>ADDITIONAL CATERERS</t>
  </si>
  <si>
    <t>CREW/CAST CATERING SUPPLIES</t>
  </si>
  <si>
    <t>CATERING EXTRAS</t>
  </si>
  <si>
    <t>CRAFT SERVICE - OFFICE</t>
  </si>
  <si>
    <t>CRAFT SERVICE - ART</t>
  </si>
  <si>
    <t>HOTEL CREW/CAST</t>
  </si>
  <si>
    <t>PER DIEMS CREW/CAST</t>
  </si>
  <si>
    <t>ADDITIONAL CATERING</t>
  </si>
  <si>
    <t>EXTRA SERVICES WHEN ABROAD</t>
  </si>
  <si>
    <t>CATERING TRUCK</t>
  </si>
  <si>
    <t>lengte film in meters:</t>
  </si>
  <si>
    <t>FILM / DIGITAL LABORATORY</t>
  </si>
  <si>
    <t>FILMSTOCK &amp; LAB COSTS</t>
  </si>
  <si>
    <t>mtrs</t>
  </si>
  <si>
    <t>HDTAPES / HARD DISCS / SD CARDS</t>
  </si>
  <si>
    <t>d</t>
  </si>
  <si>
    <t>tapes</t>
  </si>
  <si>
    <t>DATAHANDLING I/O</t>
  </si>
  <si>
    <t>DIGITAL DAILIES / TRANSCODING</t>
  </si>
  <si>
    <t>DIGI DELIVERY / FTP</t>
  </si>
  <si>
    <t>FILM / DISC TRANSPORT</t>
  </si>
  <si>
    <t>2ND UNIT LABOUR</t>
  </si>
  <si>
    <t>2ND UNIT EQUIPMENT</t>
  </si>
  <si>
    <t>TEST</t>
  </si>
  <si>
    <t>PRODUCTION OFFICE RENTAL</t>
  </si>
  <si>
    <t>TELEPHONE/ INTERNET</t>
  </si>
  <si>
    <t>COPYING</t>
  </si>
  <si>
    <t>STATIONERY AND SUPPLIES</t>
  </si>
  <si>
    <t>OFFICE EQUIP/FURNISH</t>
  </si>
  <si>
    <t>COMPUTER &amp; INTERNET</t>
  </si>
  <si>
    <t>OFFICE CLEANING</t>
  </si>
  <si>
    <t>START PART</t>
  </si>
  <si>
    <t>HALFWAY PARTY</t>
  </si>
  <si>
    <t>WRAP PARTY</t>
  </si>
  <si>
    <t>CAST &amp; CREW GIFTS</t>
  </si>
  <si>
    <t>STORAGE FOR RESHOOT</t>
  </si>
  <si>
    <t>VISAS / FOREIGN APPLICATIONS</t>
  </si>
  <si>
    <t>COURIERS</t>
  </si>
  <si>
    <t>HEAD STORY ARTIST / STORYBOARDER</t>
  </si>
  <si>
    <t>LEAD CHARACTER DESIGNER</t>
  </si>
  <si>
    <t>CHARACTER DESIGN</t>
  </si>
  <si>
    <t>LEAD SET/BACKGROUNDS DESIGNER</t>
  </si>
  <si>
    <t>SET DESIGN / BACKGROUNDS</t>
  </si>
  <si>
    <t>PROP DESIGNER</t>
  </si>
  <si>
    <t>SFX DESIGNER</t>
  </si>
  <si>
    <t>LAY-OUTS</t>
  </si>
  <si>
    <t>HEAD OF ANIMATION / LEAD ANIMATOR</t>
  </si>
  <si>
    <t>TECHNICAL DIRECTOR</t>
  </si>
  <si>
    <t>COLOUR / LIGHTING GUIDE</t>
  </si>
  <si>
    <t>TECHNICAL DEVELOPMENT</t>
  </si>
  <si>
    <t>MATERIAL FOR PRESENTATIONS</t>
  </si>
  <si>
    <t>ANIMATION TESTING</t>
  </si>
  <si>
    <t>PILOT</t>
  </si>
  <si>
    <t>ANIMATIC STUDIO</t>
  </si>
  <si>
    <t>ADDITIONAL IMAGERY ANIMATIC</t>
  </si>
  <si>
    <t>ROUGH ANIMATION</t>
  </si>
  <si>
    <t>CAMERA MOVES ANIMATIC</t>
  </si>
  <si>
    <t>DUMMIE DIALOGUE ANIMATIC</t>
  </si>
  <si>
    <t>DUMMIE VOICES ANIMATIC</t>
  </si>
  <si>
    <t>RECORD &amp; MIX STUDIO ANIMATIC</t>
  </si>
  <si>
    <t>SOUND EDITORS ANIMATIC</t>
  </si>
  <si>
    <t>ANIMATIC EDITOR</t>
  </si>
  <si>
    <t>MATERIALS ANIMATIC</t>
  </si>
  <si>
    <t>TRAINEES ANIMATIC</t>
  </si>
  <si>
    <t>2D ANIMATION STUDIO</t>
  </si>
  <si>
    <t>KEY-ANIMATION</t>
  </si>
  <si>
    <t>ANIMATION</t>
  </si>
  <si>
    <t>INBETWEENERS</t>
  </si>
  <si>
    <t>CLEAN-UPS</t>
  </si>
  <si>
    <t>LINE TESTS / ROTOSCOPE</t>
  </si>
  <si>
    <t>COLOURING</t>
  </si>
  <si>
    <t>MATTE PAINTING</t>
  </si>
  <si>
    <t>MATERIALS</t>
  </si>
  <si>
    <t>TRAINEES</t>
  </si>
  <si>
    <t>3D ANIMATION STUDIO</t>
  </si>
  <si>
    <t>MOTION CAPTURE STUDIO</t>
  </si>
  <si>
    <t>CHARACTER ANIMATION</t>
  </si>
  <si>
    <t>CROWD ANIMATION</t>
  </si>
  <si>
    <t>ADDITIONAL ANIMATION</t>
  </si>
  <si>
    <t>COMPOSITING SUPERVISOR</t>
  </si>
  <si>
    <t>COMPOSITING</t>
  </si>
  <si>
    <t>COLORING</t>
  </si>
  <si>
    <t>DIGITAL INK &amp; PAINT</t>
  </si>
  <si>
    <t>BACKGROUNDS</t>
  </si>
  <si>
    <t>ASSISTANT BACKGROUNDS</t>
  </si>
  <si>
    <t>CHIEF MODELER</t>
  </si>
  <si>
    <t>MODELING</t>
  </si>
  <si>
    <t>ASSISTANT MODELING</t>
  </si>
  <si>
    <t>CHIEF RIGGER</t>
  </si>
  <si>
    <t>RIGGING</t>
  </si>
  <si>
    <t>ASSISTANT RIGGING</t>
  </si>
  <si>
    <t>TEXTURING</t>
  </si>
  <si>
    <t>SHADING</t>
  </si>
  <si>
    <t>LIGHTING GAFFER</t>
  </si>
  <si>
    <t>WORK STATIONS</t>
  </si>
  <si>
    <t>STOP-MOTION STUDIO</t>
  </si>
  <si>
    <t>HEAD OF PUPPET BUILDING</t>
  </si>
  <si>
    <t>PUPPET BUILDING</t>
  </si>
  <si>
    <t>DUPLICATE PUPPETS</t>
  </si>
  <si>
    <t>WALK REPLACEMENTS</t>
  </si>
  <si>
    <t>MOUTH REPLACEMENTS</t>
  </si>
  <si>
    <t>DECORATION AND  PROPBUILDING</t>
  </si>
  <si>
    <t>DIRECTOR OF PHOTOGRAPHY</t>
  </si>
  <si>
    <t>VISUAL EFFECTS SUPERVISOR / PRODUCER</t>
  </si>
  <si>
    <t>VISUAL EFFECTS COORDINATOR</t>
  </si>
  <si>
    <t>VISUAL EFFECTS ARTIST</t>
  </si>
  <si>
    <t>VFX EDITOR</t>
  </si>
  <si>
    <t>2D COMPOSITING</t>
  </si>
  <si>
    <t>3D DESIGNER</t>
  </si>
  <si>
    <t>MINIATURES &amp; MODELS</t>
  </si>
  <si>
    <t>MOVING STORYBOARD / PREVIS</t>
  </si>
  <si>
    <t>RETOUCHE / REMOVAL</t>
  </si>
  <si>
    <t>VISUAL EFFECTS PACKAGE</t>
  </si>
  <si>
    <t>PURCHASES/ STOCK SHOTS</t>
  </si>
  <si>
    <t>ADDITONAL RENTALS / EQUIPMENT</t>
  </si>
  <si>
    <t>GRAPHICS</t>
  </si>
  <si>
    <t>DIGITAL MATTES PAINTING</t>
  </si>
  <si>
    <t>PLATE PHOTOGRAPHY</t>
  </si>
  <si>
    <t>REVIEW SCREENINGS</t>
  </si>
  <si>
    <t>DIGI/ BETA/ DVD/BLURAY/HARD DISKS</t>
  </si>
  <si>
    <t>COURIER COSTS</t>
  </si>
  <si>
    <t>FILM EDITING &amp; POST PRODUCTION</t>
  </si>
  <si>
    <t>EDITORS</t>
  </si>
  <si>
    <t>ADDITIONAL EDITOR</t>
  </si>
  <si>
    <t>ASSISTANT EDITORS</t>
  </si>
  <si>
    <t>POST PRODUCTION SUPERVISOR</t>
  </si>
  <si>
    <t>EDITING EQUIPMENT PACKAGE</t>
  </si>
  <si>
    <t>TRAVEL POST</t>
  </si>
  <si>
    <t>AIRFARES POST</t>
  </si>
  <si>
    <t>HOTEL POST</t>
  </si>
  <si>
    <t>PER DIEMS POST</t>
  </si>
  <si>
    <t>COMPOSERS</t>
  </si>
  <si>
    <t>MUSICIANS / ORCHESTRA</t>
  </si>
  <si>
    <t>MUSIC TRANSFERS</t>
  </si>
  <si>
    <t>MUSIC PRODUCER / SUPERVISOR</t>
  </si>
  <si>
    <t>RECORDING STUDIO</t>
  </si>
  <si>
    <t>RECORDING STK &amp; MATERIALS</t>
  </si>
  <si>
    <t>MUSIC RIGHTS &amp; CLEARANCES</t>
  </si>
  <si>
    <t>(SUPERVISING) SOUND EDITOR</t>
  </si>
  <si>
    <t>DIALOGUE EDITOR</t>
  </si>
  <si>
    <t>ADR EDITOR</t>
  </si>
  <si>
    <t xml:space="preserve">SOUND EFX EDITOR </t>
  </si>
  <si>
    <t>MUSIC  EDIT0R</t>
  </si>
  <si>
    <t>LOOP GROUP</t>
  </si>
  <si>
    <t>SOUND DESIGNER</t>
  </si>
  <si>
    <t>SOUND EDITING EQUIPMENT</t>
  </si>
  <si>
    <t>FOLEY EDITOR</t>
  </si>
  <si>
    <t>FOLEY ARTIST</t>
  </si>
  <si>
    <t>FOLEY RECORDING</t>
  </si>
  <si>
    <t>ADR RECORDING</t>
  </si>
  <si>
    <t>hrs</t>
  </si>
  <si>
    <t>PRE MIXING SOUND</t>
  </si>
  <si>
    <t>MIX &amp; MASTERING</t>
  </si>
  <si>
    <t>(RE)RECORDING MIXER</t>
  </si>
  <si>
    <t>M&amp;E + TV TRACKS</t>
  </si>
  <si>
    <t>SOUND DELIVERIES</t>
  </si>
  <si>
    <t>AUDIO DESCRIPTION</t>
  </si>
  <si>
    <t>DOLBY LICENSE</t>
  </si>
  <si>
    <t>POST PROD. FILM &amp; DIGITAL</t>
  </si>
  <si>
    <t>NEGATIVESCAN TO 2K, 3K or 4K</t>
  </si>
  <si>
    <t>CONFORM</t>
  </si>
  <si>
    <t>COLORGRADING</t>
  </si>
  <si>
    <t>SCREENINGS</t>
  </si>
  <si>
    <t>MASTERING &amp; QC</t>
  </si>
  <si>
    <t>min</t>
  </si>
  <si>
    <t>TEMP PLAYOUTS / QUICKTIMES</t>
  </si>
  <si>
    <t>ONLINE EDITING / VERSIONING</t>
  </si>
  <si>
    <t xml:space="preserve">DCDM &amp; DCP / HD &amp; SD MASTERS </t>
  </si>
  <si>
    <t>DIGITRANSFERS / FTP</t>
  </si>
  <si>
    <t xml:space="preserve">MAIN &amp; END TITLES </t>
  </si>
  <si>
    <t>SUBTITLING DUTCH CINEMA</t>
  </si>
  <si>
    <t>UNIT PUBLICIST</t>
  </si>
  <si>
    <t>STILLS POTOGRAPHER</t>
  </si>
  <si>
    <t>STILL FILM &amp; PROCESSING</t>
  </si>
  <si>
    <t>SOCIAL MEDIA CONTENT/MAKING OF</t>
  </si>
  <si>
    <t>CONSULTANT MARKETING STRATEGY</t>
  </si>
  <si>
    <t>WEBSITE</t>
  </si>
  <si>
    <t>COPY WRITING/TRANSLATION</t>
  </si>
  <si>
    <t>POSTER/FLYER DESIGN</t>
  </si>
  <si>
    <t>TEASER/TRAILER EDITING</t>
  </si>
  <si>
    <t>TEASER/TRAILER POST PRODUCTION</t>
  </si>
  <si>
    <t>TEASER/TRAILER SHOOT</t>
  </si>
  <si>
    <t>DVD</t>
  </si>
  <si>
    <t>ELECTRONIC PRESS KIT</t>
  </si>
  <si>
    <t>RAS SCREENING</t>
  </si>
  <si>
    <t>PUBLICITY CAMPAGNE</t>
  </si>
  <si>
    <t>VIEWINGS</t>
  </si>
  <si>
    <t>PREMIERE</t>
  </si>
  <si>
    <t xml:space="preserve">TRAVEL </t>
  </si>
  <si>
    <t xml:space="preserve">HOTEL </t>
  </si>
  <si>
    <t>FESTIVALS</t>
  </si>
  <si>
    <t>SHOWREEL FOR MARKETS</t>
  </si>
  <si>
    <t>EXTRA SUBTITLING / DELIVERY ITEMS</t>
  </si>
  <si>
    <t>FOREIGN LANGUAGE VERSIONS</t>
  </si>
  <si>
    <t>OTHER PUBLICITY COST</t>
  </si>
  <si>
    <t>percentage:</t>
  </si>
  <si>
    <t>ENTERTAINMENT PACKAGE</t>
  </si>
  <si>
    <t>CAST &amp; CREW INSURANCE</t>
  </si>
  <si>
    <t>FOREIGN CREW TRAVEL</t>
  </si>
  <si>
    <t>ERRORS AND OMISSIONS</t>
  </si>
  <si>
    <t>EQUIPMENT INSURANCE</t>
  </si>
  <si>
    <t>OWN RISK</t>
  </si>
  <si>
    <t>OTHER INSURANCE CHARGES</t>
  </si>
  <si>
    <t>MEDICAL EXAMS</t>
  </si>
  <si>
    <t>ISAN REGISTRATION COSTS</t>
  </si>
  <si>
    <t>AUDIT</t>
  </si>
  <si>
    <t>AUDIT/CONTROLLING INCENTIVE</t>
  </si>
  <si>
    <t>FOREIGN LEGAL / LEGAL FEES</t>
  </si>
  <si>
    <t>CONSULTANCY SALES AGENT</t>
  </si>
  <si>
    <t>TAXES FOREIGN CREW/CAST(fringes)</t>
  </si>
  <si>
    <t>BANKCOSTS</t>
  </si>
  <si>
    <t>BANKCOSTS FOREIGN FINANCE</t>
  </si>
  <si>
    <t>INSURANCE CLAIM</t>
  </si>
  <si>
    <t>OVERTIME</t>
  </si>
  <si>
    <t>EXTRA DAYS</t>
  </si>
  <si>
    <t>CONTRACTUAL CHARGES</t>
  </si>
  <si>
    <t>COMPLETION BOND FEE</t>
  </si>
  <si>
    <t>PRODUCERS FEE</t>
  </si>
  <si>
    <t>OVERHEAD FEE</t>
  </si>
  <si>
    <t>CONTINGENCY</t>
  </si>
  <si>
    <t>total Above the Line</t>
  </si>
  <si>
    <t>total Production</t>
  </si>
  <si>
    <t>total Animation</t>
  </si>
  <si>
    <t>total Post</t>
  </si>
  <si>
    <t>total Other</t>
  </si>
  <si>
    <t>total Contingency</t>
  </si>
  <si>
    <t>total Budget</t>
  </si>
  <si>
    <t>difference</t>
  </si>
  <si>
    <t>TOTAL digital postproduction</t>
  </si>
  <si>
    <t xml:space="preserve">max. 80% van totaalbegroting </t>
  </si>
  <si>
    <t>TOTAL digital postproduction from NL</t>
  </si>
  <si>
    <t>percentage digital postproduction</t>
  </si>
  <si>
    <t>Incentive Bijdrage</t>
  </si>
  <si>
    <t>Realisatie</t>
  </si>
  <si>
    <t>NAAM PRODUCTIE</t>
  </si>
  <si>
    <t>DATUM COSTREPORT</t>
  </si>
  <si>
    <t>Per</t>
  </si>
  <si>
    <t>Datum</t>
  </si>
  <si>
    <t>Db_Cr</t>
  </si>
  <si>
    <t>Doc_Fac</t>
  </si>
  <si>
    <t>Omschrijving_mutatie</t>
  </si>
  <si>
    <t>Bedrag</t>
  </si>
  <si>
    <t>Kostenplaats</t>
  </si>
  <si>
    <t>Dagb</t>
  </si>
  <si>
    <t>Blz</t>
  </si>
  <si>
    <t>Rekening</t>
  </si>
  <si>
    <t>Bedrijfsnaam</t>
  </si>
  <si>
    <t>Betaald ja/nee</t>
  </si>
  <si>
    <t>opmerking</t>
  </si>
  <si>
    <t>Kwalificerend Ja/Nee</t>
  </si>
  <si>
    <t>1e ttb</t>
  </si>
  <si>
    <t>2e ttb</t>
  </si>
  <si>
    <t>eindafrekening</t>
  </si>
  <si>
    <t>bedragen invullen</t>
  </si>
  <si>
    <t xml:space="preserve">Totaal sluit aan op AE66 van het costreport </t>
  </si>
  <si>
    <t>Kopie uit het budget van de OVK</t>
  </si>
  <si>
    <t>Zelf invoegen obv de administratie :Totaal gerealiseerde kosten</t>
  </si>
  <si>
    <t>totaal</t>
  </si>
  <si>
    <t>kwalificerend steunfonds</t>
  </si>
  <si>
    <t>realisatie</t>
  </si>
  <si>
    <t>steunfonds</t>
  </si>
  <si>
    <t>var</t>
  </si>
  <si>
    <t>excl steunfonds</t>
  </si>
  <si>
    <t>6560</t>
  </si>
  <si>
    <t>GARANTIEREGELING PANDEMIE</t>
  </si>
  <si>
    <t>EQUITY COSTS (NL)</t>
  </si>
  <si>
    <t>SURPLUS EQUITY COSTS (NL)</t>
  </si>
  <si>
    <t xml:space="preserve">FOREIGN CO-FINANCING COSTS </t>
  </si>
  <si>
    <t>FOREIGN EQUITY COSTS</t>
  </si>
  <si>
    <t>7005</t>
  </si>
  <si>
    <t>17.5% SLEUTEL DOCUMENTAIRE</t>
  </si>
  <si>
    <t>afrekening steunfonds</t>
  </si>
  <si>
    <t>PO totaal</t>
  </si>
  <si>
    <t>PO L1=</t>
  </si>
  <si>
    <t>PO L2=</t>
  </si>
  <si>
    <t>PO INC</t>
  </si>
  <si>
    <t>zelf invoegen ; orders/nog te verwachten kosten</t>
  </si>
  <si>
    <t xml:space="preserve">PO + Realisatie is expected to complete	</t>
  </si>
  <si>
    <t>TOTAAL</t>
  </si>
  <si>
    <t>afwijking gerealiseerde kosten vs uitgangsbudget</t>
  </si>
  <si>
    <t>budgetcode invullen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</si>
</sst>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/yy;@"/>
    <numFmt numFmtId="165" formatCode="_-* #,##0_-;_-* #,##0\-;_-* &quot;-&quot;??_-;_-@_-"/>
    <numFmt numFmtId="166" formatCode="_-&quot;€&quot;\ * #,##0_-;_-&quot;€&quot;\ * #,##0\-;_-&quot;€&quot;\ * &quot;-&quot;_-;_-@_-"/>
    <numFmt numFmtId="167" formatCode="0.0%"/>
    <numFmt numFmtId="168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 diagonalUp="1" diagonalDown="1">
      <left/>
      <right/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9">
    <xf numFmtId="0" fontId="0" fillId="0" borderId="0" xfId="0"/>
    <xf numFmtId="49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165" fontId="3" fillId="0" borderId="0" xfId="0" applyNumberFormat="1" applyFont="1" applyFill="1" applyProtection="1">
      <protection locked="0"/>
    </xf>
    <xf numFmtId="165" fontId="3" fillId="3" borderId="0" xfId="0" applyNumberFormat="1" applyFont="1" applyFill="1" applyProtection="1"/>
    <xf numFmtId="165" fontId="3" fillId="0" borderId="0" xfId="0" applyNumberFormat="1" applyFont="1" applyFill="1" applyProtection="1"/>
    <xf numFmtId="165" fontId="3" fillId="3" borderId="0" xfId="0" applyNumberFormat="1" applyFont="1" applyFill="1" applyProtection="1">
      <protection locked="0"/>
    </xf>
    <xf numFmtId="0" fontId="5" fillId="2" borderId="1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3" fontId="3" fillId="3" borderId="0" xfId="0" applyNumberFormat="1" applyFont="1" applyFill="1" applyBorder="1" applyAlignment="1" applyProtection="1">
      <alignment horizontal="left"/>
    </xf>
    <xf numFmtId="3" fontId="3" fillId="3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65" fontId="5" fillId="0" borderId="0" xfId="0" applyNumberFormat="1" applyFont="1" applyFill="1" applyAlignment="1" applyProtection="1">
      <alignment horizontal="right"/>
    </xf>
    <xf numFmtId="165" fontId="3" fillId="3" borderId="0" xfId="0" applyNumberFormat="1" applyFont="1" applyFill="1" applyAlignment="1" applyProtection="1">
      <alignment horizontal="center"/>
    </xf>
    <xf numFmtId="165" fontId="3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6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right"/>
    </xf>
    <xf numFmtId="3" fontId="3" fillId="3" borderId="0" xfId="0" applyNumberFormat="1" applyFont="1" applyFill="1" applyProtection="1"/>
    <xf numFmtId="0" fontId="3" fillId="3" borderId="0" xfId="0" applyFont="1" applyFill="1" applyProtection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5" fillId="3" borderId="0" xfId="0" applyFont="1" applyFill="1" applyProtection="1"/>
    <xf numFmtId="166" fontId="3" fillId="3" borderId="0" xfId="0" applyNumberFormat="1" applyFont="1" applyFill="1" applyProtection="1"/>
    <xf numFmtId="165" fontId="5" fillId="0" borderId="0" xfId="0" applyNumberFormat="1" applyFont="1" applyFill="1" applyProtection="1"/>
    <xf numFmtId="165" fontId="5" fillId="3" borderId="0" xfId="0" applyNumberFormat="1" applyFont="1" applyFill="1" applyProtection="1"/>
    <xf numFmtId="165" fontId="5" fillId="0" borderId="2" xfId="0" applyNumberFormat="1" applyFont="1" applyFill="1" applyBorder="1" applyProtection="1"/>
    <xf numFmtId="165" fontId="5" fillId="3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49" fontId="5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7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right"/>
    </xf>
    <xf numFmtId="3" fontId="4" fillId="3" borderId="0" xfId="0" applyNumberFormat="1" applyFont="1" applyFill="1" applyProtection="1"/>
    <xf numFmtId="0" fontId="4" fillId="3" borderId="0" xfId="0" applyFont="1" applyFill="1" applyProtection="1"/>
    <xf numFmtId="165" fontId="8" fillId="0" borderId="0" xfId="0" applyNumberFormat="1" applyFont="1" applyFill="1" applyProtection="1"/>
    <xf numFmtId="165" fontId="8" fillId="3" borderId="0" xfId="0" applyNumberFormat="1" applyFont="1" applyFill="1" applyProtection="1"/>
    <xf numFmtId="0" fontId="3" fillId="0" borderId="0" xfId="0" applyFont="1" applyFill="1" applyProtection="1"/>
    <xf numFmtId="165" fontId="5" fillId="0" borderId="0" xfId="0" applyNumberFormat="1" applyFont="1" applyFill="1" applyBorder="1" applyProtection="1"/>
    <xf numFmtId="165" fontId="5" fillId="3" borderId="0" xfId="0" applyNumberFormat="1" applyFont="1" applyFill="1" applyBorder="1" applyProtection="1"/>
    <xf numFmtId="0" fontId="9" fillId="0" borderId="0" xfId="0" applyFont="1" applyFill="1" applyProtection="1"/>
    <xf numFmtId="0" fontId="9" fillId="3" borderId="0" xfId="0" applyFont="1" applyFill="1" applyProtection="1"/>
    <xf numFmtId="9" fontId="3" fillId="3" borderId="0" xfId="0" applyNumberFormat="1" applyFont="1" applyFill="1" applyProtection="1"/>
    <xf numFmtId="167" fontId="3" fillId="3" borderId="0" xfId="0" applyNumberFormat="1" applyFont="1" applyFill="1" applyProtection="1"/>
    <xf numFmtId="49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Border="1" applyProtection="1">
      <protection locked="0"/>
    </xf>
    <xf numFmtId="3" fontId="3" fillId="4" borderId="0" xfId="0" applyNumberFormat="1" applyFont="1" applyFill="1" applyBorder="1" applyProtection="1">
      <protection locked="0"/>
    </xf>
    <xf numFmtId="3" fontId="3" fillId="4" borderId="0" xfId="0" applyNumberFormat="1" applyFont="1" applyFill="1" applyBorder="1" applyAlignment="1" applyProtection="1">
      <alignment horizontal="center"/>
      <protection locked="0"/>
    </xf>
    <xf numFmtId="3" fontId="3" fillId="4" borderId="0" xfId="0" applyNumberFormat="1" applyFont="1" applyFill="1" applyProtection="1">
      <protection locked="0"/>
    </xf>
    <xf numFmtId="0" fontId="3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right"/>
      <protection locked="0"/>
    </xf>
    <xf numFmtId="165" fontId="3" fillId="5" borderId="0" xfId="0" applyNumberFormat="1" applyFont="1" applyFill="1" applyProtection="1"/>
    <xf numFmtId="165" fontId="3" fillId="4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center"/>
      <protection locked="0"/>
    </xf>
    <xf numFmtId="3" fontId="3" fillId="4" borderId="0" xfId="0" applyNumberFormat="1" applyFont="1" applyFill="1" applyProtection="1"/>
    <xf numFmtId="165" fontId="3" fillId="5" borderId="0" xfId="0" applyNumberFormat="1" applyFont="1" applyFill="1" applyProtection="1">
      <protection locked="0"/>
    </xf>
    <xf numFmtId="165" fontId="3" fillId="6" borderId="3" xfId="0" applyNumberFormat="1" applyFont="1" applyFill="1" applyBorder="1" applyProtection="1"/>
    <xf numFmtId="0" fontId="3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165" fontId="5" fillId="5" borderId="0" xfId="0" applyNumberFormat="1" applyFont="1" applyFill="1" applyProtection="1"/>
    <xf numFmtId="165" fontId="5" fillId="4" borderId="0" xfId="0" applyNumberFormat="1" applyFont="1" applyFill="1" applyProtection="1"/>
    <xf numFmtId="167" fontId="3" fillId="4" borderId="0" xfId="1" applyNumberFormat="1" applyFont="1" applyFill="1" applyAlignment="1" applyProtection="1">
      <alignment horizontal="center"/>
      <protection locked="0"/>
    </xf>
    <xf numFmtId="3" fontId="3" fillId="7" borderId="0" xfId="0" applyNumberFormat="1" applyFont="1" applyFill="1" applyBorder="1" applyProtection="1">
      <protection locked="0"/>
    </xf>
    <xf numFmtId="165" fontId="5" fillId="5" borderId="0" xfId="0" applyNumberFormat="1" applyFont="1" applyFill="1" applyProtection="1">
      <protection locked="0"/>
    </xf>
    <xf numFmtId="49" fontId="3" fillId="8" borderId="0" xfId="0" applyNumberFormat="1" applyFont="1" applyFill="1" applyAlignment="1" applyProtection="1">
      <alignment horizontal="center"/>
    </xf>
    <xf numFmtId="0" fontId="3" fillId="8" borderId="0" xfId="0" applyFont="1" applyFill="1" applyAlignment="1" applyProtection="1">
      <alignment horizontal="left"/>
    </xf>
    <xf numFmtId="165" fontId="5" fillId="5" borderId="0" xfId="0" applyNumberFormat="1" applyFont="1" applyFill="1" applyAlignment="1" applyProtection="1">
      <alignment horizontal="right"/>
      <protection locked="0"/>
    </xf>
    <xf numFmtId="0" fontId="3" fillId="7" borderId="0" xfId="0" applyFont="1" applyFill="1" applyProtection="1">
      <protection locked="0"/>
    </xf>
    <xf numFmtId="0" fontId="3" fillId="8" borderId="0" xfId="0" applyNumberFormat="1" applyFont="1" applyFill="1" applyAlignment="1" applyProtection="1">
      <alignment horizontal="center"/>
    </xf>
    <xf numFmtId="165" fontId="3" fillId="8" borderId="0" xfId="0" applyNumberFormat="1" applyFont="1" applyFill="1" applyProtection="1">
      <protection locked="0"/>
    </xf>
    <xf numFmtId="165" fontId="3" fillId="0" borderId="0" xfId="0" applyNumberFormat="1" applyFont="1" applyFill="1" applyAlignment="1" applyProtection="1">
      <alignment horizontal="right"/>
    </xf>
    <xf numFmtId="165" fontId="3" fillId="5" borderId="0" xfId="0" applyNumberFormat="1" applyFont="1" applyFill="1" applyAlignment="1" applyProtection="1">
      <alignment horizontal="right"/>
      <protection locked="0"/>
    </xf>
    <xf numFmtId="0" fontId="8" fillId="4" borderId="0" xfId="0" applyFont="1" applyFill="1" applyProtection="1">
      <protection locked="0"/>
    </xf>
    <xf numFmtId="165" fontId="8" fillId="5" borderId="0" xfId="0" applyNumberFormat="1" applyFont="1" applyFill="1" applyProtection="1">
      <protection locked="0"/>
    </xf>
    <xf numFmtId="0" fontId="3" fillId="0" borderId="0" xfId="0" applyFont="1" applyAlignment="1" applyProtection="1">
      <alignment horizontal="left"/>
    </xf>
    <xf numFmtId="3" fontId="3" fillId="4" borderId="0" xfId="0" applyNumberFormat="1" applyFont="1" applyFill="1" applyBorder="1" applyAlignment="1" applyProtection="1">
      <alignment horizontal="right"/>
      <protection locked="0"/>
    </xf>
    <xf numFmtId="3" fontId="3" fillId="4" borderId="4" xfId="0" applyNumberFormat="1" applyFont="1" applyFill="1" applyBorder="1" applyProtection="1">
      <protection locked="0"/>
    </xf>
    <xf numFmtId="0" fontId="5" fillId="7" borderId="4" xfId="0" applyFont="1" applyFill="1" applyBorder="1" applyProtection="1">
      <protection locked="0"/>
    </xf>
    <xf numFmtId="3" fontId="5" fillId="7" borderId="5" xfId="0" applyNumberFormat="1" applyFont="1" applyFill="1" applyBorder="1" applyAlignment="1" applyProtection="1">
      <alignment horizontal="right"/>
      <protection locked="0"/>
    </xf>
    <xf numFmtId="10" fontId="5" fillId="7" borderId="6" xfId="1" applyNumberFormat="1" applyFont="1" applyFill="1" applyBorder="1" applyProtection="1">
      <protection locked="0"/>
    </xf>
    <xf numFmtId="9" fontId="3" fillId="4" borderId="0" xfId="0" applyNumberFormat="1" applyFont="1" applyFill="1" applyAlignment="1" applyProtection="1">
      <alignment horizontal="right"/>
      <protection locked="0"/>
    </xf>
    <xf numFmtId="9" fontId="3" fillId="4" borderId="0" xfId="0" applyNumberFormat="1" applyFont="1" applyFill="1" applyProtection="1">
      <protection locked="0"/>
    </xf>
    <xf numFmtId="9" fontId="3" fillId="4" borderId="0" xfId="1" applyFont="1" applyFill="1" applyAlignment="1" applyProtection="1">
      <alignment horizontal="center"/>
      <protection locked="0"/>
    </xf>
    <xf numFmtId="3" fontId="3" fillId="4" borderId="0" xfId="0" applyNumberFormat="1" applyFont="1" applyFill="1" applyBorder="1" applyProtection="1"/>
    <xf numFmtId="9" fontId="3" fillId="7" borderId="0" xfId="1" applyFont="1" applyFill="1" applyAlignment="1" applyProtection="1">
      <alignment horizontal="center"/>
      <protection locked="0"/>
    </xf>
    <xf numFmtId="0" fontId="3" fillId="7" borderId="0" xfId="0" applyFont="1" applyFill="1" applyAlignment="1" applyProtection="1">
      <alignment horizontal="right"/>
      <protection locked="0"/>
    </xf>
    <xf numFmtId="3" fontId="3" fillId="7" borderId="0" xfId="0" applyNumberFormat="1" applyFont="1" applyFill="1" applyProtection="1">
      <protection locked="0"/>
    </xf>
    <xf numFmtId="3" fontId="3" fillId="7" borderId="0" xfId="0" applyNumberFormat="1" applyFont="1" applyFill="1" applyBorder="1" applyProtection="1"/>
    <xf numFmtId="165" fontId="3" fillId="9" borderId="0" xfId="0" applyNumberFormat="1" applyFont="1" applyFill="1" applyProtection="1">
      <protection locked="0"/>
    </xf>
    <xf numFmtId="165" fontId="3" fillId="7" borderId="0" xfId="0" applyNumberFormat="1" applyFont="1" applyFill="1" applyProtection="1">
      <protection locked="0"/>
    </xf>
    <xf numFmtId="3" fontId="11" fillId="0" borderId="0" xfId="0" applyNumberFormat="1" applyFont="1" applyFill="1" applyBorder="1" applyProtection="1">
      <protection locked="0"/>
    </xf>
    <xf numFmtId="0" fontId="9" fillId="4" borderId="0" xfId="0" applyFont="1" applyFill="1" applyProtection="1">
      <protection locked="0"/>
    </xf>
    <xf numFmtId="165" fontId="3" fillId="4" borderId="0" xfId="0" applyNumberFormat="1" applyFont="1" applyFill="1" applyProtection="1"/>
    <xf numFmtId="165" fontId="3" fillId="10" borderId="0" xfId="0" applyNumberFormat="1" applyFont="1" applyFill="1" applyProtection="1"/>
    <xf numFmtId="165" fontId="5" fillId="4" borderId="0" xfId="0" applyNumberFormat="1" applyFont="1" applyFill="1" applyProtection="1">
      <protection locked="0"/>
    </xf>
    <xf numFmtId="9" fontId="3" fillId="4" borderId="0" xfId="1" applyNumberFormat="1" applyFont="1" applyFill="1" applyAlignment="1" applyProtection="1">
      <alignment horizontal="center"/>
      <protection locked="0"/>
    </xf>
    <xf numFmtId="165" fontId="3" fillId="5" borderId="2" xfId="0" applyNumberFormat="1" applyFont="1" applyFill="1" applyBorder="1" applyProtection="1">
      <protection locked="0"/>
    </xf>
    <xf numFmtId="165" fontId="3" fillId="4" borderId="2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/>
    <xf numFmtId="165" fontId="3" fillId="5" borderId="0" xfId="0" applyNumberFormat="1" applyFont="1" applyFill="1" applyBorder="1" applyProtection="1">
      <protection locked="0"/>
    </xf>
    <xf numFmtId="165" fontId="3" fillId="4" borderId="0" xfId="0" applyNumberFormat="1" applyFont="1" applyFill="1" applyBorder="1" applyProtection="1">
      <protection locked="0"/>
    </xf>
    <xf numFmtId="0" fontId="3" fillId="8" borderId="0" xfId="0" applyFont="1" applyFill="1" applyAlignment="1" applyProtection="1">
      <alignment horizontal="left"/>
      <protection locked="0"/>
    </xf>
    <xf numFmtId="3" fontId="5" fillId="8" borderId="0" xfId="0" applyNumberFormat="1" applyFont="1" applyFill="1" applyBorder="1" applyAlignment="1" applyProtection="1">
      <alignment horizontal="left"/>
      <protection locked="0"/>
    </xf>
    <xf numFmtId="165" fontId="5" fillId="8" borderId="0" xfId="0" applyNumberFormat="1" applyFont="1" applyFill="1" applyProtection="1"/>
    <xf numFmtId="168" fontId="5" fillId="8" borderId="0" xfId="1" applyNumberFormat="1" applyFont="1" applyFill="1" applyAlignment="1" applyProtection="1">
      <alignment horizontal="left"/>
    </xf>
    <xf numFmtId="165" fontId="11" fillId="4" borderId="0" xfId="0" applyNumberFormat="1" applyFont="1" applyFill="1" applyProtection="1">
      <protection locked="0"/>
    </xf>
    <xf numFmtId="9" fontId="3" fillId="8" borderId="0" xfId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9" fontId="3" fillId="0" borderId="0" xfId="0" applyNumberFormat="1" applyFont="1" applyFill="1" applyProtection="1">
      <protection locked="0"/>
    </xf>
    <xf numFmtId="165" fontId="3" fillId="11" borderId="0" xfId="0" applyNumberFormat="1" applyFont="1" applyFill="1" applyProtection="1"/>
    <xf numFmtId="165" fontId="3" fillId="11" borderId="0" xfId="0" applyNumberFormat="1" applyFont="1" applyFill="1" applyAlignment="1" applyProtection="1">
      <alignment horizontal="center"/>
    </xf>
    <xf numFmtId="165" fontId="5" fillId="11" borderId="0" xfId="0" applyNumberFormat="1" applyFont="1" applyFill="1" applyProtection="1"/>
    <xf numFmtId="165" fontId="5" fillId="11" borderId="2" xfId="0" applyNumberFormat="1" applyFont="1" applyFill="1" applyBorder="1" applyProtection="1"/>
    <xf numFmtId="165" fontId="8" fillId="11" borderId="0" xfId="0" applyNumberFormat="1" applyFont="1" applyFill="1" applyProtection="1"/>
    <xf numFmtId="165" fontId="5" fillId="11" borderId="0" xfId="0" applyNumberFormat="1" applyFont="1" applyFill="1" applyBorder="1" applyProtection="1"/>
    <xf numFmtId="165" fontId="3" fillId="11" borderId="0" xfId="0" applyNumberFormat="1" applyFont="1" applyFill="1" applyProtection="1">
      <protection locked="0"/>
    </xf>
    <xf numFmtId="165" fontId="5" fillId="11" borderId="0" xfId="0" applyNumberFormat="1" applyFont="1" applyFill="1" applyProtection="1">
      <protection locked="0"/>
    </xf>
    <xf numFmtId="165" fontId="5" fillId="11" borderId="0" xfId="0" applyNumberFormat="1" applyFont="1" applyFill="1" applyAlignment="1" applyProtection="1">
      <alignment horizontal="right"/>
      <protection locked="0"/>
    </xf>
    <xf numFmtId="165" fontId="3" fillId="11" borderId="0" xfId="0" applyNumberFormat="1" applyFont="1" applyFill="1" applyAlignment="1" applyProtection="1">
      <alignment horizontal="right"/>
      <protection locked="0"/>
    </xf>
    <xf numFmtId="165" fontId="8" fillId="11" borderId="0" xfId="0" applyNumberFormat="1" applyFont="1" applyFill="1" applyProtection="1">
      <protection locked="0"/>
    </xf>
    <xf numFmtId="165" fontId="3" fillId="11" borderId="2" xfId="0" applyNumberFormat="1" applyFont="1" applyFill="1" applyBorder="1" applyProtection="1">
      <protection locked="0"/>
    </xf>
    <xf numFmtId="165" fontId="3" fillId="11" borderId="0" xfId="0" applyNumberFormat="1" applyFont="1" applyFill="1" applyBorder="1" applyProtection="1">
      <protection locked="0"/>
    </xf>
    <xf numFmtId="165" fontId="11" fillId="11" borderId="0" xfId="0" applyNumberFormat="1" applyFont="1" applyFill="1" applyProtection="1">
      <protection locked="0"/>
    </xf>
    <xf numFmtId="0" fontId="3" fillId="11" borderId="0" xfId="0" applyFont="1" applyFill="1" applyProtection="1">
      <protection locked="0"/>
    </xf>
    <xf numFmtId="165" fontId="3" fillId="11" borderId="3" xfId="0" applyNumberFormat="1" applyFont="1" applyFill="1" applyBorder="1" applyProtection="1"/>
    <xf numFmtId="165" fontId="3" fillId="10" borderId="7" xfId="0" applyNumberFormat="1" applyFont="1" applyFill="1" applyBorder="1" applyProtection="1"/>
    <xf numFmtId="165" fontId="3" fillId="10" borderId="7" xfId="0" applyNumberFormat="1" applyFont="1" applyFill="1" applyBorder="1" applyProtection="1">
      <protection locked="0"/>
    </xf>
    <xf numFmtId="165" fontId="3" fillId="10" borderId="0" xfId="0" applyNumberFormat="1" applyFont="1" applyFill="1" applyProtection="1">
      <protection locked="0"/>
    </xf>
    <xf numFmtId="165" fontId="5" fillId="10" borderId="7" xfId="0" applyNumberFormat="1" applyFont="1" applyFill="1" applyBorder="1" applyProtection="1"/>
    <xf numFmtId="165" fontId="5" fillId="10" borderId="0" xfId="0" applyNumberFormat="1" applyFont="1" applyFill="1" applyProtection="1"/>
    <xf numFmtId="165" fontId="5" fillId="10" borderId="8" xfId="0" applyNumberFormat="1" applyFont="1" applyFill="1" applyBorder="1" applyProtection="1"/>
    <xf numFmtId="165" fontId="5" fillId="10" borderId="2" xfId="0" applyNumberFormat="1" applyFont="1" applyFill="1" applyBorder="1" applyProtection="1"/>
    <xf numFmtId="165" fontId="8" fillId="10" borderId="7" xfId="0" applyNumberFormat="1" applyFont="1" applyFill="1" applyBorder="1" applyProtection="1"/>
    <xf numFmtId="165" fontId="8" fillId="10" borderId="0" xfId="0" applyNumberFormat="1" applyFont="1" applyFill="1" applyProtection="1"/>
    <xf numFmtId="165" fontId="5" fillId="10" borderId="0" xfId="0" applyNumberFormat="1" applyFont="1" applyFill="1" applyBorder="1" applyProtection="1"/>
    <xf numFmtId="165" fontId="3" fillId="10" borderId="0" xfId="0" applyNumberFormat="1" applyFont="1" applyFill="1" applyBorder="1" applyProtection="1"/>
    <xf numFmtId="165" fontId="5" fillId="10" borderId="7" xfId="0" applyNumberFormat="1" applyFont="1" applyFill="1" applyBorder="1" applyProtection="1">
      <protection locked="0"/>
    </xf>
    <xf numFmtId="165" fontId="5" fillId="10" borderId="0" xfId="0" applyNumberFormat="1" applyFont="1" applyFill="1" applyProtection="1">
      <protection locked="0"/>
    </xf>
    <xf numFmtId="165" fontId="3" fillId="10" borderId="8" xfId="0" applyNumberFormat="1" applyFont="1" applyFill="1" applyBorder="1" applyProtection="1">
      <protection locked="0"/>
    </xf>
    <xf numFmtId="165" fontId="3" fillId="10" borderId="2" xfId="0" applyNumberFormat="1" applyFont="1" applyFill="1" applyBorder="1" applyProtection="1">
      <protection locked="0"/>
    </xf>
    <xf numFmtId="165" fontId="3" fillId="10" borderId="0" xfId="0" applyNumberFormat="1" applyFont="1" applyFill="1" applyBorder="1" applyProtection="1">
      <protection locked="0"/>
    </xf>
    <xf numFmtId="0" fontId="3" fillId="10" borderId="7" xfId="0" applyFont="1" applyFill="1" applyBorder="1" applyProtection="1">
      <protection locked="0"/>
    </xf>
    <xf numFmtId="0" fontId="3" fillId="10" borderId="0" xfId="0" applyFont="1" applyFill="1" applyProtection="1">
      <protection locked="0"/>
    </xf>
    <xf numFmtId="165" fontId="8" fillId="10" borderId="0" xfId="0" applyNumberFormat="1" applyFont="1" applyFill="1" applyBorder="1" applyProtection="1"/>
    <xf numFmtId="165" fontId="5" fillId="10" borderId="0" xfId="0" applyNumberFormat="1" applyFont="1" applyFill="1" applyBorder="1" applyProtection="1">
      <protection locked="0"/>
    </xf>
    <xf numFmtId="0" fontId="3" fillId="10" borderId="0" xfId="0" applyFont="1" applyFill="1" applyBorder="1" applyProtection="1">
      <protection locked="0"/>
    </xf>
    <xf numFmtId="0" fontId="2" fillId="0" borderId="0" xfId="2" applyFont="1"/>
    <xf numFmtId="4" fontId="2" fillId="0" borderId="0" xfId="2" applyNumberFormat="1" applyFont="1"/>
    <xf numFmtId="0" fontId="2" fillId="13" borderId="0" xfId="2" applyFont="1" applyFill="1"/>
    <xf numFmtId="0" fontId="2" fillId="13" borderId="0" xfId="0" applyFont="1" applyFill="1"/>
    <xf numFmtId="0" fontId="0" fillId="13" borderId="0" xfId="0" applyFill="1"/>
    <xf numFmtId="49" fontId="3" fillId="0" borderId="2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Protection="1">
      <protection locked="0"/>
    </xf>
    <xf numFmtId="17" fontId="4" fillId="0" borderId="2" xfId="0" applyNumberFormat="1" applyFont="1" applyFill="1" applyBorder="1" applyAlignment="1" applyProtection="1">
      <alignment horizontal="right"/>
    </xf>
    <xf numFmtId="0" fontId="0" fillId="0" borderId="2" xfId="0" applyBorder="1"/>
    <xf numFmtId="165" fontId="5" fillId="12" borderId="0" xfId="0" applyNumberFormat="1" applyFont="1" applyFill="1" applyAlignment="1" applyProtection="1">
      <alignment horizontal="right"/>
    </xf>
    <xf numFmtId="165" fontId="5" fillId="12" borderId="0" xfId="0" applyNumberFormat="1" applyFont="1" applyFill="1" applyProtection="1"/>
    <xf numFmtId="165" fontId="5" fillId="12" borderId="2" xfId="0" applyNumberFormat="1" applyFont="1" applyFill="1" applyBorder="1" applyProtection="1"/>
    <xf numFmtId="165" fontId="8" fillId="12" borderId="0" xfId="0" applyNumberFormat="1" applyFont="1" applyFill="1" applyProtection="1"/>
    <xf numFmtId="165" fontId="5" fillId="12" borderId="0" xfId="0" applyNumberFormat="1" applyFont="1" applyFill="1" applyBorder="1" applyProtection="1"/>
    <xf numFmtId="165" fontId="3" fillId="12" borderId="0" xfId="0" applyNumberFormat="1" applyFont="1" applyFill="1" applyProtection="1"/>
    <xf numFmtId="165" fontId="5" fillId="12" borderId="0" xfId="0" applyNumberFormat="1" applyFont="1" applyFill="1" applyAlignment="1" applyProtection="1">
      <alignment horizontal="right"/>
      <protection locked="0"/>
    </xf>
    <xf numFmtId="165" fontId="3" fillId="12" borderId="0" xfId="0" applyNumberFormat="1" applyFont="1" applyFill="1" applyAlignment="1" applyProtection="1">
      <alignment horizontal="right"/>
    </xf>
    <xf numFmtId="165" fontId="3" fillId="12" borderId="2" xfId="0" applyNumberFormat="1" applyFont="1" applyFill="1" applyBorder="1" applyProtection="1"/>
    <xf numFmtId="165" fontId="3" fillId="12" borderId="0" xfId="0" applyNumberFormat="1" applyFont="1" applyFill="1" applyBorder="1" applyProtection="1"/>
    <xf numFmtId="165" fontId="3" fillId="12" borderId="0" xfId="0" applyNumberFormat="1" applyFont="1" applyFill="1" applyProtection="1">
      <protection locked="0"/>
    </xf>
    <xf numFmtId="165" fontId="5" fillId="0" borderId="7" xfId="0" applyNumberFormat="1" applyFont="1" applyBorder="1" applyAlignment="1">
      <alignment horizontal="right"/>
    </xf>
    <xf numFmtId="165" fontId="5" fillId="0" borderId="7" xfId="0" applyNumberFormat="1" applyFont="1" applyBorder="1"/>
    <xf numFmtId="165" fontId="5" fillId="0" borderId="8" xfId="0" applyNumberFormat="1" applyFont="1" applyBorder="1"/>
    <xf numFmtId="165" fontId="8" fillId="0" borderId="7" xfId="0" applyNumberFormat="1" applyFont="1" applyBorder="1"/>
    <xf numFmtId="165" fontId="3" fillId="0" borderId="7" xfId="0" applyNumberFormat="1" applyFont="1" applyBorder="1"/>
    <xf numFmtId="165" fontId="5" fillId="0" borderId="7" xfId="0" applyNumberFormat="1" applyFont="1" applyBorder="1" applyAlignment="1" applyProtection="1">
      <alignment horizontal="right"/>
      <protection locked="0"/>
    </xf>
    <xf numFmtId="165" fontId="3" fillId="0" borderId="7" xfId="0" applyNumberFormat="1" applyFont="1" applyBorder="1" applyAlignment="1">
      <alignment horizontal="right"/>
    </xf>
    <xf numFmtId="165" fontId="3" fillId="0" borderId="8" xfId="0" applyNumberFormat="1" applyFont="1" applyBorder="1"/>
    <xf numFmtId="165" fontId="3" fillId="0" borderId="7" xfId="0" applyNumberFormat="1" applyFont="1" applyBorder="1" applyProtection="1">
      <protection locked="0"/>
    </xf>
    <xf numFmtId="0" fontId="0" fillId="12" borderId="0" xfId="0" applyFill="1"/>
    <xf numFmtId="0" fontId="2" fillId="12" borderId="0" xfId="0" applyFont="1" applyFill="1"/>
    <xf numFmtId="165" fontId="5" fillId="12" borderId="0" xfId="0" applyNumberFormat="1" applyFont="1" applyFill="1" applyAlignment="1" applyProtection="1">
      <alignment horizontal="right" wrapText="1"/>
    </xf>
    <xf numFmtId="0" fontId="3" fillId="8" borderId="0" xfId="3" applyFont="1" applyFill="1" applyAlignment="1" applyProtection="1">
      <alignment horizontal="left"/>
    </xf>
    <xf numFmtId="0" fontId="3" fillId="8" borderId="0" xfId="3" applyFont="1" applyFill="1" applyAlignment="1" applyProtection="1">
      <alignment horizontal="left"/>
    </xf>
    <xf numFmtId="0" fontId="3" fillId="8" borderId="0" xfId="3" applyNumberFormat="1" applyFont="1" applyFill="1" applyAlignment="1" applyProtection="1">
      <alignment horizontal="center"/>
    </xf>
    <xf numFmtId="49" fontId="3" fillId="0" borderId="0" xfId="3" applyNumberFormat="1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/>
    </xf>
    <xf numFmtId="0" fontId="3" fillId="8" borderId="0" xfId="3" applyFont="1" applyFill="1" applyAlignment="1" applyProtection="1">
      <alignment horizontal="left"/>
    </xf>
    <xf numFmtId="49" fontId="3" fillId="8" borderId="0" xfId="3" applyNumberFormat="1" applyFont="1" applyFill="1" applyAlignment="1" applyProtection="1">
      <alignment horizontal="center"/>
    </xf>
    <xf numFmtId="41" fontId="3" fillId="14" borderId="7" xfId="7" applyNumberFormat="1" applyFont="1" applyFill="1" applyBorder="1" applyProtection="1">
      <protection locked="0"/>
    </xf>
    <xf numFmtId="41" fontId="3" fillId="14" borderId="9" xfId="7" applyNumberFormat="1" applyFont="1" applyFill="1" applyBorder="1" applyProtection="1">
      <protection locked="0"/>
    </xf>
    <xf numFmtId="41" fontId="0" fillId="14" borderId="7" xfId="7" applyNumberFormat="1" applyFont="1" applyFill="1" applyBorder="1"/>
    <xf numFmtId="41" fontId="17" fillId="14" borderId="9" xfId="7" applyNumberFormat="1" applyFont="1" applyFill="1" applyBorder="1" applyAlignment="1">
      <alignment wrapText="1"/>
    </xf>
    <xf numFmtId="41" fontId="0" fillId="14" borderId="9" xfId="7" applyNumberFormat="1" applyFont="1" applyFill="1" applyBorder="1"/>
    <xf numFmtId="41" fontId="0" fillId="14" borderId="12" xfId="7" applyNumberFormat="1" applyFont="1" applyFill="1" applyBorder="1"/>
    <xf numFmtId="41" fontId="0" fillId="14" borderId="13" xfId="7" applyNumberFormat="1" applyFont="1" applyFill="1" applyBorder="1"/>
    <xf numFmtId="0" fontId="0" fillId="0" borderId="2" xfId="0" applyBorder="1" applyAlignment="1">
      <alignment horizontal="center"/>
    </xf>
    <xf numFmtId="41" fontId="0" fillId="14" borderId="8" xfId="7" applyNumberFormat="1" applyFont="1" applyFill="1" applyBorder="1" applyAlignment="1">
      <alignment horizontal="center"/>
    </xf>
    <xf numFmtId="41" fontId="0" fillId="14" borderId="11" xfId="7" applyNumberFormat="1" applyFont="1" applyFill="1" applyBorder="1" applyAlignment="1">
      <alignment horizontal="center"/>
    </xf>
    <xf numFmtId="0" fontId="5" fillId="8" borderId="0" xfId="0" applyFont="1" applyFill="1" applyAlignment="1" applyProtection="1">
      <alignment horizontal="left"/>
      <protection locked="0"/>
    </xf>
    <xf numFmtId="0" fontId="5" fillId="8" borderId="0" xfId="0" applyNumberFormat="1" applyFont="1" applyFill="1" applyAlignment="1" applyProtection="1">
      <alignment horizontal="left"/>
      <protection locked="0"/>
    </xf>
    <xf numFmtId="0" fontId="5" fillId="11" borderId="0" xfId="0" applyNumberFormat="1" applyFont="1" applyFill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11" xfId="0" applyFont="1" applyFill="1" applyBorder="1" applyAlignment="1" applyProtection="1">
      <alignment horizontal="center" wrapText="1"/>
      <protection locked="0"/>
    </xf>
    <xf numFmtId="165" fontId="3" fillId="10" borderId="8" xfId="0" applyNumberFormat="1" applyFont="1" applyFill="1" applyBorder="1" applyAlignment="1" applyProtection="1">
      <alignment horizontal="center"/>
      <protection locked="0"/>
    </xf>
    <xf numFmtId="165" fontId="3" fillId="10" borderId="2" xfId="0" applyNumberFormat="1" applyFont="1" applyFill="1" applyBorder="1" applyAlignment="1" applyProtection="1">
      <alignment horizontal="center"/>
      <protection locked="0"/>
    </xf>
    <xf numFmtId="165" fontId="3" fillId="10" borderId="11" xfId="0" applyNumberFormat="1" applyFont="1" applyFill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</cellXfs>
  <cellStyles count="8">
    <cellStyle name="Comma 2" xfId="4"/>
    <cellStyle name="Normal 2" xfId="3"/>
    <cellStyle name="Percent 2" xfId="6"/>
    <cellStyle name="Procent" xfId="1" builtinId="5"/>
    <cellStyle name="Standaard" xfId="0" builtinId="0"/>
    <cellStyle name="Standaard 2" xfId="5"/>
    <cellStyle name="Standaard 5" xfId="2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vos\AppData\Local\Microsoft\Windows\INetCache\Content.Outlook\VIG14H7H\begroting_standaard_model_production_incentive_budget_original-2019%20laatste%20aanpassingenM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leiding-werkwijze"/>
      <sheetName val="budget"/>
      <sheetName val="globals"/>
      <sheetName val="budgetMMB"/>
      <sheetName val="template vb taxshelter equity"/>
      <sheetName val="exportMMB"/>
    </sheetNames>
    <sheetDataSet>
      <sheetData sheetId="0" refreshError="1"/>
      <sheetData sheetId="1" refreshError="1"/>
      <sheetData sheetId="2" refreshError="1">
        <row r="2">
          <cell r="B2">
            <v>35430</v>
          </cell>
        </row>
        <row r="7">
          <cell r="C7">
            <v>0</v>
          </cell>
        </row>
        <row r="10">
          <cell r="C10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 t="str">
            <v>%</v>
          </cell>
        </row>
        <row r="16">
          <cell r="C16" t="str">
            <v>yes</v>
          </cell>
        </row>
        <row r="18">
          <cell r="C18">
            <v>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853"/>
  <sheetViews>
    <sheetView tabSelected="1" zoomScale="70" zoomScaleNormal="70" workbookViewId="0">
      <pane xSplit="3" ySplit="3" topLeftCell="D58" activePane="bottomRight" state="frozen"/>
      <selection pane="topRight" activeCell="D1" sqref="D1"/>
      <selection pane="bottomLeft" activeCell="A4" sqref="A4"/>
      <selection pane="bottomRight" activeCell="AC71" sqref="AC71"/>
    </sheetView>
  </sheetViews>
  <sheetFormatPr defaultRowHeight="15" outlineLevelCol="1" x14ac:dyDescent="0.25"/>
  <cols>
    <col min="1" max="1" width="6.28515625" style="2" customWidth="1"/>
    <col min="2" max="2" width="31.42578125" style="120" customWidth="1"/>
    <col min="3" max="3" width="3.5703125" style="120" customWidth="1"/>
    <col min="4" max="4" width="13.140625" style="2" bestFit="1" customWidth="1"/>
    <col min="5" max="5" width="4.7109375" style="60" hidden="1" customWidth="1" outlineLevel="1"/>
    <col min="6" max="6" width="5.5703125" style="65" hidden="1" customWidth="1" outlineLevel="1"/>
    <col min="7" max="7" width="4.7109375" style="61" hidden="1" customWidth="1" outlineLevel="1"/>
    <col min="8" max="8" width="4.7109375" style="60" hidden="1" customWidth="1" outlineLevel="1"/>
    <col min="9" max="10" width="4.42578125" style="60" hidden="1" customWidth="1" outlineLevel="1"/>
    <col min="11" max="11" width="8.7109375" style="60" hidden="1" customWidth="1" outlineLevel="1"/>
    <col min="12" max="12" width="10.7109375" style="179" bestFit="1" customWidth="1" collapsed="1"/>
    <col min="13" max="13" width="10.7109375" style="179" bestFit="1" customWidth="1"/>
    <col min="14" max="14" width="10.7109375" style="3" bestFit="1" customWidth="1"/>
    <col min="15" max="15" width="8.28515625" style="62" bestFit="1" customWidth="1"/>
    <col min="16" max="16" width="10.7109375" style="5" bestFit="1" customWidth="1"/>
    <col min="17" max="18" width="9.5703125" style="63" hidden="1" customWidth="1" outlineLevel="1"/>
    <col min="19" max="19" width="9" style="63" hidden="1" customWidth="1" outlineLevel="1"/>
    <col min="20" max="20" width="9.5703125" style="63" hidden="1" customWidth="1" outlineLevel="1"/>
    <col min="21" max="21" width="9.5703125" style="3" customWidth="1" collapsed="1"/>
    <col min="22" max="22" width="9.5703125" style="63" customWidth="1"/>
    <col min="23" max="23" width="9.5703125" style="139" customWidth="1"/>
    <col min="24" max="25" width="9.5703125" style="153" customWidth="1"/>
    <col min="26" max="26" width="9.5703125" style="140" customWidth="1"/>
    <col min="27" max="27" width="10.7109375" style="188" bestFit="1" customWidth="1"/>
    <col min="28" max="28" width="8.28515625" style="122" bestFit="1" customWidth="1"/>
    <col min="29" max="29" width="10.7109375" style="5" bestFit="1" customWidth="1"/>
    <col min="30" max="31" width="9.5703125" style="128" customWidth="1" outlineLevel="1"/>
    <col min="32" max="32" width="9" style="128" customWidth="1" outlineLevel="1"/>
    <col min="33" max="33" width="9.5703125" style="128" customWidth="1" outlineLevel="1"/>
    <col min="34" max="34" width="9.5703125" style="128" customWidth="1"/>
    <col min="35" max="35" width="21.85546875" style="201" bestFit="1" customWidth="1"/>
    <col min="36" max="36" width="25.42578125" style="203" customWidth="1"/>
    <col min="38" max="40" width="10.7109375" style="179" bestFit="1" customWidth="1"/>
  </cols>
  <sheetData>
    <row r="1" spans="1:40" s="168" customFormat="1" x14ac:dyDescent="0.25">
      <c r="A1" s="164"/>
      <c r="B1" s="165" t="s">
        <v>632</v>
      </c>
      <c r="C1" s="166"/>
      <c r="D1" s="167" t="s">
        <v>0</v>
      </c>
      <c r="E1" s="212" t="s">
        <v>652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3"/>
      <c r="W1" s="214" t="s">
        <v>673</v>
      </c>
      <c r="X1" s="215"/>
      <c r="Y1" s="215"/>
      <c r="Z1" s="216"/>
      <c r="AA1" s="217" t="s">
        <v>653</v>
      </c>
      <c r="AB1" s="206"/>
      <c r="AC1" s="206"/>
      <c r="AD1" s="206"/>
      <c r="AE1" s="206"/>
      <c r="AF1" s="206"/>
      <c r="AG1" s="206"/>
      <c r="AH1" s="218"/>
      <c r="AI1" s="207" t="s">
        <v>674</v>
      </c>
      <c r="AJ1" s="208" t="s">
        <v>673</v>
      </c>
      <c r="AL1" s="206" t="s">
        <v>668</v>
      </c>
      <c r="AM1" s="206"/>
      <c r="AN1" s="206"/>
    </row>
    <row r="2" spans="1:40" x14ac:dyDescent="0.25">
      <c r="A2" s="1"/>
      <c r="B2" s="7" t="s">
        <v>631</v>
      </c>
      <c r="C2" s="8" t="s">
        <v>1</v>
      </c>
      <c r="D2" s="2" t="s">
        <v>2</v>
      </c>
      <c r="E2" s="9" t="s">
        <v>3</v>
      </c>
      <c r="F2" s="9" t="s">
        <v>4</v>
      </c>
      <c r="G2" s="9" t="s">
        <v>5</v>
      </c>
      <c r="H2" s="10" t="s">
        <v>6</v>
      </c>
      <c r="I2" s="11" t="s">
        <v>7</v>
      </c>
      <c r="J2" s="11" t="s">
        <v>8</v>
      </c>
      <c r="K2" s="9" t="s">
        <v>9</v>
      </c>
      <c r="L2" s="169" t="s">
        <v>10</v>
      </c>
      <c r="M2" s="169" t="s">
        <v>10</v>
      </c>
      <c r="N2" s="12" t="s">
        <v>10</v>
      </c>
      <c r="O2" s="13" t="s">
        <v>11</v>
      </c>
      <c r="P2" s="14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5" t="s">
        <v>17</v>
      </c>
      <c r="V2" s="4" t="s">
        <v>18</v>
      </c>
      <c r="W2" s="138" t="s">
        <v>669</v>
      </c>
      <c r="X2" s="148" t="s">
        <v>670</v>
      </c>
      <c r="Y2" s="148" t="s">
        <v>671</v>
      </c>
      <c r="Z2" s="106" t="s">
        <v>672</v>
      </c>
      <c r="AA2" s="180" t="s">
        <v>630</v>
      </c>
      <c r="AB2" s="123" t="s">
        <v>11</v>
      </c>
      <c r="AC2" s="14" t="s">
        <v>12</v>
      </c>
      <c r="AD2" s="128" t="s">
        <v>13</v>
      </c>
      <c r="AE2" s="128" t="s">
        <v>14</v>
      </c>
      <c r="AF2" s="128" t="s">
        <v>15</v>
      </c>
      <c r="AG2" s="128" t="s">
        <v>16</v>
      </c>
      <c r="AH2" s="122" t="s">
        <v>18</v>
      </c>
      <c r="AI2" s="199" t="s">
        <v>675</v>
      </c>
      <c r="AJ2" s="200" t="s">
        <v>658</v>
      </c>
      <c r="AL2" s="169" t="s">
        <v>656</v>
      </c>
      <c r="AM2" s="169" t="s">
        <v>10</v>
      </c>
      <c r="AN2" s="169" t="s">
        <v>658</v>
      </c>
    </row>
    <row r="3" spans="1:40" ht="23.25" x14ac:dyDescent="0.25">
      <c r="A3" s="15"/>
      <c r="B3" s="16" t="s">
        <v>19</v>
      </c>
      <c r="C3" s="16"/>
      <c r="D3" s="17"/>
      <c r="E3" s="18"/>
      <c r="F3" s="19"/>
      <c r="G3" s="20"/>
      <c r="H3" s="21"/>
      <c r="I3" s="22"/>
      <c r="J3" s="20"/>
      <c r="K3" s="22"/>
      <c r="L3" s="191" t="s">
        <v>659</v>
      </c>
      <c r="M3" s="169" t="s">
        <v>657</v>
      </c>
      <c r="N3" s="12" t="s">
        <v>654</v>
      </c>
      <c r="O3" s="4"/>
      <c r="Q3" s="4"/>
      <c r="R3" s="4"/>
      <c r="S3" s="4"/>
      <c r="T3" s="4"/>
      <c r="U3" s="5"/>
      <c r="V3" s="4"/>
      <c r="W3" s="138"/>
      <c r="X3" s="148"/>
      <c r="Y3" s="148"/>
      <c r="Z3" s="106"/>
      <c r="AA3" s="180" t="s">
        <v>654</v>
      </c>
      <c r="AD3" s="122"/>
      <c r="AE3" s="122"/>
      <c r="AF3" s="122"/>
      <c r="AG3" s="122"/>
      <c r="AH3" s="122"/>
      <c r="AJ3" s="202" t="s">
        <v>676</v>
      </c>
      <c r="AL3" s="169" t="s">
        <v>657</v>
      </c>
      <c r="AM3" s="169" t="s">
        <v>657</v>
      </c>
      <c r="AN3" s="169" t="s">
        <v>657</v>
      </c>
    </row>
    <row r="4" spans="1:40" x14ac:dyDescent="0.25">
      <c r="A4" s="23">
        <v>1000</v>
      </c>
      <c r="B4" s="8" t="s">
        <v>20</v>
      </c>
      <c r="C4" s="8"/>
      <c r="D4" s="24"/>
      <c r="E4" s="25"/>
      <c r="F4" s="19"/>
      <c r="G4" s="20"/>
      <c r="H4" s="21"/>
      <c r="I4" s="22"/>
      <c r="J4" s="20"/>
      <c r="K4" s="26"/>
      <c r="L4" s="170">
        <f t="shared" ref="L4:M4" si="0">L89</f>
        <v>0</v>
      </c>
      <c r="M4" s="170">
        <f t="shared" si="0"/>
        <v>0</v>
      </c>
      <c r="N4" s="27">
        <f t="shared" ref="N4:W4" si="1">N89</f>
        <v>0</v>
      </c>
      <c r="O4" s="28">
        <f t="shared" si="1"/>
        <v>0</v>
      </c>
      <c r="P4" s="27">
        <f t="shared" si="1"/>
        <v>0</v>
      </c>
      <c r="Q4" s="28">
        <f t="shared" si="1"/>
        <v>0</v>
      </c>
      <c r="R4" s="28">
        <f t="shared" si="1"/>
        <v>0</v>
      </c>
      <c r="S4" s="28">
        <f t="shared" si="1"/>
        <v>0</v>
      </c>
      <c r="T4" s="28">
        <f t="shared" si="1"/>
        <v>0</v>
      </c>
      <c r="U4" s="5">
        <f t="shared" si="1"/>
        <v>0</v>
      </c>
      <c r="V4" s="28">
        <f t="shared" si="1"/>
        <v>0</v>
      </c>
      <c r="W4" s="141">
        <f t="shared" si="1"/>
        <v>0</v>
      </c>
      <c r="X4" s="147"/>
      <c r="Y4" s="147"/>
      <c r="Z4" s="142"/>
      <c r="AA4" s="181">
        <f t="shared" ref="AA4:AJ4" si="2">AA89</f>
        <v>0</v>
      </c>
      <c r="AB4" s="124">
        <f t="shared" si="2"/>
        <v>0</v>
      </c>
      <c r="AC4" s="27">
        <f t="shared" si="2"/>
        <v>0</v>
      </c>
      <c r="AD4" s="124">
        <f t="shared" si="2"/>
        <v>0</v>
      </c>
      <c r="AE4" s="124">
        <f t="shared" si="2"/>
        <v>0</v>
      </c>
      <c r="AF4" s="124">
        <f t="shared" si="2"/>
        <v>0</v>
      </c>
      <c r="AG4" s="124">
        <f t="shared" si="2"/>
        <v>0</v>
      </c>
      <c r="AH4" s="124">
        <f t="shared" si="2"/>
        <v>0</v>
      </c>
      <c r="AI4" s="201">
        <f t="shared" si="2"/>
        <v>0</v>
      </c>
      <c r="AJ4" s="203">
        <f t="shared" si="2"/>
        <v>0</v>
      </c>
      <c r="AL4" s="170">
        <f t="shared" ref="AL4:AM4" si="3">AL89</f>
        <v>0</v>
      </c>
      <c r="AM4" s="170">
        <f t="shared" si="3"/>
        <v>0</v>
      </c>
      <c r="AN4" s="170">
        <f t="shared" ref="AN4" si="4">AN89</f>
        <v>0</v>
      </c>
    </row>
    <row r="5" spans="1:40" x14ac:dyDescent="0.25">
      <c r="A5" s="23">
        <v>1100</v>
      </c>
      <c r="B5" s="8" t="s">
        <v>21</v>
      </c>
      <c r="C5" s="8"/>
      <c r="D5" s="24"/>
      <c r="E5" s="25"/>
      <c r="F5" s="19"/>
      <c r="G5" s="20"/>
      <c r="H5" s="21"/>
      <c r="I5" s="22"/>
      <c r="J5" s="20"/>
      <c r="K5" s="26"/>
      <c r="L5" s="170">
        <f t="shared" ref="L5:M5" si="5">L102</f>
        <v>0</v>
      </c>
      <c r="M5" s="170">
        <f t="shared" si="5"/>
        <v>0</v>
      </c>
      <c r="N5" s="27">
        <f t="shared" ref="N5:W5" si="6">N102</f>
        <v>0</v>
      </c>
      <c r="O5" s="28">
        <f t="shared" si="6"/>
        <v>0</v>
      </c>
      <c r="P5" s="27">
        <f t="shared" si="6"/>
        <v>0</v>
      </c>
      <c r="Q5" s="28">
        <f t="shared" si="6"/>
        <v>0</v>
      </c>
      <c r="R5" s="28">
        <f t="shared" si="6"/>
        <v>0</v>
      </c>
      <c r="S5" s="28">
        <f t="shared" si="6"/>
        <v>0</v>
      </c>
      <c r="T5" s="28">
        <f t="shared" si="6"/>
        <v>0</v>
      </c>
      <c r="U5" s="5">
        <f t="shared" si="6"/>
        <v>0</v>
      </c>
      <c r="V5" s="28">
        <f t="shared" si="6"/>
        <v>0</v>
      </c>
      <c r="W5" s="141">
        <f t="shared" si="6"/>
        <v>0</v>
      </c>
      <c r="X5" s="147"/>
      <c r="Y5" s="147"/>
      <c r="Z5" s="142"/>
      <c r="AA5" s="181">
        <f t="shared" ref="AA5:AJ5" si="7">AA102</f>
        <v>0</v>
      </c>
      <c r="AB5" s="124">
        <f t="shared" si="7"/>
        <v>0</v>
      </c>
      <c r="AC5" s="27">
        <f t="shared" si="7"/>
        <v>0</v>
      </c>
      <c r="AD5" s="124">
        <f t="shared" si="7"/>
        <v>0</v>
      </c>
      <c r="AE5" s="124">
        <f t="shared" si="7"/>
        <v>0</v>
      </c>
      <c r="AF5" s="124">
        <f t="shared" si="7"/>
        <v>0</v>
      </c>
      <c r="AG5" s="124">
        <f t="shared" si="7"/>
        <v>0</v>
      </c>
      <c r="AH5" s="124">
        <f t="shared" si="7"/>
        <v>0</v>
      </c>
      <c r="AI5" s="201">
        <f t="shared" si="7"/>
        <v>0</v>
      </c>
      <c r="AJ5" s="203">
        <f t="shared" si="7"/>
        <v>0</v>
      </c>
      <c r="AL5" s="170">
        <f t="shared" ref="AL5:AM5" si="8">AL102</f>
        <v>0</v>
      </c>
      <c r="AM5" s="170">
        <f t="shared" si="8"/>
        <v>0</v>
      </c>
      <c r="AN5" s="170">
        <f t="shared" ref="AN5" si="9">AN102</f>
        <v>0</v>
      </c>
    </row>
    <row r="6" spans="1:40" x14ac:dyDescent="0.25">
      <c r="A6" s="23">
        <v>1200</v>
      </c>
      <c r="B6" s="8" t="s">
        <v>22</v>
      </c>
      <c r="C6" s="8"/>
      <c r="D6" s="24"/>
      <c r="E6" s="25"/>
      <c r="F6" s="19"/>
      <c r="G6" s="20"/>
      <c r="H6" s="21"/>
      <c r="I6" s="22"/>
      <c r="J6" s="20"/>
      <c r="K6" s="26"/>
      <c r="L6" s="170">
        <f t="shared" ref="L6:M6" si="10">L115</f>
        <v>0</v>
      </c>
      <c r="M6" s="170">
        <f t="shared" si="10"/>
        <v>0</v>
      </c>
      <c r="N6" s="27">
        <f t="shared" ref="N6:W6" si="11">N115</f>
        <v>0</v>
      </c>
      <c r="O6" s="28">
        <f t="shared" si="11"/>
        <v>0</v>
      </c>
      <c r="P6" s="27">
        <f t="shared" si="11"/>
        <v>0</v>
      </c>
      <c r="Q6" s="28">
        <f t="shared" si="11"/>
        <v>0</v>
      </c>
      <c r="R6" s="28">
        <f t="shared" si="11"/>
        <v>0</v>
      </c>
      <c r="S6" s="28">
        <f t="shared" si="11"/>
        <v>0</v>
      </c>
      <c r="T6" s="28">
        <f t="shared" si="11"/>
        <v>0</v>
      </c>
      <c r="U6" s="5">
        <f t="shared" si="11"/>
        <v>0</v>
      </c>
      <c r="V6" s="28">
        <f t="shared" si="11"/>
        <v>0</v>
      </c>
      <c r="W6" s="141">
        <f t="shared" si="11"/>
        <v>0</v>
      </c>
      <c r="X6" s="147"/>
      <c r="Y6" s="147"/>
      <c r="Z6" s="142"/>
      <c r="AA6" s="181">
        <f t="shared" ref="AA6:AJ6" si="12">AA115</f>
        <v>0</v>
      </c>
      <c r="AB6" s="124">
        <f t="shared" si="12"/>
        <v>0</v>
      </c>
      <c r="AC6" s="27">
        <f t="shared" si="12"/>
        <v>0</v>
      </c>
      <c r="AD6" s="124">
        <f t="shared" si="12"/>
        <v>0</v>
      </c>
      <c r="AE6" s="124">
        <f t="shared" si="12"/>
        <v>0</v>
      </c>
      <c r="AF6" s="124">
        <f t="shared" si="12"/>
        <v>0</v>
      </c>
      <c r="AG6" s="124">
        <f t="shared" si="12"/>
        <v>0</v>
      </c>
      <c r="AH6" s="124">
        <f t="shared" si="12"/>
        <v>0</v>
      </c>
      <c r="AI6" s="201">
        <f t="shared" si="12"/>
        <v>0</v>
      </c>
      <c r="AJ6" s="203">
        <f t="shared" si="12"/>
        <v>0</v>
      </c>
      <c r="AL6" s="170">
        <f t="shared" ref="AL6:AM6" si="13">AL115</f>
        <v>0</v>
      </c>
      <c r="AM6" s="170">
        <f t="shared" si="13"/>
        <v>0</v>
      </c>
      <c r="AN6" s="170">
        <f t="shared" ref="AN6" si="14">AN115</f>
        <v>0</v>
      </c>
    </row>
    <row r="7" spans="1:40" x14ac:dyDescent="0.25">
      <c r="A7" s="23">
        <v>1300</v>
      </c>
      <c r="B7" s="8" t="s">
        <v>23</v>
      </c>
      <c r="C7" s="8"/>
      <c r="D7" s="24"/>
      <c r="E7" s="25"/>
      <c r="F7" s="19"/>
      <c r="G7" s="20"/>
      <c r="H7" s="21"/>
      <c r="I7" s="22"/>
      <c r="J7" s="20"/>
      <c r="K7" s="26"/>
      <c r="L7" s="170">
        <f t="shared" ref="L7:M7" si="15">L131</f>
        <v>0</v>
      </c>
      <c r="M7" s="170">
        <f t="shared" si="15"/>
        <v>0</v>
      </c>
      <c r="N7" s="27">
        <f t="shared" ref="N7:W7" si="16">N131</f>
        <v>0</v>
      </c>
      <c r="O7" s="28">
        <f t="shared" si="16"/>
        <v>0</v>
      </c>
      <c r="P7" s="27">
        <f t="shared" si="16"/>
        <v>0</v>
      </c>
      <c r="Q7" s="28">
        <f t="shared" si="16"/>
        <v>0</v>
      </c>
      <c r="R7" s="28">
        <f t="shared" si="16"/>
        <v>0</v>
      </c>
      <c r="S7" s="28">
        <f t="shared" si="16"/>
        <v>0</v>
      </c>
      <c r="T7" s="28">
        <f t="shared" si="16"/>
        <v>0</v>
      </c>
      <c r="U7" s="5">
        <f t="shared" si="16"/>
        <v>0</v>
      </c>
      <c r="V7" s="28">
        <f t="shared" si="16"/>
        <v>0</v>
      </c>
      <c r="W7" s="141">
        <f t="shared" si="16"/>
        <v>0</v>
      </c>
      <c r="X7" s="147"/>
      <c r="Y7" s="147"/>
      <c r="Z7" s="142"/>
      <c r="AA7" s="181">
        <f t="shared" ref="AA7:AJ7" si="17">AA131</f>
        <v>0</v>
      </c>
      <c r="AB7" s="124">
        <f t="shared" si="17"/>
        <v>0</v>
      </c>
      <c r="AC7" s="27">
        <f t="shared" si="17"/>
        <v>0</v>
      </c>
      <c r="AD7" s="124">
        <f t="shared" si="17"/>
        <v>0</v>
      </c>
      <c r="AE7" s="124">
        <f t="shared" si="17"/>
        <v>0</v>
      </c>
      <c r="AF7" s="124">
        <f t="shared" si="17"/>
        <v>0</v>
      </c>
      <c r="AG7" s="124">
        <f t="shared" si="17"/>
        <v>0</v>
      </c>
      <c r="AH7" s="124">
        <f t="shared" si="17"/>
        <v>0</v>
      </c>
      <c r="AI7" s="201">
        <f t="shared" si="17"/>
        <v>0</v>
      </c>
      <c r="AJ7" s="203">
        <f t="shared" si="17"/>
        <v>0</v>
      </c>
      <c r="AL7" s="170">
        <f t="shared" ref="AL7:AM7" si="18">AL131</f>
        <v>0</v>
      </c>
      <c r="AM7" s="170">
        <f t="shared" si="18"/>
        <v>0</v>
      </c>
      <c r="AN7" s="170">
        <f t="shared" ref="AN7" si="19">AN131</f>
        <v>0</v>
      </c>
    </row>
    <row r="8" spans="1:40" x14ac:dyDescent="0.25">
      <c r="A8" s="23">
        <v>1400</v>
      </c>
      <c r="B8" s="8" t="s">
        <v>24</v>
      </c>
      <c r="C8" s="8"/>
      <c r="D8" s="24"/>
      <c r="E8" s="25"/>
      <c r="F8" s="19"/>
      <c r="G8" s="20"/>
      <c r="H8" s="21"/>
      <c r="I8" s="22"/>
      <c r="J8" s="20"/>
      <c r="K8" s="26"/>
      <c r="L8" s="170">
        <f t="shared" ref="L8:M8" si="20">L166</f>
        <v>0</v>
      </c>
      <c r="M8" s="170">
        <f t="shared" si="20"/>
        <v>0</v>
      </c>
      <c r="N8" s="27">
        <f t="shared" ref="N8:W8" si="21">N166</f>
        <v>0</v>
      </c>
      <c r="O8" s="28">
        <f t="shared" si="21"/>
        <v>0</v>
      </c>
      <c r="P8" s="27">
        <f t="shared" si="21"/>
        <v>0</v>
      </c>
      <c r="Q8" s="28">
        <f t="shared" si="21"/>
        <v>0</v>
      </c>
      <c r="R8" s="28">
        <f t="shared" si="21"/>
        <v>0</v>
      </c>
      <c r="S8" s="28">
        <f t="shared" si="21"/>
        <v>0</v>
      </c>
      <c r="T8" s="28">
        <f t="shared" si="21"/>
        <v>0</v>
      </c>
      <c r="U8" s="5">
        <f t="shared" si="21"/>
        <v>0</v>
      </c>
      <c r="V8" s="28">
        <f t="shared" si="21"/>
        <v>0</v>
      </c>
      <c r="W8" s="141">
        <f t="shared" si="21"/>
        <v>0</v>
      </c>
      <c r="X8" s="147"/>
      <c r="Y8" s="147"/>
      <c r="Z8" s="142"/>
      <c r="AA8" s="181">
        <f t="shared" ref="AA8:AJ8" si="22">AA166</f>
        <v>0</v>
      </c>
      <c r="AB8" s="124">
        <f t="shared" si="22"/>
        <v>0</v>
      </c>
      <c r="AC8" s="27">
        <f t="shared" si="22"/>
        <v>0</v>
      </c>
      <c r="AD8" s="124">
        <f t="shared" si="22"/>
        <v>0</v>
      </c>
      <c r="AE8" s="124">
        <f t="shared" si="22"/>
        <v>0</v>
      </c>
      <c r="AF8" s="124">
        <f t="shared" si="22"/>
        <v>0</v>
      </c>
      <c r="AG8" s="124">
        <f t="shared" si="22"/>
        <v>0</v>
      </c>
      <c r="AH8" s="124">
        <f t="shared" si="22"/>
        <v>0</v>
      </c>
      <c r="AI8" s="201">
        <f t="shared" si="22"/>
        <v>0</v>
      </c>
      <c r="AJ8" s="203">
        <f t="shared" si="22"/>
        <v>0</v>
      </c>
      <c r="AL8" s="170">
        <f t="shared" ref="AL8:AM8" si="23">AL166</f>
        <v>0</v>
      </c>
      <c r="AM8" s="170">
        <f t="shared" si="23"/>
        <v>0</v>
      </c>
      <c r="AN8" s="170">
        <f t="shared" ref="AN8" si="24">AN166</f>
        <v>0</v>
      </c>
    </row>
    <row r="9" spans="1:40" x14ac:dyDescent="0.25">
      <c r="A9" s="23">
        <v>1500</v>
      </c>
      <c r="B9" s="8" t="s">
        <v>25</v>
      </c>
      <c r="C9" s="8"/>
      <c r="D9" s="24"/>
      <c r="E9" s="25"/>
      <c r="F9" s="19"/>
      <c r="G9" s="20"/>
      <c r="H9" s="21"/>
      <c r="I9" s="22"/>
      <c r="J9" s="20"/>
      <c r="K9" s="26"/>
      <c r="L9" s="171">
        <f t="shared" ref="L9:M9" si="25">L176</f>
        <v>0</v>
      </c>
      <c r="M9" s="171">
        <f t="shared" si="25"/>
        <v>0</v>
      </c>
      <c r="N9" s="29">
        <f t="shared" ref="N9:W9" si="26">N176</f>
        <v>0</v>
      </c>
      <c r="O9" s="30">
        <f t="shared" si="26"/>
        <v>0</v>
      </c>
      <c r="P9" s="29">
        <f t="shared" si="26"/>
        <v>0</v>
      </c>
      <c r="Q9" s="30">
        <f t="shared" si="26"/>
        <v>0</v>
      </c>
      <c r="R9" s="30">
        <f t="shared" si="26"/>
        <v>0</v>
      </c>
      <c r="S9" s="30">
        <f t="shared" si="26"/>
        <v>0</v>
      </c>
      <c r="T9" s="30">
        <f t="shared" si="26"/>
        <v>0</v>
      </c>
      <c r="U9" s="31">
        <f t="shared" si="26"/>
        <v>0</v>
      </c>
      <c r="V9" s="30">
        <f t="shared" si="26"/>
        <v>0</v>
      </c>
      <c r="W9" s="143">
        <f t="shared" si="26"/>
        <v>0</v>
      </c>
      <c r="X9" s="144"/>
      <c r="Y9" s="144"/>
      <c r="Z9" s="144"/>
      <c r="AA9" s="182">
        <f t="shared" ref="AA9" si="27">AA176</f>
        <v>0</v>
      </c>
      <c r="AB9" s="125">
        <f t="shared" ref="AB9:AJ9" si="28">AB176</f>
        <v>0</v>
      </c>
      <c r="AC9" s="29">
        <f t="shared" si="28"/>
        <v>0</v>
      </c>
      <c r="AD9" s="125">
        <f t="shared" si="28"/>
        <v>0</v>
      </c>
      <c r="AE9" s="125">
        <f t="shared" si="28"/>
        <v>0</v>
      </c>
      <c r="AF9" s="125">
        <f t="shared" si="28"/>
        <v>0</v>
      </c>
      <c r="AG9" s="125">
        <f t="shared" si="28"/>
        <v>0</v>
      </c>
      <c r="AH9" s="125">
        <f t="shared" si="28"/>
        <v>0</v>
      </c>
      <c r="AI9" s="201">
        <f t="shared" si="28"/>
        <v>0</v>
      </c>
      <c r="AJ9" s="203">
        <f t="shared" si="28"/>
        <v>0</v>
      </c>
      <c r="AL9" s="171">
        <f t="shared" ref="AL9:AM9" si="29">AL176</f>
        <v>0</v>
      </c>
      <c r="AM9" s="171">
        <f t="shared" si="29"/>
        <v>0</v>
      </c>
      <c r="AN9" s="171">
        <f t="shared" ref="AN9" si="30">AN176</f>
        <v>0</v>
      </c>
    </row>
    <row r="10" spans="1:40" x14ac:dyDescent="0.25">
      <c r="A10" s="32"/>
      <c r="B10" s="33" t="s">
        <v>26</v>
      </c>
      <c r="C10" s="33"/>
      <c r="D10" s="34"/>
      <c r="E10" s="35"/>
      <c r="F10" s="36"/>
      <c r="G10" s="37"/>
      <c r="H10" s="38"/>
      <c r="I10" s="39"/>
      <c r="J10" s="37"/>
      <c r="K10" s="26"/>
      <c r="L10" s="172">
        <f t="shared" ref="L10:M10" si="31">SUM(L4:L9)</f>
        <v>0</v>
      </c>
      <c r="M10" s="172">
        <f t="shared" si="31"/>
        <v>0</v>
      </c>
      <c r="N10" s="40">
        <f t="shared" ref="N10:W10" si="32">SUM(N4:N9)</f>
        <v>0</v>
      </c>
      <c r="O10" s="41">
        <f t="shared" si="32"/>
        <v>0</v>
      </c>
      <c r="P10" s="40">
        <f t="shared" si="32"/>
        <v>0</v>
      </c>
      <c r="Q10" s="41">
        <f t="shared" si="32"/>
        <v>0</v>
      </c>
      <c r="R10" s="41">
        <f t="shared" si="32"/>
        <v>0</v>
      </c>
      <c r="S10" s="41">
        <f t="shared" si="32"/>
        <v>0</v>
      </c>
      <c r="T10" s="41">
        <f t="shared" si="32"/>
        <v>0</v>
      </c>
      <c r="U10" s="5">
        <f t="shared" si="32"/>
        <v>0</v>
      </c>
      <c r="V10" s="41">
        <f t="shared" si="32"/>
        <v>0</v>
      </c>
      <c r="W10" s="145">
        <f t="shared" si="32"/>
        <v>0</v>
      </c>
      <c r="X10" s="156"/>
      <c r="Y10" s="156"/>
      <c r="Z10" s="146"/>
      <c r="AA10" s="183">
        <f t="shared" ref="AA10" si="33">SUM(AA4:AA9)</f>
        <v>0</v>
      </c>
      <c r="AB10" s="126">
        <f t="shared" ref="AB10:AJ10" si="34">SUM(AB4:AB9)</f>
        <v>0</v>
      </c>
      <c r="AC10" s="40">
        <f t="shared" si="34"/>
        <v>0</v>
      </c>
      <c r="AD10" s="126">
        <f t="shared" si="34"/>
        <v>0</v>
      </c>
      <c r="AE10" s="126">
        <f t="shared" si="34"/>
        <v>0</v>
      </c>
      <c r="AF10" s="126">
        <f t="shared" si="34"/>
        <v>0</v>
      </c>
      <c r="AG10" s="126">
        <f t="shared" si="34"/>
        <v>0</v>
      </c>
      <c r="AH10" s="126">
        <f t="shared" si="34"/>
        <v>0</v>
      </c>
      <c r="AI10" s="204">
        <f t="shared" si="34"/>
        <v>0</v>
      </c>
      <c r="AJ10" s="205">
        <f t="shared" si="34"/>
        <v>0</v>
      </c>
      <c r="AL10" s="172">
        <f t="shared" ref="AL10:AM10" si="35">SUM(AL4:AL9)</f>
        <v>0</v>
      </c>
      <c r="AM10" s="172">
        <f t="shared" si="35"/>
        <v>0</v>
      </c>
      <c r="AN10" s="172">
        <f t="shared" ref="AN10" si="36">SUM(AN4:AN9)</f>
        <v>0</v>
      </c>
    </row>
    <row r="11" spans="1:40" x14ac:dyDescent="0.25">
      <c r="A11" s="32"/>
      <c r="B11" s="8"/>
      <c r="C11" s="8"/>
      <c r="D11" s="24"/>
      <c r="E11" s="25"/>
      <c r="F11" s="19"/>
      <c r="G11" s="20"/>
      <c r="H11" s="21"/>
      <c r="I11" s="22"/>
      <c r="J11" s="20"/>
      <c r="K11" s="26"/>
      <c r="L11" s="170"/>
      <c r="M11" s="170"/>
      <c r="N11" s="27"/>
      <c r="O11" s="28"/>
      <c r="P11" s="27"/>
      <c r="Q11" s="28"/>
      <c r="R11" s="28"/>
      <c r="S11" s="28"/>
      <c r="T11" s="28"/>
      <c r="U11" s="5"/>
      <c r="V11" s="28"/>
      <c r="W11" s="141"/>
      <c r="X11" s="147"/>
      <c r="Y11" s="147"/>
      <c r="Z11" s="142"/>
      <c r="AA11" s="181"/>
      <c r="AB11" s="124"/>
      <c r="AC11" s="27"/>
      <c r="AD11" s="124"/>
      <c r="AE11" s="124"/>
      <c r="AF11" s="124"/>
      <c r="AG11" s="124"/>
      <c r="AH11" s="124"/>
      <c r="AL11" s="170"/>
      <c r="AM11" s="170"/>
      <c r="AN11" s="170"/>
    </row>
    <row r="12" spans="1:40" x14ac:dyDescent="0.25">
      <c r="A12" s="23">
        <v>2000</v>
      </c>
      <c r="B12" s="8" t="s">
        <v>27</v>
      </c>
      <c r="C12" s="8"/>
      <c r="D12" s="24"/>
      <c r="E12" s="25"/>
      <c r="F12" s="19"/>
      <c r="G12" s="20"/>
      <c r="H12" s="21"/>
      <c r="I12" s="22"/>
      <c r="J12" s="20"/>
      <c r="K12" s="26"/>
      <c r="L12" s="170">
        <f t="shared" ref="L12:M12" si="37">L205</f>
        <v>0</v>
      </c>
      <c r="M12" s="170">
        <f t="shared" si="37"/>
        <v>0</v>
      </c>
      <c r="N12" s="27">
        <f t="shared" ref="N12:W12" si="38">N205</f>
        <v>0</v>
      </c>
      <c r="O12" s="28">
        <f t="shared" si="38"/>
        <v>0</v>
      </c>
      <c r="P12" s="27">
        <f t="shared" si="38"/>
        <v>0</v>
      </c>
      <c r="Q12" s="28">
        <f t="shared" si="38"/>
        <v>0</v>
      </c>
      <c r="R12" s="28">
        <f t="shared" si="38"/>
        <v>0</v>
      </c>
      <c r="S12" s="28">
        <f t="shared" si="38"/>
        <v>0</v>
      </c>
      <c r="T12" s="28">
        <f t="shared" si="38"/>
        <v>0</v>
      </c>
      <c r="U12" s="5">
        <f t="shared" si="38"/>
        <v>0</v>
      </c>
      <c r="V12" s="28">
        <f t="shared" si="38"/>
        <v>0</v>
      </c>
      <c r="W12" s="141">
        <f t="shared" si="38"/>
        <v>0</v>
      </c>
      <c r="X12" s="147"/>
      <c r="Y12" s="147"/>
      <c r="Z12" s="142"/>
      <c r="AA12" s="181">
        <f t="shared" ref="AA12:AJ12" si="39">AA205</f>
        <v>0</v>
      </c>
      <c r="AB12" s="124">
        <f t="shared" si="39"/>
        <v>0</v>
      </c>
      <c r="AC12" s="27">
        <f t="shared" si="39"/>
        <v>0</v>
      </c>
      <c r="AD12" s="124">
        <f t="shared" si="39"/>
        <v>0</v>
      </c>
      <c r="AE12" s="124">
        <f t="shared" si="39"/>
        <v>0</v>
      </c>
      <c r="AF12" s="124">
        <f t="shared" si="39"/>
        <v>0</v>
      </c>
      <c r="AG12" s="124">
        <f t="shared" si="39"/>
        <v>0</v>
      </c>
      <c r="AH12" s="124">
        <f t="shared" si="39"/>
        <v>0</v>
      </c>
      <c r="AI12" s="201">
        <f t="shared" si="39"/>
        <v>0</v>
      </c>
      <c r="AJ12" s="203">
        <f t="shared" si="39"/>
        <v>0</v>
      </c>
      <c r="AL12" s="170">
        <f t="shared" ref="AL12:AM12" si="40">AL205</f>
        <v>0</v>
      </c>
      <c r="AM12" s="170">
        <f t="shared" si="40"/>
        <v>0</v>
      </c>
      <c r="AN12" s="170">
        <f t="shared" ref="AN12" si="41">AN205</f>
        <v>0</v>
      </c>
    </row>
    <row r="13" spans="1:40" x14ac:dyDescent="0.25">
      <c r="A13" s="23">
        <v>2200</v>
      </c>
      <c r="B13" s="8" t="s">
        <v>28</v>
      </c>
      <c r="C13" s="8"/>
      <c r="D13" s="24"/>
      <c r="E13" s="25"/>
      <c r="F13" s="19"/>
      <c r="G13" s="20"/>
      <c r="H13" s="21"/>
      <c r="I13" s="22"/>
      <c r="J13" s="20"/>
      <c r="K13" s="26"/>
      <c r="L13" s="170">
        <f t="shared" ref="L13:M13" si="42">L218</f>
        <v>0</v>
      </c>
      <c r="M13" s="170">
        <f t="shared" si="42"/>
        <v>0</v>
      </c>
      <c r="N13" s="27">
        <f t="shared" ref="N13:W13" si="43">N218</f>
        <v>0</v>
      </c>
      <c r="O13" s="28">
        <f t="shared" si="43"/>
        <v>0</v>
      </c>
      <c r="P13" s="27">
        <f t="shared" si="43"/>
        <v>0</v>
      </c>
      <c r="Q13" s="28">
        <f t="shared" si="43"/>
        <v>0</v>
      </c>
      <c r="R13" s="28">
        <f t="shared" si="43"/>
        <v>0</v>
      </c>
      <c r="S13" s="28">
        <f t="shared" si="43"/>
        <v>0</v>
      </c>
      <c r="T13" s="28">
        <f t="shared" si="43"/>
        <v>0</v>
      </c>
      <c r="U13" s="5">
        <f t="shared" si="43"/>
        <v>0</v>
      </c>
      <c r="V13" s="28">
        <f t="shared" si="43"/>
        <v>0</v>
      </c>
      <c r="W13" s="141">
        <f t="shared" si="43"/>
        <v>0</v>
      </c>
      <c r="X13" s="147"/>
      <c r="Y13" s="147"/>
      <c r="Z13" s="142"/>
      <c r="AA13" s="181">
        <f t="shared" ref="AA13:AJ13" si="44">AA218</f>
        <v>0</v>
      </c>
      <c r="AB13" s="124">
        <f t="shared" si="44"/>
        <v>0</v>
      </c>
      <c r="AC13" s="27">
        <f t="shared" si="44"/>
        <v>0</v>
      </c>
      <c r="AD13" s="124">
        <f t="shared" si="44"/>
        <v>0</v>
      </c>
      <c r="AE13" s="124">
        <f t="shared" si="44"/>
        <v>0</v>
      </c>
      <c r="AF13" s="124">
        <f t="shared" si="44"/>
        <v>0</v>
      </c>
      <c r="AG13" s="124">
        <f t="shared" si="44"/>
        <v>0</v>
      </c>
      <c r="AH13" s="124">
        <f t="shared" si="44"/>
        <v>0</v>
      </c>
      <c r="AI13" s="201">
        <f t="shared" si="44"/>
        <v>0</v>
      </c>
      <c r="AJ13" s="203">
        <f t="shared" si="44"/>
        <v>0</v>
      </c>
      <c r="AL13" s="170">
        <f t="shared" ref="AL13:AM13" si="45">AL218</f>
        <v>0</v>
      </c>
      <c r="AM13" s="170">
        <f t="shared" si="45"/>
        <v>0</v>
      </c>
      <c r="AN13" s="170">
        <f t="shared" ref="AN13" si="46">AN218</f>
        <v>0</v>
      </c>
    </row>
    <row r="14" spans="1:40" x14ac:dyDescent="0.25">
      <c r="A14" s="23">
        <v>2300</v>
      </c>
      <c r="B14" s="8" t="s">
        <v>29</v>
      </c>
      <c r="C14" s="8"/>
      <c r="D14" s="24"/>
      <c r="E14" s="25"/>
      <c r="F14" s="19"/>
      <c r="G14" s="20"/>
      <c r="H14" s="21"/>
      <c r="I14" s="22"/>
      <c r="J14" s="20"/>
      <c r="K14" s="26"/>
      <c r="L14" s="170">
        <f t="shared" ref="L14:M14" si="47">L234</f>
        <v>0</v>
      </c>
      <c r="M14" s="170">
        <f t="shared" si="47"/>
        <v>0</v>
      </c>
      <c r="N14" s="27">
        <f t="shared" ref="N14:W14" si="48">N234</f>
        <v>0</v>
      </c>
      <c r="O14" s="28">
        <f t="shared" si="48"/>
        <v>0</v>
      </c>
      <c r="P14" s="27">
        <f t="shared" si="48"/>
        <v>0</v>
      </c>
      <c r="Q14" s="28">
        <f t="shared" si="48"/>
        <v>0</v>
      </c>
      <c r="R14" s="28">
        <f t="shared" si="48"/>
        <v>0</v>
      </c>
      <c r="S14" s="28">
        <f t="shared" si="48"/>
        <v>0</v>
      </c>
      <c r="T14" s="28">
        <f t="shared" si="48"/>
        <v>0</v>
      </c>
      <c r="U14" s="5">
        <f t="shared" si="48"/>
        <v>0</v>
      </c>
      <c r="V14" s="28">
        <f t="shared" si="48"/>
        <v>0</v>
      </c>
      <c r="W14" s="141">
        <f t="shared" si="48"/>
        <v>0</v>
      </c>
      <c r="X14" s="147"/>
      <c r="Y14" s="147"/>
      <c r="Z14" s="142"/>
      <c r="AA14" s="181">
        <f t="shared" ref="AA14:AJ14" si="49">AA234</f>
        <v>0</v>
      </c>
      <c r="AB14" s="124">
        <f t="shared" si="49"/>
        <v>0</v>
      </c>
      <c r="AC14" s="27">
        <f t="shared" si="49"/>
        <v>0</v>
      </c>
      <c r="AD14" s="124">
        <f t="shared" si="49"/>
        <v>0</v>
      </c>
      <c r="AE14" s="124">
        <f t="shared" si="49"/>
        <v>0</v>
      </c>
      <c r="AF14" s="124">
        <f t="shared" si="49"/>
        <v>0</v>
      </c>
      <c r="AG14" s="124">
        <f t="shared" si="49"/>
        <v>0</v>
      </c>
      <c r="AH14" s="124">
        <f t="shared" si="49"/>
        <v>0</v>
      </c>
      <c r="AI14" s="201">
        <f t="shared" si="49"/>
        <v>0</v>
      </c>
      <c r="AJ14" s="203">
        <f t="shared" si="49"/>
        <v>0</v>
      </c>
      <c r="AL14" s="170">
        <f t="shared" ref="AL14:AM14" si="50">AL234</f>
        <v>0</v>
      </c>
      <c r="AM14" s="170">
        <f t="shared" si="50"/>
        <v>0</v>
      </c>
      <c r="AN14" s="170">
        <f t="shared" ref="AN14" si="51">AN234</f>
        <v>0</v>
      </c>
    </row>
    <row r="15" spans="1:40" x14ac:dyDescent="0.25">
      <c r="A15" s="23">
        <v>2400</v>
      </c>
      <c r="B15" s="8" t="s">
        <v>30</v>
      </c>
      <c r="C15" s="8"/>
      <c r="D15" s="24"/>
      <c r="E15" s="25"/>
      <c r="F15" s="19"/>
      <c r="G15" s="20"/>
      <c r="H15" s="21"/>
      <c r="I15" s="22"/>
      <c r="J15" s="20"/>
      <c r="K15" s="26"/>
      <c r="L15" s="170">
        <f t="shared" ref="L15:M15" si="52">L254</f>
        <v>0</v>
      </c>
      <c r="M15" s="170">
        <f t="shared" si="52"/>
        <v>0</v>
      </c>
      <c r="N15" s="27">
        <f t="shared" ref="N15:W15" si="53">N254</f>
        <v>0</v>
      </c>
      <c r="O15" s="28">
        <f t="shared" si="53"/>
        <v>0</v>
      </c>
      <c r="P15" s="27">
        <f t="shared" si="53"/>
        <v>0</v>
      </c>
      <c r="Q15" s="28">
        <f t="shared" si="53"/>
        <v>0</v>
      </c>
      <c r="R15" s="28">
        <f t="shared" si="53"/>
        <v>0</v>
      </c>
      <c r="S15" s="28">
        <f t="shared" si="53"/>
        <v>0</v>
      </c>
      <c r="T15" s="28">
        <f t="shared" si="53"/>
        <v>0</v>
      </c>
      <c r="U15" s="5">
        <f t="shared" si="53"/>
        <v>0</v>
      </c>
      <c r="V15" s="28">
        <f t="shared" si="53"/>
        <v>0</v>
      </c>
      <c r="W15" s="141">
        <f t="shared" si="53"/>
        <v>0</v>
      </c>
      <c r="X15" s="147"/>
      <c r="Y15" s="147"/>
      <c r="Z15" s="142"/>
      <c r="AA15" s="181">
        <f t="shared" ref="AA15:AJ15" si="54">AA254</f>
        <v>0</v>
      </c>
      <c r="AB15" s="124">
        <f t="shared" si="54"/>
        <v>0</v>
      </c>
      <c r="AC15" s="27">
        <f t="shared" si="54"/>
        <v>0</v>
      </c>
      <c r="AD15" s="124">
        <f t="shared" si="54"/>
        <v>0</v>
      </c>
      <c r="AE15" s="124">
        <f t="shared" si="54"/>
        <v>0</v>
      </c>
      <c r="AF15" s="124">
        <f t="shared" si="54"/>
        <v>0</v>
      </c>
      <c r="AG15" s="124">
        <f t="shared" si="54"/>
        <v>0</v>
      </c>
      <c r="AH15" s="124">
        <f t="shared" si="54"/>
        <v>0</v>
      </c>
      <c r="AI15" s="201">
        <f t="shared" si="54"/>
        <v>0</v>
      </c>
      <c r="AJ15" s="203">
        <f t="shared" si="54"/>
        <v>0</v>
      </c>
      <c r="AL15" s="170">
        <f t="shared" ref="AL15:AM15" si="55">AL254</f>
        <v>0</v>
      </c>
      <c r="AM15" s="170">
        <f t="shared" si="55"/>
        <v>0</v>
      </c>
      <c r="AN15" s="170">
        <f t="shared" ref="AN15" si="56">AN254</f>
        <v>0</v>
      </c>
    </row>
    <row r="16" spans="1:40" x14ac:dyDescent="0.25">
      <c r="A16" s="23">
        <v>2500</v>
      </c>
      <c r="B16" s="8" t="s">
        <v>31</v>
      </c>
      <c r="C16" s="8"/>
      <c r="D16" s="24"/>
      <c r="E16" s="25"/>
      <c r="F16" s="19"/>
      <c r="G16" s="20"/>
      <c r="H16" s="21"/>
      <c r="I16" s="22"/>
      <c r="J16" s="20"/>
      <c r="K16" s="26"/>
      <c r="L16" s="170">
        <f t="shared" ref="L16:M16" si="57">L281</f>
        <v>0</v>
      </c>
      <c r="M16" s="170">
        <f t="shared" si="57"/>
        <v>0</v>
      </c>
      <c r="N16" s="27">
        <f t="shared" ref="N16:W16" si="58">N281</f>
        <v>0</v>
      </c>
      <c r="O16" s="28">
        <f t="shared" si="58"/>
        <v>0</v>
      </c>
      <c r="P16" s="27">
        <f t="shared" si="58"/>
        <v>0</v>
      </c>
      <c r="Q16" s="28">
        <f t="shared" si="58"/>
        <v>0</v>
      </c>
      <c r="R16" s="28">
        <f t="shared" si="58"/>
        <v>0</v>
      </c>
      <c r="S16" s="28">
        <f t="shared" si="58"/>
        <v>0</v>
      </c>
      <c r="T16" s="28">
        <f t="shared" si="58"/>
        <v>0</v>
      </c>
      <c r="U16" s="5">
        <f t="shared" si="58"/>
        <v>0</v>
      </c>
      <c r="V16" s="28">
        <f t="shared" si="58"/>
        <v>0</v>
      </c>
      <c r="W16" s="141">
        <f t="shared" si="58"/>
        <v>0</v>
      </c>
      <c r="X16" s="147"/>
      <c r="Y16" s="147"/>
      <c r="Z16" s="142"/>
      <c r="AA16" s="181">
        <f t="shared" ref="AA16:AJ16" si="59">AA281</f>
        <v>0</v>
      </c>
      <c r="AB16" s="124">
        <f t="shared" si="59"/>
        <v>0</v>
      </c>
      <c r="AC16" s="27">
        <f t="shared" si="59"/>
        <v>0</v>
      </c>
      <c r="AD16" s="124">
        <f t="shared" si="59"/>
        <v>0</v>
      </c>
      <c r="AE16" s="124">
        <f t="shared" si="59"/>
        <v>0</v>
      </c>
      <c r="AF16" s="124">
        <f t="shared" si="59"/>
        <v>0</v>
      </c>
      <c r="AG16" s="124">
        <f t="shared" si="59"/>
        <v>0</v>
      </c>
      <c r="AH16" s="124">
        <f t="shared" si="59"/>
        <v>0</v>
      </c>
      <c r="AI16" s="201">
        <f t="shared" si="59"/>
        <v>0</v>
      </c>
      <c r="AJ16" s="203">
        <f t="shared" si="59"/>
        <v>0</v>
      </c>
      <c r="AL16" s="170">
        <f t="shared" ref="AL16:AM16" si="60">AL281</f>
        <v>0</v>
      </c>
      <c r="AM16" s="170">
        <f t="shared" si="60"/>
        <v>0</v>
      </c>
      <c r="AN16" s="170">
        <f t="shared" ref="AN16" si="61">AN281</f>
        <v>0</v>
      </c>
    </row>
    <row r="17" spans="1:40" x14ac:dyDescent="0.25">
      <c r="A17" s="23">
        <v>2600</v>
      </c>
      <c r="B17" s="8" t="s">
        <v>32</v>
      </c>
      <c r="C17" s="8"/>
      <c r="D17" s="24"/>
      <c r="E17" s="25"/>
      <c r="F17" s="19"/>
      <c r="G17" s="20"/>
      <c r="H17" s="21"/>
      <c r="I17" s="22"/>
      <c r="J17" s="20"/>
      <c r="K17" s="26"/>
      <c r="L17" s="170">
        <f t="shared" ref="L17:M17" si="62">L294</f>
        <v>0</v>
      </c>
      <c r="M17" s="170">
        <f t="shared" si="62"/>
        <v>0</v>
      </c>
      <c r="N17" s="27">
        <f t="shared" ref="N17:W17" si="63">N294</f>
        <v>0</v>
      </c>
      <c r="O17" s="28">
        <f t="shared" si="63"/>
        <v>0</v>
      </c>
      <c r="P17" s="27">
        <f t="shared" si="63"/>
        <v>0</v>
      </c>
      <c r="Q17" s="28">
        <f t="shared" si="63"/>
        <v>0</v>
      </c>
      <c r="R17" s="28">
        <f t="shared" si="63"/>
        <v>0</v>
      </c>
      <c r="S17" s="28">
        <f t="shared" si="63"/>
        <v>0</v>
      </c>
      <c r="T17" s="28">
        <f t="shared" si="63"/>
        <v>0</v>
      </c>
      <c r="U17" s="5">
        <f t="shared" si="63"/>
        <v>0</v>
      </c>
      <c r="V17" s="28">
        <f t="shared" si="63"/>
        <v>0</v>
      </c>
      <c r="W17" s="141">
        <f t="shared" si="63"/>
        <v>0</v>
      </c>
      <c r="X17" s="147"/>
      <c r="Y17" s="147"/>
      <c r="Z17" s="142"/>
      <c r="AA17" s="181">
        <f t="shared" ref="AA17:AJ17" si="64">AA294</f>
        <v>0</v>
      </c>
      <c r="AB17" s="124">
        <f t="shared" si="64"/>
        <v>0</v>
      </c>
      <c r="AC17" s="27">
        <f t="shared" si="64"/>
        <v>0</v>
      </c>
      <c r="AD17" s="124">
        <f t="shared" si="64"/>
        <v>0</v>
      </c>
      <c r="AE17" s="124">
        <f t="shared" si="64"/>
        <v>0</v>
      </c>
      <c r="AF17" s="124">
        <f t="shared" si="64"/>
        <v>0</v>
      </c>
      <c r="AG17" s="124">
        <f t="shared" si="64"/>
        <v>0</v>
      </c>
      <c r="AH17" s="124">
        <f t="shared" si="64"/>
        <v>0</v>
      </c>
      <c r="AI17" s="201">
        <f t="shared" si="64"/>
        <v>0</v>
      </c>
      <c r="AJ17" s="203">
        <f t="shared" si="64"/>
        <v>0</v>
      </c>
      <c r="AL17" s="170">
        <f t="shared" ref="AL17:AM17" si="65">AL294</f>
        <v>0</v>
      </c>
      <c r="AM17" s="170">
        <f t="shared" si="65"/>
        <v>0</v>
      </c>
      <c r="AN17" s="170">
        <f t="shared" ref="AN17" si="66">AN294</f>
        <v>0</v>
      </c>
    </row>
    <row r="18" spans="1:40" x14ac:dyDescent="0.25">
      <c r="A18" s="23">
        <v>2800</v>
      </c>
      <c r="B18" s="8" t="s">
        <v>33</v>
      </c>
      <c r="C18" s="8"/>
      <c r="D18" s="24"/>
      <c r="E18" s="25"/>
      <c r="F18" s="19"/>
      <c r="G18" s="20"/>
      <c r="H18" s="21"/>
      <c r="I18" s="22"/>
      <c r="J18" s="20"/>
      <c r="K18" s="26"/>
      <c r="L18" s="170">
        <f t="shared" ref="L18:M18" si="67">L312</f>
        <v>0</v>
      </c>
      <c r="M18" s="170">
        <f t="shared" si="67"/>
        <v>0</v>
      </c>
      <c r="N18" s="27">
        <f t="shared" ref="N18:W18" si="68">N312</f>
        <v>0</v>
      </c>
      <c r="O18" s="28">
        <f t="shared" si="68"/>
        <v>0</v>
      </c>
      <c r="P18" s="27">
        <f t="shared" si="68"/>
        <v>0</v>
      </c>
      <c r="Q18" s="28">
        <f t="shared" si="68"/>
        <v>0</v>
      </c>
      <c r="R18" s="28">
        <f t="shared" si="68"/>
        <v>0</v>
      </c>
      <c r="S18" s="28">
        <f t="shared" si="68"/>
        <v>0</v>
      </c>
      <c r="T18" s="28">
        <f t="shared" si="68"/>
        <v>0</v>
      </c>
      <c r="U18" s="5">
        <f t="shared" si="68"/>
        <v>0</v>
      </c>
      <c r="V18" s="28">
        <f t="shared" si="68"/>
        <v>0</v>
      </c>
      <c r="W18" s="141">
        <f t="shared" si="68"/>
        <v>0</v>
      </c>
      <c r="X18" s="147"/>
      <c r="Y18" s="147"/>
      <c r="Z18" s="142"/>
      <c r="AA18" s="181">
        <f t="shared" ref="AA18:AJ18" si="69">AA312</f>
        <v>0</v>
      </c>
      <c r="AB18" s="124">
        <f t="shared" si="69"/>
        <v>0</v>
      </c>
      <c r="AC18" s="27">
        <f t="shared" si="69"/>
        <v>0</v>
      </c>
      <c r="AD18" s="124">
        <f t="shared" si="69"/>
        <v>0</v>
      </c>
      <c r="AE18" s="124">
        <f t="shared" si="69"/>
        <v>0</v>
      </c>
      <c r="AF18" s="124">
        <f t="shared" si="69"/>
        <v>0</v>
      </c>
      <c r="AG18" s="124">
        <f t="shared" si="69"/>
        <v>0</v>
      </c>
      <c r="AH18" s="124">
        <f t="shared" si="69"/>
        <v>0</v>
      </c>
      <c r="AI18" s="201">
        <f t="shared" si="69"/>
        <v>0</v>
      </c>
      <c r="AJ18" s="203">
        <f t="shared" si="69"/>
        <v>0</v>
      </c>
      <c r="AL18" s="170">
        <f t="shared" ref="AL18:AM18" si="70">AL312</f>
        <v>0</v>
      </c>
      <c r="AM18" s="170">
        <f t="shared" si="70"/>
        <v>0</v>
      </c>
      <c r="AN18" s="170">
        <f t="shared" ref="AN18" si="71">AN312</f>
        <v>0</v>
      </c>
    </row>
    <row r="19" spans="1:40" x14ac:dyDescent="0.25">
      <c r="A19" s="23">
        <v>2900</v>
      </c>
      <c r="B19" s="8" t="s">
        <v>34</v>
      </c>
      <c r="C19" s="8"/>
      <c r="D19" s="24"/>
      <c r="E19" s="25"/>
      <c r="F19" s="19"/>
      <c r="G19" s="20"/>
      <c r="H19" s="21"/>
      <c r="I19" s="22"/>
      <c r="J19" s="20"/>
      <c r="K19" s="26"/>
      <c r="L19" s="170">
        <f t="shared" ref="L19:M19" si="72">L329</f>
        <v>0</v>
      </c>
      <c r="M19" s="170">
        <f t="shared" si="72"/>
        <v>0</v>
      </c>
      <c r="N19" s="27">
        <f t="shared" ref="N19:W19" si="73">N329</f>
        <v>0</v>
      </c>
      <c r="O19" s="28">
        <f t="shared" si="73"/>
        <v>0</v>
      </c>
      <c r="P19" s="27">
        <f t="shared" si="73"/>
        <v>0</v>
      </c>
      <c r="Q19" s="28">
        <f t="shared" si="73"/>
        <v>0</v>
      </c>
      <c r="R19" s="28">
        <f t="shared" si="73"/>
        <v>0</v>
      </c>
      <c r="S19" s="28">
        <f t="shared" si="73"/>
        <v>0</v>
      </c>
      <c r="T19" s="28">
        <f t="shared" si="73"/>
        <v>0</v>
      </c>
      <c r="U19" s="5">
        <f t="shared" si="73"/>
        <v>0</v>
      </c>
      <c r="V19" s="28">
        <f t="shared" si="73"/>
        <v>0</v>
      </c>
      <c r="W19" s="141">
        <f t="shared" si="73"/>
        <v>0</v>
      </c>
      <c r="X19" s="147"/>
      <c r="Y19" s="147"/>
      <c r="Z19" s="142"/>
      <c r="AA19" s="181">
        <f t="shared" ref="AA19:AJ19" si="74">AA329</f>
        <v>0</v>
      </c>
      <c r="AB19" s="124">
        <f t="shared" si="74"/>
        <v>0</v>
      </c>
      <c r="AC19" s="27">
        <f t="shared" si="74"/>
        <v>0</v>
      </c>
      <c r="AD19" s="124">
        <f t="shared" si="74"/>
        <v>0</v>
      </c>
      <c r="AE19" s="124">
        <f t="shared" si="74"/>
        <v>0</v>
      </c>
      <c r="AF19" s="124">
        <f t="shared" si="74"/>
        <v>0</v>
      </c>
      <c r="AG19" s="124">
        <f t="shared" si="74"/>
        <v>0</v>
      </c>
      <c r="AH19" s="124">
        <f t="shared" si="74"/>
        <v>0</v>
      </c>
      <c r="AI19" s="201">
        <f t="shared" si="74"/>
        <v>0</v>
      </c>
      <c r="AJ19" s="203">
        <f t="shared" si="74"/>
        <v>0</v>
      </c>
      <c r="AL19" s="170">
        <f t="shared" ref="AL19:AM19" si="75">AL329</f>
        <v>0</v>
      </c>
      <c r="AM19" s="170">
        <f t="shared" si="75"/>
        <v>0</v>
      </c>
      <c r="AN19" s="170">
        <f t="shared" ref="AN19" si="76">AN329</f>
        <v>0</v>
      </c>
    </row>
    <row r="20" spans="1:40" x14ac:dyDescent="0.25">
      <c r="A20" s="23">
        <v>3000</v>
      </c>
      <c r="B20" s="8" t="s">
        <v>35</v>
      </c>
      <c r="C20" s="8"/>
      <c r="D20" s="24"/>
      <c r="E20" s="25"/>
      <c r="F20" s="19"/>
      <c r="G20" s="20"/>
      <c r="H20" s="21"/>
      <c r="I20" s="22"/>
      <c r="J20" s="20"/>
      <c r="K20" s="26"/>
      <c r="L20" s="170">
        <f t="shared" ref="L20:M20" si="77">L347</f>
        <v>0</v>
      </c>
      <c r="M20" s="170">
        <f t="shared" si="77"/>
        <v>0</v>
      </c>
      <c r="N20" s="27">
        <f t="shared" ref="N20:W20" si="78">N347</f>
        <v>0</v>
      </c>
      <c r="O20" s="28">
        <f t="shared" si="78"/>
        <v>0</v>
      </c>
      <c r="P20" s="27">
        <f t="shared" si="78"/>
        <v>0</v>
      </c>
      <c r="Q20" s="28">
        <f t="shared" si="78"/>
        <v>0</v>
      </c>
      <c r="R20" s="28">
        <f t="shared" si="78"/>
        <v>0</v>
      </c>
      <c r="S20" s="28">
        <f t="shared" si="78"/>
        <v>0</v>
      </c>
      <c r="T20" s="28">
        <f t="shared" si="78"/>
        <v>0</v>
      </c>
      <c r="U20" s="5">
        <f t="shared" si="78"/>
        <v>0</v>
      </c>
      <c r="V20" s="28">
        <f t="shared" si="78"/>
        <v>0</v>
      </c>
      <c r="W20" s="141">
        <f t="shared" si="78"/>
        <v>0</v>
      </c>
      <c r="X20" s="147"/>
      <c r="Y20" s="147"/>
      <c r="Z20" s="142"/>
      <c r="AA20" s="181">
        <f t="shared" ref="AA20:AJ20" si="79">AA347</f>
        <v>0</v>
      </c>
      <c r="AB20" s="124">
        <f t="shared" si="79"/>
        <v>0</v>
      </c>
      <c r="AC20" s="27">
        <f t="shared" si="79"/>
        <v>0</v>
      </c>
      <c r="AD20" s="124">
        <f t="shared" si="79"/>
        <v>0</v>
      </c>
      <c r="AE20" s="124">
        <f t="shared" si="79"/>
        <v>0</v>
      </c>
      <c r="AF20" s="124">
        <f t="shared" si="79"/>
        <v>0</v>
      </c>
      <c r="AG20" s="124">
        <f t="shared" si="79"/>
        <v>0</v>
      </c>
      <c r="AH20" s="124">
        <f t="shared" si="79"/>
        <v>0</v>
      </c>
      <c r="AI20" s="201">
        <f t="shared" si="79"/>
        <v>0</v>
      </c>
      <c r="AJ20" s="203">
        <f t="shared" si="79"/>
        <v>0</v>
      </c>
      <c r="AL20" s="170">
        <f t="shared" ref="AL20:AM20" si="80">AL347</f>
        <v>0</v>
      </c>
      <c r="AM20" s="170">
        <f t="shared" si="80"/>
        <v>0</v>
      </c>
      <c r="AN20" s="170">
        <f t="shared" ref="AN20" si="81">AN347</f>
        <v>0</v>
      </c>
    </row>
    <row r="21" spans="1:40" x14ac:dyDescent="0.25">
      <c r="A21" s="23">
        <v>3200</v>
      </c>
      <c r="B21" s="8" t="s">
        <v>36</v>
      </c>
      <c r="C21" s="8"/>
      <c r="D21" s="24"/>
      <c r="E21" s="25"/>
      <c r="F21" s="19"/>
      <c r="G21" s="20"/>
      <c r="H21" s="21"/>
      <c r="I21" s="22"/>
      <c r="J21" s="20"/>
      <c r="K21" s="26"/>
      <c r="L21" s="170">
        <f t="shared" ref="L21:M21" si="82">L371</f>
        <v>0</v>
      </c>
      <c r="M21" s="170">
        <f t="shared" si="82"/>
        <v>0</v>
      </c>
      <c r="N21" s="27">
        <f t="shared" ref="N21:W21" si="83">N371</f>
        <v>0</v>
      </c>
      <c r="O21" s="28">
        <f t="shared" si="83"/>
        <v>0</v>
      </c>
      <c r="P21" s="27">
        <f t="shared" si="83"/>
        <v>0</v>
      </c>
      <c r="Q21" s="28">
        <f t="shared" si="83"/>
        <v>0</v>
      </c>
      <c r="R21" s="28">
        <f t="shared" si="83"/>
        <v>0</v>
      </c>
      <c r="S21" s="28">
        <f t="shared" si="83"/>
        <v>0</v>
      </c>
      <c r="T21" s="28">
        <f t="shared" si="83"/>
        <v>0</v>
      </c>
      <c r="U21" s="5">
        <f t="shared" si="83"/>
        <v>0</v>
      </c>
      <c r="V21" s="28">
        <f t="shared" si="83"/>
        <v>0</v>
      </c>
      <c r="W21" s="141">
        <f t="shared" si="83"/>
        <v>0</v>
      </c>
      <c r="X21" s="147"/>
      <c r="Y21" s="147"/>
      <c r="Z21" s="142"/>
      <c r="AA21" s="181">
        <f t="shared" ref="AA21:AJ21" si="84">AA371</f>
        <v>0</v>
      </c>
      <c r="AB21" s="124">
        <f t="shared" si="84"/>
        <v>0</v>
      </c>
      <c r="AC21" s="27">
        <f t="shared" si="84"/>
        <v>0</v>
      </c>
      <c r="AD21" s="124">
        <f t="shared" si="84"/>
        <v>0</v>
      </c>
      <c r="AE21" s="124">
        <f t="shared" si="84"/>
        <v>0</v>
      </c>
      <c r="AF21" s="124">
        <f t="shared" si="84"/>
        <v>0</v>
      </c>
      <c r="AG21" s="124">
        <f t="shared" si="84"/>
        <v>0</v>
      </c>
      <c r="AH21" s="124">
        <f t="shared" si="84"/>
        <v>0</v>
      </c>
      <c r="AI21" s="201">
        <f t="shared" si="84"/>
        <v>0</v>
      </c>
      <c r="AJ21" s="203">
        <f t="shared" si="84"/>
        <v>0</v>
      </c>
      <c r="AL21" s="170">
        <f t="shared" ref="AL21:AM21" si="85">AL371</f>
        <v>0</v>
      </c>
      <c r="AM21" s="170">
        <f t="shared" si="85"/>
        <v>0</v>
      </c>
      <c r="AN21" s="170">
        <f t="shared" ref="AN21" si="86">AN371</f>
        <v>0</v>
      </c>
    </row>
    <row r="22" spans="1:40" x14ac:dyDescent="0.25">
      <c r="A22" s="23">
        <v>3400</v>
      </c>
      <c r="B22" s="8" t="s">
        <v>37</v>
      </c>
      <c r="C22" s="8"/>
      <c r="D22" s="24"/>
      <c r="E22" s="25"/>
      <c r="F22" s="19"/>
      <c r="G22" s="20"/>
      <c r="H22" s="21"/>
      <c r="I22" s="22"/>
      <c r="J22" s="20"/>
      <c r="K22" s="26"/>
      <c r="L22" s="170">
        <f t="shared" ref="L22:M22" si="87">L391</f>
        <v>0</v>
      </c>
      <c r="M22" s="170">
        <f t="shared" si="87"/>
        <v>0</v>
      </c>
      <c r="N22" s="27">
        <f t="shared" ref="N22:W22" si="88">N391</f>
        <v>0</v>
      </c>
      <c r="O22" s="28">
        <f t="shared" si="88"/>
        <v>0</v>
      </c>
      <c r="P22" s="27">
        <f t="shared" si="88"/>
        <v>0</v>
      </c>
      <c r="Q22" s="28">
        <f t="shared" si="88"/>
        <v>0</v>
      </c>
      <c r="R22" s="28">
        <f t="shared" si="88"/>
        <v>0</v>
      </c>
      <c r="S22" s="28">
        <f t="shared" si="88"/>
        <v>0</v>
      </c>
      <c r="T22" s="28">
        <f t="shared" si="88"/>
        <v>0</v>
      </c>
      <c r="U22" s="5">
        <f t="shared" si="88"/>
        <v>0</v>
      </c>
      <c r="V22" s="28">
        <f t="shared" si="88"/>
        <v>0</v>
      </c>
      <c r="W22" s="141">
        <f t="shared" si="88"/>
        <v>0</v>
      </c>
      <c r="X22" s="147"/>
      <c r="Y22" s="147"/>
      <c r="Z22" s="142"/>
      <c r="AA22" s="181">
        <f t="shared" ref="AA22:AJ22" si="89">AA391</f>
        <v>0</v>
      </c>
      <c r="AB22" s="124">
        <f t="shared" si="89"/>
        <v>0</v>
      </c>
      <c r="AC22" s="27">
        <f t="shared" si="89"/>
        <v>0</v>
      </c>
      <c r="AD22" s="124">
        <f t="shared" si="89"/>
        <v>0</v>
      </c>
      <c r="AE22" s="124">
        <f t="shared" si="89"/>
        <v>0</v>
      </c>
      <c r="AF22" s="124">
        <f t="shared" si="89"/>
        <v>0</v>
      </c>
      <c r="AG22" s="124">
        <f t="shared" si="89"/>
        <v>0</v>
      </c>
      <c r="AH22" s="124">
        <f t="shared" si="89"/>
        <v>0</v>
      </c>
      <c r="AI22" s="201">
        <f t="shared" si="89"/>
        <v>0</v>
      </c>
      <c r="AJ22" s="203">
        <f t="shared" si="89"/>
        <v>0</v>
      </c>
      <c r="AL22" s="170">
        <f t="shared" ref="AL22:AM22" si="90">AL391</f>
        <v>0</v>
      </c>
      <c r="AM22" s="170">
        <f t="shared" si="90"/>
        <v>0</v>
      </c>
      <c r="AN22" s="170">
        <f t="shared" ref="AN22" si="91">AN391</f>
        <v>0</v>
      </c>
    </row>
    <row r="23" spans="1:40" x14ac:dyDescent="0.25">
      <c r="A23" s="23">
        <v>3500</v>
      </c>
      <c r="B23" s="8" t="s">
        <v>38</v>
      </c>
      <c r="C23" s="8"/>
      <c r="D23" s="24"/>
      <c r="E23" s="25"/>
      <c r="F23" s="19"/>
      <c r="G23" s="20"/>
      <c r="H23" s="21"/>
      <c r="I23" s="22"/>
      <c r="J23" s="20"/>
      <c r="K23" s="26"/>
      <c r="L23" s="170">
        <f t="shared" ref="L23:M23" si="92">L410</f>
        <v>0</v>
      </c>
      <c r="M23" s="170">
        <f t="shared" si="92"/>
        <v>0</v>
      </c>
      <c r="N23" s="27">
        <f t="shared" ref="N23:W23" si="93">N410</f>
        <v>0</v>
      </c>
      <c r="O23" s="28">
        <f t="shared" si="93"/>
        <v>0</v>
      </c>
      <c r="P23" s="27">
        <f t="shared" si="93"/>
        <v>0</v>
      </c>
      <c r="Q23" s="28">
        <f t="shared" si="93"/>
        <v>0</v>
      </c>
      <c r="R23" s="28">
        <f t="shared" si="93"/>
        <v>0</v>
      </c>
      <c r="S23" s="28">
        <f t="shared" si="93"/>
        <v>0</v>
      </c>
      <c r="T23" s="28">
        <f t="shared" si="93"/>
        <v>0</v>
      </c>
      <c r="U23" s="5">
        <f t="shared" si="93"/>
        <v>0</v>
      </c>
      <c r="V23" s="28">
        <f t="shared" si="93"/>
        <v>0</v>
      </c>
      <c r="W23" s="141">
        <f t="shared" si="93"/>
        <v>0</v>
      </c>
      <c r="X23" s="147"/>
      <c r="Y23" s="147"/>
      <c r="Z23" s="142"/>
      <c r="AA23" s="181">
        <f t="shared" ref="AA23:AJ23" si="94">AA410</f>
        <v>0</v>
      </c>
      <c r="AB23" s="124">
        <f t="shared" si="94"/>
        <v>0</v>
      </c>
      <c r="AC23" s="27">
        <f t="shared" si="94"/>
        <v>0</v>
      </c>
      <c r="AD23" s="124">
        <f t="shared" si="94"/>
        <v>0</v>
      </c>
      <c r="AE23" s="124">
        <f t="shared" si="94"/>
        <v>0</v>
      </c>
      <c r="AF23" s="124">
        <f t="shared" si="94"/>
        <v>0</v>
      </c>
      <c r="AG23" s="124">
        <f t="shared" si="94"/>
        <v>0</v>
      </c>
      <c r="AH23" s="124">
        <f t="shared" si="94"/>
        <v>0</v>
      </c>
      <c r="AI23" s="201">
        <f t="shared" si="94"/>
        <v>0</v>
      </c>
      <c r="AJ23" s="203">
        <f t="shared" si="94"/>
        <v>0</v>
      </c>
      <c r="AL23" s="170">
        <f t="shared" ref="AL23:AM23" si="95">AL410</f>
        <v>0</v>
      </c>
      <c r="AM23" s="170">
        <f t="shared" si="95"/>
        <v>0</v>
      </c>
      <c r="AN23" s="170">
        <f t="shared" ref="AN23" si="96">AN410</f>
        <v>0</v>
      </c>
    </row>
    <row r="24" spans="1:40" x14ac:dyDescent="0.25">
      <c r="A24" s="23">
        <v>3600</v>
      </c>
      <c r="B24" s="8" t="s">
        <v>39</v>
      </c>
      <c r="C24" s="8"/>
      <c r="D24" s="24"/>
      <c r="E24" s="25"/>
      <c r="F24" s="19"/>
      <c r="G24" s="20"/>
      <c r="H24" s="21"/>
      <c r="I24" s="22"/>
      <c r="J24" s="20"/>
      <c r="K24" s="26"/>
      <c r="L24" s="170">
        <f t="shared" ref="L24:M24" si="97">L425</f>
        <v>0</v>
      </c>
      <c r="M24" s="170">
        <f t="shared" si="97"/>
        <v>0</v>
      </c>
      <c r="N24" s="27">
        <f t="shared" ref="N24:W24" si="98">N425</f>
        <v>0</v>
      </c>
      <c r="O24" s="28">
        <f t="shared" si="98"/>
        <v>0</v>
      </c>
      <c r="P24" s="27">
        <f t="shared" si="98"/>
        <v>0</v>
      </c>
      <c r="Q24" s="28">
        <f t="shared" si="98"/>
        <v>0</v>
      </c>
      <c r="R24" s="28">
        <f t="shared" si="98"/>
        <v>0</v>
      </c>
      <c r="S24" s="28">
        <f t="shared" si="98"/>
        <v>0</v>
      </c>
      <c r="T24" s="28">
        <f t="shared" si="98"/>
        <v>0</v>
      </c>
      <c r="U24" s="5">
        <f t="shared" si="98"/>
        <v>0</v>
      </c>
      <c r="V24" s="28">
        <f t="shared" si="98"/>
        <v>0</v>
      </c>
      <c r="W24" s="141">
        <f t="shared" si="98"/>
        <v>0</v>
      </c>
      <c r="X24" s="147"/>
      <c r="Y24" s="147"/>
      <c r="Z24" s="142"/>
      <c r="AA24" s="181">
        <f t="shared" ref="AA24:AJ24" si="99">AA425</f>
        <v>0</v>
      </c>
      <c r="AB24" s="124">
        <f t="shared" si="99"/>
        <v>0</v>
      </c>
      <c r="AC24" s="27">
        <f t="shared" si="99"/>
        <v>0</v>
      </c>
      <c r="AD24" s="124">
        <f t="shared" si="99"/>
        <v>0</v>
      </c>
      <c r="AE24" s="124">
        <f t="shared" si="99"/>
        <v>0</v>
      </c>
      <c r="AF24" s="124">
        <f t="shared" si="99"/>
        <v>0</v>
      </c>
      <c r="AG24" s="124">
        <f t="shared" si="99"/>
        <v>0</v>
      </c>
      <c r="AH24" s="124">
        <f t="shared" si="99"/>
        <v>0</v>
      </c>
      <c r="AI24" s="201">
        <f t="shared" si="99"/>
        <v>0</v>
      </c>
      <c r="AJ24" s="203">
        <f t="shared" si="99"/>
        <v>0</v>
      </c>
      <c r="AL24" s="170">
        <f t="shared" ref="AL24:AM24" si="100">AL425</f>
        <v>0</v>
      </c>
      <c r="AM24" s="170">
        <f t="shared" si="100"/>
        <v>0</v>
      </c>
      <c r="AN24" s="170">
        <f t="shared" ref="AN24" si="101">AN425</f>
        <v>0</v>
      </c>
    </row>
    <row r="25" spans="1:40" x14ac:dyDescent="0.25">
      <c r="A25" s="23">
        <v>3700</v>
      </c>
      <c r="B25" s="8" t="s">
        <v>40</v>
      </c>
      <c r="C25" s="8"/>
      <c r="D25" s="24"/>
      <c r="E25" s="25"/>
      <c r="F25" s="19"/>
      <c r="G25" s="20"/>
      <c r="H25" s="21"/>
      <c r="I25" s="22"/>
      <c r="J25" s="20"/>
      <c r="K25" s="26"/>
      <c r="L25" s="170">
        <f t="shared" ref="L25:M25" si="102">L447</f>
        <v>0</v>
      </c>
      <c r="M25" s="170">
        <f t="shared" si="102"/>
        <v>0</v>
      </c>
      <c r="N25" s="27">
        <f t="shared" ref="N25:W25" si="103">N447</f>
        <v>0</v>
      </c>
      <c r="O25" s="28">
        <f t="shared" si="103"/>
        <v>0</v>
      </c>
      <c r="P25" s="27">
        <f t="shared" si="103"/>
        <v>0</v>
      </c>
      <c r="Q25" s="28">
        <f t="shared" si="103"/>
        <v>0</v>
      </c>
      <c r="R25" s="28">
        <f t="shared" si="103"/>
        <v>0</v>
      </c>
      <c r="S25" s="28">
        <f t="shared" si="103"/>
        <v>0</v>
      </c>
      <c r="T25" s="28">
        <f t="shared" si="103"/>
        <v>0</v>
      </c>
      <c r="U25" s="5">
        <f t="shared" si="103"/>
        <v>0</v>
      </c>
      <c r="V25" s="28">
        <f t="shared" si="103"/>
        <v>0</v>
      </c>
      <c r="W25" s="141">
        <f t="shared" si="103"/>
        <v>0</v>
      </c>
      <c r="X25" s="147"/>
      <c r="Y25" s="147"/>
      <c r="Z25" s="142"/>
      <c r="AA25" s="181">
        <f t="shared" ref="AA25:AJ25" si="104">AA447</f>
        <v>0</v>
      </c>
      <c r="AB25" s="124">
        <f t="shared" si="104"/>
        <v>0</v>
      </c>
      <c r="AC25" s="27">
        <f t="shared" si="104"/>
        <v>0</v>
      </c>
      <c r="AD25" s="124">
        <f t="shared" si="104"/>
        <v>0</v>
      </c>
      <c r="AE25" s="124">
        <f t="shared" si="104"/>
        <v>0</v>
      </c>
      <c r="AF25" s="124">
        <f t="shared" si="104"/>
        <v>0</v>
      </c>
      <c r="AG25" s="124">
        <f t="shared" si="104"/>
        <v>0</v>
      </c>
      <c r="AH25" s="124">
        <f t="shared" si="104"/>
        <v>0</v>
      </c>
      <c r="AI25" s="201">
        <f t="shared" si="104"/>
        <v>0</v>
      </c>
      <c r="AJ25" s="203">
        <f t="shared" si="104"/>
        <v>0</v>
      </c>
      <c r="AL25" s="170">
        <f t="shared" ref="AL25:AM25" si="105">AL447</f>
        <v>0</v>
      </c>
      <c r="AM25" s="170">
        <f t="shared" si="105"/>
        <v>0</v>
      </c>
      <c r="AN25" s="170">
        <f t="shared" ref="AN25" si="106">AN447</f>
        <v>0</v>
      </c>
    </row>
    <row r="26" spans="1:40" x14ac:dyDescent="0.25">
      <c r="A26" s="23">
        <v>3800</v>
      </c>
      <c r="B26" s="8" t="s">
        <v>41</v>
      </c>
      <c r="C26" s="8"/>
      <c r="D26" s="24"/>
      <c r="E26" s="25"/>
      <c r="F26" s="19"/>
      <c r="G26" s="20"/>
      <c r="H26" s="21"/>
      <c r="I26" s="22"/>
      <c r="J26" s="20"/>
      <c r="K26" s="26"/>
      <c r="L26" s="170">
        <f t="shared" ref="L26:M26" si="107">L465</f>
        <v>0</v>
      </c>
      <c r="M26" s="170">
        <f t="shared" si="107"/>
        <v>0</v>
      </c>
      <c r="N26" s="27">
        <f t="shared" ref="N26:W26" si="108">N465</f>
        <v>0</v>
      </c>
      <c r="O26" s="28">
        <f t="shared" si="108"/>
        <v>0</v>
      </c>
      <c r="P26" s="27">
        <f t="shared" si="108"/>
        <v>0</v>
      </c>
      <c r="Q26" s="28">
        <f t="shared" si="108"/>
        <v>0</v>
      </c>
      <c r="R26" s="28">
        <f t="shared" si="108"/>
        <v>0</v>
      </c>
      <c r="S26" s="28">
        <f t="shared" si="108"/>
        <v>0</v>
      </c>
      <c r="T26" s="28">
        <f t="shared" si="108"/>
        <v>0</v>
      </c>
      <c r="U26" s="5">
        <f t="shared" si="108"/>
        <v>0</v>
      </c>
      <c r="V26" s="28">
        <f t="shared" si="108"/>
        <v>0</v>
      </c>
      <c r="W26" s="141">
        <f t="shared" si="108"/>
        <v>0</v>
      </c>
      <c r="X26" s="147"/>
      <c r="Y26" s="147"/>
      <c r="Z26" s="142"/>
      <c r="AA26" s="181">
        <f t="shared" ref="AA26:AJ26" si="109">AA465</f>
        <v>0</v>
      </c>
      <c r="AB26" s="124">
        <f t="shared" si="109"/>
        <v>0</v>
      </c>
      <c r="AC26" s="27">
        <f t="shared" si="109"/>
        <v>0</v>
      </c>
      <c r="AD26" s="124">
        <f t="shared" si="109"/>
        <v>0</v>
      </c>
      <c r="AE26" s="124">
        <f t="shared" si="109"/>
        <v>0</v>
      </c>
      <c r="AF26" s="124">
        <f t="shared" si="109"/>
        <v>0</v>
      </c>
      <c r="AG26" s="124">
        <f t="shared" si="109"/>
        <v>0</v>
      </c>
      <c r="AH26" s="124">
        <f t="shared" si="109"/>
        <v>0</v>
      </c>
      <c r="AI26" s="201">
        <f t="shared" si="109"/>
        <v>0</v>
      </c>
      <c r="AJ26" s="203">
        <f t="shared" si="109"/>
        <v>0</v>
      </c>
      <c r="AL26" s="170">
        <f t="shared" ref="AL26:AM26" si="110">AL465</f>
        <v>0</v>
      </c>
      <c r="AM26" s="170">
        <f t="shared" si="110"/>
        <v>0</v>
      </c>
      <c r="AN26" s="170">
        <f t="shared" ref="AN26" si="111">AN465</f>
        <v>0</v>
      </c>
    </row>
    <row r="27" spans="1:40" x14ac:dyDescent="0.25">
      <c r="A27" s="23">
        <v>3900</v>
      </c>
      <c r="B27" s="8" t="s">
        <v>42</v>
      </c>
      <c r="C27" s="8"/>
      <c r="D27" s="42"/>
      <c r="E27" s="22"/>
      <c r="F27" s="19"/>
      <c r="G27" s="20"/>
      <c r="H27" s="22"/>
      <c r="I27" s="22"/>
      <c r="J27" s="22"/>
      <c r="K27" s="26"/>
      <c r="L27" s="170">
        <f t="shared" ref="L27:M27" si="112">L476</f>
        <v>0</v>
      </c>
      <c r="M27" s="170">
        <f t="shared" si="112"/>
        <v>0</v>
      </c>
      <c r="N27" s="27">
        <f t="shared" ref="N27:W27" si="113">N476</f>
        <v>0</v>
      </c>
      <c r="O27" s="28">
        <f t="shared" si="113"/>
        <v>0</v>
      </c>
      <c r="P27" s="27">
        <f t="shared" si="113"/>
        <v>0</v>
      </c>
      <c r="Q27" s="28">
        <f t="shared" si="113"/>
        <v>0</v>
      </c>
      <c r="R27" s="28">
        <f t="shared" si="113"/>
        <v>0</v>
      </c>
      <c r="S27" s="28">
        <f t="shared" si="113"/>
        <v>0</v>
      </c>
      <c r="T27" s="28">
        <f t="shared" si="113"/>
        <v>0</v>
      </c>
      <c r="U27" s="5">
        <f t="shared" si="113"/>
        <v>0</v>
      </c>
      <c r="V27" s="28">
        <f t="shared" si="113"/>
        <v>0</v>
      </c>
      <c r="W27" s="141">
        <f t="shared" si="113"/>
        <v>0</v>
      </c>
      <c r="X27" s="147"/>
      <c r="Y27" s="147"/>
      <c r="Z27" s="142"/>
      <c r="AA27" s="181">
        <f t="shared" ref="AA27:AJ27" si="114">AA476</f>
        <v>0</v>
      </c>
      <c r="AB27" s="124">
        <f t="shared" si="114"/>
        <v>0</v>
      </c>
      <c r="AC27" s="27">
        <f t="shared" si="114"/>
        <v>0</v>
      </c>
      <c r="AD27" s="124">
        <f t="shared" si="114"/>
        <v>0</v>
      </c>
      <c r="AE27" s="124">
        <f t="shared" si="114"/>
        <v>0</v>
      </c>
      <c r="AF27" s="124">
        <f t="shared" si="114"/>
        <v>0</v>
      </c>
      <c r="AG27" s="124">
        <f t="shared" si="114"/>
        <v>0</v>
      </c>
      <c r="AH27" s="124">
        <f t="shared" si="114"/>
        <v>0</v>
      </c>
      <c r="AI27" s="201">
        <f t="shared" si="114"/>
        <v>0</v>
      </c>
      <c r="AJ27" s="203">
        <f t="shared" si="114"/>
        <v>0</v>
      </c>
      <c r="AL27" s="170">
        <f t="shared" ref="AL27:AM27" si="115">AL476</f>
        <v>0</v>
      </c>
      <c r="AM27" s="170">
        <f t="shared" si="115"/>
        <v>0</v>
      </c>
      <c r="AN27" s="170">
        <f t="shared" ref="AN27" si="116">AN476</f>
        <v>0</v>
      </c>
    </row>
    <row r="28" spans="1:40" x14ac:dyDescent="0.25">
      <c r="A28" s="23">
        <v>4000</v>
      </c>
      <c r="B28" s="8" t="s">
        <v>43</v>
      </c>
      <c r="C28" s="8"/>
      <c r="D28" s="24"/>
      <c r="E28" s="25"/>
      <c r="F28" s="19"/>
      <c r="G28" s="20"/>
      <c r="H28" s="21"/>
      <c r="I28" s="22"/>
      <c r="J28" s="20"/>
      <c r="K28" s="26"/>
      <c r="L28" s="170">
        <f t="shared" ref="L28:M28" si="117">L494</f>
        <v>0</v>
      </c>
      <c r="M28" s="170">
        <f t="shared" si="117"/>
        <v>0</v>
      </c>
      <c r="N28" s="27">
        <f t="shared" ref="N28:W28" si="118">N494</f>
        <v>0</v>
      </c>
      <c r="O28" s="28">
        <f t="shared" si="118"/>
        <v>0</v>
      </c>
      <c r="P28" s="27">
        <f t="shared" si="118"/>
        <v>0</v>
      </c>
      <c r="Q28" s="28">
        <f t="shared" si="118"/>
        <v>0</v>
      </c>
      <c r="R28" s="28">
        <f t="shared" si="118"/>
        <v>0</v>
      </c>
      <c r="S28" s="28">
        <f t="shared" si="118"/>
        <v>0</v>
      </c>
      <c r="T28" s="28">
        <f t="shared" si="118"/>
        <v>0</v>
      </c>
      <c r="U28" s="5">
        <f t="shared" si="118"/>
        <v>0</v>
      </c>
      <c r="V28" s="28">
        <f t="shared" si="118"/>
        <v>0</v>
      </c>
      <c r="W28" s="141">
        <f t="shared" si="118"/>
        <v>0</v>
      </c>
      <c r="X28" s="147"/>
      <c r="Y28" s="147"/>
      <c r="Z28" s="142"/>
      <c r="AA28" s="181">
        <f t="shared" ref="AA28:AJ28" si="119">AA494</f>
        <v>0</v>
      </c>
      <c r="AB28" s="124">
        <f t="shared" si="119"/>
        <v>0</v>
      </c>
      <c r="AC28" s="27">
        <f t="shared" si="119"/>
        <v>0</v>
      </c>
      <c r="AD28" s="124">
        <f t="shared" si="119"/>
        <v>0</v>
      </c>
      <c r="AE28" s="124">
        <f t="shared" si="119"/>
        <v>0</v>
      </c>
      <c r="AF28" s="124">
        <f t="shared" si="119"/>
        <v>0</v>
      </c>
      <c r="AG28" s="124">
        <f t="shared" si="119"/>
        <v>0</v>
      </c>
      <c r="AH28" s="124">
        <f t="shared" si="119"/>
        <v>0</v>
      </c>
      <c r="AI28" s="201">
        <f t="shared" si="119"/>
        <v>0</v>
      </c>
      <c r="AJ28" s="203">
        <f t="shared" si="119"/>
        <v>0</v>
      </c>
      <c r="AL28" s="170">
        <f t="shared" ref="AL28:AM28" si="120">AL494</f>
        <v>0</v>
      </c>
      <c r="AM28" s="170">
        <f t="shared" si="120"/>
        <v>0</v>
      </c>
      <c r="AN28" s="170">
        <f t="shared" ref="AN28" si="121">AN494</f>
        <v>0</v>
      </c>
    </row>
    <row r="29" spans="1:40" x14ac:dyDescent="0.25">
      <c r="A29" s="23">
        <v>4100</v>
      </c>
      <c r="B29" s="8" t="s">
        <v>44</v>
      </c>
      <c r="C29" s="8"/>
      <c r="D29" s="24"/>
      <c r="E29" s="25"/>
      <c r="F29" s="19"/>
      <c r="G29" s="20"/>
      <c r="H29" s="21"/>
      <c r="I29" s="22"/>
      <c r="J29" s="20"/>
      <c r="K29" s="26"/>
      <c r="L29" s="173">
        <f t="shared" ref="L29:M29" si="122">L503</f>
        <v>0</v>
      </c>
      <c r="M29" s="173">
        <f t="shared" si="122"/>
        <v>0</v>
      </c>
      <c r="N29" s="43">
        <f t="shared" ref="N29:W29" si="123">N503</f>
        <v>0</v>
      </c>
      <c r="O29" s="44">
        <f t="shared" si="123"/>
        <v>0</v>
      </c>
      <c r="P29" s="43">
        <f t="shared" si="123"/>
        <v>0</v>
      </c>
      <c r="Q29" s="44">
        <f t="shared" si="123"/>
        <v>0</v>
      </c>
      <c r="R29" s="44">
        <f t="shared" si="123"/>
        <v>0</v>
      </c>
      <c r="S29" s="44">
        <f t="shared" si="123"/>
        <v>0</v>
      </c>
      <c r="T29" s="44">
        <f t="shared" si="123"/>
        <v>0</v>
      </c>
      <c r="U29" s="5">
        <f t="shared" si="123"/>
        <v>0</v>
      </c>
      <c r="V29" s="44">
        <f t="shared" si="123"/>
        <v>0</v>
      </c>
      <c r="W29" s="141">
        <f t="shared" si="123"/>
        <v>0</v>
      </c>
      <c r="X29" s="147"/>
      <c r="Y29" s="147"/>
      <c r="Z29" s="147"/>
      <c r="AA29" s="181">
        <f t="shared" ref="AA29:AJ29" si="124">AA503</f>
        <v>0</v>
      </c>
      <c r="AB29" s="127">
        <f t="shared" si="124"/>
        <v>0</v>
      </c>
      <c r="AC29" s="43">
        <f t="shared" si="124"/>
        <v>0</v>
      </c>
      <c r="AD29" s="127">
        <f t="shared" si="124"/>
        <v>0</v>
      </c>
      <c r="AE29" s="127">
        <f t="shared" si="124"/>
        <v>0</v>
      </c>
      <c r="AF29" s="127">
        <f t="shared" si="124"/>
        <v>0</v>
      </c>
      <c r="AG29" s="127">
        <f t="shared" si="124"/>
        <v>0</v>
      </c>
      <c r="AH29" s="127">
        <f t="shared" si="124"/>
        <v>0</v>
      </c>
      <c r="AI29" s="201">
        <f t="shared" si="124"/>
        <v>0</v>
      </c>
      <c r="AJ29" s="203">
        <f t="shared" si="124"/>
        <v>0</v>
      </c>
      <c r="AL29" s="173">
        <f t="shared" ref="AL29:AM29" si="125">AL503</f>
        <v>0</v>
      </c>
      <c r="AM29" s="173">
        <f t="shared" si="125"/>
        <v>0</v>
      </c>
      <c r="AN29" s="173">
        <f t="shared" ref="AN29" si="126">AN503</f>
        <v>0</v>
      </c>
    </row>
    <row r="30" spans="1:40" x14ac:dyDescent="0.25">
      <c r="A30" s="23">
        <v>4300</v>
      </c>
      <c r="B30" s="8" t="s">
        <v>45</v>
      </c>
      <c r="C30" s="8"/>
      <c r="D30" s="24"/>
      <c r="E30" s="25"/>
      <c r="F30" s="19"/>
      <c r="G30" s="20"/>
      <c r="H30" s="21"/>
      <c r="I30" s="22"/>
      <c r="J30" s="20"/>
      <c r="K30" s="26"/>
      <c r="L30" s="173">
        <f t="shared" ref="L30:M30" si="127">L508</f>
        <v>0</v>
      </c>
      <c r="M30" s="173">
        <f t="shared" si="127"/>
        <v>0</v>
      </c>
      <c r="N30" s="43">
        <f t="shared" ref="N30:W30" si="128">N508</f>
        <v>0</v>
      </c>
      <c r="O30" s="44">
        <f t="shared" si="128"/>
        <v>0</v>
      </c>
      <c r="P30" s="43">
        <f t="shared" si="128"/>
        <v>0</v>
      </c>
      <c r="Q30" s="44">
        <f t="shared" si="128"/>
        <v>0</v>
      </c>
      <c r="R30" s="44">
        <f t="shared" si="128"/>
        <v>0</v>
      </c>
      <c r="S30" s="44">
        <f t="shared" si="128"/>
        <v>0</v>
      </c>
      <c r="T30" s="44">
        <f t="shared" si="128"/>
        <v>0</v>
      </c>
      <c r="U30" s="5">
        <f t="shared" si="128"/>
        <v>0</v>
      </c>
      <c r="V30" s="44">
        <f t="shared" si="128"/>
        <v>0</v>
      </c>
      <c r="W30" s="141">
        <f t="shared" si="128"/>
        <v>0</v>
      </c>
      <c r="X30" s="147"/>
      <c r="Y30" s="147"/>
      <c r="Z30" s="147"/>
      <c r="AA30" s="181">
        <f t="shared" ref="AA30:AJ30" si="129">AA508</f>
        <v>0</v>
      </c>
      <c r="AB30" s="127">
        <f t="shared" si="129"/>
        <v>0</v>
      </c>
      <c r="AC30" s="43">
        <f t="shared" si="129"/>
        <v>0</v>
      </c>
      <c r="AD30" s="127">
        <f t="shared" si="129"/>
        <v>0</v>
      </c>
      <c r="AE30" s="127">
        <f t="shared" si="129"/>
        <v>0</v>
      </c>
      <c r="AF30" s="127">
        <f t="shared" si="129"/>
        <v>0</v>
      </c>
      <c r="AG30" s="127">
        <f t="shared" si="129"/>
        <v>0</v>
      </c>
      <c r="AH30" s="127">
        <f t="shared" si="129"/>
        <v>0</v>
      </c>
      <c r="AI30" s="201">
        <f t="shared" si="129"/>
        <v>0</v>
      </c>
      <c r="AJ30" s="203">
        <f t="shared" si="129"/>
        <v>0</v>
      </c>
      <c r="AL30" s="173">
        <f t="shared" ref="AL30:AM30" si="130">AL508</f>
        <v>0</v>
      </c>
      <c r="AM30" s="173">
        <f t="shared" si="130"/>
        <v>0</v>
      </c>
      <c r="AN30" s="173">
        <f t="shared" ref="AN30" si="131">AN508</f>
        <v>0</v>
      </c>
    </row>
    <row r="31" spans="1:40" x14ac:dyDescent="0.25">
      <c r="A31" s="23">
        <v>4400</v>
      </c>
      <c r="B31" s="8" t="s">
        <v>46</v>
      </c>
      <c r="C31" s="8"/>
      <c r="D31" s="24"/>
      <c r="E31" s="25"/>
      <c r="F31" s="19"/>
      <c r="G31" s="20"/>
      <c r="H31" s="21"/>
      <c r="I31" s="22"/>
      <c r="J31" s="20"/>
      <c r="K31" s="26"/>
      <c r="L31" s="173">
        <f t="shared" ref="L31:M31" si="132">L511</f>
        <v>0</v>
      </c>
      <c r="M31" s="173">
        <f t="shared" si="132"/>
        <v>0</v>
      </c>
      <c r="N31" s="43">
        <f t="shared" ref="N31:W31" si="133">N511</f>
        <v>0</v>
      </c>
      <c r="O31" s="44">
        <f t="shared" si="133"/>
        <v>0</v>
      </c>
      <c r="P31" s="43">
        <f t="shared" si="133"/>
        <v>0</v>
      </c>
      <c r="Q31" s="44">
        <f t="shared" si="133"/>
        <v>0</v>
      </c>
      <c r="R31" s="44">
        <f t="shared" si="133"/>
        <v>0</v>
      </c>
      <c r="S31" s="44">
        <f t="shared" si="133"/>
        <v>0</v>
      </c>
      <c r="T31" s="44">
        <f t="shared" si="133"/>
        <v>0</v>
      </c>
      <c r="U31" s="5">
        <f t="shared" si="133"/>
        <v>0</v>
      </c>
      <c r="V31" s="44">
        <f t="shared" si="133"/>
        <v>0</v>
      </c>
      <c r="W31" s="141">
        <f t="shared" si="133"/>
        <v>0</v>
      </c>
      <c r="X31" s="147"/>
      <c r="Y31" s="147"/>
      <c r="Z31" s="147"/>
      <c r="AA31" s="181">
        <f t="shared" ref="AA31:AJ31" si="134">AA511</f>
        <v>0</v>
      </c>
      <c r="AB31" s="127">
        <f t="shared" si="134"/>
        <v>0</v>
      </c>
      <c r="AC31" s="43">
        <f t="shared" si="134"/>
        <v>0</v>
      </c>
      <c r="AD31" s="127">
        <f t="shared" si="134"/>
        <v>0</v>
      </c>
      <c r="AE31" s="127">
        <f t="shared" si="134"/>
        <v>0</v>
      </c>
      <c r="AF31" s="127">
        <f t="shared" si="134"/>
        <v>0</v>
      </c>
      <c r="AG31" s="127">
        <f t="shared" si="134"/>
        <v>0</v>
      </c>
      <c r="AH31" s="127">
        <f t="shared" si="134"/>
        <v>0</v>
      </c>
      <c r="AI31" s="201">
        <f t="shared" si="134"/>
        <v>0</v>
      </c>
      <c r="AJ31" s="203">
        <f t="shared" si="134"/>
        <v>0</v>
      </c>
      <c r="AL31" s="173">
        <f t="shared" ref="AL31:AM31" si="135">AL511</f>
        <v>0</v>
      </c>
      <c r="AM31" s="173">
        <f t="shared" si="135"/>
        <v>0</v>
      </c>
      <c r="AN31" s="173">
        <f t="shared" ref="AN31" si="136">AN511</f>
        <v>0</v>
      </c>
    </row>
    <row r="32" spans="1:40" x14ac:dyDescent="0.25">
      <c r="A32" s="23">
        <v>4500</v>
      </c>
      <c r="B32" s="8" t="s">
        <v>47</v>
      </c>
      <c r="C32" s="8"/>
      <c r="D32" s="24"/>
      <c r="E32" s="25"/>
      <c r="F32" s="19"/>
      <c r="G32" s="20"/>
      <c r="H32" s="21"/>
      <c r="I32" s="22"/>
      <c r="J32" s="20"/>
      <c r="K32" s="26"/>
      <c r="L32" s="171">
        <f t="shared" ref="L32:M32" si="137">L529</f>
        <v>0</v>
      </c>
      <c r="M32" s="171">
        <f t="shared" si="137"/>
        <v>0</v>
      </c>
      <c r="N32" s="29">
        <f t="shared" ref="N32:W32" si="138">N529</f>
        <v>0</v>
      </c>
      <c r="O32" s="30">
        <f t="shared" si="138"/>
        <v>0</v>
      </c>
      <c r="P32" s="29">
        <f t="shared" si="138"/>
        <v>0</v>
      </c>
      <c r="Q32" s="30">
        <f t="shared" si="138"/>
        <v>0</v>
      </c>
      <c r="R32" s="30">
        <f t="shared" si="138"/>
        <v>0</v>
      </c>
      <c r="S32" s="30">
        <f t="shared" si="138"/>
        <v>0</v>
      </c>
      <c r="T32" s="30">
        <f t="shared" si="138"/>
        <v>0</v>
      </c>
      <c r="U32" s="31">
        <f t="shared" si="138"/>
        <v>0</v>
      </c>
      <c r="V32" s="30">
        <f t="shared" si="138"/>
        <v>0</v>
      </c>
      <c r="W32" s="143">
        <f t="shared" si="138"/>
        <v>0</v>
      </c>
      <c r="X32" s="144"/>
      <c r="Y32" s="144"/>
      <c r="Z32" s="144"/>
      <c r="AA32" s="182">
        <f t="shared" ref="AA32" si="139">AA529</f>
        <v>0</v>
      </c>
      <c r="AB32" s="125">
        <f t="shared" ref="AB32:AJ32" si="140">AB529</f>
        <v>0</v>
      </c>
      <c r="AC32" s="29">
        <f t="shared" si="140"/>
        <v>0</v>
      </c>
      <c r="AD32" s="125">
        <f t="shared" si="140"/>
        <v>0</v>
      </c>
      <c r="AE32" s="125">
        <f t="shared" si="140"/>
        <v>0</v>
      </c>
      <c r="AF32" s="125">
        <f t="shared" si="140"/>
        <v>0</v>
      </c>
      <c r="AG32" s="125">
        <f t="shared" si="140"/>
        <v>0</v>
      </c>
      <c r="AH32" s="125">
        <f t="shared" si="140"/>
        <v>0</v>
      </c>
      <c r="AI32" s="201">
        <f t="shared" si="140"/>
        <v>0</v>
      </c>
      <c r="AJ32" s="203">
        <f t="shared" si="140"/>
        <v>0</v>
      </c>
      <c r="AL32" s="171">
        <f t="shared" ref="AL32:AM32" si="141">AL529</f>
        <v>0</v>
      </c>
      <c r="AM32" s="171">
        <f t="shared" si="141"/>
        <v>0</v>
      </c>
      <c r="AN32" s="171">
        <f t="shared" ref="AN32" si="142">AN529</f>
        <v>0</v>
      </c>
    </row>
    <row r="33" spans="1:40" x14ac:dyDescent="0.25">
      <c r="A33" s="32"/>
      <c r="B33" s="33" t="s">
        <v>48</v>
      </c>
      <c r="C33" s="33"/>
      <c r="D33" s="24"/>
      <c r="E33" s="25"/>
      <c r="F33" s="19"/>
      <c r="G33" s="20"/>
      <c r="H33" s="21"/>
      <c r="I33" s="22"/>
      <c r="J33" s="20"/>
      <c r="K33" s="26"/>
      <c r="L33" s="172">
        <f t="shared" ref="L33:M33" si="143">SUM(L12:L32)</f>
        <v>0</v>
      </c>
      <c r="M33" s="172">
        <f t="shared" si="143"/>
        <v>0</v>
      </c>
      <c r="N33" s="40">
        <f t="shared" ref="N33:W33" si="144">SUM(N12:N32)</f>
        <v>0</v>
      </c>
      <c r="O33" s="41">
        <f t="shared" si="144"/>
        <v>0</v>
      </c>
      <c r="P33" s="40">
        <f t="shared" si="144"/>
        <v>0</v>
      </c>
      <c r="Q33" s="41">
        <f t="shared" si="144"/>
        <v>0</v>
      </c>
      <c r="R33" s="41">
        <f t="shared" si="144"/>
        <v>0</v>
      </c>
      <c r="S33" s="41">
        <f t="shared" si="144"/>
        <v>0</v>
      </c>
      <c r="T33" s="41">
        <f t="shared" si="144"/>
        <v>0</v>
      </c>
      <c r="U33" s="5">
        <f t="shared" si="144"/>
        <v>0</v>
      </c>
      <c r="V33" s="41">
        <f t="shared" si="144"/>
        <v>0</v>
      </c>
      <c r="W33" s="145">
        <f t="shared" si="144"/>
        <v>0</v>
      </c>
      <c r="X33" s="156"/>
      <c r="Y33" s="156"/>
      <c r="Z33" s="146"/>
      <c r="AA33" s="183">
        <f t="shared" ref="AA33" si="145">SUM(AA12:AA32)</f>
        <v>0</v>
      </c>
      <c r="AB33" s="126">
        <f t="shared" ref="AB33:AJ33" si="146">SUM(AB12:AB32)</f>
        <v>0</v>
      </c>
      <c r="AC33" s="40">
        <f t="shared" si="146"/>
        <v>0</v>
      </c>
      <c r="AD33" s="126">
        <f t="shared" si="146"/>
        <v>0</v>
      </c>
      <c r="AE33" s="126">
        <f t="shared" si="146"/>
        <v>0</v>
      </c>
      <c r="AF33" s="126">
        <f t="shared" si="146"/>
        <v>0</v>
      </c>
      <c r="AG33" s="126">
        <f t="shared" si="146"/>
        <v>0</v>
      </c>
      <c r="AH33" s="126">
        <f t="shared" si="146"/>
        <v>0</v>
      </c>
      <c r="AI33" s="204">
        <f t="shared" si="146"/>
        <v>0</v>
      </c>
      <c r="AJ33" s="205">
        <f t="shared" si="146"/>
        <v>0</v>
      </c>
      <c r="AL33" s="172">
        <f t="shared" ref="AL33:AM33" si="147">SUM(AL12:AL32)</f>
        <v>0</v>
      </c>
      <c r="AM33" s="172">
        <f t="shared" si="147"/>
        <v>0</v>
      </c>
      <c r="AN33" s="172">
        <f t="shared" ref="AN33" si="148">SUM(AN12:AN32)</f>
        <v>0</v>
      </c>
    </row>
    <row r="34" spans="1:40" x14ac:dyDescent="0.25">
      <c r="A34" s="32"/>
      <c r="B34" s="8"/>
      <c r="C34" s="8"/>
      <c r="D34" s="24"/>
      <c r="E34" s="25"/>
      <c r="F34" s="19"/>
      <c r="G34" s="20"/>
      <c r="H34" s="21"/>
      <c r="I34" s="22"/>
      <c r="J34" s="20"/>
      <c r="K34" s="26"/>
      <c r="L34" s="170"/>
      <c r="M34" s="170"/>
      <c r="N34" s="27"/>
      <c r="O34" s="28"/>
      <c r="P34" s="27"/>
      <c r="Q34" s="28"/>
      <c r="R34" s="28"/>
      <c r="S34" s="28"/>
      <c r="T34" s="28"/>
      <c r="U34" s="5"/>
      <c r="V34" s="28"/>
      <c r="W34" s="141"/>
      <c r="X34" s="147"/>
      <c r="Y34" s="147"/>
      <c r="Z34" s="142"/>
      <c r="AA34" s="181"/>
      <c r="AB34" s="124"/>
      <c r="AC34" s="27"/>
      <c r="AD34" s="124"/>
      <c r="AE34" s="124"/>
      <c r="AF34" s="124"/>
      <c r="AG34" s="124"/>
      <c r="AH34" s="124"/>
      <c r="AL34" s="170"/>
      <c r="AM34" s="170"/>
      <c r="AN34" s="170"/>
    </row>
    <row r="35" spans="1:40" x14ac:dyDescent="0.25">
      <c r="A35" s="32"/>
      <c r="B35" s="16" t="s">
        <v>49</v>
      </c>
      <c r="C35" s="16"/>
      <c r="D35" s="24"/>
      <c r="E35" s="25"/>
      <c r="F35" s="19"/>
      <c r="G35" s="20"/>
      <c r="H35" s="21"/>
      <c r="I35" s="22"/>
      <c r="J35" s="20"/>
      <c r="K35" s="26"/>
      <c r="L35" s="170"/>
      <c r="M35" s="170"/>
      <c r="N35" s="27"/>
      <c r="O35" s="28"/>
      <c r="P35" s="27"/>
      <c r="Q35" s="28"/>
      <c r="R35" s="28"/>
      <c r="S35" s="28"/>
      <c r="T35" s="28"/>
      <c r="U35" s="5"/>
      <c r="V35" s="28"/>
      <c r="W35" s="141"/>
      <c r="X35" s="147"/>
      <c r="Y35" s="147"/>
      <c r="Z35" s="142"/>
      <c r="AA35" s="181"/>
      <c r="AB35" s="124"/>
      <c r="AC35" s="27"/>
      <c r="AD35" s="124"/>
      <c r="AE35" s="124"/>
      <c r="AF35" s="124"/>
      <c r="AG35" s="124"/>
      <c r="AH35" s="124"/>
      <c r="AL35" s="170"/>
      <c r="AM35" s="170"/>
      <c r="AN35" s="170"/>
    </row>
    <row r="36" spans="1:40" x14ac:dyDescent="0.25">
      <c r="A36" s="23">
        <v>4600</v>
      </c>
      <c r="B36" s="8" t="s">
        <v>50</v>
      </c>
      <c r="C36" s="8"/>
      <c r="D36" s="24"/>
      <c r="E36" s="25"/>
      <c r="F36" s="19"/>
      <c r="G36" s="20"/>
      <c r="H36" s="21"/>
      <c r="I36" s="22"/>
      <c r="J36" s="20"/>
      <c r="K36" s="26"/>
      <c r="L36" s="173">
        <f t="shared" ref="L36:M36" si="149">L548</f>
        <v>0</v>
      </c>
      <c r="M36" s="173">
        <f t="shared" si="149"/>
        <v>0</v>
      </c>
      <c r="N36" s="43">
        <f t="shared" ref="N36:W36" si="150">N548</f>
        <v>0</v>
      </c>
      <c r="O36" s="44">
        <f t="shared" si="150"/>
        <v>0</v>
      </c>
      <c r="P36" s="43">
        <f t="shared" si="150"/>
        <v>0</v>
      </c>
      <c r="Q36" s="44">
        <f t="shared" si="150"/>
        <v>0</v>
      </c>
      <c r="R36" s="44">
        <f t="shared" si="150"/>
        <v>0</v>
      </c>
      <c r="S36" s="44">
        <f t="shared" si="150"/>
        <v>0</v>
      </c>
      <c r="T36" s="44">
        <f t="shared" si="150"/>
        <v>0</v>
      </c>
      <c r="U36" s="5">
        <f t="shared" si="150"/>
        <v>0</v>
      </c>
      <c r="V36" s="44">
        <f t="shared" si="150"/>
        <v>0</v>
      </c>
      <c r="W36" s="141">
        <f t="shared" si="150"/>
        <v>0</v>
      </c>
      <c r="X36" s="147"/>
      <c r="Y36" s="147"/>
      <c r="Z36" s="147"/>
      <c r="AA36" s="181">
        <f t="shared" ref="AA36:AJ36" si="151">AA548</f>
        <v>0</v>
      </c>
      <c r="AB36" s="127">
        <f t="shared" si="151"/>
        <v>0</v>
      </c>
      <c r="AC36" s="43">
        <f t="shared" si="151"/>
        <v>0</v>
      </c>
      <c r="AD36" s="127">
        <f t="shared" si="151"/>
        <v>0</v>
      </c>
      <c r="AE36" s="127">
        <f t="shared" si="151"/>
        <v>0</v>
      </c>
      <c r="AF36" s="127">
        <f t="shared" si="151"/>
        <v>0</v>
      </c>
      <c r="AG36" s="127">
        <f t="shared" si="151"/>
        <v>0</v>
      </c>
      <c r="AH36" s="127">
        <f t="shared" si="151"/>
        <v>0</v>
      </c>
      <c r="AI36" s="201">
        <f t="shared" si="151"/>
        <v>0</v>
      </c>
      <c r="AJ36" s="203">
        <f t="shared" si="151"/>
        <v>0</v>
      </c>
      <c r="AL36" s="173">
        <f t="shared" ref="AL36:AM36" si="152">AL548</f>
        <v>0</v>
      </c>
      <c r="AM36" s="173">
        <f t="shared" si="152"/>
        <v>0</v>
      </c>
      <c r="AN36" s="173">
        <f t="shared" ref="AN36" si="153">AN548</f>
        <v>0</v>
      </c>
    </row>
    <row r="37" spans="1:40" x14ac:dyDescent="0.25">
      <c r="A37" s="23">
        <v>4650</v>
      </c>
      <c r="B37" s="8" t="s">
        <v>51</v>
      </c>
      <c r="C37" s="8"/>
      <c r="D37" s="24"/>
      <c r="E37" s="25"/>
      <c r="F37" s="19"/>
      <c r="G37" s="20"/>
      <c r="H37" s="21"/>
      <c r="I37" s="22"/>
      <c r="J37" s="20"/>
      <c r="K37" s="26"/>
      <c r="L37" s="173">
        <f t="shared" ref="L37:M37" si="154">L562</f>
        <v>0</v>
      </c>
      <c r="M37" s="173">
        <f t="shared" si="154"/>
        <v>0</v>
      </c>
      <c r="N37" s="43">
        <f t="shared" ref="N37:W37" si="155">N562</f>
        <v>0</v>
      </c>
      <c r="O37" s="44">
        <f t="shared" si="155"/>
        <v>0</v>
      </c>
      <c r="P37" s="43">
        <f t="shared" si="155"/>
        <v>0</v>
      </c>
      <c r="Q37" s="44">
        <f t="shared" si="155"/>
        <v>0</v>
      </c>
      <c r="R37" s="44">
        <f t="shared" si="155"/>
        <v>0</v>
      </c>
      <c r="S37" s="44">
        <f t="shared" si="155"/>
        <v>0</v>
      </c>
      <c r="T37" s="44">
        <f t="shared" si="155"/>
        <v>0</v>
      </c>
      <c r="U37" s="5">
        <f t="shared" si="155"/>
        <v>0</v>
      </c>
      <c r="V37" s="44">
        <f t="shared" si="155"/>
        <v>0</v>
      </c>
      <c r="W37" s="141">
        <f t="shared" si="155"/>
        <v>0</v>
      </c>
      <c r="X37" s="147"/>
      <c r="Y37" s="147"/>
      <c r="Z37" s="147"/>
      <c r="AA37" s="181">
        <f t="shared" ref="AA37:AJ37" si="156">AA562</f>
        <v>0</v>
      </c>
      <c r="AB37" s="127">
        <f t="shared" si="156"/>
        <v>0</v>
      </c>
      <c r="AC37" s="43">
        <f t="shared" si="156"/>
        <v>0</v>
      </c>
      <c r="AD37" s="127">
        <f t="shared" si="156"/>
        <v>0</v>
      </c>
      <c r="AE37" s="127">
        <f t="shared" si="156"/>
        <v>0</v>
      </c>
      <c r="AF37" s="127">
        <f t="shared" si="156"/>
        <v>0</v>
      </c>
      <c r="AG37" s="127">
        <f t="shared" si="156"/>
        <v>0</v>
      </c>
      <c r="AH37" s="127">
        <f t="shared" si="156"/>
        <v>0</v>
      </c>
      <c r="AI37" s="201">
        <f t="shared" si="156"/>
        <v>0</v>
      </c>
      <c r="AJ37" s="203">
        <f t="shared" si="156"/>
        <v>0</v>
      </c>
      <c r="AL37" s="173">
        <f t="shared" ref="AL37:AM37" si="157">AL562</f>
        <v>0</v>
      </c>
      <c r="AM37" s="173">
        <f t="shared" si="157"/>
        <v>0</v>
      </c>
      <c r="AN37" s="173">
        <f t="shared" ref="AN37" si="158">AN562</f>
        <v>0</v>
      </c>
    </row>
    <row r="38" spans="1:40" x14ac:dyDescent="0.25">
      <c r="A38" s="23">
        <v>4700</v>
      </c>
      <c r="B38" s="8" t="s">
        <v>52</v>
      </c>
      <c r="C38" s="8"/>
      <c r="D38" s="24"/>
      <c r="E38" s="25"/>
      <c r="F38" s="19"/>
      <c r="G38" s="20"/>
      <c r="H38" s="21"/>
      <c r="I38" s="22"/>
      <c r="J38" s="20"/>
      <c r="K38" s="26"/>
      <c r="L38" s="173">
        <f t="shared" ref="L38:M38" si="159">L575</f>
        <v>0</v>
      </c>
      <c r="M38" s="173">
        <f t="shared" si="159"/>
        <v>0</v>
      </c>
      <c r="N38" s="43">
        <f t="shared" ref="N38:W38" si="160">N575</f>
        <v>0</v>
      </c>
      <c r="O38" s="44">
        <f t="shared" si="160"/>
        <v>0</v>
      </c>
      <c r="P38" s="43">
        <f t="shared" si="160"/>
        <v>0</v>
      </c>
      <c r="Q38" s="44">
        <f t="shared" si="160"/>
        <v>0</v>
      </c>
      <c r="R38" s="44">
        <f t="shared" si="160"/>
        <v>0</v>
      </c>
      <c r="S38" s="44">
        <f t="shared" si="160"/>
        <v>0</v>
      </c>
      <c r="T38" s="44">
        <f t="shared" si="160"/>
        <v>0</v>
      </c>
      <c r="U38" s="5">
        <f t="shared" si="160"/>
        <v>0</v>
      </c>
      <c r="V38" s="44">
        <f t="shared" si="160"/>
        <v>0</v>
      </c>
      <c r="W38" s="141">
        <f t="shared" si="160"/>
        <v>0</v>
      </c>
      <c r="X38" s="147"/>
      <c r="Y38" s="147"/>
      <c r="Z38" s="147"/>
      <c r="AA38" s="181">
        <f t="shared" ref="AA38:AJ38" si="161">AA575</f>
        <v>0</v>
      </c>
      <c r="AB38" s="127">
        <f t="shared" si="161"/>
        <v>0</v>
      </c>
      <c r="AC38" s="43">
        <f t="shared" si="161"/>
        <v>0</v>
      </c>
      <c r="AD38" s="127">
        <f t="shared" si="161"/>
        <v>0</v>
      </c>
      <c r="AE38" s="127">
        <f t="shared" si="161"/>
        <v>0</v>
      </c>
      <c r="AF38" s="127">
        <f t="shared" si="161"/>
        <v>0</v>
      </c>
      <c r="AG38" s="127">
        <f t="shared" si="161"/>
        <v>0</v>
      </c>
      <c r="AH38" s="127">
        <f t="shared" si="161"/>
        <v>0</v>
      </c>
      <c r="AI38" s="201">
        <f t="shared" si="161"/>
        <v>0</v>
      </c>
      <c r="AJ38" s="203">
        <f t="shared" si="161"/>
        <v>0</v>
      </c>
      <c r="AL38" s="173">
        <f t="shared" ref="AL38:AM38" si="162">AL575</f>
        <v>0</v>
      </c>
      <c r="AM38" s="173">
        <f t="shared" si="162"/>
        <v>0</v>
      </c>
      <c r="AN38" s="173">
        <f t="shared" ref="AN38" si="163">AN575</f>
        <v>0</v>
      </c>
    </row>
    <row r="39" spans="1:40" x14ac:dyDescent="0.25">
      <c r="A39" s="23">
        <v>4800</v>
      </c>
      <c r="B39" s="8" t="s">
        <v>53</v>
      </c>
      <c r="C39" s="8"/>
      <c r="D39" s="24"/>
      <c r="E39" s="25"/>
      <c r="F39" s="19"/>
      <c r="G39" s="20"/>
      <c r="H39" s="21"/>
      <c r="I39" s="22"/>
      <c r="J39" s="20"/>
      <c r="K39" s="26"/>
      <c r="L39" s="173">
        <f t="shared" ref="L39:M39" si="164">L602</f>
        <v>0</v>
      </c>
      <c r="M39" s="173">
        <f t="shared" si="164"/>
        <v>0</v>
      </c>
      <c r="N39" s="43">
        <f t="shared" ref="N39:W39" si="165">N602</f>
        <v>0</v>
      </c>
      <c r="O39" s="44">
        <f t="shared" si="165"/>
        <v>0</v>
      </c>
      <c r="P39" s="43">
        <f t="shared" si="165"/>
        <v>0</v>
      </c>
      <c r="Q39" s="44">
        <f t="shared" si="165"/>
        <v>0</v>
      </c>
      <c r="R39" s="44">
        <f t="shared" si="165"/>
        <v>0</v>
      </c>
      <c r="S39" s="44">
        <f t="shared" si="165"/>
        <v>0</v>
      </c>
      <c r="T39" s="44">
        <f t="shared" si="165"/>
        <v>0</v>
      </c>
      <c r="U39" s="5">
        <f t="shared" si="165"/>
        <v>0</v>
      </c>
      <c r="V39" s="44">
        <f t="shared" si="165"/>
        <v>0</v>
      </c>
      <c r="W39" s="141">
        <f t="shared" si="165"/>
        <v>0</v>
      </c>
      <c r="X39" s="147"/>
      <c r="Y39" s="147"/>
      <c r="Z39" s="147"/>
      <c r="AA39" s="181">
        <f t="shared" ref="AA39:AJ39" si="166">AA602</f>
        <v>0</v>
      </c>
      <c r="AB39" s="127">
        <f t="shared" si="166"/>
        <v>0</v>
      </c>
      <c r="AC39" s="43">
        <f t="shared" si="166"/>
        <v>0</v>
      </c>
      <c r="AD39" s="127">
        <f t="shared" si="166"/>
        <v>0</v>
      </c>
      <c r="AE39" s="127">
        <f t="shared" si="166"/>
        <v>0</v>
      </c>
      <c r="AF39" s="127">
        <f t="shared" si="166"/>
        <v>0</v>
      </c>
      <c r="AG39" s="127">
        <f t="shared" si="166"/>
        <v>0</v>
      </c>
      <c r="AH39" s="127">
        <f t="shared" si="166"/>
        <v>0</v>
      </c>
      <c r="AI39" s="201">
        <f t="shared" si="166"/>
        <v>0</v>
      </c>
      <c r="AJ39" s="203">
        <f t="shared" si="166"/>
        <v>0</v>
      </c>
      <c r="AL39" s="173">
        <f t="shared" ref="AL39:AM39" si="167">AL602</f>
        <v>0</v>
      </c>
      <c r="AM39" s="173">
        <f t="shared" si="167"/>
        <v>0</v>
      </c>
      <c r="AN39" s="173">
        <f t="shared" ref="AN39" si="168">AN602</f>
        <v>0</v>
      </c>
    </row>
    <row r="40" spans="1:40" x14ac:dyDescent="0.25">
      <c r="A40" s="23">
        <v>4900</v>
      </c>
      <c r="B40" s="8" t="s">
        <v>54</v>
      </c>
      <c r="C40" s="8"/>
      <c r="D40" s="24"/>
      <c r="E40" s="25"/>
      <c r="F40" s="19"/>
      <c r="G40" s="20"/>
      <c r="H40" s="21"/>
      <c r="I40" s="22"/>
      <c r="J40" s="20"/>
      <c r="K40" s="26"/>
      <c r="L40" s="171">
        <f t="shared" ref="L40:M40" si="169">L618</f>
        <v>0</v>
      </c>
      <c r="M40" s="171">
        <f t="shared" si="169"/>
        <v>0</v>
      </c>
      <c r="N40" s="29">
        <f t="shared" ref="N40:W40" si="170">N618</f>
        <v>0</v>
      </c>
      <c r="O40" s="30">
        <f t="shared" si="170"/>
        <v>0</v>
      </c>
      <c r="P40" s="29">
        <f t="shared" si="170"/>
        <v>0</v>
      </c>
      <c r="Q40" s="30">
        <f t="shared" si="170"/>
        <v>0</v>
      </c>
      <c r="R40" s="30">
        <f t="shared" si="170"/>
        <v>0</v>
      </c>
      <c r="S40" s="30">
        <f t="shared" si="170"/>
        <v>0</v>
      </c>
      <c r="T40" s="30">
        <f t="shared" si="170"/>
        <v>0</v>
      </c>
      <c r="U40" s="31">
        <f t="shared" si="170"/>
        <v>0</v>
      </c>
      <c r="V40" s="30">
        <f t="shared" si="170"/>
        <v>0</v>
      </c>
      <c r="W40" s="143">
        <f t="shared" si="170"/>
        <v>0</v>
      </c>
      <c r="X40" s="144"/>
      <c r="Y40" s="144"/>
      <c r="Z40" s="144"/>
      <c r="AA40" s="182">
        <f t="shared" ref="AA40" si="171">AA618</f>
        <v>0</v>
      </c>
      <c r="AB40" s="125">
        <f t="shared" ref="AB40:AJ40" si="172">AB618</f>
        <v>0</v>
      </c>
      <c r="AC40" s="29">
        <f t="shared" si="172"/>
        <v>0</v>
      </c>
      <c r="AD40" s="125">
        <f t="shared" si="172"/>
        <v>0</v>
      </c>
      <c r="AE40" s="125">
        <f t="shared" si="172"/>
        <v>0</v>
      </c>
      <c r="AF40" s="125">
        <f t="shared" si="172"/>
        <v>0</v>
      </c>
      <c r="AG40" s="125">
        <f t="shared" si="172"/>
        <v>0</v>
      </c>
      <c r="AH40" s="125">
        <f t="shared" si="172"/>
        <v>0</v>
      </c>
      <c r="AI40" s="201">
        <f t="shared" si="172"/>
        <v>0</v>
      </c>
      <c r="AJ40" s="203">
        <f t="shared" si="172"/>
        <v>0</v>
      </c>
      <c r="AL40" s="171">
        <f t="shared" ref="AL40:AM40" si="173">AL618</f>
        <v>0</v>
      </c>
      <c r="AM40" s="171">
        <f t="shared" si="173"/>
        <v>0</v>
      </c>
      <c r="AN40" s="171">
        <f t="shared" ref="AN40" si="174">AN618</f>
        <v>0</v>
      </c>
    </row>
    <row r="41" spans="1:40" x14ac:dyDescent="0.25">
      <c r="A41" s="32"/>
      <c r="B41" s="33" t="s">
        <v>55</v>
      </c>
      <c r="C41" s="33"/>
      <c r="D41" s="24"/>
      <c r="E41" s="25"/>
      <c r="F41" s="19"/>
      <c r="G41" s="20"/>
      <c r="H41" s="21"/>
      <c r="I41" s="22"/>
      <c r="J41" s="20"/>
      <c r="K41" s="26"/>
      <c r="L41" s="172">
        <f t="shared" ref="L41:M41" si="175">SUM(L36:L40)</f>
        <v>0</v>
      </c>
      <c r="M41" s="172">
        <f t="shared" si="175"/>
        <v>0</v>
      </c>
      <c r="N41" s="40">
        <f t="shared" ref="N41:W41" si="176">SUM(N36:N40)</f>
        <v>0</v>
      </c>
      <c r="O41" s="41">
        <f t="shared" si="176"/>
        <v>0</v>
      </c>
      <c r="P41" s="40">
        <f t="shared" si="176"/>
        <v>0</v>
      </c>
      <c r="Q41" s="41">
        <f t="shared" si="176"/>
        <v>0</v>
      </c>
      <c r="R41" s="41">
        <f t="shared" si="176"/>
        <v>0</v>
      </c>
      <c r="S41" s="41">
        <f t="shared" si="176"/>
        <v>0</v>
      </c>
      <c r="T41" s="41">
        <f t="shared" si="176"/>
        <v>0</v>
      </c>
      <c r="U41" s="5">
        <f t="shared" si="176"/>
        <v>0</v>
      </c>
      <c r="V41" s="41">
        <f t="shared" si="176"/>
        <v>0</v>
      </c>
      <c r="W41" s="145">
        <f t="shared" si="176"/>
        <v>0</v>
      </c>
      <c r="X41" s="156"/>
      <c r="Y41" s="156"/>
      <c r="Z41" s="146"/>
      <c r="AA41" s="183">
        <f t="shared" ref="AA41" si="177">SUM(AA36:AA40)</f>
        <v>0</v>
      </c>
      <c r="AB41" s="126">
        <f t="shared" ref="AB41:AJ41" si="178">SUM(AB36:AB40)</f>
        <v>0</v>
      </c>
      <c r="AC41" s="40">
        <f t="shared" si="178"/>
        <v>0</v>
      </c>
      <c r="AD41" s="126">
        <f t="shared" si="178"/>
        <v>0</v>
      </c>
      <c r="AE41" s="126">
        <f t="shared" si="178"/>
        <v>0</v>
      </c>
      <c r="AF41" s="126">
        <f t="shared" si="178"/>
        <v>0</v>
      </c>
      <c r="AG41" s="126">
        <f t="shared" si="178"/>
        <v>0</v>
      </c>
      <c r="AH41" s="126">
        <f t="shared" si="178"/>
        <v>0</v>
      </c>
      <c r="AI41" s="204">
        <f t="shared" si="178"/>
        <v>0</v>
      </c>
      <c r="AJ41" s="205">
        <f t="shared" si="178"/>
        <v>0</v>
      </c>
      <c r="AL41" s="172">
        <f t="shared" ref="AL41:AM41" si="179">SUM(AL36:AL40)</f>
        <v>0</v>
      </c>
      <c r="AM41" s="172">
        <f t="shared" si="179"/>
        <v>0</v>
      </c>
      <c r="AN41" s="172">
        <f t="shared" ref="AN41" si="180">SUM(AN36:AN40)</f>
        <v>0</v>
      </c>
    </row>
    <row r="42" spans="1:40" x14ac:dyDescent="0.25">
      <c r="A42" s="32"/>
      <c r="B42" s="8"/>
      <c r="C42" s="8"/>
      <c r="D42" s="24"/>
      <c r="E42" s="25"/>
      <c r="F42" s="19"/>
      <c r="G42" s="20"/>
      <c r="H42" s="21"/>
      <c r="I42" s="22"/>
      <c r="J42" s="20"/>
      <c r="K42" s="26"/>
      <c r="L42" s="172"/>
      <c r="M42" s="172"/>
      <c r="N42" s="40"/>
      <c r="O42" s="41"/>
      <c r="P42" s="40"/>
      <c r="Q42" s="41"/>
      <c r="R42" s="41"/>
      <c r="S42" s="41"/>
      <c r="T42" s="41"/>
      <c r="U42" s="5"/>
      <c r="V42" s="41"/>
      <c r="W42" s="145"/>
      <c r="X42" s="156"/>
      <c r="Y42" s="156"/>
      <c r="Z42" s="146"/>
      <c r="AA42" s="183"/>
      <c r="AB42" s="126"/>
      <c r="AC42" s="40"/>
      <c r="AD42" s="126"/>
      <c r="AE42" s="126"/>
      <c r="AF42" s="126"/>
      <c r="AG42" s="126"/>
      <c r="AH42" s="126"/>
      <c r="AL42" s="172"/>
      <c r="AM42" s="172"/>
      <c r="AN42" s="172"/>
    </row>
    <row r="43" spans="1:40" x14ac:dyDescent="0.25">
      <c r="A43" s="32"/>
      <c r="B43" s="16" t="s">
        <v>56</v>
      </c>
      <c r="C43" s="16"/>
      <c r="D43" s="17"/>
      <c r="E43" s="18"/>
      <c r="F43" s="19"/>
      <c r="G43" s="20"/>
      <c r="H43" s="21"/>
      <c r="I43" s="22"/>
      <c r="J43" s="20"/>
      <c r="K43" s="26"/>
      <c r="L43" s="174"/>
      <c r="M43" s="174"/>
      <c r="N43" s="5"/>
      <c r="O43" s="4"/>
      <c r="Q43" s="4"/>
      <c r="R43" s="4"/>
      <c r="S43" s="4"/>
      <c r="T43" s="4"/>
      <c r="U43" s="5"/>
      <c r="V43" s="4"/>
      <c r="W43" s="138"/>
      <c r="X43" s="148"/>
      <c r="Y43" s="148"/>
      <c r="Z43" s="106"/>
      <c r="AA43" s="184"/>
      <c r="AD43" s="122"/>
      <c r="AE43" s="122"/>
      <c r="AF43" s="122"/>
      <c r="AG43" s="122"/>
      <c r="AH43" s="122"/>
      <c r="AL43" s="174"/>
      <c r="AM43" s="174"/>
      <c r="AN43" s="174"/>
    </row>
    <row r="44" spans="1:40" x14ac:dyDescent="0.25">
      <c r="A44" s="23">
        <v>5000</v>
      </c>
      <c r="B44" s="8" t="s">
        <v>57</v>
      </c>
      <c r="C44" s="8"/>
      <c r="D44" s="24"/>
      <c r="E44" s="25"/>
      <c r="F44" s="19"/>
      <c r="G44" s="20"/>
      <c r="H44" s="21"/>
      <c r="I44" s="22"/>
      <c r="J44" s="20"/>
      <c r="K44" s="26"/>
      <c r="L44" s="170">
        <f t="shared" ref="L44:M44" si="181">L642</f>
        <v>0</v>
      </c>
      <c r="M44" s="170">
        <f t="shared" si="181"/>
        <v>0</v>
      </c>
      <c r="N44" s="27">
        <f t="shared" ref="N44:W44" si="182">N642</f>
        <v>0</v>
      </c>
      <c r="O44" s="28">
        <f t="shared" si="182"/>
        <v>0</v>
      </c>
      <c r="P44" s="27">
        <f t="shared" si="182"/>
        <v>0</v>
      </c>
      <c r="Q44" s="28">
        <f t="shared" si="182"/>
        <v>0</v>
      </c>
      <c r="R44" s="28">
        <f t="shared" si="182"/>
        <v>0</v>
      </c>
      <c r="S44" s="28">
        <f t="shared" si="182"/>
        <v>0</v>
      </c>
      <c r="T44" s="28">
        <f t="shared" si="182"/>
        <v>0</v>
      </c>
      <c r="U44" s="5">
        <f t="shared" si="182"/>
        <v>0</v>
      </c>
      <c r="V44" s="28">
        <f t="shared" si="182"/>
        <v>0</v>
      </c>
      <c r="W44" s="141">
        <f t="shared" si="182"/>
        <v>0</v>
      </c>
      <c r="X44" s="147"/>
      <c r="Y44" s="147"/>
      <c r="Z44" s="142"/>
      <c r="AA44" s="181">
        <f t="shared" ref="AA44:AJ44" si="183">AA642</f>
        <v>0</v>
      </c>
      <c r="AB44" s="124">
        <f t="shared" si="183"/>
        <v>0</v>
      </c>
      <c r="AC44" s="27">
        <f t="shared" si="183"/>
        <v>0</v>
      </c>
      <c r="AD44" s="124">
        <f t="shared" si="183"/>
        <v>0</v>
      </c>
      <c r="AE44" s="124">
        <f t="shared" si="183"/>
        <v>0</v>
      </c>
      <c r="AF44" s="124">
        <f t="shared" si="183"/>
        <v>0</v>
      </c>
      <c r="AG44" s="124">
        <f t="shared" si="183"/>
        <v>0</v>
      </c>
      <c r="AH44" s="124">
        <f t="shared" si="183"/>
        <v>0</v>
      </c>
      <c r="AI44" s="201">
        <f t="shared" si="183"/>
        <v>0</v>
      </c>
      <c r="AJ44" s="203">
        <f t="shared" si="183"/>
        <v>0</v>
      </c>
      <c r="AL44" s="170">
        <f t="shared" ref="AL44:AM44" si="184">AL642</f>
        <v>0</v>
      </c>
      <c r="AM44" s="170">
        <f t="shared" si="184"/>
        <v>0</v>
      </c>
      <c r="AN44" s="170">
        <f t="shared" ref="AN44" si="185">AN642</f>
        <v>0</v>
      </c>
    </row>
    <row r="45" spans="1:40" x14ac:dyDescent="0.25">
      <c r="A45" s="23">
        <v>5100</v>
      </c>
      <c r="B45" s="8" t="s">
        <v>58</v>
      </c>
      <c r="C45" s="8"/>
      <c r="D45" s="24"/>
      <c r="E45" s="25"/>
      <c r="F45" s="19"/>
      <c r="G45" s="20"/>
      <c r="H45" s="21"/>
      <c r="I45" s="22"/>
      <c r="J45" s="20"/>
      <c r="K45" s="26"/>
      <c r="L45" s="170">
        <f t="shared" ref="L45:M45" si="186">L656</f>
        <v>0</v>
      </c>
      <c r="M45" s="170">
        <f t="shared" si="186"/>
        <v>0</v>
      </c>
      <c r="N45" s="27">
        <f t="shared" ref="N45:W45" si="187">N656</f>
        <v>0</v>
      </c>
      <c r="O45" s="28">
        <f t="shared" si="187"/>
        <v>0</v>
      </c>
      <c r="P45" s="27">
        <f t="shared" si="187"/>
        <v>0</v>
      </c>
      <c r="Q45" s="28">
        <f t="shared" si="187"/>
        <v>0</v>
      </c>
      <c r="R45" s="28">
        <f t="shared" si="187"/>
        <v>0</v>
      </c>
      <c r="S45" s="28">
        <f t="shared" si="187"/>
        <v>0</v>
      </c>
      <c r="T45" s="28">
        <f t="shared" si="187"/>
        <v>0</v>
      </c>
      <c r="U45" s="5">
        <f t="shared" si="187"/>
        <v>0</v>
      </c>
      <c r="V45" s="28">
        <f t="shared" si="187"/>
        <v>0</v>
      </c>
      <c r="W45" s="141">
        <f t="shared" si="187"/>
        <v>0</v>
      </c>
      <c r="X45" s="147"/>
      <c r="Y45" s="147"/>
      <c r="Z45" s="142"/>
      <c r="AA45" s="181">
        <f t="shared" ref="AA45:AJ45" si="188">AA656</f>
        <v>0</v>
      </c>
      <c r="AB45" s="124">
        <f t="shared" si="188"/>
        <v>0</v>
      </c>
      <c r="AC45" s="27">
        <f t="shared" si="188"/>
        <v>0</v>
      </c>
      <c r="AD45" s="124">
        <f t="shared" si="188"/>
        <v>0</v>
      </c>
      <c r="AE45" s="124">
        <f t="shared" si="188"/>
        <v>0</v>
      </c>
      <c r="AF45" s="124">
        <f t="shared" si="188"/>
        <v>0</v>
      </c>
      <c r="AG45" s="124">
        <f t="shared" si="188"/>
        <v>0</v>
      </c>
      <c r="AH45" s="124">
        <f t="shared" si="188"/>
        <v>0</v>
      </c>
      <c r="AI45" s="201">
        <f t="shared" si="188"/>
        <v>0</v>
      </c>
      <c r="AJ45" s="203">
        <f t="shared" si="188"/>
        <v>0</v>
      </c>
      <c r="AL45" s="170">
        <f t="shared" ref="AL45:AM45" si="189">AL656</f>
        <v>0</v>
      </c>
      <c r="AM45" s="170">
        <f t="shared" si="189"/>
        <v>0</v>
      </c>
      <c r="AN45" s="170">
        <f t="shared" ref="AN45" si="190">AN656</f>
        <v>0</v>
      </c>
    </row>
    <row r="46" spans="1:40" x14ac:dyDescent="0.25">
      <c r="A46" s="23">
        <v>5200</v>
      </c>
      <c r="B46" s="8" t="s">
        <v>59</v>
      </c>
      <c r="C46" s="8"/>
      <c r="D46" s="24"/>
      <c r="E46" s="25"/>
      <c r="F46" s="19"/>
      <c r="G46" s="20"/>
      <c r="H46" s="21"/>
      <c r="I46" s="22"/>
      <c r="J46" s="20"/>
      <c r="K46" s="26"/>
      <c r="L46" s="170">
        <f t="shared" ref="L46:M46" si="191">L666</f>
        <v>0</v>
      </c>
      <c r="M46" s="170">
        <f t="shared" si="191"/>
        <v>0</v>
      </c>
      <c r="N46" s="27">
        <f t="shared" ref="N46:W46" si="192">N666</f>
        <v>0</v>
      </c>
      <c r="O46" s="28">
        <f t="shared" si="192"/>
        <v>0</v>
      </c>
      <c r="P46" s="27">
        <f t="shared" si="192"/>
        <v>0</v>
      </c>
      <c r="Q46" s="28">
        <f t="shared" si="192"/>
        <v>0</v>
      </c>
      <c r="R46" s="28">
        <f t="shared" si="192"/>
        <v>0</v>
      </c>
      <c r="S46" s="28">
        <f t="shared" si="192"/>
        <v>0</v>
      </c>
      <c r="T46" s="28">
        <f t="shared" si="192"/>
        <v>0</v>
      </c>
      <c r="U46" s="5">
        <f t="shared" si="192"/>
        <v>0</v>
      </c>
      <c r="V46" s="28">
        <f t="shared" si="192"/>
        <v>0</v>
      </c>
      <c r="W46" s="141">
        <f t="shared" si="192"/>
        <v>0</v>
      </c>
      <c r="X46" s="147"/>
      <c r="Y46" s="147"/>
      <c r="Z46" s="142"/>
      <c r="AA46" s="181">
        <f t="shared" ref="AA46:AJ46" si="193">AA666</f>
        <v>0</v>
      </c>
      <c r="AB46" s="124">
        <f t="shared" si="193"/>
        <v>0</v>
      </c>
      <c r="AC46" s="27">
        <f t="shared" si="193"/>
        <v>0</v>
      </c>
      <c r="AD46" s="124">
        <f t="shared" si="193"/>
        <v>0</v>
      </c>
      <c r="AE46" s="124">
        <f t="shared" si="193"/>
        <v>0</v>
      </c>
      <c r="AF46" s="124">
        <f t="shared" si="193"/>
        <v>0</v>
      </c>
      <c r="AG46" s="124">
        <f t="shared" si="193"/>
        <v>0</v>
      </c>
      <c r="AH46" s="124">
        <f t="shared" si="193"/>
        <v>0</v>
      </c>
      <c r="AI46" s="201">
        <f t="shared" si="193"/>
        <v>0</v>
      </c>
      <c r="AJ46" s="203">
        <f t="shared" si="193"/>
        <v>0</v>
      </c>
      <c r="AL46" s="170">
        <f t="shared" ref="AL46:AM46" si="194">AL666</f>
        <v>0</v>
      </c>
      <c r="AM46" s="170">
        <f t="shared" si="194"/>
        <v>0</v>
      </c>
      <c r="AN46" s="170">
        <f t="shared" ref="AN46" si="195">AN666</f>
        <v>0</v>
      </c>
    </row>
    <row r="47" spans="1:40" x14ac:dyDescent="0.25">
      <c r="A47" s="23">
        <v>5300</v>
      </c>
      <c r="B47" s="8" t="s">
        <v>60</v>
      </c>
      <c r="C47" s="8"/>
      <c r="D47" s="24"/>
      <c r="E47" s="25"/>
      <c r="F47" s="19"/>
      <c r="G47" s="20"/>
      <c r="H47" s="21"/>
      <c r="I47" s="22"/>
      <c r="J47" s="20"/>
      <c r="K47" s="26"/>
      <c r="L47" s="173">
        <f t="shared" ref="L47:M47" si="196">L690</f>
        <v>0</v>
      </c>
      <c r="M47" s="173">
        <f t="shared" si="196"/>
        <v>0</v>
      </c>
      <c r="N47" s="43">
        <f t="shared" ref="N47:W47" si="197">N690</f>
        <v>0</v>
      </c>
      <c r="O47" s="44">
        <f t="shared" si="197"/>
        <v>0</v>
      </c>
      <c r="P47" s="43">
        <f t="shared" si="197"/>
        <v>0</v>
      </c>
      <c r="Q47" s="44">
        <f t="shared" si="197"/>
        <v>0</v>
      </c>
      <c r="R47" s="44">
        <f t="shared" si="197"/>
        <v>0</v>
      </c>
      <c r="S47" s="44">
        <f t="shared" si="197"/>
        <v>0</v>
      </c>
      <c r="T47" s="44">
        <f t="shared" si="197"/>
        <v>0</v>
      </c>
      <c r="U47" s="5">
        <f t="shared" si="197"/>
        <v>0</v>
      </c>
      <c r="V47" s="44">
        <f t="shared" si="197"/>
        <v>0</v>
      </c>
      <c r="W47" s="141">
        <f t="shared" si="197"/>
        <v>0</v>
      </c>
      <c r="X47" s="147"/>
      <c r="Y47" s="147"/>
      <c r="Z47" s="147"/>
      <c r="AA47" s="181">
        <f t="shared" ref="AA47:AJ47" si="198">AA690</f>
        <v>0</v>
      </c>
      <c r="AB47" s="127">
        <f t="shared" si="198"/>
        <v>0</v>
      </c>
      <c r="AC47" s="43">
        <f t="shared" si="198"/>
        <v>0</v>
      </c>
      <c r="AD47" s="127">
        <f t="shared" si="198"/>
        <v>0</v>
      </c>
      <c r="AE47" s="127">
        <f t="shared" si="198"/>
        <v>0</v>
      </c>
      <c r="AF47" s="127">
        <f t="shared" si="198"/>
        <v>0</v>
      </c>
      <c r="AG47" s="127">
        <f t="shared" si="198"/>
        <v>0</v>
      </c>
      <c r="AH47" s="127">
        <f t="shared" si="198"/>
        <v>0</v>
      </c>
      <c r="AI47" s="201">
        <f t="shared" si="198"/>
        <v>0</v>
      </c>
      <c r="AJ47" s="203">
        <f t="shared" si="198"/>
        <v>0</v>
      </c>
      <c r="AL47" s="173">
        <f t="shared" ref="AL47:AM47" si="199">AL690</f>
        <v>0</v>
      </c>
      <c r="AM47" s="173">
        <f t="shared" si="199"/>
        <v>0</v>
      </c>
      <c r="AN47" s="173">
        <f t="shared" ref="AN47" si="200">AN690</f>
        <v>0</v>
      </c>
    </row>
    <row r="48" spans="1:40" x14ac:dyDescent="0.25">
      <c r="A48" s="23">
        <v>5400</v>
      </c>
      <c r="B48" s="8" t="s">
        <v>61</v>
      </c>
      <c r="C48" s="8"/>
      <c r="D48" s="24"/>
      <c r="E48" s="25"/>
      <c r="F48" s="19"/>
      <c r="G48" s="20"/>
      <c r="H48" s="21"/>
      <c r="I48" s="22"/>
      <c r="J48" s="20"/>
      <c r="K48" s="26"/>
      <c r="L48" s="170">
        <f t="shared" ref="L48:M48" si="201">L703</f>
        <v>0</v>
      </c>
      <c r="M48" s="170">
        <f t="shared" si="201"/>
        <v>0</v>
      </c>
      <c r="N48" s="27">
        <f t="shared" ref="N48:W48" si="202">N703</f>
        <v>0</v>
      </c>
      <c r="O48" s="28">
        <f t="shared" si="202"/>
        <v>0</v>
      </c>
      <c r="P48" s="27">
        <f t="shared" si="202"/>
        <v>0</v>
      </c>
      <c r="Q48" s="28">
        <f t="shared" si="202"/>
        <v>0</v>
      </c>
      <c r="R48" s="28">
        <f t="shared" si="202"/>
        <v>0</v>
      </c>
      <c r="S48" s="28">
        <f t="shared" si="202"/>
        <v>0</v>
      </c>
      <c r="T48" s="28">
        <f t="shared" si="202"/>
        <v>0</v>
      </c>
      <c r="U48" s="5">
        <f t="shared" si="202"/>
        <v>0</v>
      </c>
      <c r="V48" s="28">
        <f t="shared" si="202"/>
        <v>0</v>
      </c>
      <c r="W48" s="141">
        <f t="shared" si="202"/>
        <v>0</v>
      </c>
      <c r="X48" s="147"/>
      <c r="Y48" s="147"/>
      <c r="Z48" s="142"/>
      <c r="AA48" s="181">
        <f t="shared" ref="AA48:AJ48" si="203">AA703</f>
        <v>0</v>
      </c>
      <c r="AB48" s="124">
        <f t="shared" si="203"/>
        <v>0</v>
      </c>
      <c r="AC48" s="27">
        <f t="shared" si="203"/>
        <v>0</v>
      </c>
      <c r="AD48" s="124">
        <f t="shared" si="203"/>
        <v>0</v>
      </c>
      <c r="AE48" s="124">
        <f t="shared" si="203"/>
        <v>0</v>
      </c>
      <c r="AF48" s="124">
        <f t="shared" si="203"/>
        <v>0</v>
      </c>
      <c r="AG48" s="124">
        <f t="shared" si="203"/>
        <v>0</v>
      </c>
      <c r="AH48" s="124">
        <f t="shared" si="203"/>
        <v>0</v>
      </c>
      <c r="AI48" s="201">
        <f t="shared" si="203"/>
        <v>0</v>
      </c>
      <c r="AJ48" s="203">
        <f t="shared" si="203"/>
        <v>0</v>
      </c>
      <c r="AL48" s="170">
        <f t="shared" ref="AL48:AM48" si="204">AL703</f>
        <v>0</v>
      </c>
      <c r="AM48" s="170">
        <f t="shared" si="204"/>
        <v>0</v>
      </c>
      <c r="AN48" s="170">
        <f t="shared" ref="AN48" si="205">AN703</f>
        <v>0</v>
      </c>
    </row>
    <row r="49" spans="1:40" x14ac:dyDescent="0.25">
      <c r="A49" s="23">
        <v>5500</v>
      </c>
      <c r="B49" s="8" t="s">
        <v>62</v>
      </c>
      <c r="C49" s="8"/>
      <c r="D49" s="42"/>
      <c r="E49" s="22"/>
      <c r="F49" s="19"/>
      <c r="G49" s="20"/>
      <c r="H49" s="22"/>
      <c r="I49" s="22"/>
      <c r="J49" s="22"/>
      <c r="K49" s="26"/>
      <c r="L49" s="171">
        <f t="shared" ref="L49:M49" si="206">L708</f>
        <v>0</v>
      </c>
      <c r="M49" s="171">
        <f t="shared" si="206"/>
        <v>0</v>
      </c>
      <c r="N49" s="29">
        <f t="shared" ref="N49:W49" si="207">N708</f>
        <v>0</v>
      </c>
      <c r="O49" s="30">
        <f t="shared" si="207"/>
        <v>0</v>
      </c>
      <c r="P49" s="29">
        <f t="shared" si="207"/>
        <v>0</v>
      </c>
      <c r="Q49" s="30">
        <f t="shared" si="207"/>
        <v>0</v>
      </c>
      <c r="R49" s="30">
        <f t="shared" si="207"/>
        <v>0</v>
      </c>
      <c r="S49" s="30">
        <f t="shared" si="207"/>
        <v>0</v>
      </c>
      <c r="T49" s="30">
        <f t="shared" si="207"/>
        <v>0</v>
      </c>
      <c r="U49" s="31">
        <f t="shared" si="207"/>
        <v>0</v>
      </c>
      <c r="V49" s="30">
        <f t="shared" si="207"/>
        <v>0</v>
      </c>
      <c r="W49" s="143">
        <f t="shared" si="207"/>
        <v>0</v>
      </c>
      <c r="X49" s="144"/>
      <c r="Y49" s="144"/>
      <c r="Z49" s="144"/>
      <c r="AA49" s="182">
        <f t="shared" ref="AA49" si="208">AA708</f>
        <v>0</v>
      </c>
      <c r="AB49" s="125">
        <f t="shared" ref="AB49:AJ49" si="209">AB708</f>
        <v>0</v>
      </c>
      <c r="AC49" s="29">
        <f t="shared" si="209"/>
        <v>0</v>
      </c>
      <c r="AD49" s="125">
        <f t="shared" si="209"/>
        <v>0</v>
      </c>
      <c r="AE49" s="125">
        <f t="shared" si="209"/>
        <v>0</v>
      </c>
      <c r="AF49" s="125">
        <f t="shared" si="209"/>
        <v>0</v>
      </c>
      <c r="AG49" s="125">
        <f t="shared" si="209"/>
        <v>0</v>
      </c>
      <c r="AH49" s="125">
        <f t="shared" si="209"/>
        <v>0</v>
      </c>
      <c r="AI49" s="201">
        <f t="shared" si="209"/>
        <v>0</v>
      </c>
      <c r="AJ49" s="203">
        <f t="shared" si="209"/>
        <v>0</v>
      </c>
      <c r="AL49" s="171">
        <f t="shared" ref="AL49:AM49" si="210">AL708</f>
        <v>0</v>
      </c>
      <c r="AM49" s="171">
        <f t="shared" si="210"/>
        <v>0</v>
      </c>
      <c r="AN49" s="171">
        <f t="shared" ref="AN49" si="211">AN708</f>
        <v>0</v>
      </c>
    </row>
    <row r="50" spans="1:40" x14ac:dyDescent="0.25">
      <c r="A50" s="32"/>
      <c r="B50" s="33" t="s">
        <v>63</v>
      </c>
      <c r="C50" s="33"/>
      <c r="D50" s="34"/>
      <c r="E50" s="35"/>
      <c r="F50" s="36"/>
      <c r="G50" s="37"/>
      <c r="H50" s="38"/>
      <c r="I50" s="39"/>
      <c r="J50" s="37"/>
      <c r="K50" s="26"/>
      <c r="L50" s="172">
        <f t="shared" ref="L50:M50" si="212">SUM(L44:L49)</f>
        <v>0</v>
      </c>
      <c r="M50" s="172">
        <f t="shared" si="212"/>
        <v>0</v>
      </c>
      <c r="N50" s="40">
        <f t="shared" ref="N50:W50" si="213">SUM(N44:N49)</f>
        <v>0</v>
      </c>
      <c r="O50" s="41">
        <f t="shared" si="213"/>
        <v>0</v>
      </c>
      <c r="P50" s="40">
        <f t="shared" si="213"/>
        <v>0</v>
      </c>
      <c r="Q50" s="41">
        <f t="shared" si="213"/>
        <v>0</v>
      </c>
      <c r="R50" s="41">
        <f t="shared" si="213"/>
        <v>0</v>
      </c>
      <c r="S50" s="41">
        <f t="shared" si="213"/>
        <v>0</v>
      </c>
      <c r="T50" s="41">
        <f t="shared" si="213"/>
        <v>0</v>
      </c>
      <c r="U50" s="5">
        <f t="shared" si="213"/>
        <v>0</v>
      </c>
      <c r="V50" s="41">
        <f t="shared" si="213"/>
        <v>0</v>
      </c>
      <c r="W50" s="145">
        <f t="shared" si="213"/>
        <v>0</v>
      </c>
      <c r="X50" s="156"/>
      <c r="Y50" s="156"/>
      <c r="Z50" s="146"/>
      <c r="AA50" s="183">
        <f t="shared" ref="AA50" si="214">SUM(AA44:AA49)</f>
        <v>0</v>
      </c>
      <c r="AB50" s="126">
        <f t="shared" ref="AB50:AJ50" si="215">SUM(AB44:AB49)</f>
        <v>0</v>
      </c>
      <c r="AC50" s="40">
        <f t="shared" si="215"/>
        <v>0</v>
      </c>
      <c r="AD50" s="126">
        <f t="shared" si="215"/>
        <v>0</v>
      </c>
      <c r="AE50" s="126">
        <f t="shared" si="215"/>
        <v>0</v>
      </c>
      <c r="AF50" s="126">
        <f t="shared" si="215"/>
        <v>0</v>
      </c>
      <c r="AG50" s="126">
        <f t="shared" si="215"/>
        <v>0</v>
      </c>
      <c r="AH50" s="126">
        <f t="shared" si="215"/>
        <v>0</v>
      </c>
      <c r="AI50" s="204">
        <f t="shared" si="215"/>
        <v>0</v>
      </c>
      <c r="AJ50" s="205">
        <f t="shared" si="215"/>
        <v>0</v>
      </c>
      <c r="AL50" s="172">
        <f t="shared" ref="AL50:AM50" si="216">SUM(AL44:AL49)</f>
        <v>0</v>
      </c>
      <c r="AM50" s="172">
        <f t="shared" si="216"/>
        <v>0</v>
      </c>
      <c r="AN50" s="172">
        <f t="shared" ref="AN50" si="217">SUM(AN44:AN49)</f>
        <v>0</v>
      </c>
    </row>
    <row r="51" spans="1:40" x14ac:dyDescent="0.25">
      <c r="A51" s="32"/>
      <c r="B51" s="8"/>
      <c r="C51" s="8"/>
      <c r="D51" s="24"/>
      <c r="E51" s="25"/>
      <c r="F51" s="19"/>
      <c r="G51" s="20"/>
      <c r="H51" s="21"/>
      <c r="I51" s="22"/>
      <c r="J51" s="20"/>
      <c r="K51" s="26"/>
      <c r="L51" s="174"/>
      <c r="M51" s="174"/>
      <c r="N51" s="5"/>
      <c r="O51" s="4"/>
      <c r="Q51" s="4"/>
      <c r="R51" s="4"/>
      <c r="S51" s="4"/>
      <c r="T51" s="4"/>
      <c r="U51" s="5"/>
      <c r="V51" s="4"/>
      <c r="W51" s="138"/>
      <c r="X51" s="148"/>
      <c r="Y51" s="148"/>
      <c r="Z51" s="106"/>
      <c r="AA51" s="184"/>
      <c r="AD51" s="122"/>
      <c r="AE51" s="122"/>
      <c r="AF51" s="122"/>
      <c r="AG51" s="122"/>
      <c r="AH51" s="122"/>
      <c r="AL51" s="174"/>
      <c r="AM51" s="174"/>
      <c r="AN51" s="174"/>
    </row>
    <row r="52" spans="1:40" x14ac:dyDescent="0.25">
      <c r="A52" s="32"/>
      <c r="B52" s="16" t="s">
        <v>64</v>
      </c>
      <c r="C52" s="16"/>
      <c r="D52" s="17"/>
      <c r="E52" s="18"/>
      <c r="F52" s="19"/>
      <c r="G52" s="20"/>
      <c r="H52" s="21"/>
      <c r="I52" s="22"/>
      <c r="J52" s="20"/>
      <c r="K52" s="26"/>
      <c r="L52" s="174"/>
      <c r="M52" s="174"/>
      <c r="N52" s="5"/>
      <c r="O52" s="4"/>
      <c r="Q52" s="4"/>
      <c r="R52" s="4"/>
      <c r="S52" s="4"/>
      <c r="T52" s="4"/>
      <c r="U52" s="5"/>
      <c r="V52" s="4"/>
      <c r="W52" s="138"/>
      <c r="X52" s="148"/>
      <c r="Y52" s="148"/>
      <c r="Z52" s="106"/>
      <c r="AA52" s="184"/>
      <c r="AD52" s="122"/>
      <c r="AE52" s="122"/>
      <c r="AF52" s="122"/>
      <c r="AG52" s="122"/>
      <c r="AH52" s="122"/>
      <c r="AL52" s="174"/>
      <c r="AM52" s="174"/>
      <c r="AN52" s="174"/>
    </row>
    <row r="53" spans="1:40" x14ac:dyDescent="0.25">
      <c r="A53" s="23">
        <v>6200</v>
      </c>
      <c r="B53" s="8" t="s">
        <v>65</v>
      </c>
      <c r="C53" s="8"/>
      <c r="D53" s="24"/>
      <c r="E53" s="25"/>
      <c r="F53" s="19"/>
      <c r="G53" s="20"/>
      <c r="H53" s="21"/>
      <c r="I53" s="22"/>
      <c r="J53" s="20"/>
      <c r="K53" s="26"/>
      <c r="L53" s="170">
        <f t="shared" ref="L53:M53" si="218">L740</f>
        <v>0</v>
      </c>
      <c r="M53" s="170">
        <f t="shared" si="218"/>
        <v>0</v>
      </c>
      <c r="N53" s="27">
        <f t="shared" ref="N53:W53" si="219">N740</f>
        <v>0</v>
      </c>
      <c r="O53" s="28">
        <f t="shared" si="219"/>
        <v>0</v>
      </c>
      <c r="P53" s="27">
        <f t="shared" si="219"/>
        <v>0</v>
      </c>
      <c r="Q53" s="28">
        <f t="shared" si="219"/>
        <v>0</v>
      </c>
      <c r="R53" s="28">
        <f t="shared" si="219"/>
        <v>0</v>
      </c>
      <c r="S53" s="28">
        <f t="shared" si="219"/>
        <v>0</v>
      </c>
      <c r="T53" s="28">
        <f t="shared" si="219"/>
        <v>0</v>
      </c>
      <c r="U53" s="5">
        <f t="shared" si="219"/>
        <v>0</v>
      </c>
      <c r="V53" s="28">
        <f t="shared" si="219"/>
        <v>0</v>
      </c>
      <c r="W53" s="141">
        <f t="shared" si="219"/>
        <v>0</v>
      </c>
      <c r="X53" s="147"/>
      <c r="Y53" s="147"/>
      <c r="Z53" s="142"/>
      <c r="AA53" s="181">
        <f t="shared" ref="AA53:AJ53" si="220">AA740</f>
        <v>0</v>
      </c>
      <c r="AB53" s="124">
        <f t="shared" si="220"/>
        <v>0</v>
      </c>
      <c r="AC53" s="27">
        <f t="shared" si="220"/>
        <v>0</v>
      </c>
      <c r="AD53" s="124">
        <f t="shared" si="220"/>
        <v>0</v>
      </c>
      <c r="AE53" s="124">
        <f t="shared" si="220"/>
        <v>0</v>
      </c>
      <c r="AF53" s="124">
        <f t="shared" si="220"/>
        <v>0</v>
      </c>
      <c r="AG53" s="124">
        <f t="shared" si="220"/>
        <v>0</v>
      </c>
      <c r="AH53" s="124">
        <f t="shared" si="220"/>
        <v>0</v>
      </c>
      <c r="AI53" s="201">
        <f t="shared" si="220"/>
        <v>0</v>
      </c>
      <c r="AJ53" s="203">
        <f t="shared" si="220"/>
        <v>0</v>
      </c>
      <c r="AL53" s="170">
        <f t="shared" ref="AL53:AM53" si="221">AL740</f>
        <v>0</v>
      </c>
      <c r="AM53" s="170">
        <f t="shared" si="221"/>
        <v>0</v>
      </c>
      <c r="AN53" s="170">
        <f t="shared" ref="AN53" si="222">AN740</f>
        <v>0</v>
      </c>
    </row>
    <row r="54" spans="1:40" x14ac:dyDescent="0.25">
      <c r="A54" s="23">
        <v>6500</v>
      </c>
      <c r="B54" s="8" t="s">
        <v>66</v>
      </c>
      <c r="C54" s="8"/>
      <c r="D54" s="24"/>
      <c r="E54" s="25"/>
      <c r="F54" s="19"/>
      <c r="G54" s="20"/>
      <c r="H54" s="21"/>
      <c r="I54" s="22"/>
      <c r="J54" s="20"/>
      <c r="K54" s="26"/>
      <c r="L54" s="170">
        <f t="shared" ref="L54:M54" si="223">L753</f>
        <v>0</v>
      </c>
      <c r="M54" s="170">
        <f t="shared" si="223"/>
        <v>0</v>
      </c>
      <c r="N54" s="27">
        <f t="shared" ref="N54:W54" si="224">N753</f>
        <v>0</v>
      </c>
      <c r="O54" s="28">
        <f t="shared" si="224"/>
        <v>0</v>
      </c>
      <c r="P54" s="27">
        <f t="shared" si="224"/>
        <v>0</v>
      </c>
      <c r="Q54" s="28">
        <f t="shared" si="224"/>
        <v>0</v>
      </c>
      <c r="R54" s="28">
        <f t="shared" si="224"/>
        <v>0</v>
      </c>
      <c r="S54" s="28">
        <f t="shared" si="224"/>
        <v>0</v>
      </c>
      <c r="T54" s="28">
        <f t="shared" si="224"/>
        <v>0</v>
      </c>
      <c r="U54" s="5">
        <f t="shared" si="224"/>
        <v>0</v>
      </c>
      <c r="V54" s="28">
        <f t="shared" si="224"/>
        <v>0</v>
      </c>
      <c r="W54" s="141">
        <f t="shared" si="224"/>
        <v>0</v>
      </c>
      <c r="X54" s="147"/>
      <c r="Y54" s="147"/>
      <c r="Z54" s="142"/>
      <c r="AA54" s="181">
        <f t="shared" ref="AA54:AJ54" si="225">AA753</f>
        <v>0</v>
      </c>
      <c r="AB54" s="124">
        <f t="shared" si="225"/>
        <v>0</v>
      </c>
      <c r="AC54" s="27">
        <f t="shared" si="225"/>
        <v>0</v>
      </c>
      <c r="AD54" s="124">
        <f t="shared" si="225"/>
        <v>0</v>
      </c>
      <c r="AE54" s="124">
        <f t="shared" si="225"/>
        <v>0</v>
      </c>
      <c r="AF54" s="124">
        <f t="shared" si="225"/>
        <v>0</v>
      </c>
      <c r="AG54" s="124">
        <f t="shared" si="225"/>
        <v>0</v>
      </c>
      <c r="AH54" s="124">
        <f t="shared" si="225"/>
        <v>0</v>
      </c>
      <c r="AI54" s="201">
        <f t="shared" si="225"/>
        <v>0</v>
      </c>
      <c r="AJ54" s="203">
        <f t="shared" si="225"/>
        <v>0</v>
      </c>
      <c r="AL54" s="170">
        <f t="shared" ref="AL54:AM54" si="226">AL753</f>
        <v>0</v>
      </c>
      <c r="AM54" s="170">
        <f t="shared" si="226"/>
        <v>0</v>
      </c>
      <c r="AN54" s="170">
        <f t="shared" ref="AN54" si="227">AN753</f>
        <v>0</v>
      </c>
    </row>
    <row r="55" spans="1:40" x14ac:dyDescent="0.25">
      <c r="A55" s="23">
        <v>6600</v>
      </c>
      <c r="B55" s="8" t="s">
        <v>67</v>
      </c>
      <c r="C55" s="8"/>
      <c r="D55" s="24"/>
      <c r="E55" s="25"/>
      <c r="F55" s="19"/>
      <c r="G55" s="20"/>
      <c r="H55" s="21"/>
      <c r="I55" s="22"/>
      <c r="J55" s="20"/>
      <c r="K55" s="26"/>
      <c r="L55" s="170">
        <f t="shared" ref="L55:M55" si="228">L769</f>
        <v>0</v>
      </c>
      <c r="M55" s="170">
        <f t="shared" si="228"/>
        <v>0</v>
      </c>
      <c r="N55" s="27">
        <f t="shared" ref="N55:W55" si="229">N769</f>
        <v>0</v>
      </c>
      <c r="O55" s="28">
        <f t="shared" si="229"/>
        <v>0</v>
      </c>
      <c r="P55" s="27">
        <f t="shared" si="229"/>
        <v>0</v>
      </c>
      <c r="Q55" s="28">
        <f t="shared" si="229"/>
        <v>0</v>
      </c>
      <c r="R55" s="28">
        <f t="shared" si="229"/>
        <v>0</v>
      </c>
      <c r="S55" s="28">
        <f t="shared" si="229"/>
        <v>0</v>
      </c>
      <c r="T55" s="28">
        <f t="shared" si="229"/>
        <v>0</v>
      </c>
      <c r="U55" s="5">
        <f t="shared" si="229"/>
        <v>0</v>
      </c>
      <c r="V55" s="28">
        <f t="shared" si="229"/>
        <v>0</v>
      </c>
      <c r="W55" s="141">
        <f t="shared" si="229"/>
        <v>0</v>
      </c>
      <c r="X55" s="147"/>
      <c r="Y55" s="147"/>
      <c r="Z55" s="142"/>
      <c r="AA55" s="181">
        <f t="shared" ref="AA55:AJ55" si="230">AA769</f>
        <v>0</v>
      </c>
      <c r="AB55" s="124">
        <f t="shared" si="230"/>
        <v>0</v>
      </c>
      <c r="AC55" s="27">
        <f t="shared" si="230"/>
        <v>0</v>
      </c>
      <c r="AD55" s="124">
        <f t="shared" si="230"/>
        <v>0</v>
      </c>
      <c r="AE55" s="124">
        <f t="shared" si="230"/>
        <v>0</v>
      </c>
      <c r="AF55" s="124">
        <f t="shared" si="230"/>
        <v>0</v>
      </c>
      <c r="AG55" s="124">
        <f t="shared" si="230"/>
        <v>0</v>
      </c>
      <c r="AH55" s="124">
        <f t="shared" si="230"/>
        <v>0</v>
      </c>
      <c r="AI55" s="201">
        <f t="shared" si="230"/>
        <v>0</v>
      </c>
      <c r="AJ55" s="203">
        <f t="shared" si="230"/>
        <v>0</v>
      </c>
      <c r="AL55" s="170">
        <f t="shared" ref="AL55:AM55" si="231">AL769</f>
        <v>0</v>
      </c>
      <c r="AM55" s="170">
        <f t="shared" si="231"/>
        <v>0</v>
      </c>
      <c r="AN55" s="170">
        <f t="shared" ref="AN55" si="232">AN769</f>
        <v>0</v>
      </c>
    </row>
    <row r="56" spans="1:40" x14ac:dyDescent="0.25">
      <c r="A56" s="23">
        <v>6700</v>
      </c>
      <c r="B56" s="8" t="s">
        <v>68</v>
      </c>
      <c r="C56" s="8"/>
      <c r="D56" s="42"/>
      <c r="E56" s="22"/>
      <c r="F56" s="19"/>
      <c r="G56" s="20"/>
      <c r="H56" s="22"/>
      <c r="I56" s="22"/>
      <c r="J56" s="22"/>
      <c r="K56" s="26"/>
      <c r="L56" s="171">
        <f t="shared" ref="L56:M56" si="233">L775</f>
        <v>0</v>
      </c>
      <c r="M56" s="171">
        <f t="shared" si="233"/>
        <v>0</v>
      </c>
      <c r="N56" s="29">
        <f t="shared" ref="N56:W56" si="234">N775</f>
        <v>0</v>
      </c>
      <c r="O56" s="30">
        <f t="shared" si="234"/>
        <v>0</v>
      </c>
      <c r="P56" s="29">
        <f t="shared" si="234"/>
        <v>0</v>
      </c>
      <c r="Q56" s="30">
        <f t="shared" si="234"/>
        <v>0</v>
      </c>
      <c r="R56" s="30">
        <f t="shared" si="234"/>
        <v>0</v>
      </c>
      <c r="S56" s="30">
        <f t="shared" si="234"/>
        <v>0</v>
      </c>
      <c r="T56" s="30">
        <f t="shared" si="234"/>
        <v>0</v>
      </c>
      <c r="U56" s="31">
        <f t="shared" si="234"/>
        <v>0</v>
      </c>
      <c r="V56" s="30">
        <f t="shared" si="234"/>
        <v>0</v>
      </c>
      <c r="W56" s="143">
        <f t="shared" si="234"/>
        <v>0</v>
      </c>
      <c r="X56" s="144"/>
      <c r="Y56" s="144"/>
      <c r="Z56" s="144"/>
      <c r="AA56" s="182">
        <f t="shared" ref="AA56" si="235">AA775</f>
        <v>0</v>
      </c>
      <c r="AB56" s="125">
        <f t="shared" ref="AB56:AJ56" si="236">AB775</f>
        <v>0</v>
      </c>
      <c r="AC56" s="29">
        <f t="shared" si="236"/>
        <v>0</v>
      </c>
      <c r="AD56" s="125">
        <f t="shared" si="236"/>
        <v>0</v>
      </c>
      <c r="AE56" s="125">
        <f t="shared" si="236"/>
        <v>0</v>
      </c>
      <c r="AF56" s="125">
        <f t="shared" si="236"/>
        <v>0</v>
      </c>
      <c r="AG56" s="125">
        <f t="shared" si="236"/>
        <v>0</v>
      </c>
      <c r="AH56" s="125">
        <f t="shared" si="236"/>
        <v>0</v>
      </c>
      <c r="AI56" s="201">
        <f t="shared" si="236"/>
        <v>0</v>
      </c>
      <c r="AJ56" s="203">
        <f t="shared" si="236"/>
        <v>0</v>
      </c>
      <c r="AL56" s="171">
        <f t="shared" ref="AL56:AM56" si="237">AL775</f>
        <v>0</v>
      </c>
      <c r="AM56" s="171">
        <f t="shared" si="237"/>
        <v>0</v>
      </c>
      <c r="AN56" s="171">
        <f t="shared" ref="AN56" si="238">AN775</f>
        <v>0</v>
      </c>
    </row>
    <row r="57" spans="1:40" x14ac:dyDescent="0.25">
      <c r="A57" s="32"/>
      <c r="B57" s="33" t="s">
        <v>69</v>
      </c>
      <c r="C57" s="33"/>
      <c r="D57" s="34"/>
      <c r="E57" s="35"/>
      <c r="F57" s="36"/>
      <c r="G57" s="37"/>
      <c r="H57" s="38"/>
      <c r="I57" s="39"/>
      <c r="J57" s="37"/>
      <c r="K57" s="26"/>
      <c r="L57" s="172">
        <f t="shared" ref="L57:M57" si="239">SUM(L53:L56)</f>
        <v>0</v>
      </c>
      <c r="M57" s="172">
        <f t="shared" si="239"/>
        <v>0</v>
      </c>
      <c r="N57" s="40">
        <f t="shared" ref="N57:W57" si="240">SUM(N53:N56)</f>
        <v>0</v>
      </c>
      <c r="O57" s="41">
        <f t="shared" si="240"/>
        <v>0</v>
      </c>
      <c r="P57" s="40">
        <f t="shared" si="240"/>
        <v>0</v>
      </c>
      <c r="Q57" s="41">
        <f t="shared" si="240"/>
        <v>0</v>
      </c>
      <c r="R57" s="41">
        <f t="shared" si="240"/>
        <v>0</v>
      </c>
      <c r="S57" s="41">
        <f t="shared" si="240"/>
        <v>0</v>
      </c>
      <c r="T57" s="41">
        <f t="shared" si="240"/>
        <v>0</v>
      </c>
      <c r="U57" s="5">
        <f t="shared" si="240"/>
        <v>0</v>
      </c>
      <c r="V57" s="41">
        <f t="shared" si="240"/>
        <v>0</v>
      </c>
      <c r="W57" s="145">
        <f t="shared" si="240"/>
        <v>0</v>
      </c>
      <c r="X57" s="156"/>
      <c r="Y57" s="156"/>
      <c r="Z57" s="146"/>
      <c r="AA57" s="183">
        <f t="shared" ref="AA57" si="241">SUM(AA53:AA56)</f>
        <v>0</v>
      </c>
      <c r="AB57" s="126">
        <f t="shared" ref="AB57:AJ57" si="242">SUM(AB53:AB56)</f>
        <v>0</v>
      </c>
      <c r="AC57" s="40">
        <f t="shared" si="242"/>
        <v>0</v>
      </c>
      <c r="AD57" s="126">
        <f t="shared" si="242"/>
        <v>0</v>
      </c>
      <c r="AE57" s="126">
        <f t="shared" si="242"/>
        <v>0</v>
      </c>
      <c r="AF57" s="126">
        <f t="shared" si="242"/>
        <v>0</v>
      </c>
      <c r="AG57" s="126">
        <f t="shared" si="242"/>
        <v>0</v>
      </c>
      <c r="AH57" s="126">
        <f t="shared" si="242"/>
        <v>0</v>
      </c>
      <c r="AI57" s="204">
        <f t="shared" si="242"/>
        <v>0</v>
      </c>
      <c r="AJ57" s="205">
        <f t="shared" si="242"/>
        <v>0</v>
      </c>
      <c r="AL57" s="172">
        <f t="shared" ref="AL57:AM57" si="243">SUM(AL53:AL56)</f>
        <v>0</v>
      </c>
      <c r="AM57" s="172">
        <f t="shared" si="243"/>
        <v>0</v>
      </c>
      <c r="AN57" s="172">
        <f t="shared" ref="AN57" si="244">SUM(AN53:AN56)</f>
        <v>0</v>
      </c>
    </row>
    <row r="58" spans="1:40" x14ac:dyDescent="0.25">
      <c r="A58" s="32"/>
      <c r="B58" s="16"/>
      <c r="C58" s="16"/>
      <c r="D58" s="17"/>
      <c r="E58" s="18"/>
      <c r="F58" s="19"/>
      <c r="G58" s="20"/>
      <c r="H58" s="21"/>
      <c r="I58" s="22"/>
      <c r="J58" s="20"/>
      <c r="K58" s="26"/>
      <c r="L58" s="170"/>
      <c r="M58" s="170"/>
      <c r="N58" s="27"/>
      <c r="O58" s="28"/>
      <c r="P58" s="27"/>
      <c r="Q58" s="28"/>
      <c r="R58" s="28"/>
      <c r="S58" s="28"/>
      <c r="T58" s="28"/>
      <c r="U58" s="5"/>
      <c r="V58" s="28"/>
      <c r="W58" s="141"/>
      <c r="X58" s="147"/>
      <c r="Y58" s="147"/>
      <c r="Z58" s="142"/>
      <c r="AA58" s="181"/>
      <c r="AB58" s="124"/>
      <c r="AC58" s="27"/>
      <c r="AD58" s="124"/>
      <c r="AE58" s="124"/>
      <c r="AF58" s="124"/>
      <c r="AG58" s="124"/>
      <c r="AH58" s="124"/>
      <c r="AL58" s="170"/>
      <c r="AM58" s="170"/>
      <c r="AN58" s="170"/>
    </row>
    <row r="59" spans="1:40" x14ac:dyDescent="0.25">
      <c r="A59" s="32"/>
      <c r="B59" s="33" t="s">
        <v>70</v>
      </c>
      <c r="C59" s="33"/>
      <c r="D59" s="34"/>
      <c r="E59" s="35"/>
      <c r="F59" s="36"/>
      <c r="G59" s="37"/>
      <c r="H59" s="38"/>
      <c r="I59" s="39"/>
      <c r="J59" s="37"/>
      <c r="K59" s="26"/>
      <c r="L59" s="170">
        <f t="shared" ref="L59:M59" si="245">L10+L33+L50+L57+L41</f>
        <v>0</v>
      </c>
      <c r="M59" s="170">
        <f t="shared" si="245"/>
        <v>0</v>
      </c>
      <c r="N59" s="27">
        <f t="shared" ref="N59:W59" si="246">N10+N33+N50+N57+N41</f>
        <v>0</v>
      </c>
      <c r="O59" s="28">
        <f t="shared" si="246"/>
        <v>0</v>
      </c>
      <c r="P59" s="27">
        <f t="shared" si="246"/>
        <v>0</v>
      </c>
      <c r="Q59" s="28">
        <f t="shared" si="246"/>
        <v>0</v>
      </c>
      <c r="R59" s="28">
        <f t="shared" si="246"/>
        <v>0</v>
      </c>
      <c r="S59" s="28">
        <f t="shared" si="246"/>
        <v>0</v>
      </c>
      <c r="T59" s="28">
        <f t="shared" si="246"/>
        <v>0</v>
      </c>
      <c r="U59" s="5">
        <f t="shared" si="246"/>
        <v>0</v>
      </c>
      <c r="V59" s="28">
        <f t="shared" si="246"/>
        <v>0</v>
      </c>
      <c r="W59" s="141">
        <f t="shared" si="246"/>
        <v>0</v>
      </c>
      <c r="X59" s="147"/>
      <c r="Y59" s="147"/>
      <c r="Z59" s="142"/>
      <c r="AA59" s="181">
        <f t="shared" ref="AA59:AJ59" si="247">AA10+AA33+AA50+AA57+AA41</f>
        <v>0</v>
      </c>
      <c r="AB59" s="124">
        <f t="shared" si="247"/>
        <v>0</v>
      </c>
      <c r="AC59" s="27">
        <f t="shared" si="247"/>
        <v>0</v>
      </c>
      <c r="AD59" s="124">
        <f t="shared" si="247"/>
        <v>0</v>
      </c>
      <c r="AE59" s="124">
        <f t="shared" si="247"/>
        <v>0</v>
      </c>
      <c r="AF59" s="124">
        <f t="shared" si="247"/>
        <v>0</v>
      </c>
      <c r="AG59" s="124">
        <f t="shared" si="247"/>
        <v>0</v>
      </c>
      <c r="AH59" s="124">
        <f t="shared" si="247"/>
        <v>0</v>
      </c>
      <c r="AI59" s="201">
        <f t="shared" si="247"/>
        <v>0</v>
      </c>
      <c r="AJ59" s="203">
        <f t="shared" si="247"/>
        <v>0</v>
      </c>
      <c r="AL59" s="170">
        <f t="shared" ref="AL59:AM59" si="248">AL10+AL33+AL50+AL57+AL41</f>
        <v>0</v>
      </c>
      <c r="AM59" s="170">
        <f t="shared" si="248"/>
        <v>0</v>
      </c>
      <c r="AN59" s="170">
        <f t="shared" ref="AN59" si="249">AN10+AN33+AN50+AN57+AN41</f>
        <v>0</v>
      </c>
    </row>
    <row r="60" spans="1:40" x14ac:dyDescent="0.25">
      <c r="A60" s="32"/>
      <c r="B60" s="16"/>
      <c r="C60" s="16"/>
      <c r="D60" s="24"/>
      <c r="E60" s="25"/>
      <c r="F60" s="19"/>
      <c r="G60" s="20"/>
      <c r="H60" s="21"/>
      <c r="I60" s="22"/>
      <c r="J60" s="20"/>
      <c r="K60" s="26"/>
      <c r="L60" s="174"/>
      <c r="M60" s="174"/>
      <c r="N60" s="5"/>
      <c r="O60" s="4"/>
      <c r="Q60" s="4"/>
      <c r="R60" s="4"/>
      <c r="S60" s="4"/>
      <c r="T60" s="4"/>
      <c r="U60" s="5"/>
      <c r="V60" s="4"/>
      <c r="W60" s="138"/>
      <c r="X60" s="148"/>
      <c r="Y60" s="148"/>
      <c r="Z60" s="106"/>
      <c r="AA60" s="184"/>
      <c r="AD60" s="122"/>
      <c r="AE60" s="122"/>
      <c r="AF60" s="122"/>
      <c r="AG60" s="122"/>
      <c r="AH60" s="122"/>
      <c r="AL60" s="174"/>
      <c r="AM60" s="174"/>
      <c r="AN60" s="174"/>
    </row>
    <row r="61" spans="1:40" x14ac:dyDescent="0.25">
      <c r="A61" s="23">
        <v>7000</v>
      </c>
      <c r="B61" s="8" t="s">
        <v>71</v>
      </c>
      <c r="C61" s="8"/>
      <c r="D61" s="45"/>
      <c r="E61" s="46"/>
      <c r="F61" s="19"/>
      <c r="G61" s="20"/>
      <c r="H61" s="22"/>
      <c r="I61" s="22"/>
      <c r="J61" s="20"/>
      <c r="K61" s="26"/>
      <c r="L61" s="170">
        <f t="shared" ref="L61:M61" si="250">L782</f>
        <v>0</v>
      </c>
      <c r="M61" s="170">
        <f t="shared" si="250"/>
        <v>0</v>
      </c>
      <c r="N61" s="27">
        <f t="shared" ref="N61:W61" si="251">N782</f>
        <v>0</v>
      </c>
      <c r="O61" s="28">
        <f t="shared" si="251"/>
        <v>0</v>
      </c>
      <c r="P61" s="27">
        <f t="shared" si="251"/>
        <v>0</v>
      </c>
      <c r="Q61" s="28">
        <f t="shared" si="251"/>
        <v>0</v>
      </c>
      <c r="R61" s="28">
        <f t="shared" si="251"/>
        <v>0</v>
      </c>
      <c r="S61" s="28">
        <f t="shared" si="251"/>
        <v>0</v>
      </c>
      <c r="T61" s="28">
        <f t="shared" si="251"/>
        <v>0</v>
      </c>
      <c r="U61" s="5">
        <f t="shared" si="251"/>
        <v>0</v>
      </c>
      <c r="V61" s="28">
        <f t="shared" si="251"/>
        <v>0</v>
      </c>
      <c r="W61" s="141">
        <f t="shared" si="251"/>
        <v>0</v>
      </c>
      <c r="X61" s="147"/>
      <c r="Y61" s="147"/>
      <c r="Z61" s="142"/>
      <c r="AA61" s="181">
        <f t="shared" ref="AA61:AJ61" si="252">AA782</f>
        <v>0</v>
      </c>
      <c r="AB61" s="124">
        <f t="shared" si="252"/>
        <v>0</v>
      </c>
      <c r="AC61" s="27">
        <f t="shared" si="252"/>
        <v>0</v>
      </c>
      <c r="AD61" s="124">
        <f t="shared" si="252"/>
        <v>0</v>
      </c>
      <c r="AE61" s="124">
        <f t="shared" si="252"/>
        <v>0</v>
      </c>
      <c r="AF61" s="124">
        <f t="shared" si="252"/>
        <v>0</v>
      </c>
      <c r="AG61" s="124">
        <f t="shared" si="252"/>
        <v>0</v>
      </c>
      <c r="AH61" s="124">
        <f t="shared" si="252"/>
        <v>0</v>
      </c>
      <c r="AI61" s="201">
        <f t="shared" si="252"/>
        <v>0</v>
      </c>
      <c r="AJ61" s="203">
        <f t="shared" si="252"/>
        <v>0</v>
      </c>
      <c r="AL61" s="170">
        <f t="shared" ref="AL61:AM61" si="253">AL782</f>
        <v>0</v>
      </c>
      <c r="AM61" s="170">
        <f t="shared" si="253"/>
        <v>0</v>
      </c>
      <c r="AN61" s="170">
        <f t="shared" ref="AN61" si="254">AN782</f>
        <v>0</v>
      </c>
    </row>
    <row r="62" spans="1:40" x14ac:dyDescent="0.25">
      <c r="A62" s="32"/>
      <c r="B62" s="16"/>
      <c r="C62" s="16"/>
      <c r="D62" s="17"/>
      <c r="E62" s="18"/>
      <c r="F62" s="19"/>
      <c r="G62" s="20"/>
      <c r="H62" s="22"/>
      <c r="I62" s="22"/>
      <c r="J62" s="20"/>
      <c r="K62" s="26"/>
      <c r="L62" s="170"/>
      <c r="M62" s="170"/>
      <c r="N62" s="27"/>
      <c r="O62" s="28"/>
      <c r="P62" s="27"/>
      <c r="Q62" s="28"/>
      <c r="R62" s="28"/>
      <c r="S62" s="28"/>
      <c r="T62" s="28"/>
      <c r="U62" s="5"/>
      <c r="V62" s="28"/>
      <c r="W62" s="141"/>
      <c r="X62" s="147"/>
      <c r="Y62" s="147"/>
      <c r="Z62" s="142"/>
      <c r="AA62" s="181"/>
      <c r="AB62" s="124"/>
      <c r="AC62" s="27"/>
      <c r="AD62" s="124"/>
      <c r="AE62" s="124"/>
      <c r="AF62" s="124"/>
      <c r="AG62" s="124"/>
      <c r="AH62" s="124"/>
      <c r="AL62" s="170"/>
      <c r="AM62" s="170"/>
      <c r="AN62" s="170"/>
    </row>
    <row r="63" spans="1:40" x14ac:dyDescent="0.25">
      <c r="A63" s="32"/>
      <c r="B63" s="16" t="s">
        <v>72</v>
      </c>
      <c r="C63" s="16"/>
      <c r="D63" s="42"/>
      <c r="E63" s="22"/>
      <c r="F63" s="19"/>
      <c r="G63" s="20"/>
      <c r="H63" s="22"/>
      <c r="I63" s="22"/>
      <c r="J63" s="20"/>
      <c r="K63" s="26"/>
      <c r="L63" s="170">
        <f t="shared" ref="L63:M63" si="255">SUM(L59:L61)</f>
        <v>0</v>
      </c>
      <c r="M63" s="170">
        <f t="shared" si="255"/>
        <v>0</v>
      </c>
      <c r="N63" s="27">
        <f t="shared" ref="N63:W63" si="256">SUM(N59:N61)</f>
        <v>0</v>
      </c>
      <c r="O63" s="28">
        <f t="shared" si="256"/>
        <v>0</v>
      </c>
      <c r="P63" s="27">
        <f t="shared" si="256"/>
        <v>0</v>
      </c>
      <c r="Q63" s="28">
        <f t="shared" si="256"/>
        <v>0</v>
      </c>
      <c r="R63" s="28">
        <f t="shared" si="256"/>
        <v>0</v>
      </c>
      <c r="S63" s="28">
        <f t="shared" si="256"/>
        <v>0</v>
      </c>
      <c r="T63" s="28">
        <f t="shared" si="256"/>
        <v>0</v>
      </c>
      <c r="U63" s="5">
        <f t="shared" si="256"/>
        <v>0</v>
      </c>
      <c r="V63" s="28">
        <f t="shared" si="256"/>
        <v>0</v>
      </c>
      <c r="W63" s="141">
        <f t="shared" si="256"/>
        <v>0</v>
      </c>
      <c r="X63" s="147"/>
      <c r="Y63" s="147"/>
      <c r="Z63" s="142"/>
      <c r="AA63" s="181">
        <f t="shared" ref="AA63:AJ63" si="257">SUM(AA59:AA61)</f>
        <v>0</v>
      </c>
      <c r="AB63" s="124">
        <f t="shared" si="257"/>
        <v>0</v>
      </c>
      <c r="AC63" s="27">
        <f t="shared" si="257"/>
        <v>0</v>
      </c>
      <c r="AD63" s="124">
        <f t="shared" si="257"/>
        <v>0</v>
      </c>
      <c r="AE63" s="124">
        <f t="shared" si="257"/>
        <v>0</v>
      </c>
      <c r="AF63" s="124">
        <f t="shared" si="257"/>
        <v>0</v>
      </c>
      <c r="AG63" s="124">
        <f t="shared" si="257"/>
        <v>0</v>
      </c>
      <c r="AH63" s="124">
        <f t="shared" si="257"/>
        <v>0</v>
      </c>
      <c r="AI63" s="201">
        <f t="shared" si="257"/>
        <v>0</v>
      </c>
      <c r="AJ63" s="203">
        <f t="shared" si="257"/>
        <v>0</v>
      </c>
      <c r="AL63" s="170">
        <f t="shared" ref="AL63:AM63" si="258">SUM(AL59:AL61)</f>
        <v>0</v>
      </c>
      <c r="AM63" s="170">
        <f t="shared" si="258"/>
        <v>0</v>
      </c>
      <c r="AN63" s="170">
        <f t="shared" ref="AN63" si="259">SUM(AN59:AN61)</f>
        <v>0</v>
      </c>
    </row>
    <row r="64" spans="1:40" x14ac:dyDescent="0.25">
      <c r="A64" s="23">
        <v>7100</v>
      </c>
      <c r="B64" s="8" t="s">
        <v>73</v>
      </c>
      <c r="C64" s="8"/>
      <c r="D64" s="45"/>
      <c r="E64" s="46"/>
      <c r="F64" s="19"/>
      <c r="G64" s="20"/>
      <c r="H64" s="22"/>
      <c r="I64" s="47"/>
      <c r="J64" s="20"/>
      <c r="K64" s="26"/>
      <c r="L64" s="170">
        <f t="shared" ref="L64:M64" si="260">L785</f>
        <v>0</v>
      </c>
      <c r="M64" s="170">
        <f t="shared" si="260"/>
        <v>0</v>
      </c>
      <c r="N64" s="27">
        <f t="shared" ref="N64:W64" si="261">N785</f>
        <v>0</v>
      </c>
      <c r="O64" s="28">
        <f t="shared" si="261"/>
        <v>0</v>
      </c>
      <c r="P64" s="27">
        <f t="shared" si="261"/>
        <v>0</v>
      </c>
      <c r="Q64" s="28">
        <f t="shared" si="261"/>
        <v>0</v>
      </c>
      <c r="R64" s="28">
        <f t="shared" si="261"/>
        <v>0</v>
      </c>
      <c r="S64" s="28">
        <f t="shared" si="261"/>
        <v>0</v>
      </c>
      <c r="T64" s="28">
        <f t="shared" si="261"/>
        <v>0</v>
      </c>
      <c r="U64" s="5">
        <f t="shared" si="261"/>
        <v>0</v>
      </c>
      <c r="V64" s="28">
        <f t="shared" si="261"/>
        <v>0</v>
      </c>
      <c r="W64" s="141">
        <f t="shared" si="261"/>
        <v>0</v>
      </c>
      <c r="X64" s="147"/>
      <c r="Y64" s="147"/>
      <c r="Z64" s="142"/>
      <c r="AA64" s="181">
        <f t="shared" ref="AA64:AJ64" si="262">AA785</f>
        <v>0</v>
      </c>
      <c r="AB64" s="124">
        <f t="shared" si="262"/>
        <v>0</v>
      </c>
      <c r="AC64" s="27">
        <f t="shared" si="262"/>
        <v>0</v>
      </c>
      <c r="AD64" s="124">
        <f t="shared" si="262"/>
        <v>0</v>
      </c>
      <c r="AE64" s="124">
        <f t="shared" si="262"/>
        <v>0</v>
      </c>
      <c r="AF64" s="124">
        <f t="shared" si="262"/>
        <v>0</v>
      </c>
      <c r="AG64" s="124">
        <f t="shared" si="262"/>
        <v>0</v>
      </c>
      <c r="AH64" s="124">
        <f t="shared" si="262"/>
        <v>0</v>
      </c>
      <c r="AI64" s="201">
        <f t="shared" si="262"/>
        <v>0</v>
      </c>
      <c r="AJ64" s="203">
        <f t="shared" si="262"/>
        <v>0</v>
      </c>
      <c r="AL64" s="170">
        <f t="shared" ref="AL64:AM64" si="263">AL785</f>
        <v>0</v>
      </c>
      <c r="AM64" s="170">
        <f t="shared" si="263"/>
        <v>0</v>
      </c>
      <c r="AN64" s="170">
        <f t="shared" ref="AN64" si="264">AN785</f>
        <v>0</v>
      </c>
    </row>
    <row r="65" spans="1:40" x14ac:dyDescent="0.25">
      <c r="A65" s="32"/>
      <c r="B65" s="16"/>
      <c r="C65" s="16"/>
      <c r="D65" s="17"/>
      <c r="E65" s="18"/>
      <c r="F65" s="19"/>
      <c r="G65" s="20"/>
      <c r="H65" s="22"/>
      <c r="I65" s="22"/>
      <c r="J65" s="20"/>
      <c r="K65" s="26"/>
      <c r="L65" s="170"/>
      <c r="M65" s="170"/>
      <c r="N65" s="27"/>
      <c r="O65" s="28"/>
      <c r="P65" s="27"/>
      <c r="Q65" s="28"/>
      <c r="R65" s="28"/>
      <c r="S65" s="28"/>
      <c r="T65" s="28"/>
      <c r="U65" s="5"/>
      <c r="V65" s="28"/>
      <c r="W65" s="141"/>
      <c r="X65" s="147"/>
      <c r="Y65" s="147"/>
      <c r="Z65" s="142"/>
      <c r="AA65" s="181"/>
      <c r="AB65" s="124"/>
      <c r="AC65" s="27"/>
      <c r="AD65" s="124"/>
      <c r="AE65" s="124"/>
      <c r="AF65" s="124"/>
      <c r="AG65" s="124"/>
      <c r="AH65" s="124"/>
      <c r="AL65" s="170"/>
      <c r="AM65" s="170"/>
      <c r="AN65" s="170"/>
    </row>
    <row r="66" spans="1:40" x14ac:dyDescent="0.25">
      <c r="A66" s="32"/>
      <c r="B66" s="16" t="s">
        <v>74</v>
      </c>
      <c r="C66" s="16"/>
      <c r="D66" s="24"/>
      <c r="E66" s="25"/>
      <c r="F66" s="19" t="s">
        <v>75</v>
      </c>
      <c r="G66" s="20"/>
      <c r="H66" s="21" t="s">
        <v>75</v>
      </c>
      <c r="I66" s="48" t="s">
        <v>75</v>
      </c>
      <c r="J66" s="20"/>
      <c r="K66" s="26"/>
      <c r="L66" s="170">
        <f t="shared" ref="L66:M66" si="265">SUM(L63:L64)</f>
        <v>0</v>
      </c>
      <c r="M66" s="170">
        <f t="shared" si="265"/>
        <v>0</v>
      </c>
      <c r="N66" s="27">
        <f t="shared" ref="N66:W66" si="266">SUM(N63:N64)</f>
        <v>0</v>
      </c>
      <c r="O66" s="28">
        <f t="shared" si="266"/>
        <v>0</v>
      </c>
      <c r="P66" s="27">
        <f t="shared" si="266"/>
        <v>0</v>
      </c>
      <c r="Q66" s="28">
        <f t="shared" si="266"/>
        <v>0</v>
      </c>
      <c r="R66" s="28">
        <f t="shared" si="266"/>
        <v>0</v>
      </c>
      <c r="S66" s="28">
        <f t="shared" si="266"/>
        <v>0</v>
      </c>
      <c r="T66" s="28">
        <f t="shared" si="266"/>
        <v>0</v>
      </c>
      <c r="U66" s="5">
        <f t="shared" si="266"/>
        <v>0</v>
      </c>
      <c r="V66" s="28">
        <f t="shared" si="266"/>
        <v>0</v>
      </c>
      <c r="W66" s="141">
        <f t="shared" si="266"/>
        <v>0</v>
      </c>
      <c r="X66" s="147"/>
      <c r="Y66" s="147"/>
      <c r="Z66" s="142"/>
      <c r="AA66" s="181">
        <f t="shared" ref="AA66:AJ66" si="267">SUM(AA63:AA64)</f>
        <v>0</v>
      </c>
      <c r="AB66" s="124">
        <f t="shared" si="267"/>
        <v>0</v>
      </c>
      <c r="AC66" s="27">
        <f t="shared" si="267"/>
        <v>0</v>
      </c>
      <c r="AD66" s="124">
        <f t="shared" si="267"/>
        <v>0</v>
      </c>
      <c r="AE66" s="124">
        <f t="shared" si="267"/>
        <v>0</v>
      </c>
      <c r="AF66" s="124">
        <f t="shared" si="267"/>
        <v>0</v>
      </c>
      <c r="AG66" s="124">
        <f t="shared" si="267"/>
        <v>0</v>
      </c>
      <c r="AH66" s="124">
        <f t="shared" si="267"/>
        <v>0</v>
      </c>
      <c r="AI66" s="201">
        <f t="shared" si="267"/>
        <v>0</v>
      </c>
      <c r="AJ66" s="203">
        <f t="shared" si="267"/>
        <v>0</v>
      </c>
      <c r="AL66" s="170">
        <f t="shared" ref="AL66:AM66" si="268">SUM(AL63:AL64)</f>
        <v>0</v>
      </c>
      <c r="AM66" s="170">
        <f t="shared" si="268"/>
        <v>0</v>
      </c>
      <c r="AN66" s="170">
        <f t="shared" ref="AN66" si="269">SUM(AN63:AN64)</f>
        <v>0</v>
      </c>
    </row>
    <row r="67" spans="1:40" x14ac:dyDescent="0.25">
      <c r="A67" s="49"/>
      <c r="B67" s="8"/>
      <c r="C67" s="8"/>
      <c r="D67" s="50"/>
      <c r="E67" s="50"/>
      <c r="F67" s="51"/>
      <c r="G67" s="52"/>
      <c r="H67" s="53"/>
      <c r="I67" s="52"/>
      <c r="J67" s="52"/>
      <c r="K67" s="54"/>
      <c r="L67" s="175"/>
      <c r="M67" s="175"/>
      <c r="N67" s="55"/>
      <c r="O67" s="5"/>
      <c r="Q67" s="3"/>
      <c r="R67" s="3"/>
      <c r="S67" s="3"/>
      <c r="T67" s="3"/>
      <c r="V67" s="3"/>
      <c r="AA67" s="185"/>
      <c r="AL67" s="175"/>
      <c r="AM67" s="175"/>
      <c r="AN67" s="175"/>
    </row>
    <row r="68" spans="1:40" x14ac:dyDescent="0.25">
      <c r="A68" s="23">
        <v>1000</v>
      </c>
      <c r="B68" s="8" t="s">
        <v>20</v>
      </c>
      <c r="C68" s="8"/>
      <c r="D68" s="56"/>
      <c r="E68" s="57"/>
      <c r="F68" s="58"/>
      <c r="G68" s="57"/>
      <c r="H68" s="59"/>
      <c r="J68" s="61"/>
      <c r="K68" s="57"/>
      <c r="L68" s="174" t="s">
        <v>75</v>
      </c>
      <c r="M68" s="174" t="s">
        <v>75</v>
      </c>
      <c r="N68" s="5" t="s">
        <v>75</v>
      </c>
      <c r="U68" s="5"/>
      <c r="W68" s="139" t="s">
        <v>75</v>
      </c>
      <c r="AA68" s="184" t="s">
        <v>75</v>
      </c>
      <c r="AI68" s="201" t="s">
        <v>75</v>
      </c>
      <c r="AJ68" s="203" t="s">
        <v>75</v>
      </c>
      <c r="AL68" s="174" t="s">
        <v>75</v>
      </c>
      <c r="AM68" s="174" t="s">
        <v>75</v>
      </c>
      <c r="AN68" s="174" t="s">
        <v>75</v>
      </c>
    </row>
    <row r="69" spans="1:40" x14ac:dyDescent="0.25">
      <c r="A69" s="15">
        <v>1001</v>
      </c>
      <c r="B69" s="64" t="s">
        <v>76</v>
      </c>
      <c r="C69" s="64"/>
      <c r="D69" s="56"/>
      <c r="F69" s="65">
        <v>1</v>
      </c>
      <c r="H69" s="66">
        <f t="shared" ref="H69:H88" si="270">SUM(E69:G69)</f>
        <v>1</v>
      </c>
      <c r="I69" s="60">
        <v>1</v>
      </c>
      <c r="J69" s="61" t="s">
        <v>77</v>
      </c>
      <c r="K69" s="57"/>
      <c r="L69" s="174">
        <f t="shared" ref="L69:L88" si="271">H:H*I:I*K:K</f>
        <v>0</v>
      </c>
      <c r="M69" s="174">
        <f>0</f>
        <v>0</v>
      </c>
      <c r="N69" s="5">
        <f t="shared" ref="N69:N88" si="272">L:L+M:M</f>
        <v>0</v>
      </c>
      <c r="O69" s="67"/>
      <c r="P69" s="5">
        <f t="shared" ref="P69:P88" si="273">MAX(N69-SUM(Q69:T69),0)</f>
        <v>0</v>
      </c>
      <c r="U69" s="5">
        <f t="shared" ref="U69:U88" si="274">N69-SUM(P69:T69)</f>
        <v>0</v>
      </c>
      <c r="V69" s="68"/>
      <c r="W69" s="138">
        <f t="shared" ref="W69:W88" si="275">X:X+Y:Y</f>
        <v>0</v>
      </c>
      <c r="X69" s="148"/>
      <c r="Y69" s="148"/>
      <c r="Z69" s="148"/>
      <c r="AA69" s="184">
        <f t="shared" ref="AA69:AA88" si="276">AC:AC+AD:AD+AE:AE+AF:AF+AG:AG</f>
        <v>0</v>
      </c>
      <c r="AB69" s="128"/>
      <c r="AC69" s="5">
        <f>SUMIF('Uitdraai administratie'!G:G,A:A,'Uitdraai administratie'!F:F)</f>
        <v>0</v>
      </c>
      <c r="AH69" s="137"/>
      <c r="AI69" s="201">
        <f t="shared" ref="AI69:AI88" si="277">W:W+AA:AA</f>
        <v>0</v>
      </c>
      <c r="AJ69" s="203">
        <f t="shared" ref="AJ69:AJ88" si="278">N:N-AI:AI</f>
        <v>0</v>
      </c>
      <c r="AL69" s="174">
        <f>SUMIF('Uitdraai administratie'!G:G,A:A,'Uitdraai administratie'!T:T)</f>
        <v>0</v>
      </c>
      <c r="AM69" s="174">
        <f t="shared" ref="AM69:AM88" si="279">M:M</f>
        <v>0</v>
      </c>
      <c r="AN69" s="174">
        <f t="shared" ref="AN69:AN88" si="280">AM:AM-AL:AL</f>
        <v>0</v>
      </c>
    </row>
    <row r="70" spans="1:40" x14ac:dyDescent="0.25">
      <c r="A70" s="15">
        <v>1002</v>
      </c>
      <c r="B70" s="64" t="s">
        <v>78</v>
      </c>
      <c r="C70" s="64"/>
      <c r="D70" s="56"/>
      <c r="F70" s="65">
        <v>1</v>
      </c>
      <c r="H70" s="66">
        <f t="shared" si="270"/>
        <v>1</v>
      </c>
      <c r="I70" s="60">
        <v>1</v>
      </c>
      <c r="J70" s="61" t="s">
        <v>77</v>
      </c>
      <c r="K70" s="57"/>
      <c r="L70" s="174">
        <f t="shared" si="271"/>
        <v>0</v>
      </c>
      <c r="M70" s="174">
        <f>0</f>
        <v>0</v>
      </c>
      <c r="N70" s="5">
        <f t="shared" si="272"/>
        <v>0</v>
      </c>
      <c r="O70" s="67"/>
      <c r="P70" s="5">
        <f t="shared" si="273"/>
        <v>0</v>
      </c>
      <c r="U70" s="5">
        <f t="shared" si="274"/>
        <v>0</v>
      </c>
      <c r="V70" s="68"/>
      <c r="W70" s="138">
        <f t="shared" si="275"/>
        <v>0</v>
      </c>
      <c r="X70" s="148"/>
      <c r="Y70" s="148"/>
      <c r="Z70" s="148"/>
      <c r="AA70" s="184">
        <f t="shared" si="276"/>
        <v>0</v>
      </c>
      <c r="AB70" s="128"/>
      <c r="AC70" s="5">
        <f>SUMIF('Uitdraai administratie'!G:G,A:A,'Uitdraai administratie'!F:F)</f>
        <v>0</v>
      </c>
      <c r="AH70" s="137"/>
      <c r="AI70" s="201">
        <f t="shared" si="277"/>
        <v>0</v>
      </c>
      <c r="AJ70" s="203">
        <f t="shared" si="278"/>
        <v>0</v>
      </c>
      <c r="AL70" s="174">
        <f>SUMIF('Uitdraai administratie'!G:G,A:A,'Uitdraai administratie'!T:T)</f>
        <v>0</v>
      </c>
      <c r="AM70" s="174">
        <f t="shared" si="279"/>
        <v>0</v>
      </c>
      <c r="AN70" s="174">
        <f t="shared" si="280"/>
        <v>0</v>
      </c>
    </row>
    <row r="71" spans="1:40" x14ac:dyDescent="0.25">
      <c r="A71" s="15">
        <v>1003</v>
      </c>
      <c r="B71" s="64" t="s">
        <v>79</v>
      </c>
      <c r="C71" s="64"/>
      <c r="D71" s="56"/>
      <c r="F71" s="65">
        <v>1</v>
      </c>
      <c r="H71" s="66">
        <f t="shared" si="270"/>
        <v>1</v>
      </c>
      <c r="I71" s="60">
        <v>1</v>
      </c>
      <c r="J71" s="61" t="s">
        <v>77</v>
      </c>
      <c r="K71" s="57"/>
      <c r="L71" s="174">
        <f t="shared" si="271"/>
        <v>0</v>
      </c>
      <c r="M71" s="174">
        <f>0</f>
        <v>0</v>
      </c>
      <c r="N71" s="5">
        <f t="shared" si="272"/>
        <v>0</v>
      </c>
      <c r="O71" s="67"/>
      <c r="P71" s="5">
        <f t="shared" si="273"/>
        <v>0</v>
      </c>
      <c r="U71" s="5">
        <f t="shared" si="274"/>
        <v>0</v>
      </c>
      <c r="V71" s="68"/>
      <c r="W71" s="138">
        <f t="shared" si="275"/>
        <v>0</v>
      </c>
      <c r="X71" s="148"/>
      <c r="Y71" s="148"/>
      <c r="Z71" s="148"/>
      <c r="AA71" s="184">
        <f t="shared" si="276"/>
        <v>0</v>
      </c>
      <c r="AB71" s="128"/>
      <c r="AC71" s="5">
        <f>SUMIF('Uitdraai administratie'!G:G,A:A,'Uitdraai administratie'!F:F)</f>
        <v>0</v>
      </c>
      <c r="AH71" s="137"/>
      <c r="AI71" s="201">
        <f t="shared" si="277"/>
        <v>0</v>
      </c>
      <c r="AJ71" s="203">
        <f t="shared" si="278"/>
        <v>0</v>
      </c>
      <c r="AL71" s="174">
        <f>SUMIF('Uitdraai administratie'!G:G,A:A,'Uitdraai administratie'!T:T)</f>
        <v>0</v>
      </c>
      <c r="AM71" s="174">
        <f t="shared" si="279"/>
        <v>0</v>
      </c>
      <c r="AN71" s="174">
        <f t="shared" si="280"/>
        <v>0</v>
      </c>
    </row>
    <row r="72" spans="1:40" x14ac:dyDescent="0.25">
      <c r="A72" s="15">
        <v>1004</v>
      </c>
      <c r="B72" s="64" t="s">
        <v>80</v>
      </c>
      <c r="C72" s="64"/>
      <c r="D72" s="56"/>
      <c r="E72" s="59"/>
      <c r="F72" s="65">
        <v>1</v>
      </c>
      <c r="H72" s="66">
        <f t="shared" si="270"/>
        <v>1</v>
      </c>
      <c r="I72" s="60">
        <v>1</v>
      </c>
      <c r="J72" s="61" t="s">
        <v>77</v>
      </c>
      <c r="K72" s="57"/>
      <c r="L72" s="174">
        <f t="shared" si="271"/>
        <v>0</v>
      </c>
      <c r="M72" s="174">
        <f>0</f>
        <v>0</v>
      </c>
      <c r="N72" s="5">
        <f t="shared" si="272"/>
        <v>0</v>
      </c>
      <c r="O72" s="67"/>
      <c r="P72" s="5">
        <f t="shared" si="273"/>
        <v>0</v>
      </c>
      <c r="U72" s="5">
        <f t="shared" si="274"/>
        <v>0</v>
      </c>
      <c r="V72" s="68"/>
      <c r="W72" s="138">
        <f t="shared" si="275"/>
        <v>0</v>
      </c>
      <c r="X72" s="148"/>
      <c r="Y72" s="148"/>
      <c r="Z72" s="148"/>
      <c r="AA72" s="184">
        <f t="shared" si="276"/>
        <v>0</v>
      </c>
      <c r="AB72" s="128"/>
      <c r="AC72" s="5">
        <f>SUMIF('Uitdraai administratie'!G:G,A:A,'Uitdraai administratie'!F:F)</f>
        <v>0</v>
      </c>
      <c r="AH72" s="137"/>
      <c r="AI72" s="201">
        <f t="shared" si="277"/>
        <v>0</v>
      </c>
      <c r="AJ72" s="203">
        <f t="shared" si="278"/>
        <v>0</v>
      </c>
      <c r="AL72" s="174">
        <f>SUMIF('Uitdraai administratie'!G:G,A:A,'Uitdraai administratie'!T:T)</f>
        <v>0</v>
      </c>
      <c r="AM72" s="174">
        <f t="shared" si="279"/>
        <v>0</v>
      </c>
      <c r="AN72" s="174">
        <f t="shared" si="280"/>
        <v>0</v>
      </c>
    </row>
    <row r="73" spans="1:40" x14ac:dyDescent="0.25">
      <c r="A73" s="15">
        <v>1006</v>
      </c>
      <c r="B73" s="64" t="s">
        <v>81</v>
      </c>
      <c r="C73" s="64"/>
      <c r="D73" s="56"/>
      <c r="F73" s="65">
        <v>1</v>
      </c>
      <c r="H73" s="66">
        <f t="shared" si="270"/>
        <v>1</v>
      </c>
      <c r="I73" s="60">
        <v>1</v>
      </c>
      <c r="J73" s="61" t="s">
        <v>77</v>
      </c>
      <c r="K73" s="57"/>
      <c r="L73" s="174">
        <f t="shared" si="271"/>
        <v>0</v>
      </c>
      <c r="M73" s="174">
        <f>0</f>
        <v>0</v>
      </c>
      <c r="N73" s="5">
        <f t="shared" si="272"/>
        <v>0</v>
      </c>
      <c r="O73" s="67"/>
      <c r="P73" s="5">
        <f t="shared" si="273"/>
        <v>0</v>
      </c>
      <c r="U73" s="5">
        <f t="shared" si="274"/>
        <v>0</v>
      </c>
      <c r="V73" s="68"/>
      <c r="W73" s="138">
        <f t="shared" si="275"/>
        <v>0</v>
      </c>
      <c r="X73" s="148"/>
      <c r="Y73" s="148"/>
      <c r="Z73" s="148"/>
      <c r="AA73" s="184">
        <f t="shared" si="276"/>
        <v>0</v>
      </c>
      <c r="AB73" s="128"/>
      <c r="AC73" s="5">
        <f>SUMIF('Uitdraai administratie'!G:G,A:A,'Uitdraai administratie'!F:F)</f>
        <v>0</v>
      </c>
      <c r="AH73" s="137"/>
      <c r="AI73" s="201">
        <f t="shared" si="277"/>
        <v>0</v>
      </c>
      <c r="AJ73" s="203">
        <f t="shared" si="278"/>
        <v>0</v>
      </c>
      <c r="AL73" s="174">
        <f>SUMIF('Uitdraai administratie'!G:G,A:A,'Uitdraai administratie'!T:T)</f>
        <v>0</v>
      </c>
      <c r="AM73" s="174">
        <f t="shared" si="279"/>
        <v>0</v>
      </c>
      <c r="AN73" s="174">
        <f t="shared" si="280"/>
        <v>0</v>
      </c>
    </row>
    <row r="74" spans="1:40" x14ac:dyDescent="0.25">
      <c r="A74" s="15">
        <v>1008</v>
      </c>
      <c r="B74" s="64" t="s">
        <v>82</v>
      </c>
      <c r="C74" s="64"/>
      <c r="D74" s="56"/>
      <c r="F74" s="65">
        <v>1</v>
      </c>
      <c r="H74" s="66">
        <f t="shared" si="270"/>
        <v>1</v>
      </c>
      <c r="I74" s="60">
        <v>1</v>
      </c>
      <c r="J74" s="61" t="s">
        <v>77</v>
      </c>
      <c r="K74" s="57"/>
      <c r="L74" s="174">
        <f t="shared" si="271"/>
        <v>0</v>
      </c>
      <c r="M74" s="174">
        <f>0</f>
        <v>0</v>
      </c>
      <c r="N74" s="5">
        <f t="shared" si="272"/>
        <v>0</v>
      </c>
      <c r="O74" s="67"/>
      <c r="P74" s="5">
        <f t="shared" si="273"/>
        <v>0</v>
      </c>
      <c r="U74" s="5">
        <f t="shared" si="274"/>
        <v>0</v>
      </c>
      <c r="V74" s="68"/>
      <c r="W74" s="138">
        <f t="shared" si="275"/>
        <v>0</v>
      </c>
      <c r="X74" s="148"/>
      <c r="Y74" s="148"/>
      <c r="Z74" s="148"/>
      <c r="AA74" s="184">
        <f t="shared" si="276"/>
        <v>0</v>
      </c>
      <c r="AB74" s="128"/>
      <c r="AC74" s="5">
        <f>SUMIF('Uitdraai administratie'!G:G,A:A,'Uitdraai administratie'!F:F)</f>
        <v>0</v>
      </c>
      <c r="AH74" s="137"/>
      <c r="AI74" s="201">
        <f t="shared" si="277"/>
        <v>0</v>
      </c>
      <c r="AJ74" s="203">
        <f t="shared" si="278"/>
        <v>0</v>
      </c>
      <c r="AL74" s="174">
        <f>SUMIF('Uitdraai administratie'!G:G,A:A,'Uitdraai administratie'!T:T)</f>
        <v>0</v>
      </c>
      <c r="AM74" s="174">
        <f t="shared" si="279"/>
        <v>0</v>
      </c>
      <c r="AN74" s="174">
        <f t="shared" si="280"/>
        <v>0</v>
      </c>
    </row>
    <row r="75" spans="1:40" x14ac:dyDescent="0.25">
      <c r="A75" s="15">
        <v>1009</v>
      </c>
      <c r="B75" s="64" t="s">
        <v>83</v>
      </c>
      <c r="C75" s="64"/>
      <c r="D75" s="56"/>
      <c r="F75" s="65">
        <v>1</v>
      </c>
      <c r="H75" s="66">
        <f t="shared" si="270"/>
        <v>1</v>
      </c>
      <c r="I75" s="60">
        <v>1</v>
      </c>
      <c r="J75" s="61" t="s">
        <v>77</v>
      </c>
      <c r="K75" s="57"/>
      <c r="L75" s="174">
        <f t="shared" si="271"/>
        <v>0</v>
      </c>
      <c r="M75" s="174">
        <f>0</f>
        <v>0</v>
      </c>
      <c r="N75" s="5">
        <f t="shared" si="272"/>
        <v>0</v>
      </c>
      <c r="O75" s="67"/>
      <c r="P75" s="5">
        <f t="shared" si="273"/>
        <v>0</v>
      </c>
      <c r="U75" s="5">
        <f t="shared" si="274"/>
        <v>0</v>
      </c>
      <c r="V75" s="68"/>
      <c r="W75" s="138">
        <f t="shared" si="275"/>
        <v>0</v>
      </c>
      <c r="X75" s="148"/>
      <c r="Y75" s="148"/>
      <c r="Z75" s="148"/>
      <c r="AA75" s="184">
        <f t="shared" si="276"/>
        <v>0</v>
      </c>
      <c r="AB75" s="128"/>
      <c r="AC75" s="5">
        <f>SUMIF('Uitdraai administratie'!G:G,A:A,'Uitdraai administratie'!F:F)</f>
        <v>0</v>
      </c>
      <c r="AH75" s="137"/>
      <c r="AI75" s="201">
        <f t="shared" si="277"/>
        <v>0</v>
      </c>
      <c r="AJ75" s="203">
        <f t="shared" si="278"/>
        <v>0</v>
      </c>
      <c r="AL75" s="174">
        <f>SUMIF('Uitdraai administratie'!G:G,A:A,'Uitdraai administratie'!T:T)</f>
        <v>0</v>
      </c>
      <c r="AM75" s="174">
        <f t="shared" si="279"/>
        <v>0</v>
      </c>
      <c r="AN75" s="174">
        <f t="shared" si="280"/>
        <v>0</v>
      </c>
    </row>
    <row r="76" spans="1:40" x14ac:dyDescent="0.25">
      <c r="A76" s="15">
        <v>1010</v>
      </c>
      <c r="B76" s="64" t="s">
        <v>84</v>
      </c>
      <c r="C76" s="64"/>
      <c r="D76" s="56"/>
      <c r="F76" s="65">
        <v>1</v>
      </c>
      <c r="H76" s="66">
        <f t="shared" si="270"/>
        <v>1</v>
      </c>
      <c r="I76" s="60">
        <v>1</v>
      </c>
      <c r="J76" s="61" t="s">
        <v>77</v>
      </c>
      <c r="K76" s="57"/>
      <c r="L76" s="174">
        <f t="shared" si="271"/>
        <v>0</v>
      </c>
      <c r="M76" s="174">
        <f>0</f>
        <v>0</v>
      </c>
      <c r="N76" s="5">
        <f t="shared" si="272"/>
        <v>0</v>
      </c>
      <c r="O76" s="67"/>
      <c r="P76" s="5">
        <f t="shared" si="273"/>
        <v>0</v>
      </c>
      <c r="U76" s="5">
        <f t="shared" si="274"/>
        <v>0</v>
      </c>
      <c r="V76" s="68"/>
      <c r="W76" s="138">
        <f t="shared" si="275"/>
        <v>0</v>
      </c>
      <c r="X76" s="148"/>
      <c r="Y76" s="148"/>
      <c r="Z76" s="148"/>
      <c r="AA76" s="184">
        <f t="shared" si="276"/>
        <v>0</v>
      </c>
      <c r="AB76" s="128"/>
      <c r="AC76" s="5">
        <f>SUMIF('Uitdraai administratie'!G:G,A:A,'Uitdraai administratie'!F:F)</f>
        <v>0</v>
      </c>
      <c r="AH76" s="137"/>
      <c r="AI76" s="201">
        <f t="shared" si="277"/>
        <v>0</v>
      </c>
      <c r="AJ76" s="203">
        <f t="shared" si="278"/>
        <v>0</v>
      </c>
      <c r="AL76" s="174">
        <f>SUMIF('Uitdraai administratie'!G:G,A:A,'Uitdraai administratie'!T:T)</f>
        <v>0</v>
      </c>
      <c r="AM76" s="174">
        <f t="shared" si="279"/>
        <v>0</v>
      </c>
      <c r="AN76" s="174">
        <f t="shared" si="280"/>
        <v>0</v>
      </c>
    </row>
    <row r="77" spans="1:40" x14ac:dyDescent="0.25">
      <c r="A77" s="15">
        <v>1015</v>
      </c>
      <c r="B77" s="64" t="s">
        <v>85</v>
      </c>
      <c r="C77" s="64"/>
      <c r="D77" s="56"/>
      <c r="F77" s="65">
        <v>1</v>
      </c>
      <c r="H77" s="66">
        <f t="shared" si="270"/>
        <v>1</v>
      </c>
      <c r="I77" s="60">
        <v>1</v>
      </c>
      <c r="J77" s="61" t="s">
        <v>77</v>
      </c>
      <c r="K77" s="57"/>
      <c r="L77" s="174">
        <f t="shared" si="271"/>
        <v>0</v>
      </c>
      <c r="M77" s="174">
        <f>0</f>
        <v>0</v>
      </c>
      <c r="N77" s="5">
        <f t="shared" si="272"/>
        <v>0</v>
      </c>
      <c r="O77" s="67"/>
      <c r="P77" s="5">
        <f t="shared" si="273"/>
        <v>0</v>
      </c>
      <c r="U77" s="5">
        <f t="shared" si="274"/>
        <v>0</v>
      </c>
      <c r="V77" s="68"/>
      <c r="W77" s="138">
        <f t="shared" si="275"/>
        <v>0</v>
      </c>
      <c r="X77" s="148"/>
      <c r="Y77" s="148"/>
      <c r="Z77" s="148"/>
      <c r="AA77" s="184">
        <f t="shared" si="276"/>
        <v>0</v>
      </c>
      <c r="AB77" s="128"/>
      <c r="AC77" s="5">
        <f>SUMIF('Uitdraai administratie'!G:G,A:A,'Uitdraai administratie'!F:F)</f>
        <v>0</v>
      </c>
      <c r="AH77" s="137"/>
      <c r="AI77" s="201">
        <f t="shared" si="277"/>
        <v>0</v>
      </c>
      <c r="AJ77" s="203">
        <f t="shared" si="278"/>
        <v>0</v>
      </c>
      <c r="AL77" s="174">
        <f>SUMIF('Uitdraai administratie'!G:G,A:A,'Uitdraai administratie'!T:T)</f>
        <v>0</v>
      </c>
      <c r="AM77" s="174">
        <f t="shared" si="279"/>
        <v>0</v>
      </c>
      <c r="AN77" s="174">
        <f t="shared" si="280"/>
        <v>0</v>
      </c>
    </row>
    <row r="78" spans="1:40" x14ac:dyDescent="0.25">
      <c r="A78" s="15">
        <v>1020</v>
      </c>
      <c r="B78" s="64" t="s">
        <v>23</v>
      </c>
      <c r="C78" s="64"/>
      <c r="D78" s="56"/>
      <c r="F78" s="65">
        <v>1</v>
      </c>
      <c r="H78" s="66">
        <f t="shared" si="270"/>
        <v>1</v>
      </c>
      <c r="I78" s="60">
        <v>1</v>
      </c>
      <c r="J78" s="61" t="s">
        <v>77</v>
      </c>
      <c r="K78" s="57"/>
      <c r="L78" s="174">
        <f t="shared" si="271"/>
        <v>0</v>
      </c>
      <c r="M78" s="174">
        <f>0</f>
        <v>0</v>
      </c>
      <c r="N78" s="5">
        <f t="shared" si="272"/>
        <v>0</v>
      </c>
      <c r="O78" s="67"/>
      <c r="P78" s="5">
        <f t="shared" si="273"/>
        <v>0</v>
      </c>
      <c r="U78" s="5">
        <f t="shared" si="274"/>
        <v>0</v>
      </c>
      <c r="V78" s="68"/>
      <c r="W78" s="138">
        <f t="shared" si="275"/>
        <v>0</v>
      </c>
      <c r="X78" s="148"/>
      <c r="Y78" s="148"/>
      <c r="Z78" s="148"/>
      <c r="AA78" s="184">
        <f t="shared" si="276"/>
        <v>0</v>
      </c>
      <c r="AB78" s="128"/>
      <c r="AC78" s="5">
        <f>SUMIF('Uitdraai administratie'!G:G,A:A,'Uitdraai administratie'!F:F)</f>
        <v>0</v>
      </c>
      <c r="AH78" s="137"/>
      <c r="AI78" s="201">
        <f t="shared" si="277"/>
        <v>0</v>
      </c>
      <c r="AJ78" s="203">
        <f t="shared" si="278"/>
        <v>0</v>
      </c>
      <c r="AL78" s="174">
        <f>SUMIF('Uitdraai administratie'!G:G,A:A,'Uitdraai administratie'!T:T)</f>
        <v>0</v>
      </c>
      <c r="AM78" s="174">
        <f t="shared" si="279"/>
        <v>0</v>
      </c>
      <c r="AN78" s="174">
        <f t="shared" si="280"/>
        <v>0</v>
      </c>
    </row>
    <row r="79" spans="1:40" x14ac:dyDescent="0.25">
      <c r="A79" s="15">
        <v>1021</v>
      </c>
      <c r="B79" s="64" t="s">
        <v>86</v>
      </c>
      <c r="C79" s="64"/>
      <c r="D79" s="56"/>
      <c r="F79" s="65">
        <v>1</v>
      </c>
      <c r="H79" s="66">
        <f t="shared" si="270"/>
        <v>1</v>
      </c>
      <c r="I79" s="60">
        <v>1</v>
      </c>
      <c r="J79" s="61" t="s">
        <v>77</v>
      </c>
      <c r="K79" s="57"/>
      <c r="L79" s="174">
        <f t="shared" si="271"/>
        <v>0</v>
      </c>
      <c r="M79" s="174">
        <f>0</f>
        <v>0</v>
      </c>
      <c r="N79" s="5">
        <f t="shared" si="272"/>
        <v>0</v>
      </c>
      <c r="O79" s="67"/>
      <c r="P79" s="5">
        <f t="shared" si="273"/>
        <v>0</v>
      </c>
      <c r="U79" s="5">
        <f t="shared" si="274"/>
        <v>0</v>
      </c>
      <c r="V79" s="68"/>
      <c r="W79" s="138">
        <f t="shared" si="275"/>
        <v>0</v>
      </c>
      <c r="X79" s="148"/>
      <c r="Y79" s="148"/>
      <c r="Z79" s="148"/>
      <c r="AA79" s="184">
        <f t="shared" si="276"/>
        <v>0</v>
      </c>
      <c r="AB79" s="128"/>
      <c r="AC79" s="5">
        <f>SUMIF('Uitdraai administratie'!G:G,A:A,'Uitdraai administratie'!F:F)</f>
        <v>0</v>
      </c>
      <c r="AH79" s="137"/>
      <c r="AI79" s="201">
        <f t="shared" si="277"/>
        <v>0</v>
      </c>
      <c r="AJ79" s="203">
        <f t="shared" si="278"/>
        <v>0</v>
      </c>
      <c r="AL79" s="174">
        <f>SUMIF('Uitdraai administratie'!G:G,A:A,'Uitdraai administratie'!T:T)</f>
        <v>0</v>
      </c>
      <c r="AM79" s="174">
        <f t="shared" si="279"/>
        <v>0</v>
      </c>
      <c r="AN79" s="174">
        <f t="shared" si="280"/>
        <v>0</v>
      </c>
    </row>
    <row r="80" spans="1:40" x14ac:dyDescent="0.25">
      <c r="A80" s="15">
        <v>1039</v>
      </c>
      <c r="B80" s="64" t="s">
        <v>87</v>
      </c>
      <c r="C80" s="64"/>
      <c r="D80" s="56"/>
      <c r="F80" s="65">
        <v>1</v>
      </c>
      <c r="H80" s="66">
        <f t="shared" si="270"/>
        <v>1</v>
      </c>
      <c r="I80" s="60">
        <v>1</v>
      </c>
      <c r="J80" s="61" t="s">
        <v>77</v>
      </c>
      <c r="K80" s="57"/>
      <c r="L80" s="174">
        <f t="shared" si="271"/>
        <v>0</v>
      </c>
      <c r="M80" s="174">
        <f>0</f>
        <v>0</v>
      </c>
      <c r="N80" s="5">
        <f t="shared" si="272"/>
        <v>0</v>
      </c>
      <c r="O80" s="67"/>
      <c r="P80" s="5">
        <f t="shared" si="273"/>
        <v>0</v>
      </c>
      <c r="U80" s="5">
        <f t="shared" si="274"/>
        <v>0</v>
      </c>
      <c r="V80" s="68"/>
      <c r="W80" s="138">
        <f t="shared" si="275"/>
        <v>0</v>
      </c>
      <c r="X80" s="148"/>
      <c r="Y80" s="148"/>
      <c r="Z80" s="148"/>
      <c r="AA80" s="184">
        <f t="shared" si="276"/>
        <v>0</v>
      </c>
      <c r="AB80" s="128"/>
      <c r="AC80" s="5">
        <f>SUMIF('Uitdraai administratie'!G:G,A:A,'Uitdraai administratie'!F:F)</f>
        <v>0</v>
      </c>
      <c r="AH80" s="137"/>
      <c r="AI80" s="201">
        <f t="shared" si="277"/>
        <v>0</v>
      </c>
      <c r="AJ80" s="203">
        <f t="shared" si="278"/>
        <v>0</v>
      </c>
      <c r="AL80" s="174">
        <f>SUMIF('Uitdraai administratie'!G:G,A:A,'Uitdraai administratie'!T:T)</f>
        <v>0</v>
      </c>
      <c r="AM80" s="174">
        <f t="shared" si="279"/>
        <v>0</v>
      </c>
      <c r="AN80" s="174">
        <f t="shared" si="280"/>
        <v>0</v>
      </c>
    </row>
    <row r="81" spans="1:40" x14ac:dyDescent="0.25">
      <c r="A81" s="15">
        <v>1040</v>
      </c>
      <c r="B81" s="64" t="s">
        <v>88</v>
      </c>
      <c r="C81" s="64"/>
      <c r="D81" s="56"/>
      <c r="F81" s="65">
        <v>1</v>
      </c>
      <c r="H81" s="66">
        <f t="shared" si="270"/>
        <v>1</v>
      </c>
      <c r="I81" s="60">
        <v>1</v>
      </c>
      <c r="J81" s="61" t="s">
        <v>77</v>
      </c>
      <c r="K81" s="57"/>
      <c r="L81" s="174">
        <f t="shared" si="271"/>
        <v>0</v>
      </c>
      <c r="M81" s="174">
        <f>0</f>
        <v>0</v>
      </c>
      <c r="N81" s="5">
        <f t="shared" si="272"/>
        <v>0</v>
      </c>
      <c r="O81" s="67"/>
      <c r="P81" s="5">
        <f t="shared" si="273"/>
        <v>0</v>
      </c>
      <c r="U81" s="5">
        <f t="shared" si="274"/>
        <v>0</v>
      </c>
      <c r="V81" s="68"/>
      <c r="W81" s="138">
        <f t="shared" si="275"/>
        <v>0</v>
      </c>
      <c r="X81" s="148"/>
      <c r="Y81" s="148"/>
      <c r="Z81" s="148"/>
      <c r="AA81" s="184">
        <f t="shared" si="276"/>
        <v>0</v>
      </c>
      <c r="AB81" s="128"/>
      <c r="AC81" s="5">
        <f>SUMIF('Uitdraai administratie'!G:G,A:A,'Uitdraai administratie'!F:F)</f>
        <v>0</v>
      </c>
      <c r="AH81" s="137"/>
      <c r="AI81" s="201">
        <f t="shared" si="277"/>
        <v>0</v>
      </c>
      <c r="AJ81" s="203">
        <f t="shared" si="278"/>
        <v>0</v>
      </c>
      <c r="AL81" s="174">
        <f>SUMIF('Uitdraai administratie'!G:G,A:A,'Uitdraai administratie'!T:T)</f>
        <v>0</v>
      </c>
      <c r="AM81" s="174">
        <f t="shared" si="279"/>
        <v>0</v>
      </c>
      <c r="AN81" s="174">
        <f t="shared" si="280"/>
        <v>0</v>
      </c>
    </row>
    <row r="82" spans="1:40" x14ac:dyDescent="0.25">
      <c r="A82" s="15">
        <v>1044</v>
      </c>
      <c r="B82" s="64" t="s">
        <v>89</v>
      </c>
      <c r="C82" s="64"/>
      <c r="D82" s="56"/>
      <c r="F82" s="65">
        <v>1</v>
      </c>
      <c r="H82" s="66">
        <f t="shared" si="270"/>
        <v>1</v>
      </c>
      <c r="I82" s="60">
        <v>1</v>
      </c>
      <c r="J82" s="61" t="s">
        <v>77</v>
      </c>
      <c r="K82" s="57"/>
      <c r="L82" s="174">
        <f t="shared" si="271"/>
        <v>0</v>
      </c>
      <c r="M82" s="174">
        <f>0</f>
        <v>0</v>
      </c>
      <c r="N82" s="5">
        <f t="shared" si="272"/>
        <v>0</v>
      </c>
      <c r="O82" s="67"/>
      <c r="P82" s="5">
        <f t="shared" si="273"/>
        <v>0</v>
      </c>
      <c r="U82" s="5">
        <f t="shared" si="274"/>
        <v>0</v>
      </c>
      <c r="V82" s="68"/>
      <c r="W82" s="138">
        <f t="shared" si="275"/>
        <v>0</v>
      </c>
      <c r="X82" s="148"/>
      <c r="Y82" s="148"/>
      <c r="Z82" s="148"/>
      <c r="AA82" s="184">
        <f t="shared" si="276"/>
        <v>0</v>
      </c>
      <c r="AB82" s="128"/>
      <c r="AC82" s="5">
        <f>SUMIF('Uitdraai administratie'!G:G,A:A,'Uitdraai administratie'!F:F)</f>
        <v>0</v>
      </c>
      <c r="AH82" s="137"/>
      <c r="AI82" s="201">
        <f t="shared" si="277"/>
        <v>0</v>
      </c>
      <c r="AJ82" s="203">
        <f t="shared" si="278"/>
        <v>0</v>
      </c>
      <c r="AL82" s="174">
        <f>SUMIF('Uitdraai administratie'!G:G,A:A,'Uitdraai administratie'!T:T)</f>
        <v>0</v>
      </c>
      <c r="AM82" s="174">
        <f t="shared" si="279"/>
        <v>0</v>
      </c>
      <c r="AN82" s="174">
        <f t="shared" si="280"/>
        <v>0</v>
      </c>
    </row>
    <row r="83" spans="1:40" x14ac:dyDescent="0.25">
      <c r="A83" s="15">
        <v>1046</v>
      </c>
      <c r="B83" s="64" t="s">
        <v>90</v>
      </c>
      <c r="C83" s="64"/>
      <c r="D83" s="56"/>
      <c r="F83" s="65">
        <v>1</v>
      </c>
      <c r="H83" s="66">
        <f t="shared" si="270"/>
        <v>1</v>
      </c>
      <c r="I83" s="60">
        <v>1</v>
      </c>
      <c r="J83" s="61" t="s">
        <v>77</v>
      </c>
      <c r="K83" s="57"/>
      <c r="L83" s="174">
        <f t="shared" si="271"/>
        <v>0</v>
      </c>
      <c r="M83" s="174">
        <f>0</f>
        <v>0</v>
      </c>
      <c r="N83" s="5">
        <f t="shared" si="272"/>
        <v>0</v>
      </c>
      <c r="O83" s="67"/>
      <c r="P83" s="5">
        <f t="shared" si="273"/>
        <v>0</v>
      </c>
      <c r="U83" s="5">
        <f t="shared" si="274"/>
        <v>0</v>
      </c>
      <c r="V83" s="68"/>
      <c r="W83" s="138">
        <f t="shared" si="275"/>
        <v>0</v>
      </c>
      <c r="X83" s="148"/>
      <c r="Y83" s="148"/>
      <c r="Z83" s="148"/>
      <c r="AA83" s="184">
        <f t="shared" si="276"/>
        <v>0</v>
      </c>
      <c r="AB83" s="128"/>
      <c r="AC83" s="5">
        <f>SUMIF('Uitdraai administratie'!G:G,A:A,'Uitdraai administratie'!F:F)</f>
        <v>0</v>
      </c>
      <c r="AH83" s="137"/>
      <c r="AI83" s="201">
        <f t="shared" si="277"/>
        <v>0</v>
      </c>
      <c r="AJ83" s="203">
        <f t="shared" si="278"/>
        <v>0</v>
      </c>
      <c r="AL83" s="174">
        <f>SUMIF('Uitdraai administratie'!G:G,A:A,'Uitdraai administratie'!T:T)</f>
        <v>0</v>
      </c>
      <c r="AM83" s="174">
        <f t="shared" si="279"/>
        <v>0</v>
      </c>
      <c r="AN83" s="174">
        <f t="shared" si="280"/>
        <v>0</v>
      </c>
    </row>
    <row r="84" spans="1:40" x14ac:dyDescent="0.25">
      <c r="A84" s="15">
        <v>1047</v>
      </c>
      <c r="B84" s="64" t="s">
        <v>91</v>
      </c>
      <c r="C84" s="64"/>
      <c r="D84" s="56"/>
      <c r="F84" s="65">
        <v>1</v>
      </c>
      <c r="H84" s="66">
        <f t="shared" si="270"/>
        <v>1</v>
      </c>
      <c r="I84" s="60">
        <v>1</v>
      </c>
      <c r="J84" s="61" t="s">
        <v>77</v>
      </c>
      <c r="K84" s="57"/>
      <c r="L84" s="174">
        <f t="shared" si="271"/>
        <v>0</v>
      </c>
      <c r="M84" s="174">
        <f>0</f>
        <v>0</v>
      </c>
      <c r="N84" s="5">
        <f t="shared" si="272"/>
        <v>0</v>
      </c>
      <c r="O84" s="67"/>
      <c r="P84" s="5">
        <f t="shared" si="273"/>
        <v>0</v>
      </c>
      <c r="U84" s="5">
        <f t="shared" si="274"/>
        <v>0</v>
      </c>
      <c r="V84" s="68"/>
      <c r="W84" s="138">
        <f t="shared" si="275"/>
        <v>0</v>
      </c>
      <c r="X84" s="148"/>
      <c r="Y84" s="148"/>
      <c r="Z84" s="148"/>
      <c r="AA84" s="184">
        <f t="shared" si="276"/>
        <v>0</v>
      </c>
      <c r="AB84" s="128"/>
      <c r="AC84" s="5">
        <f>SUMIF('Uitdraai administratie'!G:G,A:A,'Uitdraai administratie'!F:F)</f>
        <v>0</v>
      </c>
      <c r="AH84" s="137"/>
      <c r="AI84" s="201">
        <f t="shared" si="277"/>
        <v>0</v>
      </c>
      <c r="AJ84" s="203">
        <f t="shared" si="278"/>
        <v>0</v>
      </c>
      <c r="AL84" s="174">
        <f>SUMIF('Uitdraai administratie'!G:G,A:A,'Uitdraai administratie'!T:T)</f>
        <v>0</v>
      </c>
      <c r="AM84" s="174">
        <f t="shared" si="279"/>
        <v>0</v>
      </c>
      <c r="AN84" s="174">
        <f t="shared" si="280"/>
        <v>0</v>
      </c>
    </row>
    <row r="85" spans="1:40" x14ac:dyDescent="0.25">
      <c r="A85" s="15">
        <v>1048</v>
      </c>
      <c r="B85" s="64" t="s">
        <v>92</v>
      </c>
      <c r="C85" s="64"/>
      <c r="D85" s="56"/>
      <c r="F85" s="65">
        <v>1</v>
      </c>
      <c r="H85" s="66">
        <f t="shared" si="270"/>
        <v>1</v>
      </c>
      <c r="I85" s="60">
        <v>1</v>
      </c>
      <c r="J85" s="61" t="s">
        <v>77</v>
      </c>
      <c r="K85" s="57"/>
      <c r="L85" s="174">
        <f t="shared" si="271"/>
        <v>0</v>
      </c>
      <c r="M85" s="174">
        <f>0</f>
        <v>0</v>
      </c>
      <c r="N85" s="5">
        <f t="shared" si="272"/>
        <v>0</v>
      </c>
      <c r="O85" s="67"/>
      <c r="P85" s="5">
        <f t="shared" si="273"/>
        <v>0</v>
      </c>
      <c r="U85" s="5">
        <f t="shared" si="274"/>
        <v>0</v>
      </c>
      <c r="V85" s="68"/>
      <c r="W85" s="138">
        <f t="shared" si="275"/>
        <v>0</v>
      </c>
      <c r="X85" s="148"/>
      <c r="Y85" s="148"/>
      <c r="Z85" s="148"/>
      <c r="AA85" s="184">
        <f t="shared" si="276"/>
        <v>0</v>
      </c>
      <c r="AB85" s="128"/>
      <c r="AC85" s="5">
        <f>SUMIF('Uitdraai administratie'!G:G,A:A,'Uitdraai administratie'!F:F)</f>
        <v>0</v>
      </c>
      <c r="AH85" s="137"/>
      <c r="AI85" s="201">
        <f t="shared" si="277"/>
        <v>0</v>
      </c>
      <c r="AJ85" s="203">
        <f t="shared" si="278"/>
        <v>0</v>
      </c>
      <c r="AL85" s="174">
        <f>SUMIF('Uitdraai administratie'!G:G,A:A,'Uitdraai administratie'!T:T)</f>
        <v>0</v>
      </c>
      <c r="AM85" s="174">
        <f t="shared" si="279"/>
        <v>0</v>
      </c>
      <c r="AN85" s="174">
        <f t="shared" si="280"/>
        <v>0</v>
      </c>
    </row>
    <row r="86" spans="1:40" x14ac:dyDescent="0.25">
      <c r="A86" s="15">
        <v>1049</v>
      </c>
      <c r="B86" s="64" t="s">
        <v>93</v>
      </c>
      <c r="C86" s="64"/>
      <c r="D86" s="56"/>
      <c r="F86" s="65">
        <v>1</v>
      </c>
      <c r="H86" s="66">
        <f t="shared" si="270"/>
        <v>1</v>
      </c>
      <c r="I86" s="60">
        <v>1</v>
      </c>
      <c r="J86" s="61" t="s">
        <v>77</v>
      </c>
      <c r="K86" s="57"/>
      <c r="L86" s="174">
        <f t="shared" si="271"/>
        <v>0</v>
      </c>
      <c r="M86" s="174">
        <f>0</f>
        <v>0</v>
      </c>
      <c r="N86" s="5">
        <f t="shared" si="272"/>
        <v>0</v>
      </c>
      <c r="O86" s="67"/>
      <c r="P86" s="5">
        <f t="shared" si="273"/>
        <v>0</v>
      </c>
      <c r="U86" s="5">
        <f t="shared" si="274"/>
        <v>0</v>
      </c>
      <c r="V86" s="68"/>
      <c r="W86" s="138">
        <f t="shared" si="275"/>
        <v>0</v>
      </c>
      <c r="X86" s="148"/>
      <c r="Y86" s="148"/>
      <c r="Z86" s="148"/>
      <c r="AA86" s="184">
        <f t="shared" si="276"/>
        <v>0</v>
      </c>
      <c r="AB86" s="128"/>
      <c r="AC86" s="5">
        <f>SUMIF('Uitdraai administratie'!G:G,A:A,'Uitdraai administratie'!F:F)</f>
        <v>0</v>
      </c>
      <c r="AH86" s="137"/>
      <c r="AI86" s="201">
        <f t="shared" si="277"/>
        <v>0</v>
      </c>
      <c r="AJ86" s="203">
        <f t="shared" si="278"/>
        <v>0</v>
      </c>
      <c r="AL86" s="174">
        <f>SUMIF('Uitdraai administratie'!G:G,A:A,'Uitdraai administratie'!T:T)</f>
        <v>0</v>
      </c>
      <c r="AM86" s="174">
        <f t="shared" si="279"/>
        <v>0</v>
      </c>
      <c r="AN86" s="174">
        <f t="shared" si="280"/>
        <v>0</v>
      </c>
    </row>
    <row r="87" spans="1:40" x14ac:dyDescent="0.25">
      <c r="A87" s="15">
        <v>1050</v>
      </c>
      <c r="B87" s="64" t="s">
        <v>94</v>
      </c>
      <c r="C87" s="64"/>
      <c r="D87" s="56"/>
      <c r="F87" s="65">
        <v>1</v>
      </c>
      <c r="H87" s="66">
        <f t="shared" si="270"/>
        <v>1</v>
      </c>
      <c r="I87" s="60">
        <v>1</v>
      </c>
      <c r="J87" s="61" t="s">
        <v>77</v>
      </c>
      <c r="K87" s="57"/>
      <c r="L87" s="174">
        <f t="shared" si="271"/>
        <v>0</v>
      </c>
      <c r="M87" s="174">
        <f>0</f>
        <v>0</v>
      </c>
      <c r="N87" s="5">
        <f t="shared" si="272"/>
        <v>0</v>
      </c>
      <c r="O87" s="67"/>
      <c r="P87" s="5">
        <f t="shared" si="273"/>
        <v>0</v>
      </c>
      <c r="U87" s="5">
        <f t="shared" si="274"/>
        <v>0</v>
      </c>
      <c r="V87" s="68"/>
      <c r="W87" s="138">
        <f t="shared" si="275"/>
        <v>0</v>
      </c>
      <c r="X87" s="148"/>
      <c r="Y87" s="148"/>
      <c r="Z87" s="148"/>
      <c r="AA87" s="184">
        <f t="shared" si="276"/>
        <v>0</v>
      </c>
      <c r="AB87" s="128"/>
      <c r="AC87" s="5">
        <f>SUMIF('Uitdraai administratie'!G:G,A:A,'Uitdraai administratie'!F:F)</f>
        <v>0</v>
      </c>
      <c r="AH87" s="137"/>
      <c r="AI87" s="201">
        <f t="shared" si="277"/>
        <v>0</v>
      </c>
      <c r="AJ87" s="203">
        <f t="shared" si="278"/>
        <v>0</v>
      </c>
      <c r="AL87" s="174">
        <f>SUMIF('Uitdraai administratie'!G:G,A:A,'Uitdraai administratie'!T:T)</f>
        <v>0</v>
      </c>
      <c r="AM87" s="174">
        <f t="shared" si="279"/>
        <v>0</v>
      </c>
      <c r="AN87" s="174">
        <f t="shared" si="280"/>
        <v>0</v>
      </c>
    </row>
    <row r="88" spans="1:40" x14ac:dyDescent="0.25">
      <c r="A88" s="69">
        <v>1051</v>
      </c>
      <c r="B88" s="70" t="s">
        <v>95</v>
      </c>
      <c r="C88" s="70"/>
      <c r="D88" s="56"/>
      <c r="F88" s="65">
        <v>1</v>
      </c>
      <c r="H88" s="66">
        <f t="shared" si="270"/>
        <v>1</v>
      </c>
      <c r="I88" s="60">
        <v>1</v>
      </c>
      <c r="J88" s="61" t="s">
        <v>77</v>
      </c>
      <c r="K88" s="57"/>
      <c r="L88" s="174">
        <f t="shared" si="271"/>
        <v>0</v>
      </c>
      <c r="M88" s="174">
        <f>0</f>
        <v>0</v>
      </c>
      <c r="N88" s="5">
        <f t="shared" si="272"/>
        <v>0</v>
      </c>
      <c r="O88" s="67"/>
      <c r="P88" s="5">
        <f t="shared" si="273"/>
        <v>0</v>
      </c>
      <c r="U88" s="5">
        <f t="shared" si="274"/>
        <v>0</v>
      </c>
      <c r="V88" s="68"/>
      <c r="W88" s="138">
        <f t="shared" si="275"/>
        <v>0</v>
      </c>
      <c r="X88" s="148"/>
      <c r="Y88" s="148"/>
      <c r="Z88" s="148"/>
      <c r="AA88" s="184">
        <f t="shared" si="276"/>
        <v>0</v>
      </c>
      <c r="AB88" s="128"/>
      <c r="AC88" s="5">
        <f>SUMIF('Uitdraai administratie'!G:G,A:A,'Uitdraai administratie'!F:F)</f>
        <v>0</v>
      </c>
      <c r="AH88" s="137"/>
      <c r="AI88" s="201">
        <f t="shared" si="277"/>
        <v>0</v>
      </c>
      <c r="AJ88" s="203">
        <f t="shared" si="278"/>
        <v>0</v>
      </c>
      <c r="AL88" s="174">
        <f>SUMIF('Uitdraai administratie'!G:G,A:A,'Uitdraai administratie'!T:T)</f>
        <v>0</v>
      </c>
      <c r="AM88" s="174">
        <f t="shared" si="279"/>
        <v>0</v>
      </c>
      <c r="AN88" s="174">
        <f t="shared" si="280"/>
        <v>0</v>
      </c>
    </row>
    <row r="89" spans="1:40" x14ac:dyDescent="0.25">
      <c r="A89" s="15"/>
      <c r="B89" s="71" t="s">
        <v>6</v>
      </c>
      <c r="C89" s="71"/>
      <c r="D89" s="56"/>
      <c r="H89" s="59"/>
      <c r="J89" s="61"/>
      <c r="K89" s="57"/>
      <c r="L89" s="170">
        <f t="shared" ref="L89:M89" si="281">SUM(L69:L88)</f>
        <v>0</v>
      </c>
      <c r="M89" s="170">
        <f t="shared" si="281"/>
        <v>0</v>
      </c>
      <c r="N89" s="27">
        <f t="shared" ref="N89:W89" si="282">SUM(N69:N88)</f>
        <v>0</v>
      </c>
      <c r="O89" s="72">
        <f t="shared" si="282"/>
        <v>0</v>
      </c>
      <c r="P89" s="27">
        <f t="shared" si="282"/>
        <v>0</v>
      </c>
      <c r="Q89" s="73">
        <f t="shared" si="282"/>
        <v>0</v>
      </c>
      <c r="R89" s="73">
        <f t="shared" si="282"/>
        <v>0</v>
      </c>
      <c r="S89" s="73">
        <f t="shared" si="282"/>
        <v>0</v>
      </c>
      <c r="T89" s="73">
        <f t="shared" si="282"/>
        <v>0</v>
      </c>
      <c r="U89" s="27">
        <f t="shared" si="282"/>
        <v>0</v>
      </c>
      <c r="V89" s="73">
        <f t="shared" si="282"/>
        <v>0</v>
      </c>
      <c r="W89" s="141">
        <f t="shared" si="282"/>
        <v>0</v>
      </c>
      <c r="X89" s="147"/>
      <c r="Y89" s="147"/>
      <c r="Z89" s="142"/>
      <c r="AA89" s="181">
        <f t="shared" ref="AA89:AJ89" si="283">SUM(AA69:AA88)</f>
        <v>0</v>
      </c>
      <c r="AB89" s="124">
        <f t="shared" si="283"/>
        <v>0</v>
      </c>
      <c r="AC89" s="27">
        <f t="shared" si="283"/>
        <v>0</v>
      </c>
      <c r="AD89" s="124">
        <f t="shared" si="283"/>
        <v>0</v>
      </c>
      <c r="AE89" s="124">
        <f t="shared" si="283"/>
        <v>0</v>
      </c>
      <c r="AF89" s="124">
        <f t="shared" si="283"/>
        <v>0</v>
      </c>
      <c r="AG89" s="124">
        <f t="shared" si="283"/>
        <v>0</v>
      </c>
      <c r="AH89" s="124">
        <f t="shared" si="283"/>
        <v>0</v>
      </c>
      <c r="AI89" s="201">
        <f t="shared" si="283"/>
        <v>0</v>
      </c>
      <c r="AJ89" s="203">
        <f t="shared" si="283"/>
        <v>0</v>
      </c>
      <c r="AL89" s="170">
        <f t="shared" ref="AL89:AM89" si="284">SUM(AL69:AL88)</f>
        <v>0</v>
      </c>
      <c r="AM89" s="170">
        <f t="shared" si="284"/>
        <v>0</v>
      </c>
      <c r="AN89" s="170">
        <f t="shared" ref="AN89" si="285">SUM(AN69:AN88)</f>
        <v>0</v>
      </c>
    </row>
    <row r="90" spans="1:40" x14ac:dyDescent="0.25">
      <c r="A90" s="15"/>
      <c r="B90" s="64"/>
      <c r="C90" s="64"/>
      <c r="D90" s="56"/>
      <c r="H90" s="59"/>
      <c r="J90" s="61"/>
      <c r="K90" s="57"/>
      <c r="L90" s="174"/>
      <c r="M90" s="174"/>
      <c r="N90" s="5"/>
      <c r="O90" s="67"/>
      <c r="U90" s="5"/>
      <c r="AA90" s="184"/>
      <c r="AB90" s="128"/>
      <c r="AL90" s="174"/>
      <c r="AM90" s="174"/>
      <c r="AN90" s="174"/>
    </row>
    <row r="91" spans="1:40" x14ac:dyDescent="0.25">
      <c r="A91" s="23">
        <v>1100</v>
      </c>
      <c r="B91" s="8" t="s">
        <v>21</v>
      </c>
      <c r="C91" s="8"/>
      <c r="D91" s="56"/>
      <c r="H91" s="59"/>
      <c r="J91" s="61"/>
      <c r="K91" s="57"/>
      <c r="L91" s="174"/>
      <c r="M91" s="174"/>
      <c r="N91" s="5"/>
      <c r="O91" s="67"/>
      <c r="U91" s="5"/>
      <c r="AA91" s="184"/>
      <c r="AB91" s="128"/>
      <c r="AL91" s="174"/>
      <c r="AM91" s="174"/>
      <c r="AN91" s="174"/>
    </row>
    <row r="92" spans="1:40" x14ac:dyDescent="0.25">
      <c r="A92" s="15">
        <v>1101</v>
      </c>
      <c r="B92" s="70" t="s">
        <v>96</v>
      </c>
      <c r="C92" s="70"/>
      <c r="D92" s="56"/>
      <c r="F92" s="74">
        <v>2.5000000000000001E-2</v>
      </c>
      <c r="H92" s="59">
        <f t="shared" ref="H92:H101" si="286">SUM(E92:G92)</f>
        <v>2.5000000000000001E-2</v>
      </c>
      <c r="I92" s="60">
        <v>1</v>
      </c>
      <c r="J92" s="61" t="s">
        <v>77</v>
      </c>
      <c r="K92" s="75"/>
      <c r="L92" s="174">
        <f t="shared" ref="L92:L101" si="287">H:H*I:I*K:K</f>
        <v>0</v>
      </c>
      <c r="M92" s="174">
        <f>0</f>
        <v>0</v>
      </c>
      <c r="N92" s="5">
        <f t="shared" ref="N92:N101" si="288">L:L+M:M</f>
        <v>0</v>
      </c>
      <c r="O92" s="67"/>
      <c r="P92" s="5">
        <f t="shared" ref="P92:P101" si="289">MAX(N92-SUM(Q92:T92),0)</f>
        <v>0</v>
      </c>
      <c r="U92" s="5">
        <f t="shared" ref="U92:U101" si="290">N92-SUM(P92:T92)</f>
        <v>0</v>
      </c>
      <c r="V92" s="68"/>
      <c r="W92" s="138">
        <f t="shared" ref="W92:W101" si="291">X:X+Y:Y</f>
        <v>0</v>
      </c>
      <c r="X92" s="148"/>
      <c r="Y92" s="148"/>
      <c r="Z92" s="148"/>
      <c r="AA92" s="184">
        <f t="shared" ref="AA92:AA101" si="292">AC:AC+AD:AD+AE:AE+AF:AF+AG:AG</f>
        <v>0</v>
      </c>
      <c r="AB92" s="128"/>
      <c r="AC92" s="5">
        <f>SUMIF('Uitdraai administratie'!G:G,A:A,'Uitdraai administratie'!F:F)</f>
        <v>0</v>
      </c>
      <c r="AH92" s="137"/>
      <c r="AI92" s="201">
        <f t="shared" ref="AI92:AI101" si="293">W:W+AA:AA</f>
        <v>0</v>
      </c>
      <c r="AJ92" s="203">
        <f t="shared" ref="AJ92:AJ101" si="294">N:N-AI:AI</f>
        <v>0</v>
      </c>
      <c r="AL92" s="174">
        <f>SUMIF('Uitdraai administratie'!G:G,A:A,'Uitdraai administratie'!T:T)</f>
        <v>0</v>
      </c>
      <c r="AM92" s="174">
        <f t="shared" ref="AM92:AM101" si="295">M:M</f>
        <v>0</v>
      </c>
      <c r="AN92" s="174">
        <f t="shared" ref="AN92:AN101" si="296">AM:AM-AL:AL</f>
        <v>0</v>
      </c>
    </row>
    <row r="93" spans="1:40" x14ac:dyDescent="0.25">
      <c r="A93" s="15">
        <v>1102</v>
      </c>
      <c r="B93" s="70" t="s">
        <v>97</v>
      </c>
      <c r="C93" s="70"/>
      <c r="D93" s="56"/>
      <c r="F93" s="65">
        <v>1</v>
      </c>
      <c r="H93" s="59">
        <f t="shared" si="286"/>
        <v>1</v>
      </c>
      <c r="I93" s="60">
        <v>1</v>
      </c>
      <c r="J93" s="61" t="s">
        <v>77</v>
      </c>
      <c r="K93" s="75"/>
      <c r="L93" s="174">
        <f t="shared" si="287"/>
        <v>0</v>
      </c>
      <c r="M93" s="174">
        <f>0</f>
        <v>0</v>
      </c>
      <c r="N93" s="5">
        <f t="shared" si="288"/>
        <v>0</v>
      </c>
      <c r="O93" s="67"/>
      <c r="P93" s="5">
        <f t="shared" si="289"/>
        <v>0</v>
      </c>
      <c r="U93" s="5">
        <f t="shared" si="290"/>
        <v>0</v>
      </c>
      <c r="V93" s="68"/>
      <c r="W93" s="138">
        <f t="shared" si="291"/>
        <v>0</v>
      </c>
      <c r="X93" s="148"/>
      <c r="Y93" s="148"/>
      <c r="Z93" s="148"/>
      <c r="AA93" s="184">
        <f t="shared" si="292"/>
        <v>0</v>
      </c>
      <c r="AB93" s="128"/>
      <c r="AC93" s="5">
        <f>SUMIF('Uitdraai administratie'!G:G,A:A,'Uitdraai administratie'!F:F)</f>
        <v>0</v>
      </c>
      <c r="AH93" s="137"/>
      <c r="AI93" s="201">
        <f t="shared" si="293"/>
        <v>0</v>
      </c>
      <c r="AJ93" s="203">
        <f t="shared" si="294"/>
        <v>0</v>
      </c>
      <c r="AL93" s="174">
        <f>SUMIF('Uitdraai administratie'!G:G,A:A,'Uitdraai administratie'!T:T)</f>
        <v>0</v>
      </c>
      <c r="AM93" s="174">
        <f t="shared" si="295"/>
        <v>0</v>
      </c>
      <c r="AN93" s="174">
        <f t="shared" si="296"/>
        <v>0</v>
      </c>
    </row>
    <row r="94" spans="1:40" x14ac:dyDescent="0.25">
      <c r="A94" s="69">
        <v>1103</v>
      </c>
      <c r="B94" s="70" t="s">
        <v>98</v>
      </c>
      <c r="C94" s="70"/>
      <c r="D94" s="56"/>
      <c r="F94" s="65">
        <v>1</v>
      </c>
      <c r="H94" s="59">
        <f t="shared" si="286"/>
        <v>1</v>
      </c>
      <c r="I94" s="60">
        <v>1</v>
      </c>
      <c r="J94" s="61" t="s">
        <v>77</v>
      </c>
      <c r="K94" s="57"/>
      <c r="L94" s="174">
        <f t="shared" si="287"/>
        <v>0</v>
      </c>
      <c r="M94" s="174">
        <f>0</f>
        <v>0</v>
      </c>
      <c r="N94" s="5">
        <f t="shared" si="288"/>
        <v>0</v>
      </c>
      <c r="O94" s="67"/>
      <c r="P94" s="5">
        <f t="shared" si="289"/>
        <v>0</v>
      </c>
      <c r="U94" s="5">
        <f t="shared" si="290"/>
        <v>0</v>
      </c>
      <c r="V94" s="63">
        <f>P94</f>
        <v>0</v>
      </c>
      <c r="W94" s="139">
        <f t="shared" si="291"/>
        <v>0</v>
      </c>
      <c r="AA94" s="184">
        <f t="shared" si="292"/>
        <v>0</v>
      </c>
      <c r="AB94" s="128"/>
      <c r="AC94" s="5">
        <f>SUMIF('Uitdraai administratie'!G:G,A:A,'Uitdraai administratie'!F:F)</f>
        <v>0</v>
      </c>
      <c r="AH94" s="128">
        <f>SUMIF('Uitdraai administratie'!G:G,A:A,'Uitdraai administratie'!F:F)</f>
        <v>0</v>
      </c>
      <c r="AI94" s="201">
        <f t="shared" si="293"/>
        <v>0</v>
      </c>
      <c r="AJ94" s="203">
        <f t="shared" si="294"/>
        <v>0</v>
      </c>
      <c r="AL94" s="174">
        <f>SUMIF('Uitdraai administratie'!G:G,A:A,'Uitdraai administratie'!T:T)</f>
        <v>0</v>
      </c>
      <c r="AM94" s="174">
        <f t="shared" si="295"/>
        <v>0</v>
      </c>
      <c r="AN94" s="174">
        <f t="shared" si="296"/>
        <v>0</v>
      </c>
    </row>
    <row r="95" spans="1:40" x14ac:dyDescent="0.25">
      <c r="A95" s="69">
        <v>1104</v>
      </c>
      <c r="B95" s="70" t="s">
        <v>99</v>
      </c>
      <c r="C95" s="70"/>
      <c r="D95" s="56"/>
      <c r="F95" s="65">
        <v>1</v>
      </c>
      <c r="H95" s="59">
        <f t="shared" si="286"/>
        <v>1</v>
      </c>
      <c r="I95" s="60">
        <v>1</v>
      </c>
      <c r="J95" s="61" t="s">
        <v>77</v>
      </c>
      <c r="K95" s="57"/>
      <c r="L95" s="174">
        <f t="shared" si="287"/>
        <v>0</v>
      </c>
      <c r="M95" s="174">
        <f>0</f>
        <v>0</v>
      </c>
      <c r="N95" s="5">
        <f t="shared" si="288"/>
        <v>0</v>
      </c>
      <c r="O95" s="67"/>
      <c r="P95" s="5">
        <f t="shared" si="289"/>
        <v>0</v>
      </c>
      <c r="U95" s="5">
        <f t="shared" si="290"/>
        <v>0</v>
      </c>
      <c r="V95" s="63">
        <f>P95</f>
        <v>0</v>
      </c>
      <c r="W95" s="139">
        <f t="shared" si="291"/>
        <v>0</v>
      </c>
      <c r="AA95" s="184">
        <f t="shared" si="292"/>
        <v>0</v>
      </c>
      <c r="AB95" s="128"/>
      <c r="AC95" s="5">
        <f>SUMIF('Uitdraai administratie'!G:G,A:A,'Uitdraai administratie'!F:F)</f>
        <v>0</v>
      </c>
      <c r="AH95" s="128">
        <f>SUMIF('Uitdraai administratie'!G:G,A:A,'Uitdraai administratie'!F:F)</f>
        <v>0</v>
      </c>
      <c r="AI95" s="201">
        <f t="shared" si="293"/>
        <v>0</v>
      </c>
      <c r="AJ95" s="203">
        <f t="shared" si="294"/>
        <v>0</v>
      </c>
      <c r="AL95" s="174">
        <f>SUMIF('Uitdraai administratie'!G:G,A:A,'Uitdraai administratie'!T:T)</f>
        <v>0</v>
      </c>
      <c r="AM95" s="174">
        <f t="shared" si="295"/>
        <v>0</v>
      </c>
      <c r="AN95" s="174">
        <f t="shared" si="296"/>
        <v>0</v>
      </c>
    </row>
    <row r="96" spans="1:40" x14ac:dyDescent="0.25">
      <c r="A96" s="69">
        <v>1105</v>
      </c>
      <c r="B96" s="70" t="s">
        <v>100</v>
      </c>
      <c r="C96" s="70"/>
      <c r="D96" s="56"/>
      <c r="F96" s="65">
        <v>1</v>
      </c>
      <c r="H96" s="59">
        <f t="shared" si="286"/>
        <v>1</v>
      </c>
      <c r="I96" s="60">
        <v>1</v>
      </c>
      <c r="J96" s="61" t="s">
        <v>77</v>
      </c>
      <c r="K96" s="57"/>
      <c r="L96" s="174">
        <f t="shared" si="287"/>
        <v>0</v>
      </c>
      <c r="M96" s="174">
        <f>0</f>
        <v>0</v>
      </c>
      <c r="N96" s="5">
        <f t="shared" si="288"/>
        <v>0</v>
      </c>
      <c r="O96" s="67"/>
      <c r="P96" s="5">
        <f t="shared" si="289"/>
        <v>0</v>
      </c>
      <c r="U96" s="5">
        <f t="shared" si="290"/>
        <v>0</v>
      </c>
      <c r="V96" s="63">
        <f>P96</f>
        <v>0</v>
      </c>
      <c r="W96" s="139">
        <f t="shared" si="291"/>
        <v>0</v>
      </c>
      <c r="AA96" s="184">
        <f t="shared" si="292"/>
        <v>0</v>
      </c>
      <c r="AB96" s="128"/>
      <c r="AC96" s="5">
        <f>SUMIF('Uitdraai administratie'!G:G,A:A,'Uitdraai administratie'!F:F)</f>
        <v>0</v>
      </c>
      <c r="AH96" s="128">
        <f>SUMIF('Uitdraai administratie'!G:G,A:A,'Uitdraai administratie'!F:F)</f>
        <v>0</v>
      </c>
      <c r="AI96" s="201">
        <f t="shared" si="293"/>
        <v>0</v>
      </c>
      <c r="AJ96" s="203">
        <f t="shared" si="294"/>
        <v>0</v>
      </c>
      <c r="AL96" s="174">
        <f>SUMIF('Uitdraai administratie'!G:G,A:A,'Uitdraai administratie'!T:T)</f>
        <v>0</v>
      </c>
      <c r="AM96" s="174">
        <f t="shared" si="295"/>
        <v>0</v>
      </c>
      <c r="AN96" s="174">
        <f t="shared" si="296"/>
        <v>0</v>
      </c>
    </row>
    <row r="97" spans="1:40" x14ac:dyDescent="0.25">
      <c r="A97" s="69">
        <v>1106</v>
      </c>
      <c r="B97" s="70" t="s">
        <v>101</v>
      </c>
      <c r="C97" s="70"/>
      <c r="D97" s="56"/>
      <c r="F97" s="65">
        <v>1</v>
      </c>
      <c r="H97" s="59">
        <f t="shared" si="286"/>
        <v>1</v>
      </c>
      <c r="I97" s="60">
        <v>1</v>
      </c>
      <c r="J97" s="61" t="s">
        <v>77</v>
      </c>
      <c r="K97" s="57"/>
      <c r="L97" s="174">
        <f t="shared" si="287"/>
        <v>0</v>
      </c>
      <c r="M97" s="174">
        <f>0</f>
        <v>0</v>
      </c>
      <c r="N97" s="5">
        <f t="shared" si="288"/>
        <v>0</v>
      </c>
      <c r="O97" s="67"/>
      <c r="P97" s="5">
        <f t="shared" si="289"/>
        <v>0</v>
      </c>
      <c r="U97" s="5">
        <f t="shared" si="290"/>
        <v>0</v>
      </c>
      <c r="V97" s="63">
        <f>P97</f>
        <v>0</v>
      </c>
      <c r="W97" s="139">
        <f t="shared" si="291"/>
        <v>0</v>
      </c>
      <c r="AA97" s="184">
        <f t="shared" si="292"/>
        <v>0</v>
      </c>
      <c r="AB97" s="128"/>
      <c r="AC97" s="5">
        <f>SUMIF('Uitdraai administratie'!G:G,A:A,'Uitdraai administratie'!F:F)</f>
        <v>0</v>
      </c>
      <c r="AH97" s="128">
        <f>SUMIF('Uitdraai administratie'!G:G,A:A,'Uitdraai administratie'!F:F)</f>
        <v>0</v>
      </c>
      <c r="AI97" s="201">
        <f t="shared" si="293"/>
        <v>0</v>
      </c>
      <c r="AJ97" s="203">
        <f t="shared" si="294"/>
        <v>0</v>
      </c>
      <c r="AL97" s="174">
        <f>SUMIF('Uitdraai administratie'!G:G,A:A,'Uitdraai administratie'!T:T)</f>
        <v>0</v>
      </c>
      <c r="AM97" s="174">
        <f t="shared" si="295"/>
        <v>0</v>
      </c>
      <c r="AN97" s="174">
        <f t="shared" si="296"/>
        <v>0</v>
      </c>
    </row>
    <row r="98" spans="1:40" x14ac:dyDescent="0.25">
      <c r="A98" s="69">
        <v>1107</v>
      </c>
      <c r="B98" s="70" t="s">
        <v>102</v>
      </c>
      <c r="C98" s="70"/>
      <c r="D98" s="56"/>
      <c r="F98" s="65">
        <v>1</v>
      </c>
      <c r="H98" s="59">
        <f t="shared" si="286"/>
        <v>1</v>
      </c>
      <c r="I98" s="60">
        <v>1</v>
      </c>
      <c r="J98" s="61" t="s">
        <v>77</v>
      </c>
      <c r="K98" s="57"/>
      <c r="L98" s="174">
        <f t="shared" si="287"/>
        <v>0</v>
      </c>
      <c r="M98" s="174">
        <f>0</f>
        <v>0</v>
      </c>
      <c r="N98" s="5">
        <f t="shared" si="288"/>
        <v>0</v>
      </c>
      <c r="O98" s="67"/>
      <c r="P98" s="5">
        <f t="shared" si="289"/>
        <v>0</v>
      </c>
      <c r="U98" s="5">
        <f t="shared" si="290"/>
        <v>0</v>
      </c>
      <c r="V98" s="68"/>
      <c r="W98" s="138">
        <f t="shared" si="291"/>
        <v>0</v>
      </c>
      <c r="X98" s="148"/>
      <c r="Y98" s="148"/>
      <c r="Z98" s="148"/>
      <c r="AA98" s="184">
        <f t="shared" si="292"/>
        <v>0</v>
      </c>
      <c r="AB98" s="128"/>
      <c r="AC98" s="5">
        <f>SUMIF('Uitdraai administratie'!G:G,A:A,'Uitdraai administratie'!F:F)</f>
        <v>0</v>
      </c>
      <c r="AH98" s="137"/>
      <c r="AI98" s="201">
        <f t="shared" si="293"/>
        <v>0</v>
      </c>
      <c r="AJ98" s="203">
        <f t="shared" si="294"/>
        <v>0</v>
      </c>
      <c r="AL98" s="174">
        <f>SUMIF('Uitdraai administratie'!G:G,A:A,'Uitdraai administratie'!T:T)</f>
        <v>0</v>
      </c>
      <c r="AM98" s="174">
        <f t="shared" si="295"/>
        <v>0</v>
      </c>
      <c r="AN98" s="174">
        <f t="shared" si="296"/>
        <v>0</v>
      </c>
    </row>
    <row r="99" spans="1:40" x14ac:dyDescent="0.25">
      <c r="A99" s="15">
        <v>1109</v>
      </c>
      <c r="B99" s="70" t="s">
        <v>103</v>
      </c>
      <c r="C99" s="70"/>
      <c r="D99" s="56"/>
      <c r="F99" s="65">
        <v>1</v>
      </c>
      <c r="H99" s="59">
        <f t="shared" si="286"/>
        <v>1</v>
      </c>
      <c r="I99" s="60">
        <v>1</v>
      </c>
      <c r="J99" s="61" t="s">
        <v>77</v>
      </c>
      <c r="K99" s="57"/>
      <c r="L99" s="174">
        <f t="shared" si="287"/>
        <v>0</v>
      </c>
      <c r="M99" s="174">
        <f>0</f>
        <v>0</v>
      </c>
      <c r="N99" s="5">
        <f t="shared" si="288"/>
        <v>0</v>
      </c>
      <c r="O99" s="67"/>
      <c r="P99" s="5">
        <f t="shared" si="289"/>
        <v>0</v>
      </c>
      <c r="U99" s="5">
        <f t="shared" si="290"/>
        <v>0</v>
      </c>
      <c r="V99" s="63">
        <f>P99</f>
        <v>0</v>
      </c>
      <c r="W99" s="139">
        <f t="shared" si="291"/>
        <v>0</v>
      </c>
      <c r="AA99" s="184">
        <f t="shared" si="292"/>
        <v>0</v>
      </c>
      <c r="AB99" s="128"/>
      <c r="AC99" s="5">
        <f>SUMIF('Uitdraai administratie'!G:G,A:A,'Uitdraai administratie'!F:F)</f>
        <v>0</v>
      </c>
      <c r="AH99" s="128">
        <f>SUMIF('Uitdraai administratie'!G:G,A:A,'Uitdraai administratie'!F:F)</f>
        <v>0</v>
      </c>
      <c r="AI99" s="201">
        <f t="shared" si="293"/>
        <v>0</v>
      </c>
      <c r="AJ99" s="203">
        <f t="shared" si="294"/>
        <v>0</v>
      </c>
      <c r="AL99" s="174">
        <f>SUMIF('Uitdraai administratie'!G:G,A:A,'Uitdraai administratie'!T:T)</f>
        <v>0</v>
      </c>
      <c r="AM99" s="174">
        <f t="shared" si="295"/>
        <v>0</v>
      </c>
      <c r="AN99" s="174">
        <f t="shared" si="296"/>
        <v>0</v>
      </c>
    </row>
    <row r="100" spans="1:40" x14ac:dyDescent="0.25">
      <c r="A100" s="15">
        <v>1110</v>
      </c>
      <c r="B100" s="70" t="s">
        <v>104</v>
      </c>
      <c r="C100" s="70"/>
      <c r="D100" s="56"/>
      <c r="F100" s="65">
        <v>1</v>
      </c>
      <c r="H100" s="59">
        <f t="shared" si="286"/>
        <v>1</v>
      </c>
      <c r="I100" s="60">
        <v>1</v>
      </c>
      <c r="J100" s="61" t="s">
        <v>77</v>
      </c>
      <c r="K100" s="57"/>
      <c r="L100" s="174">
        <f t="shared" si="287"/>
        <v>0</v>
      </c>
      <c r="M100" s="174">
        <f>0</f>
        <v>0</v>
      </c>
      <c r="N100" s="5">
        <f t="shared" si="288"/>
        <v>0</v>
      </c>
      <c r="O100" s="67"/>
      <c r="P100" s="5">
        <f t="shared" si="289"/>
        <v>0</v>
      </c>
      <c r="U100" s="5">
        <f t="shared" si="290"/>
        <v>0</v>
      </c>
      <c r="V100" s="63">
        <f>P100</f>
        <v>0</v>
      </c>
      <c r="W100" s="139">
        <f t="shared" si="291"/>
        <v>0</v>
      </c>
      <c r="AA100" s="184">
        <f t="shared" si="292"/>
        <v>0</v>
      </c>
      <c r="AB100" s="128"/>
      <c r="AC100" s="5">
        <f>SUMIF('Uitdraai administratie'!G:G,A:A,'Uitdraai administratie'!F:F)</f>
        <v>0</v>
      </c>
      <c r="AH100" s="128">
        <f>SUMIF('Uitdraai administratie'!G:G,A:A,'Uitdraai administratie'!F:F)</f>
        <v>0</v>
      </c>
      <c r="AI100" s="201">
        <f t="shared" si="293"/>
        <v>0</v>
      </c>
      <c r="AJ100" s="203">
        <f t="shared" si="294"/>
        <v>0</v>
      </c>
      <c r="AL100" s="174">
        <f>SUMIF('Uitdraai administratie'!G:G,A:A,'Uitdraai administratie'!T:T)</f>
        <v>0</v>
      </c>
      <c r="AM100" s="174">
        <f t="shared" si="295"/>
        <v>0</v>
      </c>
      <c r="AN100" s="174">
        <f t="shared" si="296"/>
        <v>0</v>
      </c>
    </row>
    <row r="101" spans="1:40" x14ac:dyDescent="0.25">
      <c r="A101" s="15">
        <v>1111</v>
      </c>
      <c r="B101" s="70" t="s">
        <v>105</v>
      </c>
      <c r="C101" s="70"/>
      <c r="D101" s="56"/>
      <c r="F101" s="65">
        <v>1</v>
      </c>
      <c r="H101" s="59">
        <f t="shared" si="286"/>
        <v>1</v>
      </c>
      <c r="I101" s="60">
        <v>1</v>
      </c>
      <c r="J101" s="61" t="s">
        <v>77</v>
      </c>
      <c r="K101" s="57"/>
      <c r="L101" s="174">
        <f t="shared" si="287"/>
        <v>0</v>
      </c>
      <c r="M101" s="174">
        <f>0</f>
        <v>0</v>
      </c>
      <c r="N101" s="5">
        <f t="shared" si="288"/>
        <v>0</v>
      </c>
      <c r="O101" s="67"/>
      <c r="P101" s="5">
        <f t="shared" si="289"/>
        <v>0</v>
      </c>
      <c r="U101" s="5">
        <f t="shared" si="290"/>
        <v>0</v>
      </c>
      <c r="V101" s="68"/>
      <c r="W101" s="138">
        <f t="shared" si="291"/>
        <v>0</v>
      </c>
      <c r="X101" s="148"/>
      <c r="Y101" s="148"/>
      <c r="Z101" s="148"/>
      <c r="AA101" s="184">
        <f t="shared" si="292"/>
        <v>0</v>
      </c>
      <c r="AB101" s="128"/>
      <c r="AC101" s="5">
        <f>SUMIF('Uitdraai administratie'!G:G,A:A,'Uitdraai administratie'!F:F)</f>
        <v>0</v>
      </c>
      <c r="AH101" s="137"/>
      <c r="AI101" s="201">
        <f t="shared" si="293"/>
        <v>0</v>
      </c>
      <c r="AJ101" s="203">
        <f t="shared" si="294"/>
        <v>0</v>
      </c>
      <c r="AL101" s="174">
        <f>SUMIF('Uitdraai administratie'!G:G,A:A,'Uitdraai administratie'!T:T)</f>
        <v>0</v>
      </c>
      <c r="AM101" s="174">
        <f t="shared" si="295"/>
        <v>0</v>
      </c>
      <c r="AN101" s="174">
        <f t="shared" si="296"/>
        <v>0</v>
      </c>
    </row>
    <row r="102" spans="1:40" x14ac:dyDescent="0.25">
      <c r="A102" s="15"/>
      <c r="B102" s="71" t="s">
        <v>6</v>
      </c>
      <c r="C102" s="71"/>
      <c r="D102" s="56"/>
      <c r="H102" s="59"/>
      <c r="J102" s="61"/>
      <c r="K102" s="57"/>
      <c r="L102" s="170">
        <f t="shared" ref="L102:M102" si="297">SUM(L92:L101)</f>
        <v>0</v>
      </c>
      <c r="M102" s="170">
        <f t="shared" si="297"/>
        <v>0</v>
      </c>
      <c r="N102" s="27">
        <f t="shared" ref="N102:W102" si="298">SUM(N92:N101)</f>
        <v>0</v>
      </c>
      <c r="O102" s="72">
        <f t="shared" si="298"/>
        <v>0</v>
      </c>
      <c r="P102" s="27">
        <f t="shared" si="298"/>
        <v>0</v>
      </c>
      <c r="Q102" s="73">
        <f t="shared" si="298"/>
        <v>0</v>
      </c>
      <c r="R102" s="73">
        <f t="shared" si="298"/>
        <v>0</v>
      </c>
      <c r="S102" s="73">
        <f t="shared" si="298"/>
        <v>0</v>
      </c>
      <c r="T102" s="73">
        <f t="shared" si="298"/>
        <v>0</v>
      </c>
      <c r="U102" s="27">
        <f t="shared" si="298"/>
        <v>0</v>
      </c>
      <c r="V102" s="73">
        <f t="shared" si="298"/>
        <v>0</v>
      </c>
      <c r="W102" s="141">
        <f t="shared" si="298"/>
        <v>0</v>
      </c>
      <c r="X102" s="147"/>
      <c r="Y102" s="147"/>
      <c r="Z102" s="142"/>
      <c r="AA102" s="181">
        <f t="shared" ref="AA102:AJ102" si="299">SUM(AA92:AA101)</f>
        <v>0</v>
      </c>
      <c r="AB102" s="124">
        <f t="shared" si="299"/>
        <v>0</v>
      </c>
      <c r="AC102" s="27">
        <f t="shared" si="299"/>
        <v>0</v>
      </c>
      <c r="AD102" s="124">
        <f t="shared" si="299"/>
        <v>0</v>
      </c>
      <c r="AE102" s="124">
        <f t="shared" si="299"/>
        <v>0</v>
      </c>
      <c r="AF102" s="124">
        <f t="shared" si="299"/>
        <v>0</v>
      </c>
      <c r="AG102" s="124">
        <f t="shared" si="299"/>
        <v>0</v>
      </c>
      <c r="AH102" s="124">
        <f t="shared" si="299"/>
        <v>0</v>
      </c>
      <c r="AI102" s="201">
        <f t="shared" si="299"/>
        <v>0</v>
      </c>
      <c r="AJ102" s="203">
        <f t="shared" si="299"/>
        <v>0</v>
      </c>
      <c r="AL102" s="170">
        <f t="shared" ref="AL102:AM102" si="300">SUM(AL92:AL101)</f>
        <v>0</v>
      </c>
      <c r="AM102" s="170">
        <f t="shared" si="300"/>
        <v>0</v>
      </c>
      <c r="AN102" s="170">
        <f t="shared" ref="AN102" si="301">SUM(AN92:AN101)</f>
        <v>0</v>
      </c>
    </row>
    <row r="103" spans="1:40" x14ac:dyDescent="0.25">
      <c r="A103" s="15"/>
      <c r="B103" s="71"/>
      <c r="C103" s="71"/>
      <c r="D103" s="56"/>
      <c r="H103" s="59"/>
      <c r="J103" s="61"/>
      <c r="K103" s="57"/>
      <c r="L103" s="170"/>
      <c r="M103" s="170"/>
      <c r="N103" s="27"/>
      <c r="O103" s="76"/>
      <c r="P103" s="27"/>
      <c r="U103" s="5"/>
      <c r="AA103" s="181"/>
      <c r="AB103" s="129"/>
      <c r="AC103" s="27"/>
      <c r="AL103" s="170"/>
      <c r="AM103" s="170"/>
      <c r="AN103" s="170"/>
    </row>
    <row r="104" spans="1:40" x14ac:dyDescent="0.25">
      <c r="A104" s="23">
        <v>1200</v>
      </c>
      <c r="B104" s="8" t="s">
        <v>22</v>
      </c>
      <c r="C104" s="8"/>
      <c r="D104" s="56"/>
      <c r="H104" s="59"/>
      <c r="J104" s="61"/>
      <c r="K104" s="57"/>
      <c r="L104" s="174"/>
      <c r="M104" s="174"/>
      <c r="N104" s="5"/>
      <c r="O104" s="67"/>
      <c r="U104" s="5"/>
      <c r="AA104" s="184"/>
      <c r="AB104" s="128"/>
      <c r="AL104" s="174"/>
      <c r="AM104" s="174"/>
      <c r="AN104" s="174"/>
    </row>
    <row r="105" spans="1:40" x14ac:dyDescent="0.25">
      <c r="A105" s="15">
        <v>1202</v>
      </c>
      <c r="B105" s="64" t="s">
        <v>106</v>
      </c>
      <c r="C105" s="64"/>
      <c r="D105" s="56"/>
      <c r="F105" s="65">
        <v>1</v>
      </c>
      <c r="H105" s="59">
        <f t="shared" ref="H105:H114" si="302">SUM(E105:G105)</f>
        <v>1</v>
      </c>
      <c r="I105" s="60">
        <v>1</v>
      </c>
      <c r="J105" s="61" t="s">
        <v>77</v>
      </c>
      <c r="K105" s="57"/>
      <c r="L105" s="174">
        <f t="shared" ref="L105:L114" si="303">H:H*I:I*K:K</f>
        <v>0</v>
      </c>
      <c r="M105" s="174">
        <f>0</f>
        <v>0</v>
      </c>
      <c r="N105" s="5">
        <f t="shared" ref="N105:N114" si="304">L:L+M:M</f>
        <v>0</v>
      </c>
      <c r="O105" s="67"/>
      <c r="P105" s="5">
        <f t="shared" ref="P105:P114" si="305">MAX(N105-SUM(Q105:T105),0)</f>
        <v>0</v>
      </c>
      <c r="U105" s="5">
        <f t="shared" ref="U105:U114" si="306">N105-SUM(P105:T105)</f>
        <v>0</v>
      </c>
      <c r="V105" s="63">
        <f>P105</f>
        <v>0</v>
      </c>
      <c r="W105" s="139">
        <f t="shared" ref="W105:W114" si="307">X:X+Y:Y</f>
        <v>0</v>
      </c>
      <c r="AA105" s="184">
        <f t="shared" ref="AA105:AA114" si="308">AC:AC+AD:AD+AE:AE+AF:AF+AG:AG</f>
        <v>0</v>
      </c>
      <c r="AB105" s="128"/>
      <c r="AC105" s="5">
        <f>SUMIF('Uitdraai administratie'!G:G,A:A,'Uitdraai administratie'!F:F)</f>
        <v>0</v>
      </c>
      <c r="AH105" s="128">
        <f>SUMIF('Uitdraai administratie'!G:G,A:A,'Uitdraai administratie'!F:F)</f>
        <v>0</v>
      </c>
      <c r="AI105" s="201">
        <f t="shared" ref="AI105:AI114" si="309">W:W+AA:AA</f>
        <v>0</v>
      </c>
      <c r="AJ105" s="203">
        <f t="shared" ref="AJ105:AJ114" si="310">N:N-AI:AI</f>
        <v>0</v>
      </c>
      <c r="AL105" s="174">
        <f>SUMIF('Uitdraai administratie'!G:G,A:A,'Uitdraai administratie'!T:T)</f>
        <v>0</v>
      </c>
      <c r="AM105" s="174">
        <f t="shared" ref="AM105:AM114" si="311">M:M</f>
        <v>0</v>
      </c>
      <c r="AN105" s="174">
        <f t="shared" ref="AN105:AN114" si="312">AM:AM-AL:AL</f>
        <v>0</v>
      </c>
    </row>
    <row r="106" spans="1:40" x14ac:dyDescent="0.25">
      <c r="A106" s="15">
        <v>1205</v>
      </c>
      <c r="B106" s="64" t="s">
        <v>107</v>
      </c>
      <c r="C106" s="64"/>
      <c r="D106" s="56"/>
      <c r="E106" s="60">
        <f>pm</f>
        <v>0</v>
      </c>
      <c r="F106" s="65">
        <f>sm</f>
        <v>0</v>
      </c>
      <c r="H106" s="59">
        <f>SUM(E106:G106)</f>
        <v>0</v>
      </c>
      <c r="I106" s="60">
        <v>1</v>
      </c>
      <c r="J106" s="61" t="s">
        <v>108</v>
      </c>
      <c r="K106" s="57"/>
      <c r="L106" s="174">
        <f t="shared" si="303"/>
        <v>0</v>
      </c>
      <c r="M106" s="174">
        <f>0</f>
        <v>0</v>
      </c>
      <c r="N106" s="5">
        <f t="shared" si="304"/>
        <v>0</v>
      </c>
      <c r="O106" s="67"/>
      <c r="P106" s="5">
        <f t="shared" si="305"/>
        <v>0</v>
      </c>
      <c r="U106" s="5">
        <f t="shared" si="306"/>
        <v>0</v>
      </c>
      <c r="V106" s="63">
        <f>P106</f>
        <v>0</v>
      </c>
      <c r="W106" s="139">
        <f t="shared" si="307"/>
        <v>0</v>
      </c>
      <c r="AA106" s="184">
        <f t="shared" si="308"/>
        <v>0</v>
      </c>
      <c r="AB106" s="128"/>
      <c r="AC106" s="5">
        <f>SUMIF('Uitdraai administratie'!G:G,A:A,'Uitdraai administratie'!F:F)</f>
        <v>0</v>
      </c>
      <c r="AH106" s="128">
        <f>SUMIF('Uitdraai administratie'!G:G,A:A,'Uitdraai administratie'!F:F)</f>
        <v>0</v>
      </c>
      <c r="AI106" s="201">
        <f t="shared" si="309"/>
        <v>0</v>
      </c>
      <c r="AJ106" s="203">
        <f t="shared" si="310"/>
        <v>0</v>
      </c>
      <c r="AL106" s="174">
        <f>SUMIF('Uitdraai administratie'!G:G,A:A,'Uitdraai administratie'!T:T)</f>
        <v>0</v>
      </c>
      <c r="AM106" s="174">
        <f t="shared" si="311"/>
        <v>0</v>
      </c>
      <c r="AN106" s="174">
        <f t="shared" si="312"/>
        <v>0</v>
      </c>
    </row>
    <row r="107" spans="1:40" x14ac:dyDescent="0.25">
      <c r="A107" s="69">
        <v>1206</v>
      </c>
      <c r="B107" s="64" t="s">
        <v>109</v>
      </c>
      <c r="C107" s="64"/>
      <c r="D107" s="56"/>
      <c r="E107" s="60">
        <f>pm</f>
        <v>0</v>
      </c>
      <c r="F107" s="65">
        <f>sm</f>
        <v>0</v>
      </c>
      <c r="H107" s="59">
        <f t="shared" si="302"/>
        <v>0</v>
      </c>
      <c r="I107" s="60">
        <v>1</v>
      </c>
      <c r="J107" s="61" t="s">
        <v>108</v>
      </c>
      <c r="K107" s="57"/>
      <c r="L107" s="174">
        <f t="shared" si="303"/>
        <v>0</v>
      </c>
      <c r="M107" s="174">
        <f>0</f>
        <v>0</v>
      </c>
      <c r="N107" s="5">
        <f t="shared" si="304"/>
        <v>0</v>
      </c>
      <c r="O107" s="67"/>
      <c r="P107" s="5">
        <f t="shared" si="305"/>
        <v>0</v>
      </c>
      <c r="U107" s="5">
        <f t="shared" si="306"/>
        <v>0</v>
      </c>
      <c r="V107" s="68"/>
      <c r="W107" s="138">
        <f t="shared" si="307"/>
        <v>0</v>
      </c>
      <c r="X107" s="148"/>
      <c r="Y107" s="148"/>
      <c r="Z107" s="148"/>
      <c r="AA107" s="184">
        <f t="shared" si="308"/>
        <v>0</v>
      </c>
      <c r="AB107" s="128"/>
      <c r="AC107" s="5">
        <f>SUMIF('Uitdraai administratie'!G:G,A:A,'Uitdraai administratie'!F:F)</f>
        <v>0</v>
      </c>
      <c r="AH107" s="137"/>
      <c r="AI107" s="201">
        <f t="shared" si="309"/>
        <v>0</v>
      </c>
      <c r="AJ107" s="203">
        <f t="shared" si="310"/>
        <v>0</v>
      </c>
      <c r="AL107" s="174">
        <f>SUMIF('Uitdraai administratie'!G:G,A:A,'Uitdraai administratie'!T:T)</f>
        <v>0</v>
      </c>
      <c r="AM107" s="174">
        <f t="shared" si="311"/>
        <v>0</v>
      </c>
      <c r="AN107" s="174">
        <f t="shared" si="312"/>
        <v>0</v>
      </c>
    </row>
    <row r="108" spans="1:40" x14ac:dyDescent="0.25">
      <c r="A108" s="69">
        <v>1208</v>
      </c>
      <c r="B108" s="64" t="s">
        <v>110</v>
      </c>
      <c r="C108" s="64"/>
      <c r="D108" s="56"/>
      <c r="F108" s="65">
        <v>1</v>
      </c>
      <c r="H108" s="59">
        <f t="shared" si="302"/>
        <v>1</v>
      </c>
      <c r="I108" s="60">
        <v>1</v>
      </c>
      <c r="J108" s="61" t="s">
        <v>77</v>
      </c>
      <c r="K108" s="57"/>
      <c r="L108" s="174">
        <f t="shared" si="303"/>
        <v>0</v>
      </c>
      <c r="M108" s="174">
        <f>0</f>
        <v>0</v>
      </c>
      <c r="N108" s="5">
        <f t="shared" si="304"/>
        <v>0</v>
      </c>
      <c r="O108" s="67"/>
      <c r="P108" s="5">
        <f t="shared" si="305"/>
        <v>0</v>
      </c>
      <c r="U108" s="5">
        <f t="shared" si="306"/>
        <v>0</v>
      </c>
      <c r="V108" s="68"/>
      <c r="W108" s="138">
        <f t="shared" si="307"/>
        <v>0</v>
      </c>
      <c r="X108" s="148"/>
      <c r="Y108" s="148"/>
      <c r="Z108" s="148"/>
      <c r="AA108" s="184">
        <f t="shared" si="308"/>
        <v>0</v>
      </c>
      <c r="AB108" s="128"/>
      <c r="AC108" s="5">
        <f>SUMIF('Uitdraai administratie'!G:G,A:A,'Uitdraai administratie'!F:F)</f>
        <v>0</v>
      </c>
      <c r="AH108" s="137"/>
      <c r="AI108" s="201">
        <f t="shared" si="309"/>
        <v>0</v>
      </c>
      <c r="AJ108" s="203">
        <f t="shared" si="310"/>
        <v>0</v>
      </c>
      <c r="AL108" s="174">
        <f>SUMIF('Uitdraai administratie'!G:G,A:A,'Uitdraai administratie'!T:T)</f>
        <v>0</v>
      </c>
      <c r="AM108" s="174">
        <f t="shared" si="311"/>
        <v>0</v>
      </c>
      <c r="AN108" s="174">
        <f t="shared" si="312"/>
        <v>0</v>
      </c>
    </row>
    <row r="109" spans="1:40" x14ac:dyDescent="0.25">
      <c r="A109" s="15">
        <v>1245</v>
      </c>
      <c r="B109" s="64" t="s">
        <v>111</v>
      </c>
      <c r="C109" s="64"/>
      <c r="D109" s="56"/>
      <c r="F109" s="65">
        <v>1</v>
      </c>
      <c r="H109" s="59">
        <f t="shared" si="302"/>
        <v>1</v>
      </c>
      <c r="I109" s="60">
        <v>1</v>
      </c>
      <c r="J109" s="61" t="s">
        <v>77</v>
      </c>
      <c r="K109" s="57"/>
      <c r="L109" s="174">
        <f t="shared" si="303"/>
        <v>0</v>
      </c>
      <c r="M109" s="174">
        <f>0</f>
        <v>0</v>
      </c>
      <c r="N109" s="5">
        <f t="shared" si="304"/>
        <v>0</v>
      </c>
      <c r="O109" s="67"/>
      <c r="P109" s="5">
        <f t="shared" si="305"/>
        <v>0</v>
      </c>
      <c r="U109" s="5">
        <f t="shared" si="306"/>
        <v>0</v>
      </c>
      <c r="V109" s="68"/>
      <c r="W109" s="138">
        <f t="shared" si="307"/>
        <v>0</v>
      </c>
      <c r="X109" s="148"/>
      <c r="Y109" s="148"/>
      <c r="Z109" s="148"/>
      <c r="AA109" s="184">
        <f t="shared" si="308"/>
        <v>0</v>
      </c>
      <c r="AB109" s="128"/>
      <c r="AC109" s="5">
        <f>SUMIF('Uitdraai administratie'!G:G,A:A,'Uitdraai administratie'!F:F)</f>
        <v>0</v>
      </c>
      <c r="AH109" s="137"/>
      <c r="AI109" s="201">
        <f t="shared" si="309"/>
        <v>0</v>
      </c>
      <c r="AJ109" s="203">
        <f t="shared" si="310"/>
        <v>0</v>
      </c>
      <c r="AL109" s="174">
        <f>SUMIF('Uitdraai administratie'!G:G,A:A,'Uitdraai administratie'!T:T)</f>
        <v>0</v>
      </c>
      <c r="AM109" s="174">
        <f t="shared" si="311"/>
        <v>0</v>
      </c>
      <c r="AN109" s="174">
        <f t="shared" si="312"/>
        <v>0</v>
      </c>
    </row>
    <row r="110" spans="1:40" x14ac:dyDescent="0.25">
      <c r="A110" s="69">
        <v>1250</v>
      </c>
      <c r="B110" s="64" t="s">
        <v>112</v>
      </c>
      <c r="C110" s="64"/>
      <c r="D110" s="56"/>
      <c r="F110" s="65">
        <v>1</v>
      </c>
      <c r="H110" s="59">
        <f t="shared" si="302"/>
        <v>1</v>
      </c>
      <c r="I110" s="60">
        <v>1</v>
      </c>
      <c r="J110" s="61" t="s">
        <v>113</v>
      </c>
      <c r="K110" s="57"/>
      <c r="L110" s="174">
        <f t="shared" si="303"/>
        <v>0</v>
      </c>
      <c r="M110" s="174">
        <f>0</f>
        <v>0</v>
      </c>
      <c r="N110" s="5">
        <f t="shared" si="304"/>
        <v>0</v>
      </c>
      <c r="O110" s="67"/>
      <c r="P110" s="5">
        <f t="shared" si="305"/>
        <v>0</v>
      </c>
      <c r="U110" s="5">
        <f t="shared" si="306"/>
        <v>0</v>
      </c>
      <c r="V110" s="68"/>
      <c r="W110" s="138">
        <f t="shared" si="307"/>
        <v>0</v>
      </c>
      <c r="X110" s="148"/>
      <c r="Y110" s="148"/>
      <c r="Z110" s="148"/>
      <c r="AA110" s="184">
        <f t="shared" si="308"/>
        <v>0</v>
      </c>
      <c r="AB110" s="128"/>
      <c r="AC110" s="5">
        <f>SUMIF('Uitdraai administratie'!G:G,A:A,'Uitdraai administratie'!F:F)</f>
        <v>0</v>
      </c>
      <c r="AH110" s="137"/>
      <c r="AI110" s="201">
        <f t="shared" si="309"/>
        <v>0</v>
      </c>
      <c r="AJ110" s="203">
        <f t="shared" si="310"/>
        <v>0</v>
      </c>
      <c r="AL110" s="174">
        <f>SUMIF('Uitdraai administratie'!G:G,A:A,'Uitdraai administratie'!T:T)</f>
        <v>0</v>
      </c>
      <c r="AM110" s="174">
        <f t="shared" si="311"/>
        <v>0</v>
      </c>
      <c r="AN110" s="174">
        <f t="shared" si="312"/>
        <v>0</v>
      </c>
    </row>
    <row r="111" spans="1:40" x14ac:dyDescent="0.25">
      <c r="A111" s="69">
        <v>1251</v>
      </c>
      <c r="B111" s="64" t="s">
        <v>114</v>
      </c>
      <c r="C111" s="64"/>
      <c r="D111" s="56"/>
      <c r="F111" s="65">
        <v>1</v>
      </c>
      <c r="H111" s="59">
        <f t="shared" si="302"/>
        <v>1</v>
      </c>
      <c r="I111" s="60">
        <v>1</v>
      </c>
      <c r="J111" s="61" t="s">
        <v>113</v>
      </c>
      <c r="K111" s="57"/>
      <c r="L111" s="174">
        <f t="shared" si="303"/>
        <v>0</v>
      </c>
      <c r="M111" s="174">
        <f>0</f>
        <v>0</v>
      </c>
      <c r="N111" s="5">
        <f t="shared" si="304"/>
        <v>0</v>
      </c>
      <c r="O111" s="67"/>
      <c r="P111" s="5">
        <f t="shared" si="305"/>
        <v>0</v>
      </c>
      <c r="U111" s="5">
        <f t="shared" si="306"/>
        <v>0</v>
      </c>
      <c r="V111" s="68"/>
      <c r="W111" s="138">
        <f t="shared" si="307"/>
        <v>0</v>
      </c>
      <c r="X111" s="148"/>
      <c r="Y111" s="148"/>
      <c r="Z111" s="148"/>
      <c r="AA111" s="184">
        <f t="shared" si="308"/>
        <v>0</v>
      </c>
      <c r="AB111" s="128"/>
      <c r="AC111" s="5">
        <f>SUMIF('Uitdraai administratie'!G:G,A:A,'Uitdraai administratie'!F:F)</f>
        <v>0</v>
      </c>
      <c r="AH111" s="137"/>
      <c r="AI111" s="201">
        <f t="shared" si="309"/>
        <v>0</v>
      </c>
      <c r="AJ111" s="203">
        <f t="shared" si="310"/>
        <v>0</v>
      </c>
      <c r="AL111" s="174">
        <f>SUMIF('Uitdraai administratie'!G:G,A:A,'Uitdraai administratie'!T:T)</f>
        <v>0</v>
      </c>
      <c r="AM111" s="174">
        <f t="shared" si="311"/>
        <v>0</v>
      </c>
      <c r="AN111" s="174">
        <f t="shared" si="312"/>
        <v>0</v>
      </c>
    </row>
    <row r="112" spans="1:40" x14ac:dyDescent="0.25">
      <c r="A112" s="69">
        <v>1252</v>
      </c>
      <c r="B112" s="64" t="s">
        <v>115</v>
      </c>
      <c r="C112" s="64"/>
      <c r="D112" s="56"/>
      <c r="F112" s="65">
        <v>1</v>
      </c>
      <c r="H112" s="59">
        <f t="shared" si="302"/>
        <v>1</v>
      </c>
      <c r="I112" s="60">
        <v>1</v>
      </c>
      <c r="J112" s="61" t="s">
        <v>113</v>
      </c>
      <c r="K112" s="57"/>
      <c r="L112" s="174">
        <f t="shared" si="303"/>
        <v>0</v>
      </c>
      <c r="M112" s="174">
        <f>0</f>
        <v>0</v>
      </c>
      <c r="N112" s="5">
        <f t="shared" si="304"/>
        <v>0</v>
      </c>
      <c r="O112" s="67"/>
      <c r="P112" s="5">
        <f t="shared" si="305"/>
        <v>0</v>
      </c>
      <c r="U112" s="5">
        <f t="shared" si="306"/>
        <v>0</v>
      </c>
      <c r="V112" s="63">
        <f>P112</f>
        <v>0</v>
      </c>
      <c r="W112" s="139">
        <f t="shared" si="307"/>
        <v>0</v>
      </c>
      <c r="AA112" s="184">
        <f t="shared" si="308"/>
        <v>0</v>
      </c>
      <c r="AB112" s="128"/>
      <c r="AC112" s="5">
        <f>SUMIF('Uitdraai administratie'!G:G,A:A,'Uitdraai administratie'!F:F)</f>
        <v>0</v>
      </c>
      <c r="AH112" s="128">
        <f>SUMIF('Uitdraai administratie'!G:G,A:A,'Uitdraai administratie'!F:F)</f>
        <v>0</v>
      </c>
      <c r="AI112" s="201">
        <f t="shared" si="309"/>
        <v>0</v>
      </c>
      <c r="AJ112" s="203">
        <f t="shared" si="310"/>
        <v>0</v>
      </c>
      <c r="AL112" s="174">
        <f>SUMIF('Uitdraai administratie'!G:G,A:A,'Uitdraai administratie'!T:T)</f>
        <v>0</v>
      </c>
      <c r="AM112" s="174">
        <f t="shared" si="311"/>
        <v>0</v>
      </c>
      <c r="AN112" s="174">
        <f t="shared" si="312"/>
        <v>0</v>
      </c>
    </row>
    <row r="113" spans="1:40" x14ac:dyDescent="0.25">
      <c r="A113" s="69">
        <v>1253</v>
      </c>
      <c r="B113" s="64" t="s">
        <v>116</v>
      </c>
      <c r="C113" s="64"/>
      <c r="D113" s="56"/>
      <c r="F113" s="65">
        <v>1</v>
      </c>
      <c r="H113" s="59">
        <f t="shared" si="302"/>
        <v>1</v>
      </c>
      <c r="I113" s="60">
        <v>1</v>
      </c>
      <c r="J113" s="61" t="s">
        <v>113</v>
      </c>
      <c r="K113" s="57"/>
      <c r="L113" s="174">
        <f t="shared" si="303"/>
        <v>0</v>
      </c>
      <c r="M113" s="174">
        <f>0</f>
        <v>0</v>
      </c>
      <c r="N113" s="5">
        <f t="shared" si="304"/>
        <v>0</v>
      </c>
      <c r="O113" s="67"/>
      <c r="P113" s="5">
        <f t="shared" si="305"/>
        <v>0</v>
      </c>
      <c r="U113" s="5">
        <f t="shared" si="306"/>
        <v>0</v>
      </c>
      <c r="V113" s="68"/>
      <c r="W113" s="138">
        <f t="shared" si="307"/>
        <v>0</v>
      </c>
      <c r="X113" s="148"/>
      <c r="Y113" s="148"/>
      <c r="Z113" s="148"/>
      <c r="AA113" s="184">
        <f t="shared" si="308"/>
        <v>0</v>
      </c>
      <c r="AB113" s="128"/>
      <c r="AC113" s="5">
        <f>SUMIF('Uitdraai administratie'!G:G,A:A,'Uitdraai administratie'!F:F)</f>
        <v>0</v>
      </c>
      <c r="AH113" s="137"/>
      <c r="AI113" s="201">
        <f t="shared" si="309"/>
        <v>0</v>
      </c>
      <c r="AJ113" s="203">
        <f t="shared" si="310"/>
        <v>0</v>
      </c>
      <c r="AL113" s="174">
        <f>SUMIF('Uitdraai administratie'!G:G,A:A,'Uitdraai administratie'!T:T)</f>
        <v>0</v>
      </c>
      <c r="AM113" s="174">
        <f t="shared" si="311"/>
        <v>0</v>
      </c>
      <c r="AN113" s="174">
        <f t="shared" si="312"/>
        <v>0</v>
      </c>
    </row>
    <row r="114" spans="1:40" x14ac:dyDescent="0.25">
      <c r="A114" s="15">
        <v>1291</v>
      </c>
      <c r="B114" s="64" t="s">
        <v>117</v>
      </c>
      <c r="C114" s="64"/>
      <c r="D114" s="56"/>
      <c r="F114" s="65">
        <v>1</v>
      </c>
      <c r="H114" s="59">
        <f t="shared" si="302"/>
        <v>1</v>
      </c>
      <c r="I114" s="60">
        <v>1</v>
      </c>
      <c r="J114" s="61" t="s">
        <v>77</v>
      </c>
      <c r="K114" s="57"/>
      <c r="L114" s="174">
        <f t="shared" si="303"/>
        <v>0</v>
      </c>
      <c r="M114" s="174">
        <f>0</f>
        <v>0</v>
      </c>
      <c r="N114" s="5">
        <f t="shared" si="304"/>
        <v>0</v>
      </c>
      <c r="O114" s="67"/>
      <c r="P114" s="5">
        <f t="shared" si="305"/>
        <v>0</v>
      </c>
      <c r="U114" s="5">
        <f t="shared" si="306"/>
        <v>0</v>
      </c>
      <c r="V114" s="68"/>
      <c r="W114" s="138">
        <f t="shared" si="307"/>
        <v>0</v>
      </c>
      <c r="X114" s="148"/>
      <c r="Y114" s="148"/>
      <c r="Z114" s="148"/>
      <c r="AA114" s="184">
        <f t="shared" si="308"/>
        <v>0</v>
      </c>
      <c r="AB114" s="128"/>
      <c r="AC114" s="5">
        <f>SUMIF('Uitdraai administratie'!G:G,A:A,'Uitdraai administratie'!F:F)</f>
        <v>0</v>
      </c>
      <c r="AH114" s="137"/>
      <c r="AI114" s="201">
        <f t="shared" si="309"/>
        <v>0</v>
      </c>
      <c r="AJ114" s="203">
        <f t="shared" si="310"/>
        <v>0</v>
      </c>
      <c r="AL114" s="174">
        <f>SUMIF('Uitdraai administratie'!G:G,A:A,'Uitdraai administratie'!T:T)</f>
        <v>0</v>
      </c>
      <c r="AM114" s="174">
        <f t="shared" si="311"/>
        <v>0</v>
      </c>
      <c r="AN114" s="174">
        <f t="shared" si="312"/>
        <v>0</v>
      </c>
    </row>
    <row r="115" spans="1:40" x14ac:dyDescent="0.25">
      <c r="A115" s="15"/>
      <c r="B115" s="71" t="s">
        <v>6</v>
      </c>
      <c r="C115" s="71"/>
      <c r="D115" s="56"/>
      <c r="H115" s="59"/>
      <c r="J115" s="61"/>
      <c r="K115" s="57"/>
      <c r="L115" s="170">
        <f t="shared" ref="L115:M115" si="313">SUM(L105:L114)</f>
        <v>0</v>
      </c>
      <c r="M115" s="170">
        <f t="shared" si="313"/>
        <v>0</v>
      </c>
      <c r="N115" s="27">
        <f t="shared" ref="N115:W115" si="314">SUM(N105:N114)</f>
        <v>0</v>
      </c>
      <c r="O115" s="72">
        <f t="shared" si="314"/>
        <v>0</v>
      </c>
      <c r="P115" s="27">
        <f t="shared" si="314"/>
        <v>0</v>
      </c>
      <c r="Q115" s="73">
        <f t="shared" si="314"/>
        <v>0</v>
      </c>
      <c r="R115" s="73">
        <f t="shared" si="314"/>
        <v>0</v>
      </c>
      <c r="S115" s="73">
        <f t="shared" si="314"/>
        <v>0</v>
      </c>
      <c r="T115" s="73">
        <f t="shared" si="314"/>
        <v>0</v>
      </c>
      <c r="U115" s="27">
        <f t="shared" si="314"/>
        <v>0</v>
      </c>
      <c r="V115" s="73">
        <f t="shared" si="314"/>
        <v>0</v>
      </c>
      <c r="W115" s="141">
        <f t="shared" si="314"/>
        <v>0</v>
      </c>
      <c r="X115" s="147"/>
      <c r="Y115" s="147"/>
      <c r="Z115" s="142"/>
      <c r="AA115" s="181">
        <f t="shared" ref="AA115:AJ115" si="315">SUM(AA105:AA114)</f>
        <v>0</v>
      </c>
      <c r="AB115" s="124">
        <f t="shared" si="315"/>
        <v>0</v>
      </c>
      <c r="AC115" s="27">
        <f t="shared" si="315"/>
        <v>0</v>
      </c>
      <c r="AD115" s="124">
        <f t="shared" si="315"/>
        <v>0</v>
      </c>
      <c r="AE115" s="124">
        <f t="shared" si="315"/>
        <v>0</v>
      </c>
      <c r="AF115" s="124">
        <f t="shared" si="315"/>
        <v>0</v>
      </c>
      <c r="AG115" s="124">
        <f t="shared" si="315"/>
        <v>0</v>
      </c>
      <c r="AH115" s="124">
        <f t="shared" si="315"/>
        <v>0</v>
      </c>
      <c r="AI115" s="201">
        <f t="shared" si="315"/>
        <v>0</v>
      </c>
      <c r="AJ115" s="203">
        <f t="shared" si="315"/>
        <v>0</v>
      </c>
      <c r="AL115" s="170">
        <f t="shared" ref="AL115:AM115" si="316">SUM(AL105:AL114)</f>
        <v>0</v>
      </c>
      <c r="AM115" s="170">
        <f t="shared" si="316"/>
        <v>0</v>
      </c>
      <c r="AN115" s="170">
        <f t="shared" ref="AN115" si="317">SUM(AN105:AN114)</f>
        <v>0</v>
      </c>
    </row>
    <row r="116" spans="1:40" x14ac:dyDescent="0.25">
      <c r="A116" s="15"/>
      <c r="B116" s="71"/>
      <c r="C116" s="71"/>
      <c r="D116" s="56"/>
      <c r="H116" s="59"/>
      <c r="J116" s="61"/>
      <c r="K116" s="57"/>
      <c r="L116" s="170"/>
      <c r="M116" s="170"/>
      <c r="N116" s="27"/>
      <c r="O116" s="76"/>
      <c r="P116" s="27"/>
      <c r="U116" s="5"/>
      <c r="AA116" s="181"/>
      <c r="AB116" s="129"/>
      <c r="AC116" s="27"/>
      <c r="AL116" s="170"/>
      <c r="AM116" s="170"/>
      <c r="AN116" s="170"/>
    </row>
    <row r="117" spans="1:40" x14ac:dyDescent="0.25">
      <c r="A117" s="23">
        <v>1300</v>
      </c>
      <c r="B117" s="8" t="s">
        <v>23</v>
      </c>
      <c r="C117" s="8"/>
      <c r="D117" s="56"/>
      <c r="H117" s="59"/>
      <c r="J117" s="61"/>
      <c r="K117" s="57"/>
      <c r="L117" s="174"/>
      <c r="M117" s="174"/>
      <c r="N117" s="5"/>
      <c r="O117" s="67"/>
      <c r="U117" s="5"/>
      <c r="AA117" s="184"/>
      <c r="AB117" s="128"/>
      <c r="AL117" s="174"/>
      <c r="AM117" s="174"/>
      <c r="AN117" s="174"/>
    </row>
    <row r="118" spans="1:40" x14ac:dyDescent="0.25">
      <c r="A118" s="15">
        <v>1301</v>
      </c>
      <c r="B118" s="64" t="s">
        <v>23</v>
      </c>
      <c r="C118" s="64"/>
      <c r="D118" s="56"/>
      <c r="F118" s="65">
        <v>1</v>
      </c>
      <c r="H118" s="59">
        <f t="shared" ref="H118:H130" si="318">SUM(E118:G118)</f>
        <v>1</v>
      </c>
      <c r="I118" s="60">
        <v>1</v>
      </c>
      <c r="J118" s="61" t="s">
        <v>77</v>
      </c>
      <c r="K118" s="57"/>
      <c r="L118" s="174">
        <f t="shared" ref="L118:L130" si="319">H:H*I:I*K:K</f>
        <v>0</v>
      </c>
      <c r="M118" s="174">
        <f>0</f>
        <v>0</v>
      </c>
      <c r="N118" s="5">
        <f t="shared" ref="N118:N130" si="320">L:L+M:M</f>
        <v>0</v>
      </c>
      <c r="O118" s="67"/>
      <c r="P118" s="5">
        <f t="shared" ref="P118:P130" si="321">MAX(N118-SUM(Q118:T118),0)</f>
        <v>0</v>
      </c>
      <c r="U118" s="5">
        <f t="shared" ref="U118:U130" si="322">N118-SUM(P118:T118)</f>
        <v>0</v>
      </c>
      <c r="V118" s="63">
        <f t="shared" ref="V118:V124" si="323">P118</f>
        <v>0</v>
      </c>
      <c r="W118" s="139">
        <f t="shared" ref="W118:W130" si="324">X:X+Y:Y</f>
        <v>0</v>
      </c>
      <c r="AA118" s="184">
        <f t="shared" ref="AA118:AA130" si="325">AC:AC+AD:AD+AE:AE+AF:AF+AG:AG</f>
        <v>0</v>
      </c>
      <c r="AB118" s="128"/>
      <c r="AC118" s="5">
        <f>SUMIF('Uitdraai administratie'!G:G,A:A,'Uitdraai administratie'!F:F)</f>
        <v>0</v>
      </c>
      <c r="AH118" s="128">
        <f>SUMIF('Uitdraai administratie'!G:G,A:A,'Uitdraai administratie'!F:F)</f>
        <v>0</v>
      </c>
      <c r="AI118" s="201">
        <f t="shared" ref="AI118:AI130" si="326">W:W+AA:AA</f>
        <v>0</v>
      </c>
      <c r="AJ118" s="203">
        <f t="shared" ref="AJ118:AJ130" si="327">N:N-AI:AI</f>
        <v>0</v>
      </c>
      <c r="AL118" s="174">
        <f>SUMIF('Uitdraai administratie'!G:G,A:A,'Uitdraai administratie'!T:T)</f>
        <v>0</v>
      </c>
      <c r="AM118" s="174">
        <f t="shared" ref="AM118:AM130" si="328">M:M</f>
        <v>0</v>
      </c>
      <c r="AN118" s="174">
        <f t="shared" ref="AN118:AN130" si="329">AM:AM-AL:AL</f>
        <v>0</v>
      </c>
    </row>
    <row r="119" spans="1:40" x14ac:dyDescent="0.25">
      <c r="A119" s="15">
        <v>1302</v>
      </c>
      <c r="B119" s="64" t="s">
        <v>118</v>
      </c>
      <c r="C119" s="64"/>
      <c r="D119" s="56"/>
      <c r="F119" s="65">
        <v>1</v>
      </c>
      <c r="H119" s="59">
        <f t="shared" si="318"/>
        <v>1</v>
      </c>
      <c r="I119" s="60">
        <v>1</v>
      </c>
      <c r="J119" s="61" t="s">
        <v>77</v>
      </c>
      <c r="K119" s="57"/>
      <c r="L119" s="174">
        <f t="shared" si="319"/>
        <v>0</v>
      </c>
      <c r="M119" s="174">
        <f>0</f>
        <v>0</v>
      </c>
      <c r="N119" s="5">
        <f t="shared" si="320"/>
        <v>0</v>
      </c>
      <c r="O119" s="67"/>
      <c r="P119" s="5">
        <f t="shared" si="321"/>
        <v>0</v>
      </c>
      <c r="U119" s="5">
        <f t="shared" si="322"/>
        <v>0</v>
      </c>
      <c r="V119" s="63">
        <f>P119</f>
        <v>0</v>
      </c>
      <c r="W119" s="139">
        <f t="shared" si="324"/>
        <v>0</v>
      </c>
      <c r="AA119" s="184">
        <f t="shared" si="325"/>
        <v>0</v>
      </c>
      <c r="AB119" s="128"/>
      <c r="AC119" s="5">
        <f>SUMIF('Uitdraai administratie'!G:G,A:A,'Uitdraai administratie'!F:F)</f>
        <v>0</v>
      </c>
      <c r="AH119" s="128">
        <f>SUMIF('Uitdraai administratie'!G:G,A:A,'Uitdraai administratie'!F:F)</f>
        <v>0</v>
      </c>
      <c r="AI119" s="201">
        <f t="shared" si="326"/>
        <v>0</v>
      </c>
      <c r="AJ119" s="203">
        <f t="shared" si="327"/>
        <v>0</v>
      </c>
      <c r="AL119" s="174">
        <f>SUMIF('Uitdraai administratie'!G:G,A:A,'Uitdraai administratie'!T:T)</f>
        <v>0</v>
      </c>
      <c r="AM119" s="174">
        <f t="shared" si="328"/>
        <v>0</v>
      </c>
      <c r="AN119" s="174">
        <f t="shared" si="329"/>
        <v>0</v>
      </c>
    </row>
    <row r="120" spans="1:40" x14ac:dyDescent="0.25">
      <c r="A120" s="77" t="s">
        <v>119</v>
      </c>
      <c r="B120" s="78" t="s">
        <v>120</v>
      </c>
      <c r="C120" s="64"/>
      <c r="D120" s="56"/>
      <c r="F120" s="65">
        <v>1</v>
      </c>
      <c r="H120" s="59">
        <f t="shared" ref="H120" si="330">SUM(E120:G120)</f>
        <v>1</v>
      </c>
      <c r="I120" s="60">
        <v>1</v>
      </c>
      <c r="J120" s="61" t="s">
        <v>77</v>
      </c>
      <c r="K120" s="57"/>
      <c r="L120" s="174">
        <f t="shared" si="319"/>
        <v>0</v>
      </c>
      <c r="M120" s="174">
        <f>0</f>
        <v>0</v>
      </c>
      <c r="N120" s="5">
        <f t="shared" si="320"/>
        <v>0</v>
      </c>
      <c r="O120" s="67"/>
      <c r="P120" s="5">
        <f t="shared" si="321"/>
        <v>0</v>
      </c>
      <c r="U120" s="5">
        <f t="shared" si="322"/>
        <v>0</v>
      </c>
      <c r="V120" s="63">
        <f>P120</f>
        <v>0</v>
      </c>
      <c r="W120" s="139">
        <f t="shared" si="324"/>
        <v>0</v>
      </c>
      <c r="AA120" s="184">
        <f t="shared" si="325"/>
        <v>0</v>
      </c>
      <c r="AB120" s="128"/>
      <c r="AC120" s="5">
        <f>SUMIF('Uitdraai administratie'!G:G,A:A,'Uitdraai administratie'!F:F)</f>
        <v>0</v>
      </c>
      <c r="AH120" s="128">
        <f>SUMIF('Uitdraai administratie'!G:G,A:A,'Uitdraai administratie'!F:F)</f>
        <v>0</v>
      </c>
      <c r="AI120" s="201">
        <f t="shared" si="326"/>
        <v>0</v>
      </c>
      <c r="AJ120" s="203">
        <f t="shared" si="327"/>
        <v>0</v>
      </c>
      <c r="AL120" s="174">
        <f>SUMIF('Uitdraai administratie'!G:G,A:A,'Uitdraai administratie'!T:T)</f>
        <v>0</v>
      </c>
      <c r="AM120" s="174">
        <f t="shared" si="328"/>
        <v>0</v>
      </c>
      <c r="AN120" s="174">
        <f t="shared" si="329"/>
        <v>0</v>
      </c>
    </row>
    <row r="121" spans="1:40" x14ac:dyDescent="0.25">
      <c r="A121" s="15">
        <v>1304</v>
      </c>
      <c r="B121" s="64" t="s">
        <v>121</v>
      </c>
      <c r="C121" s="64"/>
      <c r="D121" s="56"/>
      <c r="F121" s="65">
        <v>1</v>
      </c>
      <c r="H121" s="59">
        <f t="shared" si="318"/>
        <v>1</v>
      </c>
      <c r="I121" s="60">
        <v>1</v>
      </c>
      <c r="J121" s="61" t="s">
        <v>77</v>
      </c>
      <c r="K121" s="57"/>
      <c r="L121" s="174">
        <f t="shared" si="319"/>
        <v>0</v>
      </c>
      <c r="M121" s="174">
        <f>0</f>
        <v>0</v>
      </c>
      <c r="N121" s="5">
        <f t="shared" si="320"/>
        <v>0</v>
      </c>
      <c r="O121" s="67"/>
      <c r="P121" s="5">
        <f t="shared" si="321"/>
        <v>0</v>
      </c>
      <c r="U121" s="5">
        <f t="shared" si="322"/>
        <v>0</v>
      </c>
      <c r="V121" s="63">
        <f t="shared" si="323"/>
        <v>0</v>
      </c>
      <c r="W121" s="139">
        <f t="shared" si="324"/>
        <v>0</v>
      </c>
      <c r="AA121" s="184">
        <f t="shared" si="325"/>
        <v>0</v>
      </c>
      <c r="AB121" s="128"/>
      <c r="AC121" s="5">
        <f>SUMIF('Uitdraai administratie'!G:G,A:A,'Uitdraai administratie'!F:F)</f>
        <v>0</v>
      </c>
      <c r="AH121" s="128">
        <f>SUMIF('Uitdraai administratie'!G:G,A:A,'Uitdraai administratie'!F:F)</f>
        <v>0</v>
      </c>
      <c r="AI121" s="201">
        <f t="shared" si="326"/>
        <v>0</v>
      </c>
      <c r="AJ121" s="203">
        <f t="shared" si="327"/>
        <v>0</v>
      </c>
      <c r="AL121" s="174">
        <f>SUMIF('Uitdraai administratie'!G:G,A:A,'Uitdraai administratie'!T:T)</f>
        <v>0</v>
      </c>
      <c r="AM121" s="174">
        <f t="shared" si="328"/>
        <v>0</v>
      </c>
      <c r="AN121" s="174">
        <f t="shared" si="329"/>
        <v>0</v>
      </c>
    </row>
    <row r="122" spans="1:40" x14ac:dyDescent="0.25">
      <c r="A122" s="15">
        <v>1306</v>
      </c>
      <c r="B122" s="64" t="s">
        <v>122</v>
      </c>
      <c r="C122" s="64"/>
      <c r="D122" s="56"/>
      <c r="F122" s="65">
        <v>1</v>
      </c>
      <c r="H122" s="59">
        <f t="shared" si="318"/>
        <v>1</v>
      </c>
      <c r="I122" s="60">
        <v>1</v>
      </c>
      <c r="J122" s="61" t="s">
        <v>77</v>
      </c>
      <c r="K122" s="57"/>
      <c r="L122" s="174">
        <f t="shared" si="319"/>
        <v>0</v>
      </c>
      <c r="M122" s="174">
        <f>0</f>
        <v>0</v>
      </c>
      <c r="N122" s="5">
        <f t="shared" si="320"/>
        <v>0</v>
      </c>
      <c r="O122" s="67"/>
      <c r="P122" s="5">
        <f t="shared" si="321"/>
        <v>0</v>
      </c>
      <c r="U122" s="5">
        <f t="shared" si="322"/>
        <v>0</v>
      </c>
      <c r="V122" s="63">
        <f t="shared" si="323"/>
        <v>0</v>
      </c>
      <c r="W122" s="139">
        <f t="shared" si="324"/>
        <v>0</v>
      </c>
      <c r="AA122" s="184">
        <f t="shared" si="325"/>
        <v>0</v>
      </c>
      <c r="AB122" s="128"/>
      <c r="AC122" s="5">
        <f>SUMIF('Uitdraai administratie'!G:G,A:A,'Uitdraai administratie'!F:F)</f>
        <v>0</v>
      </c>
      <c r="AH122" s="128">
        <f>SUMIF('Uitdraai administratie'!G:G,A:A,'Uitdraai administratie'!F:F)</f>
        <v>0</v>
      </c>
      <c r="AI122" s="201">
        <f t="shared" si="326"/>
        <v>0</v>
      </c>
      <c r="AJ122" s="203">
        <f t="shared" si="327"/>
        <v>0</v>
      </c>
      <c r="AL122" s="174">
        <f>SUMIF('Uitdraai administratie'!G:G,A:A,'Uitdraai administratie'!T:T)</f>
        <v>0</v>
      </c>
      <c r="AM122" s="174">
        <f t="shared" si="328"/>
        <v>0</v>
      </c>
      <c r="AN122" s="174">
        <f t="shared" si="329"/>
        <v>0</v>
      </c>
    </row>
    <row r="123" spans="1:40" x14ac:dyDescent="0.25">
      <c r="A123" s="15">
        <v>1310</v>
      </c>
      <c r="B123" s="64" t="s">
        <v>79</v>
      </c>
      <c r="C123" s="64"/>
      <c r="D123" s="56"/>
      <c r="F123" s="65">
        <v>1</v>
      </c>
      <c r="H123" s="59">
        <f t="shared" si="318"/>
        <v>1</v>
      </c>
      <c r="I123" s="60">
        <v>1</v>
      </c>
      <c r="J123" s="61" t="s">
        <v>77</v>
      </c>
      <c r="K123" s="57"/>
      <c r="L123" s="174">
        <f t="shared" si="319"/>
        <v>0</v>
      </c>
      <c r="M123" s="174">
        <f>0</f>
        <v>0</v>
      </c>
      <c r="N123" s="5">
        <f t="shared" si="320"/>
        <v>0</v>
      </c>
      <c r="O123" s="67"/>
      <c r="P123" s="5">
        <f t="shared" si="321"/>
        <v>0</v>
      </c>
      <c r="U123" s="5">
        <f t="shared" si="322"/>
        <v>0</v>
      </c>
      <c r="V123" s="63">
        <f t="shared" si="323"/>
        <v>0</v>
      </c>
      <c r="W123" s="139">
        <f t="shared" si="324"/>
        <v>0</v>
      </c>
      <c r="AA123" s="184">
        <f t="shared" si="325"/>
        <v>0</v>
      </c>
      <c r="AB123" s="128"/>
      <c r="AC123" s="5">
        <f>SUMIF('Uitdraai administratie'!G:G,A:A,'Uitdraai administratie'!F:F)</f>
        <v>0</v>
      </c>
      <c r="AH123" s="128">
        <f>SUMIF('Uitdraai administratie'!G:G,A:A,'Uitdraai administratie'!F:F)</f>
        <v>0</v>
      </c>
      <c r="AI123" s="201">
        <f t="shared" si="326"/>
        <v>0</v>
      </c>
      <c r="AJ123" s="203">
        <f t="shared" si="327"/>
        <v>0</v>
      </c>
      <c r="AL123" s="174">
        <f>SUMIF('Uitdraai administratie'!G:G,A:A,'Uitdraai administratie'!T:T)</f>
        <v>0</v>
      </c>
      <c r="AM123" s="174">
        <f t="shared" si="328"/>
        <v>0</v>
      </c>
      <c r="AN123" s="174">
        <f t="shared" si="329"/>
        <v>0</v>
      </c>
    </row>
    <row r="124" spans="1:40" x14ac:dyDescent="0.25">
      <c r="A124" s="15">
        <v>1311</v>
      </c>
      <c r="B124" s="64" t="s">
        <v>123</v>
      </c>
      <c r="C124" s="64"/>
      <c r="D124" s="56"/>
      <c r="F124" s="65">
        <v>1</v>
      </c>
      <c r="H124" s="59">
        <f t="shared" si="318"/>
        <v>1</v>
      </c>
      <c r="I124" s="60">
        <v>1</v>
      </c>
      <c r="J124" s="61" t="s">
        <v>77</v>
      </c>
      <c r="K124" s="57"/>
      <c r="L124" s="174">
        <f t="shared" si="319"/>
        <v>0</v>
      </c>
      <c r="M124" s="174">
        <f>0</f>
        <v>0</v>
      </c>
      <c r="N124" s="5">
        <f t="shared" si="320"/>
        <v>0</v>
      </c>
      <c r="O124" s="67"/>
      <c r="P124" s="5">
        <f t="shared" si="321"/>
        <v>0</v>
      </c>
      <c r="U124" s="5">
        <f t="shared" si="322"/>
        <v>0</v>
      </c>
      <c r="V124" s="63">
        <f t="shared" si="323"/>
        <v>0</v>
      </c>
      <c r="W124" s="139">
        <f t="shared" si="324"/>
        <v>0</v>
      </c>
      <c r="AA124" s="184">
        <f t="shared" si="325"/>
        <v>0</v>
      </c>
      <c r="AB124" s="128"/>
      <c r="AC124" s="5">
        <f>SUMIF('Uitdraai administratie'!G:G,A:A,'Uitdraai administratie'!F:F)</f>
        <v>0</v>
      </c>
      <c r="AH124" s="128">
        <f>SUMIF('Uitdraai administratie'!G:G,A:A,'Uitdraai administratie'!F:F)</f>
        <v>0</v>
      </c>
      <c r="AI124" s="201">
        <f t="shared" si="326"/>
        <v>0</v>
      </c>
      <c r="AJ124" s="203">
        <f t="shared" si="327"/>
        <v>0</v>
      </c>
      <c r="AL124" s="174">
        <f>SUMIF('Uitdraai administratie'!G:G,A:A,'Uitdraai administratie'!T:T)</f>
        <v>0</v>
      </c>
      <c r="AM124" s="174">
        <f t="shared" si="328"/>
        <v>0</v>
      </c>
      <c r="AN124" s="174">
        <f t="shared" si="329"/>
        <v>0</v>
      </c>
    </row>
    <row r="125" spans="1:40" x14ac:dyDescent="0.25">
      <c r="A125" s="15">
        <v>1345</v>
      </c>
      <c r="B125" s="64" t="s">
        <v>111</v>
      </c>
      <c r="C125" s="64"/>
      <c r="D125" s="56"/>
      <c r="F125" s="65">
        <v>1</v>
      </c>
      <c r="H125" s="59">
        <f t="shared" si="318"/>
        <v>1</v>
      </c>
      <c r="I125" s="60">
        <v>1</v>
      </c>
      <c r="J125" s="61" t="s">
        <v>77</v>
      </c>
      <c r="K125" s="57"/>
      <c r="L125" s="174">
        <f t="shared" si="319"/>
        <v>0</v>
      </c>
      <c r="M125" s="174">
        <f>0</f>
        <v>0</v>
      </c>
      <c r="N125" s="5">
        <f t="shared" si="320"/>
        <v>0</v>
      </c>
      <c r="O125" s="67"/>
      <c r="P125" s="5">
        <f t="shared" si="321"/>
        <v>0</v>
      </c>
      <c r="U125" s="5">
        <f t="shared" si="322"/>
        <v>0</v>
      </c>
      <c r="V125" s="68"/>
      <c r="W125" s="138">
        <f t="shared" si="324"/>
        <v>0</v>
      </c>
      <c r="X125" s="148"/>
      <c r="Y125" s="148"/>
      <c r="Z125" s="148"/>
      <c r="AA125" s="184">
        <f t="shared" si="325"/>
        <v>0</v>
      </c>
      <c r="AB125" s="128"/>
      <c r="AC125" s="5">
        <f>SUMIF('Uitdraai administratie'!G:G,A:A,'Uitdraai administratie'!F:F)</f>
        <v>0</v>
      </c>
      <c r="AH125" s="137"/>
      <c r="AI125" s="201">
        <f t="shared" si="326"/>
        <v>0</v>
      </c>
      <c r="AJ125" s="203">
        <f t="shared" si="327"/>
        <v>0</v>
      </c>
      <c r="AL125" s="174">
        <f>SUMIF('Uitdraai administratie'!G:G,A:A,'Uitdraai administratie'!T:T)</f>
        <v>0</v>
      </c>
      <c r="AM125" s="174">
        <f t="shared" si="328"/>
        <v>0</v>
      </c>
      <c r="AN125" s="174">
        <f t="shared" si="329"/>
        <v>0</v>
      </c>
    </row>
    <row r="126" spans="1:40" x14ac:dyDescent="0.25">
      <c r="A126" s="69">
        <v>1350</v>
      </c>
      <c r="B126" s="64" t="s">
        <v>112</v>
      </c>
      <c r="C126" s="64"/>
      <c r="D126" s="56"/>
      <c r="F126" s="65">
        <v>1</v>
      </c>
      <c r="H126" s="59">
        <f t="shared" si="318"/>
        <v>1</v>
      </c>
      <c r="I126" s="60">
        <v>1</v>
      </c>
      <c r="J126" s="61" t="s">
        <v>113</v>
      </c>
      <c r="K126" s="57"/>
      <c r="L126" s="174">
        <f t="shared" si="319"/>
        <v>0</v>
      </c>
      <c r="M126" s="174">
        <f>0</f>
        <v>0</v>
      </c>
      <c r="N126" s="5">
        <f t="shared" si="320"/>
        <v>0</v>
      </c>
      <c r="O126" s="67"/>
      <c r="P126" s="5">
        <f t="shared" si="321"/>
        <v>0</v>
      </c>
      <c r="U126" s="5">
        <f t="shared" si="322"/>
        <v>0</v>
      </c>
      <c r="V126" s="68"/>
      <c r="W126" s="138">
        <f t="shared" si="324"/>
        <v>0</v>
      </c>
      <c r="X126" s="148"/>
      <c r="Y126" s="148"/>
      <c r="Z126" s="148"/>
      <c r="AA126" s="184">
        <f t="shared" si="325"/>
        <v>0</v>
      </c>
      <c r="AB126" s="128"/>
      <c r="AC126" s="5">
        <f>SUMIF('Uitdraai administratie'!G:G,A:A,'Uitdraai administratie'!F:F)</f>
        <v>0</v>
      </c>
      <c r="AH126" s="137"/>
      <c r="AI126" s="201">
        <f t="shared" si="326"/>
        <v>0</v>
      </c>
      <c r="AJ126" s="203">
        <f t="shared" si="327"/>
        <v>0</v>
      </c>
      <c r="AL126" s="174">
        <f>SUMIF('Uitdraai administratie'!G:G,A:A,'Uitdraai administratie'!T:T)</f>
        <v>0</v>
      </c>
      <c r="AM126" s="174">
        <f t="shared" si="328"/>
        <v>0</v>
      </c>
      <c r="AN126" s="174">
        <f t="shared" si="329"/>
        <v>0</v>
      </c>
    </row>
    <row r="127" spans="1:40" x14ac:dyDescent="0.25">
      <c r="A127" s="69">
        <v>1351</v>
      </c>
      <c r="B127" s="64" t="s">
        <v>114</v>
      </c>
      <c r="C127" s="64"/>
      <c r="D127" s="56"/>
      <c r="F127" s="65">
        <v>1</v>
      </c>
      <c r="H127" s="59">
        <f t="shared" si="318"/>
        <v>1</v>
      </c>
      <c r="I127" s="60">
        <v>1</v>
      </c>
      <c r="J127" s="61" t="s">
        <v>77</v>
      </c>
      <c r="K127" s="57"/>
      <c r="L127" s="174">
        <f t="shared" si="319"/>
        <v>0</v>
      </c>
      <c r="M127" s="174">
        <f>0</f>
        <v>0</v>
      </c>
      <c r="N127" s="5">
        <f t="shared" si="320"/>
        <v>0</v>
      </c>
      <c r="O127" s="67"/>
      <c r="P127" s="5">
        <f t="shared" si="321"/>
        <v>0</v>
      </c>
      <c r="U127" s="5">
        <f t="shared" si="322"/>
        <v>0</v>
      </c>
      <c r="V127" s="68"/>
      <c r="W127" s="138">
        <f t="shared" si="324"/>
        <v>0</v>
      </c>
      <c r="X127" s="148"/>
      <c r="Y127" s="148"/>
      <c r="Z127" s="148"/>
      <c r="AA127" s="184">
        <f t="shared" si="325"/>
        <v>0</v>
      </c>
      <c r="AB127" s="128"/>
      <c r="AC127" s="5">
        <f>SUMIF('Uitdraai administratie'!G:G,A:A,'Uitdraai administratie'!F:F)</f>
        <v>0</v>
      </c>
      <c r="AH127" s="137"/>
      <c r="AI127" s="201">
        <f t="shared" si="326"/>
        <v>0</v>
      </c>
      <c r="AJ127" s="203">
        <f t="shared" si="327"/>
        <v>0</v>
      </c>
      <c r="AL127" s="174">
        <f>SUMIF('Uitdraai administratie'!G:G,A:A,'Uitdraai administratie'!T:T)</f>
        <v>0</v>
      </c>
      <c r="AM127" s="174">
        <f t="shared" si="328"/>
        <v>0</v>
      </c>
      <c r="AN127" s="174">
        <f t="shared" si="329"/>
        <v>0</v>
      </c>
    </row>
    <row r="128" spans="1:40" x14ac:dyDescent="0.25">
      <c r="A128" s="69">
        <v>1352</v>
      </c>
      <c r="B128" s="64" t="s">
        <v>115</v>
      </c>
      <c r="C128" s="64"/>
      <c r="D128" s="56"/>
      <c r="F128" s="65">
        <v>1</v>
      </c>
      <c r="H128" s="59">
        <f t="shared" si="318"/>
        <v>1</v>
      </c>
      <c r="I128" s="60">
        <v>1</v>
      </c>
      <c r="J128" s="61" t="s">
        <v>77</v>
      </c>
      <c r="K128" s="57"/>
      <c r="L128" s="174">
        <f t="shared" si="319"/>
        <v>0</v>
      </c>
      <c r="M128" s="174">
        <f>0</f>
        <v>0</v>
      </c>
      <c r="N128" s="5">
        <f t="shared" si="320"/>
        <v>0</v>
      </c>
      <c r="O128" s="67"/>
      <c r="P128" s="5">
        <f t="shared" si="321"/>
        <v>0</v>
      </c>
      <c r="U128" s="5">
        <f t="shared" si="322"/>
        <v>0</v>
      </c>
      <c r="V128" s="63">
        <f>P128</f>
        <v>0</v>
      </c>
      <c r="W128" s="139">
        <f t="shared" si="324"/>
        <v>0</v>
      </c>
      <c r="AA128" s="184">
        <f t="shared" si="325"/>
        <v>0</v>
      </c>
      <c r="AB128" s="128"/>
      <c r="AC128" s="5">
        <f>SUMIF('Uitdraai administratie'!G:G,A:A,'Uitdraai administratie'!F:F)</f>
        <v>0</v>
      </c>
      <c r="AH128" s="128">
        <f>SUMIF('Uitdraai administratie'!G:G,A:A,'Uitdraai administratie'!F:F)</f>
        <v>0</v>
      </c>
      <c r="AI128" s="201">
        <f t="shared" si="326"/>
        <v>0</v>
      </c>
      <c r="AJ128" s="203">
        <f t="shared" si="327"/>
        <v>0</v>
      </c>
      <c r="AL128" s="174">
        <f>SUMIF('Uitdraai administratie'!G:G,A:A,'Uitdraai administratie'!T:T)</f>
        <v>0</v>
      </c>
      <c r="AM128" s="174">
        <f t="shared" si="328"/>
        <v>0</v>
      </c>
      <c r="AN128" s="174">
        <f t="shared" si="329"/>
        <v>0</v>
      </c>
    </row>
    <row r="129" spans="1:40" x14ac:dyDescent="0.25">
      <c r="A129" s="69">
        <v>1353</v>
      </c>
      <c r="B129" s="64" t="s">
        <v>116</v>
      </c>
      <c r="C129" s="64"/>
      <c r="D129" s="56"/>
      <c r="F129" s="65">
        <v>1</v>
      </c>
      <c r="H129" s="59">
        <f t="shared" si="318"/>
        <v>1</v>
      </c>
      <c r="I129" s="60">
        <v>1</v>
      </c>
      <c r="J129" s="61" t="s">
        <v>77</v>
      </c>
      <c r="K129" s="57"/>
      <c r="L129" s="174">
        <f t="shared" si="319"/>
        <v>0</v>
      </c>
      <c r="M129" s="174">
        <f>0</f>
        <v>0</v>
      </c>
      <c r="N129" s="5">
        <f t="shared" si="320"/>
        <v>0</v>
      </c>
      <c r="O129" s="67"/>
      <c r="P129" s="5">
        <f t="shared" si="321"/>
        <v>0</v>
      </c>
      <c r="U129" s="5">
        <f t="shared" si="322"/>
        <v>0</v>
      </c>
      <c r="V129" s="68"/>
      <c r="W129" s="138">
        <f t="shared" si="324"/>
        <v>0</v>
      </c>
      <c r="X129" s="148"/>
      <c r="Y129" s="148"/>
      <c r="Z129" s="148"/>
      <c r="AA129" s="184">
        <f t="shared" si="325"/>
        <v>0</v>
      </c>
      <c r="AB129" s="128"/>
      <c r="AC129" s="5">
        <f>SUMIF('Uitdraai administratie'!G:G,A:A,'Uitdraai administratie'!F:F)</f>
        <v>0</v>
      </c>
      <c r="AH129" s="137"/>
      <c r="AI129" s="201">
        <f t="shared" si="326"/>
        <v>0</v>
      </c>
      <c r="AJ129" s="203">
        <f t="shared" si="327"/>
        <v>0</v>
      </c>
      <c r="AL129" s="174">
        <f>SUMIF('Uitdraai administratie'!G:G,A:A,'Uitdraai administratie'!T:T)</f>
        <v>0</v>
      </c>
      <c r="AM129" s="174">
        <f t="shared" si="328"/>
        <v>0</v>
      </c>
      <c r="AN129" s="174">
        <f t="shared" si="329"/>
        <v>0</v>
      </c>
    </row>
    <row r="130" spans="1:40" x14ac:dyDescent="0.25">
      <c r="A130" s="15">
        <v>1391</v>
      </c>
      <c r="B130" s="64" t="s">
        <v>124</v>
      </c>
      <c r="C130" s="64"/>
      <c r="D130" s="56"/>
      <c r="F130" s="65">
        <v>1</v>
      </c>
      <c r="H130" s="59">
        <f t="shared" si="318"/>
        <v>1</v>
      </c>
      <c r="I130" s="60">
        <v>1</v>
      </c>
      <c r="J130" s="61" t="s">
        <v>77</v>
      </c>
      <c r="K130" s="57"/>
      <c r="L130" s="174">
        <f t="shared" si="319"/>
        <v>0</v>
      </c>
      <c r="M130" s="174">
        <f>0</f>
        <v>0</v>
      </c>
      <c r="N130" s="5">
        <f t="shared" si="320"/>
        <v>0</v>
      </c>
      <c r="O130" s="67"/>
      <c r="P130" s="5">
        <f t="shared" si="321"/>
        <v>0</v>
      </c>
      <c r="U130" s="5">
        <f t="shared" si="322"/>
        <v>0</v>
      </c>
      <c r="V130" s="68"/>
      <c r="W130" s="138">
        <f t="shared" si="324"/>
        <v>0</v>
      </c>
      <c r="X130" s="148"/>
      <c r="Y130" s="148"/>
      <c r="Z130" s="148"/>
      <c r="AA130" s="184">
        <f t="shared" si="325"/>
        <v>0</v>
      </c>
      <c r="AB130" s="128"/>
      <c r="AC130" s="5">
        <f>SUMIF('Uitdraai administratie'!G:G,A:A,'Uitdraai administratie'!F:F)</f>
        <v>0</v>
      </c>
      <c r="AH130" s="137"/>
      <c r="AI130" s="201">
        <f t="shared" si="326"/>
        <v>0</v>
      </c>
      <c r="AJ130" s="203">
        <f t="shared" si="327"/>
        <v>0</v>
      </c>
      <c r="AL130" s="174">
        <f>SUMIF('Uitdraai administratie'!G:G,A:A,'Uitdraai administratie'!T:T)</f>
        <v>0</v>
      </c>
      <c r="AM130" s="174">
        <f t="shared" si="328"/>
        <v>0</v>
      </c>
      <c r="AN130" s="174">
        <f t="shared" si="329"/>
        <v>0</v>
      </c>
    </row>
    <row r="131" spans="1:40" x14ac:dyDescent="0.25">
      <c r="A131" s="15"/>
      <c r="B131" s="71" t="s">
        <v>6</v>
      </c>
      <c r="C131" s="71"/>
      <c r="D131" s="56"/>
      <c r="H131" s="59"/>
      <c r="J131" s="61"/>
      <c r="K131" s="57"/>
      <c r="L131" s="170">
        <f t="shared" ref="L131:M131" si="331">SUM(L118:L130)</f>
        <v>0</v>
      </c>
      <c r="M131" s="170">
        <f t="shared" si="331"/>
        <v>0</v>
      </c>
      <c r="N131" s="27">
        <f t="shared" ref="N131:W131" si="332">SUM(N118:N130)</f>
        <v>0</v>
      </c>
      <c r="O131" s="72">
        <f t="shared" si="332"/>
        <v>0</v>
      </c>
      <c r="P131" s="27">
        <f t="shared" si="332"/>
        <v>0</v>
      </c>
      <c r="Q131" s="73">
        <f t="shared" si="332"/>
        <v>0</v>
      </c>
      <c r="R131" s="73">
        <f t="shared" si="332"/>
        <v>0</v>
      </c>
      <c r="S131" s="73">
        <f t="shared" si="332"/>
        <v>0</v>
      </c>
      <c r="T131" s="73">
        <f t="shared" si="332"/>
        <v>0</v>
      </c>
      <c r="U131" s="27">
        <f t="shared" si="332"/>
        <v>0</v>
      </c>
      <c r="V131" s="73">
        <f t="shared" si="332"/>
        <v>0</v>
      </c>
      <c r="W131" s="141">
        <f t="shared" si="332"/>
        <v>0</v>
      </c>
      <c r="X131" s="147"/>
      <c r="Y131" s="147"/>
      <c r="Z131" s="142"/>
      <c r="AA131" s="181">
        <f t="shared" ref="AA131:AJ131" si="333">SUM(AA118:AA130)</f>
        <v>0</v>
      </c>
      <c r="AB131" s="124">
        <f t="shared" si="333"/>
        <v>0</v>
      </c>
      <c r="AC131" s="27">
        <f t="shared" si="333"/>
        <v>0</v>
      </c>
      <c r="AD131" s="124">
        <f t="shared" si="333"/>
        <v>0</v>
      </c>
      <c r="AE131" s="124">
        <f t="shared" si="333"/>
        <v>0</v>
      </c>
      <c r="AF131" s="124">
        <f t="shared" si="333"/>
        <v>0</v>
      </c>
      <c r="AG131" s="124">
        <f t="shared" si="333"/>
        <v>0</v>
      </c>
      <c r="AH131" s="124">
        <f t="shared" si="333"/>
        <v>0</v>
      </c>
      <c r="AI131" s="201">
        <f t="shared" si="333"/>
        <v>0</v>
      </c>
      <c r="AJ131" s="203">
        <f t="shared" si="333"/>
        <v>0</v>
      </c>
      <c r="AL131" s="170">
        <f t="shared" ref="AL131:AM131" si="334">SUM(AL118:AL130)</f>
        <v>0</v>
      </c>
      <c r="AM131" s="170">
        <f t="shared" si="334"/>
        <v>0</v>
      </c>
      <c r="AN131" s="170">
        <f t="shared" ref="AN131" si="335">SUM(AN118:AN130)</f>
        <v>0</v>
      </c>
    </row>
    <row r="132" spans="1:40" x14ac:dyDescent="0.25">
      <c r="A132" s="15"/>
      <c r="B132" s="64"/>
      <c r="C132" s="64"/>
      <c r="D132" s="56"/>
      <c r="H132" s="59"/>
      <c r="K132" s="57"/>
      <c r="L132" s="174"/>
      <c r="M132" s="174"/>
      <c r="N132" s="5"/>
      <c r="O132" s="67"/>
      <c r="U132" s="5"/>
      <c r="AA132" s="184"/>
      <c r="AB132" s="128"/>
      <c r="AL132" s="174"/>
      <c r="AM132" s="174"/>
      <c r="AN132" s="174"/>
    </row>
    <row r="133" spans="1:40" x14ac:dyDescent="0.25">
      <c r="A133" s="23">
        <v>1400</v>
      </c>
      <c r="B133" s="8" t="s">
        <v>24</v>
      </c>
      <c r="C133" s="8"/>
      <c r="D133" s="56"/>
      <c r="H133" s="59"/>
      <c r="J133" s="61"/>
      <c r="K133" s="57"/>
      <c r="L133" s="169" t="s">
        <v>75</v>
      </c>
      <c r="M133" s="169" t="s">
        <v>75</v>
      </c>
      <c r="N133" s="12" t="s">
        <v>75</v>
      </c>
      <c r="O133" s="79"/>
      <c r="P133" s="12" t="s">
        <v>75</v>
      </c>
      <c r="U133" s="5"/>
      <c r="W133" s="139" t="s">
        <v>75</v>
      </c>
      <c r="AA133" s="180" t="s">
        <v>75</v>
      </c>
      <c r="AB133" s="130"/>
      <c r="AC133" s="12" t="s">
        <v>75</v>
      </c>
      <c r="AI133" s="201" t="s">
        <v>75</v>
      </c>
      <c r="AJ133" s="203" t="s">
        <v>75</v>
      </c>
      <c r="AL133" s="169" t="s">
        <v>75</v>
      </c>
      <c r="AM133" s="169" t="s">
        <v>75</v>
      </c>
      <c r="AN133" s="169" t="s">
        <v>75</v>
      </c>
    </row>
    <row r="134" spans="1:40" x14ac:dyDescent="0.25">
      <c r="A134" s="15">
        <v>1401</v>
      </c>
      <c r="B134" s="64" t="s">
        <v>125</v>
      </c>
      <c r="C134" s="64"/>
      <c r="D134" s="56"/>
      <c r="F134" s="65">
        <v>1</v>
      </c>
      <c r="H134" s="59">
        <f t="shared" ref="H134:H153" si="336">SUM(E134:G134)</f>
        <v>1</v>
      </c>
      <c r="I134" s="60">
        <v>1</v>
      </c>
      <c r="J134" s="61" t="s">
        <v>126</v>
      </c>
      <c r="K134" s="57"/>
      <c r="L134" s="174">
        <f t="shared" ref="L134:L165" si="337">H:H*I:I*K:K</f>
        <v>0</v>
      </c>
      <c r="M134" s="174">
        <f>0</f>
        <v>0</v>
      </c>
      <c r="N134" s="5">
        <f t="shared" ref="N134:N165" si="338">L:L+M:M</f>
        <v>0</v>
      </c>
      <c r="O134" s="67"/>
      <c r="P134" s="5">
        <f t="shared" ref="P134:P165" si="339">MAX(N134-SUM(Q134:T134),0)</f>
        <v>0</v>
      </c>
      <c r="U134" s="5">
        <f t="shared" ref="U134:U165" si="340">N134-SUM(P134:T134)</f>
        <v>0</v>
      </c>
      <c r="V134" s="63">
        <f t="shared" ref="V134:V161" si="341">P134</f>
        <v>0</v>
      </c>
      <c r="W134" s="139">
        <f t="shared" ref="W134:W165" si="342">X:X+Y:Y</f>
        <v>0</v>
      </c>
      <c r="AA134" s="184">
        <f t="shared" ref="AA134:AA165" si="343">AC:AC+AD:AD+AE:AE+AF:AF+AG:AG</f>
        <v>0</v>
      </c>
      <c r="AB134" s="128"/>
      <c r="AC134" s="5">
        <f>SUMIF('Uitdraai administratie'!G:G,A:A,'Uitdraai administratie'!F:F)</f>
        <v>0</v>
      </c>
      <c r="AH134" s="128">
        <f>SUMIF('Uitdraai administratie'!G:G,A:A,'Uitdraai administratie'!F:F)</f>
        <v>0</v>
      </c>
      <c r="AI134" s="201">
        <f t="shared" ref="AI134:AI165" si="344">W:W+AA:AA</f>
        <v>0</v>
      </c>
      <c r="AJ134" s="203">
        <f t="shared" ref="AJ134:AJ165" si="345">N:N-AI:AI</f>
        <v>0</v>
      </c>
      <c r="AL134" s="174">
        <f>SUMIF('Uitdraai administratie'!G:G,A:A,'Uitdraai administratie'!T:T)</f>
        <v>0</v>
      </c>
      <c r="AM134" s="174">
        <f t="shared" ref="AM134:AM165" si="346">M:M</f>
        <v>0</v>
      </c>
      <c r="AN134" s="174">
        <f t="shared" ref="AN134:AN165" si="347">AM:AM-AL:AL</f>
        <v>0</v>
      </c>
    </row>
    <row r="135" spans="1:40" x14ac:dyDescent="0.25">
      <c r="A135" s="15">
        <v>1402</v>
      </c>
      <c r="B135" s="64" t="s">
        <v>127</v>
      </c>
      <c r="C135" s="64"/>
      <c r="D135" s="56"/>
      <c r="F135" s="65">
        <v>1</v>
      </c>
      <c r="H135" s="59">
        <f t="shared" si="336"/>
        <v>1</v>
      </c>
      <c r="I135" s="60">
        <v>1</v>
      </c>
      <c r="J135" s="61" t="s">
        <v>126</v>
      </c>
      <c r="K135" s="57"/>
      <c r="L135" s="174">
        <f t="shared" si="337"/>
        <v>0</v>
      </c>
      <c r="M135" s="174">
        <f>0</f>
        <v>0</v>
      </c>
      <c r="N135" s="5">
        <f t="shared" si="338"/>
        <v>0</v>
      </c>
      <c r="O135" s="67"/>
      <c r="P135" s="5">
        <f t="shared" si="339"/>
        <v>0</v>
      </c>
      <c r="U135" s="5">
        <f t="shared" si="340"/>
        <v>0</v>
      </c>
      <c r="V135" s="63">
        <f t="shared" si="341"/>
        <v>0</v>
      </c>
      <c r="W135" s="139">
        <f t="shared" si="342"/>
        <v>0</v>
      </c>
      <c r="AA135" s="184">
        <f t="shared" si="343"/>
        <v>0</v>
      </c>
      <c r="AB135" s="128"/>
      <c r="AC135" s="5">
        <f>SUMIF('Uitdraai administratie'!G:G,A:A,'Uitdraai administratie'!F:F)</f>
        <v>0</v>
      </c>
      <c r="AH135" s="128">
        <f>SUMIF('Uitdraai administratie'!G:G,A:A,'Uitdraai administratie'!F:F)</f>
        <v>0</v>
      </c>
      <c r="AI135" s="201">
        <f t="shared" si="344"/>
        <v>0</v>
      </c>
      <c r="AJ135" s="203">
        <f t="shared" si="345"/>
        <v>0</v>
      </c>
      <c r="AL135" s="174">
        <f>SUMIF('Uitdraai administratie'!G:G,A:A,'Uitdraai administratie'!T:T)</f>
        <v>0</v>
      </c>
      <c r="AM135" s="174">
        <f t="shared" si="346"/>
        <v>0</v>
      </c>
      <c r="AN135" s="174">
        <f t="shared" si="347"/>
        <v>0</v>
      </c>
    </row>
    <row r="136" spans="1:40" x14ac:dyDescent="0.25">
      <c r="A136" s="15">
        <v>1403</v>
      </c>
      <c r="B136" s="64" t="s">
        <v>128</v>
      </c>
      <c r="C136" s="64"/>
      <c r="D136" s="56"/>
      <c r="F136" s="65">
        <v>1</v>
      </c>
      <c r="H136" s="59">
        <f t="shared" si="336"/>
        <v>1</v>
      </c>
      <c r="I136" s="60">
        <v>1</v>
      </c>
      <c r="J136" s="61" t="s">
        <v>126</v>
      </c>
      <c r="K136" s="57"/>
      <c r="L136" s="174">
        <f t="shared" si="337"/>
        <v>0</v>
      </c>
      <c r="M136" s="174">
        <f>0</f>
        <v>0</v>
      </c>
      <c r="N136" s="5">
        <f t="shared" si="338"/>
        <v>0</v>
      </c>
      <c r="O136" s="67"/>
      <c r="P136" s="5">
        <f t="shared" si="339"/>
        <v>0</v>
      </c>
      <c r="U136" s="5">
        <f t="shared" si="340"/>
        <v>0</v>
      </c>
      <c r="V136" s="63">
        <f t="shared" si="341"/>
        <v>0</v>
      </c>
      <c r="W136" s="139">
        <f t="shared" si="342"/>
        <v>0</v>
      </c>
      <c r="AA136" s="184">
        <f t="shared" si="343"/>
        <v>0</v>
      </c>
      <c r="AB136" s="128"/>
      <c r="AC136" s="5">
        <f>SUMIF('Uitdraai administratie'!G:G,A:A,'Uitdraai administratie'!F:F)</f>
        <v>0</v>
      </c>
      <c r="AH136" s="128">
        <f>SUMIF('Uitdraai administratie'!G:G,A:A,'Uitdraai administratie'!F:F)</f>
        <v>0</v>
      </c>
      <c r="AI136" s="201">
        <f t="shared" si="344"/>
        <v>0</v>
      </c>
      <c r="AJ136" s="203">
        <f t="shared" si="345"/>
        <v>0</v>
      </c>
      <c r="AL136" s="174">
        <f>SUMIF('Uitdraai administratie'!G:G,A:A,'Uitdraai administratie'!T:T)</f>
        <v>0</v>
      </c>
      <c r="AM136" s="174">
        <f t="shared" si="346"/>
        <v>0</v>
      </c>
      <c r="AN136" s="174">
        <f t="shared" si="347"/>
        <v>0</v>
      </c>
    </row>
    <row r="137" spans="1:40" x14ac:dyDescent="0.25">
      <c r="A137" s="15">
        <v>1404</v>
      </c>
      <c r="B137" s="64" t="s">
        <v>129</v>
      </c>
      <c r="C137" s="64"/>
      <c r="D137" s="56"/>
      <c r="F137" s="65">
        <v>1</v>
      </c>
      <c r="H137" s="59">
        <f t="shared" si="336"/>
        <v>1</v>
      </c>
      <c r="I137" s="60">
        <v>1</v>
      </c>
      <c r="J137" s="61" t="s">
        <v>126</v>
      </c>
      <c r="K137" s="57"/>
      <c r="L137" s="174">
        <f t="shared" si="337"/>
        <v>0</v>
      </c>
      <c r="M137" s="174">
        <f>0</f>
        <v>0</v>
      </c>
      <c r="N137" s="5">
        <f t="shared" si="338"/>
        <v>0</v>
      </c>
      <c r="O137" s="67"/>
      <c r="P137" s="5">
        <f t="shared" si="339"/>
        <v>0</v>
      </c>
      <c r="U137" s="5">
        <f t="shared" si="340"/>
        <v>0</v>
      </c>
      <c r="V137" s="63">
        <f t="shared" si="341"/>
        <v>0</v>
      </c>
      <c r="W137" s="139">
        <f t="shared" si="342"/>
        <v>0</v>
      </c>
      <c r="AA137" s="184">
        <f t="shared" si="343"/>
        <v>0</v>
      </c>
      <c r="AB137" s="128"/>
      <c r="AC137" s="5">
        <f>SUMIF('Uitdraai administratie'!G:G,A:A,'Uitdraai administratie'!F:F)</f>
        <v>0</v>
      </c>
      <c r="AH137" s="128">
        <f>SUMIF('Uitdraai administratie'!G:G,A:A,'Uitdraai administratie'!F:F)</f>
        <v>0</v>
      </c>
      <c r="AI137" s="201">
        <f t="shared" si="344"/>
        <v>0</v>
      </c>
      <c r="AJ137" s="203">
        <f t="shared" si="345"/>
        <v>0</v>
      </c>
      <c r="AL137" s="174">
        <f>SUMIF('Uitdraai administratie'!G:G,A:A,'Uitdraai administratie'!T:T)</f>
        <v>0</v>
      </c>
      <c r="AM137" s="174">
        <f t="shared" si="346"/>
        <v>0</v>
      </c>
      <c r="AN137" s="174">
        <f t="shared" si="347"/>
        <v>0</v>
      </c>
    </row>
    <row r="138" spans="1:40" x14ac:dyDescent="0.25">
      <c r="A138" s="15">
        <v>1405</v>
      </c>
      <c r="B138" s="64" t="s">
        <v>130</v>
      </c>
      <c r="C138" s="64"/>
      <c r="D138" s="56"/>
      <c r="F138" s="65">
        <v>1</v>
      </c>
      <c r="H138" s="59">
        <f t="shared" si="336"/>
        <v>1</v>
      </c>
      <c r="I138" s="60">
        <v>1</v>
      </c>
      <c r="J138" s="61" t="s">
        <v>126</v>
      </c>
      <c r="K138" s="57"/>
      <c r="L138" s="174">
        <f t="shared" si="337"/>
        <v>0</v>
      </c>
      <c r="M138" s="174">
        <f>0</f>
        <v>0</v>
      </c>
      <c r="N138" s="5">
        <f t="shared" si="338"/>
        <v>0</v>
      </c>
      <c r="O138" s="67"/>
      <c r="P138" s="5">
        <f t="shared" si="339"/>
        <v>0</v>
      </c>
      <c r="U138" s="5">
        <f t="shared" si="340"/>
        <v>0</v>
      </c>
      <c r="V138" s="63">
        <f t="shared" si="341"/>
        <v>0</v>
      </c>
      <c r="W138" s="139">
        <f t="shared" si="342"/>
        <v>0</v>
      </c>
      <c r="AA138" s="184">
        <f t="shared" si="343"/>
        <v>0</v>
      </c>
      <c r="AB138" s="128"/>
      <c r="AC138" s="5">
        <f>SUMIF('Uitdraai administratie'!G:G,A:A,'Uitdraai administratie'!F:F)</f>
        <v>0</v>
      </c>
      <c r="AH138" s="128">
        <f>SUMIF('Uitdraai administratie'!G:G,A:A,'Uitdraai administratie'!F:F)</f>
        <v>0</v>
      </c>
      <c r="AI138" s="201">
        <f t="shared" si="344"/>
        <v>0</v>
      </c>
      <c r="AJ138" s="203">
        <f t="shared" si="345"/>
        <v>0</v>
      </c>
      <c r="AL138" s="174">
        <f>SUMIF('Uitdraai administratie'!G:G,A:A,'Uitdraai administratie'!T:T)</f>
        <v>0</v>
      </c>
      <c r="AM138" s="174">
        <f t="shared" si="346"/>
        <v>0</v>
      </c>
      <c r="AN138" s="174">
        <f t="shared" si="347"/>
        <v>0</v>
      </c>
    </row>
    <row r="139" spans="1:40" x14ac:dyDescent="0.25">
      <c r="A139" s="15">
        <v>1406</v>
      </c>
      <c r="B139" s="64" t="s">
        <v>131</v>
      </c>
      <c r="C139" s="64"/>
      <c r="D139" s="56"/>
      <c r="F139" s="65">
        <v>1</v>
      </c>
      <c r="H139" s="59">
        <f t="shared" si="336"/>
        <v>1</v>
      </c>
      <c r="I139" s="60">
        <v>1</v>
      </c>
      <c r="J139" s="61" t="s">
        <v>126</v>
      </c>
      <c r="K139" s="57"/>
      <c r="L139" s="174">
        <f t="shared" si="337"/>
        <v>0</v>
      </c>
      <c r="M139" s="174">
        <f>0</f>
        <v>0</v>
      </c>
      <c r="N139" s="5">
        <f t="shared" si="338"/>
        <v>0</v>
      </c>
      <c r="O139" s="67"/>
      <c r="P139" s="5">
        <f t="shared" si="339"/>
        <v>0</v>
      </c>
      <c r="U139" s="5">
        <f t="shared" si="340"/>
        <v>0</v>
      </c>
      <c r="V139" s="63">
        <f t="shared" si="341"/>
        <v>0</v>
      </c>
      <c r="W139" s="139">
        <f t="shared" si="342"/>
        <v>0</v>
      </c>
      <c r="AA139" s="184">
        <f t="shared" si="343"/>
        <v>0</v>
      </c>
      <c r="AB139" s="128"/>
      <c r="AC139" s="5">
        <f>SUMIF('Uitdraai administratie'!G:G,A:A,'Uitdraai administratie'!F:F)</f>
        <v>0</v>
      </c>
      <c r="AH139" s="128">
        <f>SUMIF('Uitdraai administratie'!G:G,A:A,'Uitdraai administratie'!F:F)</f>
        <v>0</v>
      </c>
      <c r="AI139" s="201">
        <f t="shared" si="344"/>
        <v>0</v>
      </c>
      <c r="AJ139" s="203">
        <f t="shared" si="345"/>
        <v>0</v>
      </c>
      <c r="AL139" s="174">
        <f>SUMIF('Uitdraai administratie'!G:G,A:A,'Uitdraai administratie'!T:T)</f>
        <v>0</v>
      </c>
      <c r="AM139" s="174">
        <f t="shared" si="346"/>
        <v>0</v>
      </c>
      <c r="AN139" s="174">
        <f t="shared" si="347"/>
        <v>0</v>
      </c>
    </row>
    <row r="140" spans="1:40" x14ac:dyDescent="0.25">
      <c r="A140" s="15">
        <v>1407</v>
      </c>
      <c r="B140" s="64" t="s">
        <v>132</v>
      </c>
      <c r="C140" s="64"/>
      <c r="D140" s="56"/>
      <c r="F140" s="65">
        <v>1</v>
      </c>
      <c r="H140" s="59">
        <f t="shared" si="336"/>
        <v>1</v>
      </c>
      <c r="I140" s="60">
        <v>1</v>
      </c>
      <c r="J140" s="61" t="s">
        <v>126</v>
      </c>
      <c r="K140" s="57"/>
      <c r="L140" s="174">
        <f t="shared" si="337"/>
        <v>0</v>
      </c>
      <c r="M140" s="174">
        <f>0</f>
        <v>0</v>
      </c>
      <c r="N140" s="5">
        <f t="shared" si="338"/>
        <v>0</v>
      </c>
      <c r="O140" s="67"/>
      <c r="P140" s="5">
        <f t="shared" si="339"/>
        <v>0</v>
      </c>
      <c r="U140" s="5">
        <f t="shared" si="340"/>
        <v>0</v>
      </c>
      <c r="V140" s="63">
        <f t="shared" si="341"/>
        <v>0</v>
      </c>
      <c r="W140" s="139">
        <f t="shared" si="342"/>
        <v>0</v>
      </c>
      <c r="AA140" s="184">
        <f t="shared" si="343"/>
        <v>0</v>
      </c>
      <c r="AB140" s="128"/>
      <c r="AC140" s="5">
        <f>SUMIF('Uitdraai administratie'!G:G,A:A,'Uitdraai administratie'!F:F)</f>
        <v>0</v>
      </c>
      <c r="AH140" s="128">
        <f>SUMIF('Uitdraai administratie'!G:G,A:A,'Uitdraai administratie'!F:F)</f>
        <v>0</v>
      </c>
      <c r="AI140" s="201">
        <f t="shared" si="344"/>
        <v>0</v>
      </c>
      <c r="AJ140" s="203">
        <f t="shared" si="345"/>
        <v>0</v>
      </c>
      <c r="AL140" s="174">
        <f>SUMIF('Uitdraai administratie'!G:G,A:A,'Uitdraai administratie'!T:T)</f>
        <v>0</v>
      </c>
      <c r="AM140" s="174">
        <f t="shared" si="346"/>
        <v>0</v>
      </c>
      <c r="AN140" s="174">
        <f t="shared" si="347"/>
        <v>0</v>
      </c>
    </row>
    <row r="141" spans="1:40" x14ac:dyDescent="0.25">
      <c r="A141" s="15">
        <v>1408</v>
      </c>
      <c r="B141" s="64" t="s">
        <v>133</v>
      </c>
      <c r="C141" s="64"/>
      <c r="D141" s="56"/>
      <c r="F141" s="65">
        <v>1</v>
      </c>
      <c r="H141" s="59">
        <f t="shared" si="336"/>
        <v>1</v>
      </c>
      <c r="I141" s="60">
        <v>1</v>
      </c>
      <c r="J141" s="61" t="s">
        <v>126</v>
      </c>
      <c r="K141" s="57"/>
      <c r="L141" s="174">
        <f t="shared" si="337"/>
        <v>0</v>
      </c>
      <c r="M141" s="174">
        <f>0</f>
        <v>0</v>
      </c>
      <c r="N141" s="5">
        <f t="shared" si="338"/>
        <v>0</v>
      </c>
      <c r="O141" s="67"/>
      <c r="P141" s="5">
        <f t="shared" si="339"/>
        <v>0</v>
      </c>
      <c r="U141" s="5">
        <f t="shared" si="340"/>
        <v>0</v>
      </c>
      <c r="V141" s="63">
        <f t="shared" si="341"/>
        <v>0</v>
      </c>
      <c r="W141" s="139">
        <f t="shared" si="342"/>
        <v>0</v>
      </c>
      <c r="AA141" s="184">
        <f t="shared" si="343"/>
        <v>0</v>
      </c>
      <c r="AB141" s="128"/>
      <c r="AC141" s="5">
        <f>SUMIF('Uitdraai administratie'!G:G,A:A,'Uitdraai administratie'!F:F)</f>
        <v>0</v>
      </c>
      <c r="AH141" s="128">
        <f>SUMIF('Uitdraai administratie'!G:G,A:A,'Uitdraai administratie'!F:F)</f>
        <v>0</v>
      </c>
      <c r="AI141" s="201">
        <f t="shared" si="344"/>
        <v>0</v>
      </c>
      <c r="AJ141" s="203">
        <f t="shared" si="345"/>
        <v>0</v>
      </c>
      <c r="AL141" s="174">
        <f>SUMIF('Uitdraai administratie'!G:G,A:A,'Uitdraai administratie'!T:T)</f>
        <v>0</v>
      </c>
      <c r="AM141" s="174">
        <f t="shared" si="346"/>
        <v>0</v>
      </c>
      <c r="AN141" s="174">
        <f t="shared" si="347"/>
        <v>0</v>
      </c>
    </row>
    <row r="142" spans="1:40" x14ac:dyDescent="0.25">
      <c r="A142" s="15">
        <v>1409</v>
      </c>
      <c r="B142" s="64" t="s">
        <v>134</v>
      </c>
      <c r="C142" s="64"/>
      <c r="D142" s="56"/>
      <c r="F142" s="65">
        <v>1</v>
      </c>
      <c r="H142" s="59">
        <f t="shared" si="336"/>
        <v>1</v>
      </c>
      <c r="I142" s="60">
        <v>1</v>
      </c>
      <c r="J142" s="61" t="s">
        <v>126</v>
      </c>
      <c r="K142" s="57"/>
      <c r="L142" s="174">
        <f t="shared" si="337"/>
        <v>0</v>
      </c>
      <c r="M142" s="174">
        <f>0</f>
        <v>0</v>
      </c>
      <c r="N142" s="5">
        <f t="shared" si="338"/>
        <v>0</v>
      </c>
      <c r="O142" s="67"/>
      <c r="P142" s="5">
        <f t="shared" si="339"/>
        <v>0</v>
      </c>
      <c r="U142" s="5">
        <f t="shared" si="340"/>
        <v>0</v>
      </c>
      <c r="V142" s="63">
        <f t="shared" si="341"/>
        <v>0</v>
      </c>
      <c r="W142" s="139">
        <f t="shared" si="342"/>
        <v>0</v>
      </c>
      <c r="AA142" s="184">
        <f t="shared" si="343"/>
        <v>0</v>
      </c>
      <c r="AB142" s="128"/>
      <c r="AC142" s="5">
        <f>SUMIF('Uitdraai administratie'!G:G,A:A,'Uitdraai administratie'!F:F)</f>
        <v>0</v>
      </c>
      <c r="AH142" s="128">
        <f>SUMIF('Uitdraai administratie'!G:G,A:A,'Uitdraai administratie'!F:F)</f>
        <v>0</v>
      </c>
      <c r="AI142" s="201">
        <f t="shared" si="344"/>
        <v>0</v>
      </c>
      <c r="AJ142" s="203">
        <f t="shared" si="345"/>
        <v>0</v>
      </c>
      <c r="AL142" s="174">
        <f>SUMIF('Uitdraai administratie'!G:G,A:A,'Uitdraai administratie'!T:T)</f>
        <v>0</v>
      </c>
      <c r="AM142" s="174">
        <f t="shared" si="346"/>
        <v>0</v>
      </c>
      <c r="AN142" s="174">
        <f t="shared" si="347"/>
        <v>0</v>
      </c>
    </row>
    <row r="143" spans="1:40" x14ac:dyDescent="0.25">
      <c r="A143" s="15">
        <v>1410</v>
      </c>
      <c r="B143" s="64" t="s">
        <v>135</v>
      </c>
      <c r="C143" s="64"/>
      <c r="D143" s="56"/>
      <c r="F143" s="65">
        <v>1</v>
      </c>
      <c r="H143" s="59">
        <f t="shared" si="336"/>
        <v>1</v>
      </c>
      <c r="I143" s="60">
        <v>1</v>
      </c>
      <c r="J143" s="61" t="s">
        <v>126</v>
      </c>
      <c r="K143" s="57"/>
      <c r="L143" s="174">
        <f t="shared" si="337"/>
        <v>0</v>
      </c>
      <c r="M143" s="174">
        <f>0</f>
        <v>0</v>
      </c>
      <c r="N143" s="5">
        <f t="shared" si="338"/>
        <v>0</v>
      </c>
      <c r="O143" s="67"/>
      <c r="P143" s="5">
        <f t="shared" si="339"/>
        <v>0</v>
      </c>
      <c r="U143" s="5">
        <f t="shared" si="340"/>
        <v>0</v>
      </c>
      <c r="V143" s="63">
        <f t="shared" si="341"/>
        <v>0</v>
      </c>
      <c r="W143" s="139">
        <f t="shared" si="342"/>
        <v>0</v>
      </c>
      <c r="AA143" s="184">
        <f t="shared" si="343"/>
        <v>0</v>
      </c>
      <c r="AB143" s="128"/>
      <c r="AC143" s="5">
        <f>SUMIF('Uitdraai administratie'!G:G,A:A,'Uitdraai administratie'!F:F)</f>
        <v>0</v>
      </c>
      <c r="AH143" s="128">
        <f>SUMIF('Uitdraai administratie'!G:G,A:A,'Uitdraai administratie'!F:F)</f>
        <v>0</v>
      </c>
      <c r="AI143" s="201">
        <f t="shared" si="344"/>
        <v>0</v>
      </c>
      <c r="AJ143" s="203">
        <f t="shared" si="345"/>
        <v>0</v>
      </c>
      <c r="AL143" s="174">
        <f>SUMIF('Uitdraai administratie'!G:G,A:A,'Uitdraai administratie'!T:T)</f>
        <v>0</v>
      </c>
      <c r="AM143" s="174">
        <f t="shared" si="346"/>
        <v>0</v>
      </c>
      <c r="AN143" s="174">
        <f t="shared" si="347"/>
        <v>0</v>
      </c>
    </row>
    <row r="144" spans="1:40" x14ac:dyDescent="0.25">
      <c r="A144" s="69">
        <v>1411</v>
      </c>
      <c r="B144" s="64" t="s">
        <v>136</v>
      </c>
      <c r="C144" s="64"/>
      <c r="D144" s="56"/>
      <c r="F144" s="65">
        <v>1</v>
      </c>
      <c r="H144" s="59">
        <f t="shared" si="336"/>
        <v>1</v>
      </c>
      <c r="I144" s="60">
        <v>1</v>
      </c>
      <c r="J144" s="61" t="s">
        <v>126</v>
      </c>
      <c r="K144" s="57"/>
      <c r="L144" s="174">
        <f t="shared" si="337"/>
        <v>0</v>
      </c>
      <c r="M144" s="174">
        <f>0</f>
        <v>0</v>
      </c>
      <c r="N144" s="5">
        <f t="shared" si="338"/>
        <v>0</v>
      </c>
      <c r="O144" s="67"/>
      <c r="P144" s="5">
        <f t="shared" si="339"/>
        <v>0</v>
      </c>
      <c r="U144" s="5">
        <f t="shared" si="340"/>
        <v>0</v>
      </c>
      <c r="V144" s="63">
        <f t="shared" si="341"/>
        <v>0</v>
      </c>
      <c r="W144" s="139">
        <f t="shared" si="342"/>
        <v>0</v>
      </c>
      <c r="AA144" s="184">
        <f t="shared" si="343"/>
        <v>0</v>
      </c>
      <c r="AB144" s="128"/>
      <c r="AC144" s="5">
        <f>SUMIF('Uitdraai administratie'!G:G,A:A,'Uitdraai administratie'!F:F)</f>
        <v>0</v>
      </c>
      <c r="AH144" s="128">
        <f>SUMIF('Uitdraai administratie'!G:G,A:A,'Uitdraai administratie'!F:F)</f>
        <v>0</v>
      </c>
      <c r="AI144" s="201">
        <f t="shared" si="344"/>
        <v>0</v>
      </c>
      <c r="AJ144" s="203">
        <f t="shared" si="345"/>
        <v>0</v>
      </c>
      <c r="AL144" s="174">
        <f>SUMIF('Uitdraai administratie'!G:G,A:A,'Uitdraai administratie'!T:T)</f>
        <v>0</v>
      </c>
      <c r="AM144" s="174">
        <f t="shared" si="346"/>
        <v>0</v>
      </c>
      <c r="AN144" s="174">
        <f t="shared" si="347"/>
        <v>0</v>
      </c>
    </row>
    <row r="145" spans="1:40" x14ac:dyDescent="0.25">
      <c r="A145" s="69">
        <v>1412</v>
      </c>
      <c r="B145" s="64" t="s">
        <v>137</v>
      </c>
      <c r="C145" s="64"/>
      <c r="D145" s="56"/>
      <c r="F145" s="65">
        <v>1</v>
      </c>
      <c r="H145" s="59">
        <f t="shared" si="336"/>
        <v>1</v>
      </c>
      <c r="I145" s="60">
        <v>1</v>
      </c>
      <c r="J145" s="61" t="s">
        <v>126</v>
      </c>
      <c r="K145" s="57"/>
      <c r="L145" s="174">
        <f t="shared" si="337"/>
        <v>0</v>
      </c>
      <c r="M145" s="174">
        <f>0</f>
        <v>0</v>
      </c>
      <c r="N145" s="5">
        <f t="shared" si="338"/>
        <v>0</v>
      </c>
      <c r="O145" s="67"/>
      <c r="P145" s="5">
        <f t="shared" si="339"/>
        <v>0</v>
      </c>
      <c r="U145" s="5">
        <f t="shared" si="340"/>
        <v>0</v>
      </c>
      <c r="V145" s="63">
        <f t="shared" si="341"/>
        <v>0</v>
      </c>
      <c r="W145" s="139">
        <f t="shared" si="342"/>
        <v>0</v>
      </c>
      <c r="AA145" s="184">
        <f t="shared" si="343"/>
        <v>0</v>
      </c>
      <c r="AB145" s="128"/>
      <c r="AC145" s="5">
        <f>SUMIF('Uitdraai administratie'!G:G,A:A,'Uitdraai administratie'!F:F)</f>
        <v>0</v>
      </c>
      <c r="AH145" s="128">
        <f>SUMIF('Uitdraai administratie'!G:G,A:A,'Uitdraai administratie'!F:F)</f>
        <v>0</v>
      </c>
      <c r="AI145" s="201">
        <f t="shared" si="344"/>
        <v>0</v>
      </c>
      <c r="AJ145" s="203">
        <f t="shared" si="345"/>
        <v>0</v>
      </c>
      <c r="AL145" s="174">
        <f>SUMIF('Uitdraai administratie'!G:G,A:A,'Uitdraai administratie'!T:T)</f>
        <v>0</v>
      </c>
      <c r="AM145" s="174">
        <f t="shared" si="346"/>
        <v>0</v>
      </c>
      <c r="AN145" s="174">
        <f t="shared" si="347"/>
        <v>0</v>
      </c>
    </row>
    <row r="146" spans="1:40" x14ac:dyDescent="0.25">
      <c r="A146" s="69">
        <v>1413</v>
      </c>
      <c r="B146" s="64" t="s">
        <v>138</v>
      </c>
      <c r="C146" s="64"/>
      <c r="D146" s="56"/>
      <c r="F146" s="65">
        <v>1</v>
      </c>
      <c r="H146" s="59">
        <f t="shared" si="336"/>
        <v>1</v>
      </c>
      <c r="I146" s="60">
        <v>1</v>
      </c>
      <c r="J146" s="61" t="s">
        <v>126</v>
      </c>
      <c r="K146" s="57"/>
      <c r="L146" s="174">
        <f t="shared" si="337"/>
        <v>0</v>
      </c>
      <c r="M146" s="174">
        <f>0</f>
        <v>0</v>
      </c>
      <c r="N146" s="5">
        <f t="shared" si="338"/>
        <v>0</v>
      </c>
      <c r="O146" s="67"/>
      <c r="P146" s="5">
        <f t="shared" si="339"/>
        <v>0</v>
      </c>
      <c r="U146" s="5">
        <f t="shared" si="340"/>
        <v>0</v>
      </c>
      <c r="V146" s="63">
        <f t="shared" si="341"/>
        <v>0</v>
      </c>
      <c r="W146" s="139">
        <f t="shared" si="342"/>
        <v>0</v>
      </c>
      <c r="AA146" s="184">
        <f t="shared" si="343"/>
        <v>0</v>
      </c>
      <c r="AB146" s="128"/>
      <c r="AC146" s="5">
        <f>SUMIF('Uitdraai administratie'!G:G,A:A,'Uitdraai administratie'!F:F)</f>
        <v>0</v>
      </c>
      <c r="AH146" s="128">
        <f>SUMIF('Uitdraai administratie'!G:G,A:A,'Uitdraai administratie'!F:F)</f>
        <v>0</v>
      </c>
      <c r="AI146" s="201">
        <f t="shared" si="344"/>
        <v>0</v>
      </c>
      <c r="AJ146" s="203">
        <f t="shared" si="345"/>
        <v>0</v>
      </c>
      <c r="AL146" s="174">
        <f>SUMIF('Uitdraai administratie'!G:G,A:A,'Uitdraai administratie'!T:T)</f>
        <v>0</v>
      </c>
      <c r="AM146" s="174">
        <f t="shared" si="346"/>
        <v>0</v>
      </c>
      <c r="AN146" s="174">
        <f t="shared" si="347"/>
        <v>0</v>
      </c>
    </row>
    <row r="147" spans="1:40" x14ac:dyDescent="0.25">
      <c r="A147" s="69">
        <v>1414</v>
      </c>
      <c r="B147" s="64" t="s">
        <v>139</v>
      </c>
      <c r="C147" s="64"/>
      <c r="D147" s="56"/>
      <c r="F147" s="65">
        <v>1</v>
      </c>
      <c r="H147" s="59">
        <f t="shared" si="336"/>
        <v>1</v>
      </c>
      <c r="I147" s="60">
        <v>1</v>
      </c>
      <c r="J147" s="61" t="s">
        <v>126</v>
      </c>
      <c r="K147" s="57"/>
      <c r="L147" s="174">
        <f t="shared" si="337"/>
        <v>0</v>
      </c>
      <c r="M147" s="174">
        <f>0</f>
        <v>0</v>
      </c>
      <c r="N147" s="5">
        <f t="shared" si="338"/>
        <v>0</v>
      </c>
      <c r="O147" s="67"/>
      <c r="P147" s="5">
        <f t="shared" si="339"/>
        <v>0</v>
      </c>
      <c r="U147" s="5">
        <f t="shared" si="340"/>
        <v>0</v>
      </c>
      <c r="V147" s="63">
        <f t="shared" si="341"/>
        <v>0</v>
      </c>
      <c r="W147" s="139">
        <f t="shared" si="342"/>
        <v>0</v>
      </c>
      <c r="AA147" s="184">
        <f t="shared" si="343"/>
        <v>0</v>
      </c>
      <c r="AB147" s="128"/>
      <c r="AC147" s="5">
        <f>SUMIF('Uitdraai administratie'!G:G,A:A,'Uitdraai administratie'!F:F)</f>
        <v>0</v>
      </c>
      <c r="AH147" s="128">
        <f>SUMIF('Uitdraai administratie'!G:G,A:A,'Uitdraai administratie'!F:F)</f>
        <v>0</v>
      </c>
      <c r="AI147" s="201">
        <f t="shared" si="344"/>
        <v>0</v>
      </c>
      <c r="AJ147" s="203">
        <f t="shared" si="345"/>
        <v>0</v>
      </c>
      <c r="AL147" s="174">
        <f>SUMIF('Uitdraai administratie'!G:G,A:A,'Uitdraai administratie'!T:T)</f>
        <v>0</v>
      </c>
      <c r="AM147" s="174">
        <f t="shared" si="346"/>
        <v>0</v>
      </c>
      <c r="AN147" s="174">
        <f t="shared" si="347"/>
        <v>0</v>
      </c>
    </row>
    <row r="148" spans="1:40" x14ac:dyDescent="0.25">
      <c r="A148" s="69">
        <v>1415</v>
      </c>
      <c r="B148" s="64" t="s">
        <v>140</v>
      </c>
      <c r="C148" s="64"/>
      <c r="D148" s="56"/>
      <c r="F148" s="65">
        <v>1</v>
      </c>
      <c r="H148" s="59">
        <f t="shared" si="336"/>
        <v>1</v>
      </c>
      <c r="I148" s="60">
        <v>1</v>
      </c>
      <c r="J148" s="61" t="s">
        <v>126</v>
      </c>
      <c r="K148" s="57"/>
      <c r="L148" s="174">
        <f t="shared" si="337"/>
        <v>0</v>
      </c>
      <c r="M148" s="174">
        <f>0</f>
        <v>0</v>
      </c>
      <c r="N148" s="5">
        <f t="shared" si="338"/>
        <v>0</v>
      </c>
      <c r="O148" s="67"/>
      <c r="P148" s="5">
        <f t="shared" si="339"/>
        <v>0</v>
      </c>
      <c r="U148" s="5">
        <f t="shared" si="340"/>
        <v>0</v>
      </c>
      <c r="V148" s="63">
        <f t="shared" si="341"/>
        <v>0</v>
      </c>
      <c r="W148" s="139">
        <f t="shared" si="342"/>
        <v>0</v>
      </c>
      <c r="AA148" s="184">
        <f t="shared" si="343"/>
        <v>0</v>
      </c>
      <c r="AB148" s="128"/>
      <c r="AC148" s="5">
        <f>SUMIF('Uitdraai administratie'!G:G,A:A,'Uitdraai administratie'!F:F)</f>
        <v>0</v>
      </c>
      <c r="AH148" s="128">
        <f>SUMIF('Uitdraai administratie'!G:G,A:A,'Uitdraai administratie'!F:F)</f>
        <v>0</v>
      </c>
      <c r="AI148" s="201">
        <f t="shared" si="344"/>
        <v>0</v>
      </c>
      <c r="AJ148" s="203">
        <f t="shared" si="345"/>
        <v>0</v>
      </c>
      <c r="AL148" s="174">
        <f>SUMIF('Uitdraai administratie'!G:G,A:A,'Uitdraai administratie'!T:T)</f>
        <v>0</v>
      </c>
      <c r="AM148" s="174">
        <f t="shared" si="346"/>
        <v>0</v>
      </c>
      <c r="AN148" s="174">
        <f t="shared" si="347"/>
        <v>0</v>
      </c>
    </row>
    <row r="149" spans="1:40" x14ac:dyDescent="0.25">
      <c r="A149" s="69">
        <v>1416</v>
      </c>
      <c r="B149" s="64" t="s">
        <v>141</v>
      </c>
      <c r="C149" s="64"/>
      <c r="D149" s="56"/>
      <c r="F149" s="65">
        <v>1</v>
      </c>
      <c r="H149" s="59">
        <f t="shared" si="336"/>
        <v>1</v>
      </c>
      <c r="I149" s="60">
        <v>1</v>
      </c>
      <c r="J149" s="61" t="s">
        <v>126</v>
      </c>
      <c r="K149" s="57"/>
      <c r="L149" s="174">
        <f t="shared" si="337"/>
        <v>0</v>
      </c>
      <c r="M149" s="174">
        <f>0</f>
        <v>0</v>
      </c>
      <c r="N149" s="5">
        <f t="shared" si="338"/>
        <v>0</v>
      </c>
      <c r="O149" s="67"/>
      <c r="P149" s="5">
        <f t="shared" si="339"/>
        <v>0</v>
      </c>
      <c r="U149" s="5">
        <f t="shared" si="340"/>
        <v>0</v>
      </c>
      <c r="V149" s="63">
        <f t="shared" si="341"/>
        <v>0</v>
      </c>
      <c r="W149" s="139">
        <f t="shared" si="342"/>
        <v>0</v>
      </c>
      <c r="AA149" s="184">
        <f t="shared" si="343"/>
        <v>0</v>
      </c>
      <c r="AB149" s="128"/>
      <c r="AC149" s="5">
        <f>SUMIF('Uitdraai administratie'!G:G,A:A,'Uitdraai administratie'!F:F)</f>
        <v>0</v>
      </c>
      <c r="AH149" s="128">
        <f>SUMIF('Uitdraai administratie'!G:G,A:A,'Uitdraai administratie'!F:F)</f>
        <v>0</v>
      </c>
      <c r="AI149" s="201">
        <f t="shared" si="344"/>
        <v>0</v>
      </c>
      <c r="AJ149" s="203">
        <f t="shared" si="345"/>
        <v>0</v>
      </c>
      <c r="AL149" s="174">
        <f>SUMIF('Uitdraai administratie'!G:G,A:A,'Uitdraai administratie'!T:T)</f>
        <v>0</v>
      </c>
      <c r="AM149" s="174">
        <f t="shared" si="346"/>
        <v>0</v>
      </c>
      <c r="AN149" s="174">
        <f t="shared" si="347"/>
        <v>0</v>
      </c>
    </row>
    <row r="150" spans="1:40" x14ac:dyDescent="0.25">
      <c r="A150" s="69">
        <v>1417</v>
      </c>
      <c r="B150" s="64" t="s">
        <v>142</v>
      </c>
      <c r="C150" s="64"/>
      <c r="D150" s="56"/>
      <c r="F150" s="65">
        <v>1</v>
      </c>
      <c r="H150" s="59">
        <f t="shared" si="336"/>
        <v>1</v>
      </c>
      <c r="I150" s="60">
        <v>1</v>
      </c>
      <c r="J150" s="61" t="s">
        <v>126</v>
      </c>
      <c r="K150" s="57"/>
      <c r="L150" s="174">
        <f t="shared" si="337"/>
        <v>0</v>
      </c>
      <c r="M150" s="174">
        <f>0</f>
        <v>0</v>
      </c>
      <c r="N150" s="5">
        <f t="shared" si="338"/>
        <v>0</v>
      </c>
      <c r="O150" s="67"/>
      <c r="P150" s="5">
        <f t="shared" si="339"/>
        <v>0</v>
      </c>
      <c r="U150" s="5">
        <f t="shared" si="340"/>
        <v>0</v>
      </c>
      <c r="V150" s="63">
        <f t="shared" si="341"/>
        <v>0</v>
      </c>
      <c r="W150" s="139">
        <f t="shared" si="342"/>
        <v>0</v>
      </c>
      <c r="AA150" s="184">
        <f t="shared" si="343"/>
        <v>0</v>
      </c>
      <c r="AB150" s="128"/>
      <c r="AC150" s="5">
        <f>SUMIF('Uitdraai administratie'!G:G,A:A,'Uitdraai administratie'!F:F)</f>
        <v>0</v>
      </c>
      <c r="AH150" s="128">
        <f>SUMIF('Uitdraai administratie'!G:G,A:A,'Uitdraai administratie'!F:F)</f>
        <v>0</v>
      </c>
      <c r="AI150" s="201">
        <f t="shared" si="344"/>
        <v>0</v>
      </c>
      <c r="AJ150" s="203">
        <f t="shared" si="345"/>
        <v>0</v>
      </c>
      <c r="AL150" s="174">
        <f>SUMIF('Uitdraai administratie'!G:G,A:A,'Uitdraai administratie'!T:T)</f>
        <v>0</v>
      </c>
      <c r="AM150" s="174">
        <f t="shared" si="346"/>
        <v>0</v>
      </c>
      <c r="AN150" s="174">
        <f t="shared" si="347"/>
        <v>0</v>
      </c>
    </row>
    <row r="151" spans="1:40" x14ac:dyDescent="0.25">
      <c r="A151" s="69">
        <v>1418</v>
      </c>
      <c r="B151" s="64" t="s">
        <v>143</v>
      </c>
      <c r="C151" s="64"/>
      <c r="D151" s="56"/>
      <c r="F151" s="65">
        <v>1</v>
      </c>
      <c r="H151" s="59">
        <f t="shared" si="336"/>
        <v>1</v>
      </c>
      <c r="I151" s="60">
        <v>1</v>
      </c>
      <c r="J151" s="61" t="s">
        <v>126</v>
      </c>
      <c r="K151" s="57"/>
      <c r="L151" s="174">
        <f t="shared" si="337"/>
        <v>0</v>
      </c>
      <c r="M151" s="174">
        <f>0</f>
        <v>0</v>
      </c>
      <c r="N151" s="5">
        <f t="shared" si="338"/>
        <v>0</v>
      </c>
      <c r="O151" s="67"/>
      <c r="P151" s="5">
        <f t="shared" si="339"/>
        <v>0</v>
      </c>
      <c r="U151" s="5">
        <f t="shared" si="340"/>
        <v>0</v>
      </c>
      <c r="V151" s="63">
        <f t="shared" si="341"/>
        <v>0</v>
      </c>
      <c r="W151" s="139">
        <f t="shared" si="342"/>
        <v>0</v>
      </c>
      <c r="AA151" s="184">
        <f t="shared" si="343"/>
        <v>0</v>
      </c>
      <c r="AB151" s="128"/>
      <c r="AC151" s="5">
        <f>SUMIF('Uitdraai administratie'!G:G,A:A,'Uitdraai administratie'!F:F)</f>
        <v>0</v>
      </c>
      <c r="AH151" s="128">
        <f>SUMIF('Uitdraai administratie'!G:G,A:A,'Uitdraai administratie'!F:F)</f>
        <v>0</v>
      </c>
      <c r="AI151" s="201">
        <f t="shared" si="344"/>
        <v>0</v>
      </c>
      <c r="AJ151" s="203">
        <f t="shared" si="345"/>
        <v>0</v>
      </c>
      <c r="AL151" s="174">
        <f>SUMIF('Uitdraai administratie'!G:G,A:A,'Uitdraai administratie'!T:T)</f>
        <v>0</v>
      </c>
      <c r="AM151" s="174">
        <f t="shared" si="346"/>
        <v>0</v>
      </c>
      <c r="AN151" s="174">
        <f t="shared" si="347"/>
        <v>0</v>
      </c>
    </row>
    <row r="152" spans="1:40" x14ac:dyDescent="0.25">
      <c r="A152" s="69">
        <v>1419</v>
      </c>
      <c r="B152" s="64" t="s">
        <v>144</v>
      </c>
      <c r="C152" s="64"/>
      <c r="D152" s="56"/>
      <c r="F152" s="65">
        <v>1</v>
      </c>
      <c r="H152" s="59">
        <f t="shared" si="336"/>
        <v>1</v>
      </c>
      <c r="I152" s="60">
        <v>1</v>
      </c>
      <c r="J152" s="61" t="s">
        <v>126</v>
      </c>
      <c r="K152" s="57"/>
      <c r="L152" s="174">
        <f t="shared" si="337"/>
        <v>0</v>
      </c>
      <c r="M152" s="174">
        <f>0</f>
        <v>0</v>
      </c>
      <c r="N152" s="5">
        <f t="shared" si="338"/>
        <v>0</v>
      </c>
      <c r="O152" s="67"/>
      <c r="P152" s="5">
        <f t="shared" si="339"/>
        <v>0</v>
      </c>
      <c r="U152" s="5">
        <f t="shared" si="340"/>
        <v>0</v>
      </c>
      <c r="V152" s="63">
        <f t="shared" si="341"/>
        <v>0</v>
      </c>
      <c r="W152" s="139">
        <f t="shared" si="342"/>
        <v>0</v>
      </c>
      <c r="AA152" s="184">
        <f t="shared" si="343"/>
        <v>0</v>
      </c>
      <c r="AB152" s="128"/>
      <c r="AC152" s="5">
        <f>SUMIF('Uitdraai administratie'!G:G,A:A,'Uitdraai administratie'!F:F)</f>
        <v>0</v>
      </c>
      <c r="AH152" s="128">
        <f>SUMIF('Uitdraai administratie'!G:G,A:A,'Uitdraai administratie'!F:F)</f>
        <v>0</v>
      </c>
      <c r="AI152" s="201">
        <f t="shared" si="344"/>
        <v>0</v>
      </c>
      <c r="AJ152" s="203">
        <f t="shared" si="345"/>
        <v>0</v>
      </c>
      <c r="AL152" s="174">
        <f>SUMIF('Uitdraai administratie'!G:G,A:A,'Uitdraai administratie'!T:T)</f>
        <v>0</v>
      </c>
      <c r="AM152" s="174">
        <f t="shared" si="346"/>
        <v>0</v>
      </c>
      <c r="AN152" s="174">
        <f t="shared" si="347"/>
        <v>0</v>
      </c>
    </row>
    <row r="153" spans="1:40" x14ac:dyDescent="0.25">
      <c r="A153" s="15">
        <v>1420</v>
      </c>
      <c r="B153" s="64" t="s">
        <v>145</v>
      </c>
      <c r="C153" s="64"/>
      <c r="D153" s="56"/>
      <c r="F153" s="65">
        <v>1</v>
      </c>
      <c r="H153" s="59">
        <f t="shared" si="336"/>
        <v>1</v>
      </c>
      <c r="I153" s="60">
        <v>1</v>
      </c>
      <c r="J153" s="61" t="s">
        <v>146</v>
      </c>
      <c r="K153" s="57"/>
      <c r="L153" s="174">
        <f t="shared" si="337"/>
        <v>0</v>
      </c>
      <c r="M153" s="174">
        <f>0</f>
        <v>0</v>
      </c>
      <c r="N153" s="5">
        <f t="shared" si="338"/>
        <v>0</v>
      </c>
      <c r="O153" s="67"/>
      <c r="P153" s="5">
        <f t="shared" si="339"/>
        <v>0</v>
      </c>
      <c r="U153" s="5">
        <f t="shared" si="340"/>
        <v>0</v>
      </c>
      <c r="V153" s="63">
        <f t="shared" si="341"/>
        <v>0</v>
      </c>
      <c r="W153" s="139">
        <f t="shared" si="342"/>
        <v>0</v>
      </c>
      <c r="AA153" s="184">
        <f t="shared" si="343"/>
        <v>0</v>
      </c>
      <c r="AB153" s="128"/>
      <c r="AC153" s="5">
        <f>SUMIF('Uitdraai administratie'!G:G,A:A,'Uitdraai administratie'!F:F)</f>
        <v>0</v>
      </c>
      <c r="AH153" s="128">
        <f>SUMIF('Uitdraai administratie'!G:G,A:A,'Uitdraai administratie'!F:F)</f>
        <v>0</v>
      </c>
      <c r="AI153" s="201">
        <f t="shared" si="344"/>
        <v>0</v>
      </c>
      <c r="AJ153" s="203">
        <f t="shared" si="345"/>
        <v>0</v>
      </c>
      <c r="AL153" s="174">
        <f>SUMIF('Uitdraai administratie'!G:G,A:A,'Uitdraai administratie'!T:T)</f>
        <v>0</v>
      </c>
      <c r="AM153" s="174">
        <f t="shared" si="346"/>
        <v>0</v>
      </c>
      <c r="AN153" s="174">
        <f t="shared" si="347"/>
        <v>0</v>
      </c>
    </row>
    <row r="154" spans="1:40" x14ac:dyDescent="0.25">
      <c r="A154" s="15">
        <v>1421</v>
      </c>
      <c r="B154" s="64" t="s">
        <v>147</v>
      </c>
      <c r="C154" s="64"/>
      <c r="D154" s="56"/>
      <c r="F154" s="65">
        <v>1</v>
      </c>
      <c r="H154" s="59">
        <f>SUM(E154:G154)</f>
        <v>1</v>
      </c>
      <c r="I154" s="60">
        <v>1</v>
      </c>
      <c r="J154" s="61" t="s">
        <v>148</v>
      </c>
      <c r="K154" s="57"/>
      <c r="L154" s="174">
        <f t="shared" si="337"/>
        <v>0</v>
      </c>
      <c r="M154" s="174">
        <f>0</f>
        <v>0</v>
      </c>
      <c r="N154" s="5">
        <f t="shared" si="338"/>
        <v>0</v>
      </c>
      <c r="O154" s="67"/>
      <c r="P154" s="5">
        <f t="shared" si="339"/>
        <v>0</v>
      </c>
      <c r="U154" s="5">
        <f t="shared" si="340"/>
        <v>0</v>
      </c>
      <c r="V154" s="63">
        <f t="shared" si="341"/>
        <v>0</v>
      </c>
      <c r="W154" s="139">
        <f t="shared" si="342"/>
        <v>0</v>
      </c>
      <c r="AA154" s="184">
        <f t="shared" si="343"/>
        <v>0</v>
      </c>
      <c r="AB154" s="128"/>
      <c r="AC154" s="5">
        <f>SUMIF('Uitdraai administratie'!G:G,A:A,'Uitdraai administratie'!F:F)</f>
        <v>0</v>
      </c>
      <c r="AH154" s="128">
        <f>SUMIF('Uitdraai administratie'!G:G,A:A,'Uitdraai administratie'!F:F)</f>
        <v>0</v>
      </c>
      <c r="AI154" s="201">
        <f t="shared" si="344"/>
        <v>0</v>
      </c>
      <c r="AJ154" s="203">
        <f t="shared" si="345"/>
        <v>0</v>
      </c>
      <c r="AL154" s="174">
        <f>SUMIF('Uitdraai administratie'!G:G,A:A,'Uitdraai administratie'!T:T)</f>
        <v>0</v>
      </c>
      <c r="AM154" s="174">
        <f t="shared" si="346"/>
        <v>0</v>
      </c>
      <c r="AN154" s="174">
        <f t="shared" si="347"/>
        <v>0</v>
      </c>
    </row>
    <row r="155" spans="1:40" x14ac:dyDescent="0.25">
      <c r="A155" s="15">
        <v>1422</v>
      </c>
      <c r="B155" s="64" t="s">
        <v>149</v>
      </c>
      <c r="C155" s="64"/>
      <c r="D155" s="56"/>
      <c r="F155" s="65">
        <v>1</v>
      </c>
      <c r="H155" s="59">
        <f>SUM(E155:G155)</f>
        <v>1</v>
      </c>
      <c r="I155" s="60">
        <v>1</v>
      </c>
      <c r="J155" s="61" t="s">
        <v>77</v>
      </c>
      <c r="K155" s="57"/>
      <c r="L155" s="174">
        <f t="shared" si="337"/>
        <v>0</v>
      </c>
      <c r="M155" s="174">
        <f>0</f>
        <v>0</v>
      </c>
      <c r="N155" s="5">
        <f t="shared" si="338"/>
        <v>0</v>
      </c>
      <c r="O155" s="67"/>
      <c r="P155" s="5">
        <f t="shared" si="339"/>
        <v>0</v>
      </c>
      <c r="U155" s="5">
        <f t="shared" si="340"/>
        <v>0</v>
      </c>
      <c r="V155" s="63">
        <f t="shared" si="341"/>
        <v>0</v>
      </c>
      <c r="W155" s="139">
        <f t="shared" si="342"/>
        <v>0</v>
      </c>
      <c r="AA155" s="184">
        <f t="shared" si="343"/>
        <v>0</v>
      </c>
      <c r="AB155" s="128"/>
      <c r="AC155" s="5">
        <f>SUMIF('Uitdraai administratie'!G:G,A:A,'Uitdraai administratie'!F:F)</f>
        <v>0</v>
      </c>
      <c r="AH155" s="128">
        <f>SUMIF('Uitdraai administratie'!G:G,A:A,'Uitdraai administratie'!F:F)</f>
        <v>0</v>
      </c>
      <c r="AI155" s="201">
        <f t="shared" si="344"/>
        <v>0</v>
      </c>
      <c r="AJ155" s="203">
        <f t="shared" si="345"/>
        <v>0</v>
      </c>
      <c r="AL155" s="174">
        <f>SUMIF('Uitdraai administratie'!G:G,A:A,'Uitdraai administratie'!T:T)</f>
        <v>0</v>
      </c>
      <c r="AM155" s="174">
        <f t="shared" si="346"/>
        <v>0</v>
      </c>
      <c r="AN155" s="174">
        <f t="shared" si="347"/>
        <v>0</v>
      </c>
    </row>
    <row r="156" spans="1:40" x14ac:dyDescent="0.25">
      <c r="A156" s="15">
        <v>1425</v>
      </c>
      <c r="B156" s="64" t="s">
        <v>150</v>
      </c>
      <c r="C156" s="64"/>
      <c r="D156" s="56"/>
      <c r="F156" s="65">
        <v>1</v>
      </c>
      <c r="H156" s="59">
        <f t="shared" ref="H156:H165" si="348">SUM(E156:G156)</f>
        <v>1</v>
      </c>
      <c r="I156" s="60">
        <v>1</v>
      </c>
      <c r="J156" s="61" t="s">
        <v>126</v>
      </c>
      <c r="K156" s="57"/>
      <c r="L156" s="174">
        <f t="shared" si="337"/>
        <v>0</v>
      </c>
      <c r="M156" s="174">
        <f>0</f>
        <v>0</v>
      </c>
      <c r="N156" s="5">
        <f t="shared" si="338"/>
        <v>0</v>
      </c>
      <c r="O156" s="67"/>
      <c r="P156" s="5">
        <f t="shared" si="339"/>
        <v>0</v>
      </c>
      <c r="U156" s="5">
        <f t="shared" si="340"/>
        <v>0</v>
      </c>
      <c r="V156" s="63">
        <f t="shared" si="341"/>
        <v>0</v>
      </c>
      <c r="W156" s="139">
        <f t="shared" si="342"/>
        <v>0</v>
      </c>
      <c r="AA156" s="184">
        <f t="shared" si="343"/>
        <v>0</v>
      </c>
      <c r="AB156" s="128"/>
      <c r="AC156" s="5">
        <f>SUMIF('Uitdraai administratie'!G:G,A:A,'Uitdraai administratie'!F:F)</f>
        <v>0</v>
      </c>
      <c r="AH156" s="128">
        <f>SUMIF('Uitdraai administratie'!G:G,A:A,'Uitdraai administratie'!F:F)</f>
        <v>0</v>
      </c>
      <c r="AI156" s="201">
        <f t="shared" si="344"/>
        <v>0</v>
      </c>
      <c r="AJ156" s="203">
        <f t="shared" si="345"/>
        <v>0</v>
      </c>
      <c r="AL156" s="174">
        <f>SUMIF('Uitdraai administratie'!G:G,A:A,'Uitdraai administratie'!T:T)</f>
        <v>0</v>
      </c>
      <c r="AM156" s="174">
        <f t="shared" si="346"/>
        <v>0</v>
      </c>
      <c r="AN156" s="174">
        <f t="shared" si="347"/>
        <v>0</v>
      </c>
    </row>
    <row r="157" spans="1:40" x14ac:dyDescent="0.25">
      <c r="A157" s="15">
        <v>1426</v>
      </c>
      <c r="B157" s="64" t="s">
        <v>151</v>
      </c>
      <c r="C157" s="64"/>
      <c r="D157" s="56"/>
      <c r="F157" s="65">
        <v>1</v>
      </c>
      <c r="H157" s="59">
        <f t="shared" si="348"/>
        <v>1</v>
      </c>
      <c r="I157" s="60">
        <v>1</v>
      </c>
      <c r="J157" s="61" t="s">
        <v>126</v>
      </c>
      <c r="K157" s="57"/>
      <c r="L157" s="174">
        <f t="shared" si="337"/>
        <v>0</v>
      </c>
      <c r="M157" s="174">
        <f>0</f>
        <v>0</v>
      </c>
      <c r="N157" s="5">
        <f t="shared" si="338"/>
        <v>0</v>
      </c>
      <c r="O157" s="67"/>
      <c r="P157" s="5">
        <f t="shared" si="339"/>
        <v>0</v>
      </c>
      <c r="U157" s="5">
        <f t="shared" si="340"/>
        <v>0</v>
      </c>
      <c r="V157" s="63">
        <f t="shared" si="341"/>
        <v>0</v>
      </c>
      <c r="W157" s="139">
        <f t="shared" si="342"/>
        <v>0</v>
      </c>
      <c r="AA157" s="184">
        <f t="shared" si="343"/>
        <v>0</v>
      </c>
      <c r="AB157" s="128"/>
      <c r="AC157" s="5">
        <f>SUMIF('Uitdraai administratie'!G:G,A:A,'Uitdraai administratie'!F:F)</f>
        <v>0</v>
      </c>
      <c r="AH157" s="128">
        <f>SUMIF('Uitdraai administratie'!G:G,A:A,'Uitdraai administratie'!F:F)</f>
        <v>0</v>
      </c>
      <c r="AI157" s="201">
        <f t="shared" si="344"/>
        <v>0</v>
      </c>
      <c r="AJ157" s="203">
        <f t="shared" si="345"/>
        <v>0</v>
      </c>
      <c r="AL157" s="174">
        <f>SUMIF('Uitdraai administratie'!G:G,A:A,'Uitdraai administratie'!T:T)</f>
        <v>0</v>
      </c>
      <c r="AM157" s="174">
        <f t="shared" si="346"/>
        <v>0</v>
      </c>
      <c r="AN157" s="174">
        <f t="shared" si="347"/>
        <v>0</v>
      </c>
    </row>
    <row r="158" spans="1:40" x14ac:dyDescent="0.25">
      <c r="A158" s="15">
        <v>1427</v>
      </c>
      <c r="B158" s="64" t="s">
        <v>152</v>
      </c>
      <c r="C158" s="64"/>
      <c r="D158" s="56"/>
      <c r="F158" s="65">
        <v>1</v>
      </c>
      <c r="H158" s="59">
        <f t="shared" si="348"/>
        <v>1</v>
      </c>
      <c r="I158" s="60">
        <v>1</v>
      </c>
      <c r="J158" s="61" t="s">
        <v>126</v>
      </c>
      <c r="K158" s="57"/>
      <c r="L158" s="174">
        <f t="shared" si="337"/>
        <v>0</v>
      </c>
      <c r="M158" s="174">
        <f>0</f>
        <v>0</v>
      </c>
      <c r="N158" s="5">
        <f t="shared" si="338"/>
        <v>0</v>
      </c>
      <c r="O158" s="67"/>
      <c r="P158" s="5">
        <f t="shared" si="339"/>
        <v>0</v>
      </c>
      <c r="U158" s="5">
        <f t="shared" si="340"/>
        <v>0</v>
      </c>
      <c r="V158" s="63">
        <f t="shared" si="341"/>
        <v>0</v>
      </c>
      <c r="W158" s="139">
        <f t="shared" si="342"/>
        <v>0</v>
      </c>
      <c r="AA158" s="184">
        <f t="shared" si="343"/>
        <v>0</v>
      </c>
      <c r="AB158" s="128"/>
      <c r="AC158" s="5">
        <f>SUMIF('Uitdraai administratie'!G:G,A:A,'Uitdraai administratie'!F:F)</f>
        <v>0</v>
      </c>
      <c r="AH158" s="128">
        <f>SUMIF('Uitdraai administratie'!G:G,A:A,'Uitdraai administratie'!F:F)</f>
        <v>0</v>
      </c>
      <c r="AI158" s="201">
        <f t="shared" si="344"/>
        <v>0</v>
      </c>
      <c r="AJ158" s="203">
        <f t="shared" si="345"/>
        <v>0</v>
      </c>
      <c r="AL158" s="174">
        <f>SUMIF('Uitdraai administratie'!G:G,A:A,'Uitdraai administratie'!T:T)</f>
        <v>0</v>
      </c>
      <c r="AM158" s="174">
        <f t="shared" si="346"/>
        <v>0</v>
      </c>
      <c r="AN158" s="174">
        <f t="shared" si="347"/>
        <v>0</v>
      </c>
    </row>
    <row r="159" spans="1:40" x14ac:dyDescent="0.25">
      <c r="A159" s="15">
        <v>1431</v>
      </c>
      <c r="B159" s="64" t="s">
        <v>153</v>
      </c>
      <c r="C159" s="64"/>
      <c r="D159" s="56"/>
      <c r="F159" s="65">
        <v>1</v>
      </c>
      <c r="H159" s="59">
        <f t="shared" si="348"/>
        <v>1</v>
      </c>
      <c r="I159" s="60">
        <v>1</v>
      </c>
      <c r="J159" s="61" t="s">
        <v>126</v>
      </c>
      <c r="K159" s="57"/>
      <c r="L159" s="174">
        <f t="shared" si="337"/>
        <v>0</v>
      </c>
      <c r="M159" s="174">
        <f>0</f>
        <v>0</v>
      </c>
      <c r="N159" s="5">
        <f t="shared" si="338"/>
        <v>0</v>
      </c>
      <c r="O159" s="67"/>
      <c r="P159" s="5">
        <f t="shared" si="339"/>
        <v>0</v>
      </c>
      <c r="U159" s="5">
        <f t="shared" si="340"/>
        <v>0</v>
      </c>
      <c r="V159" s="63">
        <f t="shared" si="341"/>
        <v>0</v>
      </c>
      <c r="W159" s="139">
        <f t="shared" si="342"/>
        <v>0</v>
      </c>
      <c r="AA159" s="184">
        <f t="shared" si="343"/>
        <v>0</v>
      </c>
      <c r="AB159" s="128"/>
      <c r="AC159" s="5">
        <f>SUMIF('Uitdraai administratie'!G:G,A:A,'Uitdraai administratie'!F:F)</f>
        <v>0</v>
      </c>
      <c r="AH159" s="128">
        <f>SUMIF('Uitdraai administratie'!G:G,A:A,'Uitdraai administratie'!F:F)</f>
        <v>0</v>
      </c>
      <c r="AI159" s="201">
        <f t="shared" si="344"/>
        <v>0</v>
      </c>
      <c r="AJ159" s="203">
        <f t="shared" si="345"/>
        <v>0</v>
      </c>
      <c r="AL159" s="174">
        <f>SUMIF('Uitdraai administratie'!G:G,A:A,'Uitdraai administratie'!T:T)</f>
        <v>0</v>
      </c>
      <c r="AM159" s="174">
        <f t="shared" si="346"/>
        <v>0</v>
      </c>
      <c r="AN159" s="174">
        <f t="shared" si="347"/>
        <v>0</v>
      </c>
    </row>
    <row r="160" spans="1:40" x14ac:dyDescent="0.25">
      <c r="A160" s="69">
        <v>1432</v>
      </c>
      <c r="B160" s="64" t="s">
        <v>154</v>
      </c>
      <c r="C160" s="64"/>
      <c r="D160" s="56"/>
      <c r="F160" s="65">
        <v>1</v>
      </c>
      <c r="H160" s="59">
        <f t="shared" si="348"/>
        <v>1</v>
      </c>
      <c r="I160" s="60">
        <v>1</v>
      </c>
      <c r="J160" s="61" t="s">
        <v>126</v>
      </c>
      <c r="K160" s="57"/>
      <c r="L160" s="174">
        <f t="shared" si="337"/>
        <v>0</v>
      </c>
      <c r="M160" s="174">
        <f>0</f>
        <v>0</v>
      </c>
      <c r="N160" s="5">
        <f t="shared" si="338"/>
        <v>0</v>
      </c>
      <c r="O160" s="67"/>
      <c r="P160" s="5">
        <f t="shared" si="339"/>
        <v>0</v>
      </c>
      <c r="U160" s="5">
        <f t="shared" si="340"/>
        <v>0</v>
      </c>
      <c r="V160" s="63">
        <f t="shared" si="341"/>
        <v>0</v>
      </c>
      <c r="W160" s="139">
        <f t="shared" si="342"/>
        <v>0</v>
      </c>
      <c r="AA160" s="184">
        <f t="shared" si="343"/>
        <v>0</v>
      </c>
      <c r="AB160" s="128"/>
      <c r="AC160" s="5">
        <f>SUMIF('Uitdraai administratie'!G:G,A:A,'Uitdraai administratie'!F:F)</f>
        <v>0</v>
      </c>
      <c r="AH160" s="128">
        <f>SUMIF('Uitdraai administratie'!G:G,A:A,'Uitdraai administratie'!F:F)</f>
        <v>0</v>
      </c>
      <c r="AI160" s="201">
        <f t="shared" si="344"/>
        <v>0</v>
      </c>
      <c r="AJ160" s="203">
        <f t="shared" si="345"/>
        <v>0</v>
      </c>
      <c r="AL160" s="174">
        <f>SUMIF('Uitdraai administratie'!G:G,A:A,'Uitdraai administratie'!T:T)</f>
        <v>0</v>
      </c>
      <c r="AM160" s="174">
        <f t="shared" si="346"/>
        <v>0</v>
      </c>
      <c r="AN160" s="174">
        <f t="shared" si="347"/>
        <v>0</v>
      </c>
    </row>
    <row r="161" spans="1:40" x14ac:dyDescent="0.25">
      <c r="A161" s="69">
        <v>1440</v>
      </c>
      <c r="B161" s="64" t="s">
        <v>155</v>
      </c>
      <c r="C161" s="64"/>
      <c r="D161" s="56"/>
      <c r="F161" s="65">
        <v>1</v>
      </c>
      <c r="H161" s="59">
        <f t="shared" si="348"/>
        <v>1</v>
      </c>
      <c r="I161" s="60">
        <v>1</v>
      </c>
      <c r="J161" s="61" t="s">
        <v>126</v>
      </c>
      <c r="K161" s="57"/>
      <c r="L161" s="174">
        <f t="shared" si="337"/>
        <v>0</v>
      </c>
      <c r="M161" s="174">
        <f>0</f>
        <v>0</v>
      </c>
      <c r="N161" s="5">
        <f t="shared" si="338"/>
        <v>0</v>
      </c>
      <c r="O161" s="67"/>
      <c r="P161" s="5">
        <f t="shared" si="339"/>
        <v>0</v>
      </c>
      <c r="U161" s="5">
        <f t="shared" si="340"/>
        <v>0</v>
      </c>
      <c r="V161" s="63">
        <f t="shared" si="341"/>
        <v>0</v>
      </c>
      <c r="W161" s="139">
        <f t="shared" si="342"/>
        <v>0</v>
      </c>
      <c r="AA161" s="184">
        <f t="shared" si="343"/>
        <v>0</v>
      </c>
      <c r="AB161" s="128"/>
      <c r="AC161" s="5">
        <f>SUMIF('Uitdraai administratie'!G:G,A:A,'Uitdraai administratie'!F:F)</f>
        <v>0</v>
      </c>
      <c r="AH161" s="128">
        <f>SUMIF('Uitdraai administratie'!G:G,A:A,'Uitdraai administratie'!F:F)</f>
        <v>0</v>
      </c>
      <c r="AI161" s="201">
        <f t="shared" si="344"/>
        <v>0</v>
      </c>
      <c r="AJ161" s="203">
        <f t="shared" si="345"/>
        <v>0</v>
      </c>
      <c r="AL161" s="174">
        <f>SUMIF('Uitdraai administratie'!G:G,A:A,'Uitdraai administratie'!T:T)</f>
        <v>0</v>
      </c>
      <c r="AM161" s="174">
        <f t="shared" si="346"/>
        <v>0</v>
      </c>
      <c r="AN161" s="174">
        <f t="shared" si="347"/>
        <v>0</v>
      </c>
    </row>
    <row r="162" spans="1:40" x14ac:dyDescent="0.25">
      <c r="A162" s="69">
        <v>1450</v>
      </c>
      <c r="B162" s="64" t="s">
        <v>112</v>
      </c>
      <c r="C162" s="64"/>
      <c r="D162" s="56"/>
      <c r="F162" s="65">
        <v>1</v>
      </c>
      <c r="H162" s="59">
        <f t="shared" si="348"/>
        <v>1</v>
      </c>
      <c r="I162" s="60">
        <v>1</v>
      </c>
      <c r="J162" s="61" t="s">
        <v>77</v>
      </c>
      <c r="K162" s="57"/>
      <c r="L162" s="174">
        <f t="shared" si="337"/>
        <v>0</v>
      </c>
      <c r="M162" s="174">
        <f>0</f>
        <v>0</v>
      </c>
      <c r="N162" s="5">
        <f t="shared" si="338"/>
        <v>0</v>
      </c>
      <c r="O162" s="67"/>
      <c r="P162" s="5">
        <f t="shared" si="339"/>
        <v>0</v>
      </c>
      <c r="U162" s="5">
        <f t="shared" si="340"/>
        <v>0</v>
      </c>
      <c r="V162" s="68"/>
      <c r="W162" s="138">
        <f t="shared" si="342"/>
        <v>0</v>
      </c>
      <c r="X162" s="148"/>
      <c r="Y162" s="148"/>
      <c r="Z162" s="148"/>
      <c r="AA162" s="184">
        <f t="shared" si="343"/>
        <v>0</v>
      </c>
      <c r="AB162" s="128"/>
      <c r="AC162" s="5">
        <f>SUMIF('Uitdraai administratie'!G:G,A:A,'Uitdraai administratie'!F:F)</f>
        <v>0</v>
      </c>
      <c r="AH162" s="137"/>
      <c r="AI162" s="201">
        <f t="shared" si="344"/>
        <v>0</v>
      </c>
      <c r="AJ162" s="203">
        <f t="shared" si="345"/>
        <v>0</v>
      </c>
      <c r="AL162" s="174">
        <f>SUMIF('Uitdraai administratie'!G:G,A:A,'Uitdraai administratie'!T:T)</f>
        <v>0</v>
      </c>
      <c r="AM162" s="174">
        <f t="shared" si="346"/>
        <v>0</v>
      </c>
      <c r="AN162" s="174">
        <f t="shared" si="347"/>
        <v>0</v>
      </c>
    </row>
    <row r="163" spans="1:40" x14ac:dyDescent="0.25">
      <c r="A163" s="69">
        <v>1451</v>
      </c>
      <c r="B163" s="64" t="s">
        <v>114</v>
      </c>
      <c r="C163" s="64"/>
      <c r="D163" s="56"/>
      <c r="F163" s="65">
        <v>1</v>
      </c>
      <c r="H163" s="59">
        <f t="shared" si="348"/>
        <v>1</v>
      </c>
      <c r="I163" s="60">
        <v>1</v>
      </c>
      <c r="J163" s="61" t="s">
        <v>77</v>
      </c>
      <c r="K163" s="57"/>
      <c r="L163" s="174">
        <f t="shared" si="337"/>
        <v>0</v>
      </c>
      <c r="M163" s="174">
        <f>0</f>
        <v>0</v>
      </c>
      <c r="N163" s="5">
        <f t="shared" si="338"/>
        <v>0</v>
      </c>
      <c r="O163" s="67"/>
      <c r="P163" s="5">
        <f t="shared" si="339"/>
        <v>0</v>
      </c>
      <c r="U163" s="5">
        <f t="shared" si="340"/>
        <v>0</v>
      </c>
      <c r="V163" s="68"/>
      <c r="W163" s="138">
        <f t="shared" si="342"/>
        <v>0</v>
      </c>
      <c r="X163" s="148"/>
      <c r="Y163" s="148"/>
      <c r="Z163" s="148"/>
      <c r="AA163" s="184">
        <f t="shared" si="343"/>
        <v>0</v>
      </c>
      <c r="AB163" s="128"/>
      <c r="AC163" s="5">
        <f>SUMIF('Uitdraai administratie'!G:G,A:A,'Uitdraai administratie'!F:F)</f>
        <v>0</v>
      </c>
      <c r="AH163" s="137"/>
      <c r="AI163" s="201">
        <f t="shared" si="344"/>
        <v>0</v>
      </c>
      <c r="AJ163" s="203">
        <f t="shared" si="345"/>
        <v>0</v>
      </c>
      <c r="AL163" s="174">
        <f>SUMIF('Uitdraai administratie'!G:G,A:A,'Uitdraai administratie'!T:T)</f>
        <v>0</v>
      </c>
      <c r="AM163" s="174">
        <f t="shared" si="346"/>
        <v>0</v>
      </c>
      <c r="AN163" s="174">
        <f t="shared" si="347"/>
        <v>0</v>
      </c>
    </row>
    <row r="164" spans="1:40" x14ac:dyDescent="0.25">
      <c r="A164" s="69">
        <v>1452</v>
      </c>
      <c r="B164" s="64" t="s">
        <v>115</v>
      </c>
      <c r="C164" s="64"/>
      <c r="D164" s="56"/>
      <c r="F164" s="65">
        <v>1</v>
      </c>
      <c r="H164" s="59">
        <f t="shared" si="348"/>
        <v>1</v>
      </c>
      <c r="I164" s="60">
        <v>1</v>
      </c>
      <c r="J164" s="61" t="s">
        <v>146</v>
      </c>
      <c r="K164" s="57"/>
      <c r="L164" s="174">
        <f t="shared" si="337"/>
        <v>0</v>
      </c>
      <c r="M164" s="174">
        <f>0</f>
        <v>0</v>
      </c>
      <c r="N164" s="5">
        <f t="shared" si="338"/>
        <v>0</v>
      </c>
      <c r="O164" s="67"/>
      <c r="P164" s="5">
        <f t="shared" si="339"/>
        <v>0</v>
      </c>
      <c r="U164" s="5">
        <f t="shared" si="340"/>
        <v>0</v>
      </c>
      <c r="V164" s="63">
        <f>P164</f>
        <v>0</v>
      </c>
      <c r="W164" s="139">
        <f t="shared" si="342"/>
        <v>0</v>
      </c>
      <c r="AA164" s="184">
        <f t="shared" si="343"/>
        <v>0</v>
      </c>
      <c r="AB164" s="128"/>
      <c r="AC164" s="5">
        <f>SUMIF('Uitdraai administratie'!G:G,A:A,'Uitdraai administratie'!F:F)</f>
        <v>0</v>
      </c>
      <c r="AH164" s="128">
        <f>SUMIF('Uitdraai administratie'!G:G,A:A,'Uitdraai administratie'!F:F)</f>
        <v>0</v>
      </c>
      <c r="AI164" s="201">
        <f t="shared" si="344"/>
        <v>0</v>
      </c>
      <c r="AJ164" s="203">
        <f t="shared" si="345"/>
        <v>0</v>
      </c>
      <c r="AL164" s="174">
        <f>SUMIF('Uitdraai administratie'!G:G,A:A,'Uitdraai administratie'!T:T)</f>
        <v>0</v>
      </c>
      <c r="AM164" s="174">
        <f t="shared" si="346"/>
        <v>0</v>
      </c>
      <c r="AN164" s="174">
        <f t="shared" si="347"/>
        <v>0</v>
      </c>
    </row>
    <row r="165" spans="1:40" x14ac:dyDescent="0.25">
      <c r="A165" s="69">
        <v>1453</v>
      </c>
      <c r="B165" s="64" t="s">
        <v>116</v>
      </c>
      <c r="C165" s="64"/>
      <c r="D165" s="56"/>
      <c r="F165" s="65">
        <v>1</v>
      </c>
      <c r="H165" s="59">
        <f t="shared" si="348"/>
        <v>1</v>
      </c>
      <c r="I165" s="60">
        <v>1</v>
      </c>
      <c r="J165" s="61" t="s">
        <v>77</v>
      </c>
      <c r="K165" s="57"/>
      <c r="L165" s="174">
        <f t="shared" si="337"/>
        <v>0</v>
      </c>
      <c r="M165" s="174">
        <f>0</f>
        <v>0</v>
      </c>
      <c r="N165" s="5">
        <f t="shared" si="338"/>
        <v>0</v>
      </c>
      <c r="O165" s="67"/>
      <c r="P165" s="5">
        <f t="shared" si="339"/>
        <v>0</v>
      </c>
      <c r="U165" s="5">
        <f t="shared" si="340"/>
        <v>0</v>
      </c>
      <c r="V165" s="68"/>
      <c r="W165" s="138">
        <f t="shared" si="342"/>
        <v>0</v>
      </c>
      <c r="X165" s="148"/>
      <c r="Y165" s="148"/>
      <c r="Z165" s="148"/>
      <c r="AA165" s="184">
        <f t="shared" si="343"/>
        <v>0</v>
      </c>
      <c r="AB165" s="128"/>
      <c r="AC165" s="5">
        <f>SUMIF('Uitdraai administratie'!G:G,A:A,'Uitdraai administratie'!F:F)</f>
        <v>0</v>
      </c>
      <c r="AH165" s="137"/>
      <c r="AI165" s="201">
        <f t="shared" si="344"/>
        <v>0</v>
      </c>
      <c r="AJ165" s="203">
        <f t="shared" si="345"/>
        <v>0</v>
      </c>
      <c r="AL165" s="174">
        <f>SUMIF('Uitdraai administratie'!G:G,A:A,'Uitdraai administratie'!T:T)</f>
        <v>0</v>
      </c>
      <c r="AM165" s="174">
        <f t="shared" si="346"/>
        <v>0</v>
      </c>
      <c r="AN165" s="174">
        <f t="shared" si="347"/>
        <v>0</v>
      </c>
    </row>
    <row r="166" spans="1:40" x14ac:dyDescent="0.25">
      <c r="A166" s="42"/>
      <c r="B166" s="71" t="s">
        <v>6</v>
      </c>
      <c r="C166" s="71"/>
      <c r="D166" s="56"/>
      <c r="H166" s="59"/>
      <c r="J166" s="61"/>
      <c r="K166" s="57"/>
      <c r="L166" s="170">
        <f t="shared" ref="L166:M166" si="349">SUM(L134:L165)</f>
        <v>0</v>
      </c>
      <c r="M166" s="170">
        <f t="shared" si="349"/>
        <v>0</v>
      </c>
      <c r="N166" s="27">
        <f t="shared" ref="N166:W166" si="350">SUM(N134:N165)</f>
        <v>0</v>
      </c>
      <c r="O166" s="72">
        <f t="shared" si="350"/>
        <v>0</v>
      </c>
      <c r="P166" s="27">
        <f t="shared" si="350"/>
        <v>0</v>
      </c>
      <c r="Q166" s="73">
        <f t="shared" si="350"/>
        <v>0</v>
      </c>
      <c r="R166" s="73">
        <f t="shared" si="350"/>
        <v>0</v>
      </c>
      <c r="S166" s="73">
        <f t="shared" si="350"/>
        <v>0</v>
      </c>
      <c r="T166" s="73">
        <f t="shared" si="350"/>
        <v>0</v>
      </c>
      <c r="U166" s="27">
        <f t="shared" si="350"/>
        <v>0</v>
      </c>
      <c r="V166" s="73">
        <f t="shared" si="350"/>
        <v>0</v>
      </c>
      <c r="W166" s="141">
        <f t="shared" si="350"/>
        <v>0</v>
      </c>
      <c r="X166" s="147"/>
      <c r="Y166" s="147"/>
      <c r="Z166" s="142"/>
      <c r="AA166" s="181">
        <f t="shared" ref="AA166:AJ166" si="351">SUM(AA134:AA165)</f>
        <v>0</v>
      </c>
      <c r="AB166" s="124">
        <f t="shared" si="351"/>
        <v>0</v>
      </c>
      <c r="AC166" s="27">
        <f t="shared" si="351"/>
        <v>0</v>
      </c>
      <c r="AD166" s="124">
        <f t="shared" si="351"/>
        <v>0</v>
      </c>
      <c r="AE166" s="124">
        <f t="shared" si="351"/>
        <v>0</v>
      </c>
      <c r="AF166" s="124">
        <f t="shared" si="351"/>
        <v>0</v>
      </c>
      <c r="AG166" s="124">
        <f t="shared" si="351"/>
        <v>0</v>
      </c>
      <c r="AH166" s="124">
        <f t="shared" si="351"/>
        <v>0</v>
      </c>
      <c r="AI166" s="201">
        <f t="shared" si="351"/>
        <v>0</v>
      </c>
      <c r="AJ166" s="203">
        <f t="shared" si="351"/>
        <v>0</v>
      </c>
      <c r="AL166" s="170">
        <f t="shared" ref="AL166:AM166" si="352">SUM(AL134:AL165)</f>
        <v>0</v>
      </c>
      <c r="AM166" s="170">
        <f t="shared" si="352"/>
        <v>0</v>
      </c>
      <c r="AN166" s="170">
        <f t="shared" ref="AN166" si="353">SUM(AN134:AN165)</f>
        <v>0</v>
      </c>
    </row>
    <row r="167" spans="1:40" x14ac:dyDescent="0.25">
      <c r="A167" s="15"/>
      <c r="B167" s="64"/>
      <c r="C167" s="64"/>
      <c r="D167" s="56"/>
      <c r="H167" s="59"/>
      <c r="K167" s="57"/>
      <c r="L167" s="174"/>
      <c r="M167" s="174"/>
      <c r="N167" s="5"/>
      <c r="O167" s="67"/>
      <c r="U167" s="5"/>
      <c r="AA167" s="184"/>
      <c r="AB167" s="128"/>
      <c r="AL167" s="174"/>
      <c r="AM167" s="174"/>
      <c r="AN167" s="174"/>
    </row>
    <row r="168" spans="1:40" x14ac:dyDescent="0.25">
      <c r="A168" s="23">
        <v>1500</v>
      </c>
      <c r="B168" s="8" t="s">
        <v>25</v>
      </c>
      <c r="C168" s="8"/>
      <c r="D168" s="56"/>
      <c r="H168" s="59"/>
      <c r="K168" s="57"/>
      <c r="L168" s="174"/>
      <c r="M168" s="174"/>
      <c r="N168" s="5"/>
      <c r="O168" s="67"/>
      <c r="U168" s="5"/>
      <c r="AA168" s="184"/>
      <c r="AB168" s="128"/>
      <c r="AL168" s="174"/>
      <c r="AM168" s="174"/>
      <c r="AN168" s="174"/>
    </row>
    <row r="169" spans="1:40" x14ac:dyDescent="0.25">
      <c r="A169" s="15">
        <v>1501</v>
      </c>
      <c r="B169" s="64" t="s">
        <v>156</v>
      </c>
      <c r="C169" s="64"/>
      <c r="D169" s="56"/>
      <c r="F169" s="65">
        <v>1</v>
      </c>
      <c r="H169" s="59">
        <f t="shared" ref="H169:H175" si="354">SUM(E169:G169)</f>
        <v>1</v>
      </c>
      <c r="I169" s="60">
        <v>1</v>
      </c>
      <c r="J169" s="61" t="s">
        <v>113</v>
      </c>
      <c r="K169" s="57"/>
      <c r="L169" s="174">
        <f t="shared" ref="L169:L175" si="355">H:H*I:I*K:K</f>
        <v>0</v>
      </c>
      <c r="M169" s="174">
        <f>0</f>
        <v>0</v>
      </c>
      <c r="N169" s="5">
        <f t="shared" ref="N169:N175" si="356">L:L+M:M</f>
        <v>0</v>
      </c>
      <c r="O169" s="67"/>
      <c r="P169" s="5">
        <f t="shared" ref="P169:P175" si="357">MAX(N169-SUM(Q169:T169),0)</f>
        <v>0</v>
      </c>
      <c r="U169" s="5">
        <f t="shared" ref="U169:U175" si="358">N169-SUM(P169:T169)</f>
        <v>0</v>
      </c>
      <c r="V169" s="63">
        <f t="shared" ref="V169:V175" si="359">P169</f>
        <v>0</v>
      </c>
      <c r="W169" s="139">
        <f t="shared" ref="W169:W175" si="360">X:X+Y:Y</f>
        <v>0</v>
      </c>
      <c r="AA169" s="184">
        <f t="shared" ref="AA169:AA175" si="361">AC:AC+AD:AD+AE:AE+AF:AF+AG:AG</f>
        <v>0</v>
      </c>
      <c r="AB169" s="128"/>
      <c r="AC169" s="5">
        <f>SUMIF('Uitdraai administratie'!G:G,A:A,'Uitdraai administratie'!F:F)</f>
        <v>0</v>
      </c>
      <c r="AH169" s="128">
        <f>SUMIF('Uitdraai administratie'!G:G,A:A,'Uitdraai administratie'!F:F)</f>
        <v>0</v>
      </c>
      <c r="AI169" s="201">
        <f t="shared" ref="AI169:AI175" si="362">W:W+AA:AA</f>
        <v>0</v>
      </c>
      <c r="AJ169" s="203">
        <f t="shared" ref="AJ169:AJ175" si="363">N:N-AI:AI</f>
        <v>0</v>
      </c>
      <c r="AL169" s="174">
        <f>SUMIF('Uitdraai administratie'!G:G,A:A,'Uitdraai administratie'!T:T)</f>
        <v>0</v>
      </c>
      <c r="AM169" s="174">
        <f t="shared" ref="AM169:AM175" si="364">M:M</f>
        <v>0</v>
      </c>
      <c r="AN169" s="174">
        <f t="shared" ref="AN169:AN175" si="365">AM:AM-AL:AL</f>
        <v>0</v>
      </c>
    </row>
    <row r="170" spans="1:40" x14ac:dyDescent="0.25">
      <c r="A170" s="69">
        <v>1502</v>
      </c>
      <c r="B170" s="64" t="s">
        <v>157</v>
      </c>
      <c r="C170" s="64"/>
      <c r="D170" s="56"/>
      <c r="F170" s="65">
        <v>1</v>
      </c>
      <c r="H170" s="59">
        <f t="shared" si="354"/>
        <v>1</v>
      </c>
      <c r="I170" s="60">
        <v>1</v>
      </c>
      <c r="J170" s="61" t="s">
        <v>146</v>
      </c>
      <c r="K170" s="57"/>
      <c r="L170" s="174">
        <f t="shared" si="355"/>
        <v>0</v>
      </c>
      <c r="M170" s="174">
        <f>0</f>
        <v>0</v>
      </c>
      <c r="N170" s="5">
        <f t="shared" si="356"/>
        <v>0</v>
      </c>
      <c r="O170" s="67"/>
      <c r="P170" s="5">
        <f t="shared" si="357"/>
        <v>0</v>
      </c>
      <c r="U170" s="5">
        <f t="shared" si="358"/>
        <v>0</v>
      </c>
      <c r="V170" s="63">
        <f t="shared" si="359"/>
        <v>0</v>
      </c>
      <c r="W170" s="139">
        <f t="shared" si="360"/>
        <v>0</v>
      </c>
      <c r="AA170" s="184">
        <f t="shared" si="361"/>
        <v>0</v>
      </c>
      <c r="AB170" s="128"/>
      <c r="AC170" s="5">
        <f>SUMIF('Uitdraai administratie'!G:G,A:A,'Uitdraai administratie'!F:F)</f>
        <v>0</v>
      </c>
      <c r="AH170" s="128">
        <f>SUMIF('Uitdraai administratie'!G:G,A:A,'Uitdraai administratie'!F:F)</f>
        <v>0</v>
      </c>
      <c r="AI170" s="201">
        <f t="shared" si="362"/>
        <v>0</v>
      </c>
      <c r="AJ170" s="203">
        <f t="shared" si="363"/>
        <v>0</v>
      </c>
      <c r="AL170" s="174">
        <f>SUMIF('Uitdraai administratie'!G:G,A:A,'Uitdraai administratie'!T:T)</f>
        <v>0</v>
      </c>
      <c r="AM170" s="174">
        <f t="shared" si="364"/>
        <v>0</v>
      </c>
      <c r="AN170" s="174">
        <f t="shared" si="365"/>
        <v>0</v>
      </c>
    </row>
    <row r="171" spans="1:40" x14ac:dyDescent="0.25">
      <c r="A171" s="69">
        <v>1503</v>
      </c>
      <c r="B171" s="64" t="s">
        <v>158</v>
      </c>
      <c r="C171" s="64"/>
      <c r="D171" s="56"/>
      <c r="F171" s="65">
        <v>1</v>
      </c>
      <c r="H171" s="59">
        <f t="shared" si="354"/>
        <v>1</v>
      </c>
      <c r="I171" s="60">
        <v>1</v>
      </c>
      <c r="J171" s="61" t="s">
        <v>146</v>
      </c>
      <c r="K171" s="57"/>
      <c r="L171" s="174">
        <f t="shared" si="355"/>
        <v>0</v>
      </c>
      <c r="M171" s="174">
        <f>0</f>
        <v>0</v>
      </c>
      <c r="N171" s="5">
        <f t="shared" si="356"/>
        <v>0</v>
      </c>
      <c r="O171" s="67"/>
      <c r="P171" s="5">
        <f t="shared" si="357"/>
        <v>0</v>
      </c>
      <c r="U171" s="5">
        <f t="shared" si="358"/>
        <v>0</v>
      </c>
      <c r="V171" s="63">
        <f t="shared" si="359"/>
        <v>0</v>
      </c>
      <c r="W171" s="139">
        <f t="shared" si="360"/>
        <v>0</v>
      </c>
      <c r="AA171" s="184">
        <f t="shared" si="361"/>
        <v>0</v>
      </c>
      <c r="AB171" s="128"/>
      <c r="AC171" s="5">
        <f>SUMIF('Uitdraai administratie'!G:G,A:A,'Uitdraai administratie'!F:F)</f>
        <v>0</v>
      </c>
      <c r="AH171" s="128">
        <f>SUMIF('Uitdraai administratie'!G:G,A:A,'Uitdraai administratie'!F:F)</f>
        <v>0</v>
      </c>
      <c r="AI171" s="201">
        <f t="shared" si="362"/>
        <v>0</v>
      </c>
      <c r="AJ171" s="203">
        <f t="shared" si="363"/>
        <v>0</v>
      </c>
      <c r="AL171" s="174">
        <f>SUMIF('Uitdraai administratie'!G:G,A:A,'Uitdraai administratie'!T:T)</f>
        <v>0</v>
      </c>
      <c r="AM171" s="174">
        <f t="shared" si="364"/>
        <v>0</v>
      </c>
      <c r="AN171" s="174">
        <f t="shared" si="365"/>
        <v>0</v>
      </c>
    </row>
    <row r="172" spans="1:40" x14ac:dyDescent="0.25">
      <c r="A172" s="69">
        <v>1505</v>
      </c>
      <c r="B172" s="64" t="s">
        <v>159</v>
      </c>
      <c r="C172" s="64"/>
      <c r="D172" s="56"/>
      <c r="F172" s="65">
        <v>1</v>
      </c>
      <c r="H172" s="59">
        <f t="shared" si="354"/>
        <v>1</v>
      </c>
      <c r="I172" s="60">
        <v>1</v>
      </c>
      <c r="J172" s="61" t="s">
        <v>146</v>
      </c>
      <c r="K172" s="57"/>
      <c r="L172" s="174">
        <f t="shared" si="355"/>
        <v>0</v>
      </c>
      <c r="M172" s="174">
        <f>0</f>
        <v>0</v>
      </c>
      <c r="N172" s="5">
        <f t="shared" si="356"/>
        <v>0</v>
      </c>
      <c r="O172" s="67"/>
      <c r="P172" s="5">
        <f t="shared" si="357"/>
        <v>0</v>
      </c>
      <c r="U172" s="5">
        <f t="shared" si="358"/>
        <v>0</v>
      </c>
      <c r="V172" s="63">
        <f t="shared" si="359"/>
        <v>0</v>
      </c>
      <c r="W172" s="139">
        <f t="shared" si="360"/>
        <v>0</v>
      </c>
      <c r="AA172" s="184">
        <f t="shared" si="361"/>
        <v>0</v>
      </c>
      <c r="AB172" s="128"/>
      <c r="AC172" s="5">
        <f>SUMIF('Uitdraai administratie'!G:G,A:A,'Uitdraai administratie'!F:F)</f>
        <v>0</v>
      </c>
      <c r="AH172" s="128">
        <f>SUMIF('Uitdraai administratie'!G:G,A:A,'Uitdraai administratie'!F:F)</f>
        <v>0</v>
      </c>
      <c r="AI172" s="201">
        <f t="shared" si="362"/>
        <v>0</v>
      </c>
      <c r="AJ172" s="203">
        <f t="shared" si="363"/>
        <v>0</v>
      </c>
      <c r="AL172" s="174">
        <f>SUMIF('Uitdraai administratie'!G:G,A:A,'Uitdraai administratie'!T:T)</f>
        <v>0</v>
      </c>
      <c r="AM172" s="174">
        <f t="shared" si="364"/>
        <v>0</v>
      </c>
      <c r="AN172" s="174">
        <f t="shared" si="365"/>
        <v>0</v>
      </c>
    </row>
    <row r="173" spans="1:40" x14ac:dyDescent="0.25">
      <c r="A173" s="69">
        <v>1540</v>
      </c>
      <c r="B173" s="64" t="s">
        <v>160</v>
      </c>
      <c r="C173" s="64"/>
      <c r="D173" s="56"/>
      <c r="F173" s="65">
        <v>1</v>
      </c>
      <c r="H173" s="59">
        <f t="shared" si="354"/>
        <v>1</v>
      </c>
      <c r="I173" s="60">
        <v>1</v>
      </c>
      <c r="J173" s="61" t="s">
        <v>77</v>
      </c>
      <c r="K173" s="57"/>
      <c r="L173" s="174">
        <f t="shared" si="355"/>
        <v>0</v>
      </c>
      <c r="M173" s="174">
        <f>0</f>
        <v>0</v>
      </c>
      <c r="N173" s="5">
        <f t="shared" si="356"/>
        <v>0</v>
      </c>
      <c r="O173" s="67"/>
      <c r="P173" s="5">
        <f t="shared" si="357"/>
        <v>0</v>
      </c>
      <c r="U173" s="5">
        <f t="shared" si="358"/>
        <v>0</v>
      </c>
      <c r="V173" s="63">
        <f t="shared" si="359"/>
        <v>0</v>
      </c>
      <c r="W173" s="139">
        <f t="shared" si="360"/>
        <v>0</v>
      </c>
      <c r="AA173" s="184">
        <f t="shared" si="361"/>
        <v>0</v>
      </c>
      <c r="AB173" s="128"/>
      <c r="AC173" s="5">
        <f>SUMIF('Uitdraai administratie'!G:G,A:A,'Uitdraai administratie'!F:F)</f>
        <v>0</v>
      </c>
      <c r="AH173" s="128">
        <f>SUMIF('Uitdraai administratie'!G:G,A:A,'Uitdraai administratie'!F:F)</f>
        <v>0</v>
      </c>
      <c r="AI173" s="201">
        <f t="shared" si="362"/>
        <v>0</v>
      </c>
      <c r="AJ173" s="203">
        <f t="shared" si="363"/>
        <v>0</v>
      </c>
      <c r="AL173" s="174">
        <f>SUMIF('Uitdraai administratie'!G:G,A:A,'Uitdraai administratie'!T:T)</f>
        <v>0</v>
      </c>
      <c r="AM173" s="174">
        <f t="shared" si="364"/>
        <v>0</v>
      </c>
      <c r="AN173" s="174">
        <f t="shared" si="365"/>
        <v>0</v>
      </c>
    </row>
    <row r="174" spans="1:40" x14ac:dyDescent="0.25">
      <c r="A174" s="15">
        <v>1541</v>
      </c>
      <c r="B174" s="64" t="s">
        <v>161</v>
      </c>
      <c r="C174" s="64"/>
      <c r="D174" s="56"/>
      <c r="F174" s="65">
        <v>1</v>
      </c>
      <c r="H174" s="59">
        <f t="shared" si="354"/>
        <v>1</v>
      </c>
      <c r="I174" s="60">
        <v>1</v>
      </c>
      <c r="J174" s="61" t="s">
        <v>77</v>
      </c>
      <c r="K174" s="57"/>
      <c r="L174" s="174">
        <f t="shared" si="355"/>
        <v>0</v>
      </c>
      <c r="M174" s="174">
        <f>0</f>
        <v>0</v>
      </c>
      <c r="N174" s="5">
        <f t="shared" si="356"/>
        <v>0</v>
      </c>
      <c r="O174" s="67"/>
      <c r="P174" s="5">
        <f t="shared" si="357"/>
        <v>0</v>
      </c>
      <c r="U174" s="5">
        <f t="shared" si="358"/>
        <v>0</v>
      </c>
      <c r="V174" s="63">
        <f t="shared" si="359"/>
        <v>0</v>
      </c>
      <c r="W174" s="139">
        <f t="shared" si="360"/>
        <v>0</v>
      </c>
      <c r="AA174" s="184">
        <f t="shared" si="361"/>
        <v>0</v>
      </c>
      <c r="AB174" s="128"/>
      <c r="AC174" s="5">
        <f>SUMIF('Uitdraai administratie'!G:G,A:A,'Uitdraai administratie'!F:F)</f>
        <v>0</v>
      </c>
      <c r="AH174" s="128">
        <f>SUMIF('Uitdraai administratie'!G:G,A:A,'Uitdraai administratie'!F:F)</f>
        <v>0</v>
      </c>
      <c r="AI174" s="201">
        <f t="shared" si="362"/>
        <v>0</v>
      </c>
      <c r="AJ174" s="203">
        <f t="shared" si="363"/>
        <v>0</v>
      </c>
      <c r="AL174" s="174">
        <f>SUMIF('Uitdraai administratie'!G:G,A:A,'Uitdraai administratie'!T:T)</f>
        <v>0</v>
      </c>
      <c r="AM174" s="174">
        <f t="shared" si="364"/>
        <v>0</v>
      </c>
      <c r="AN174" s="174">
        <f t="shared" si="365"/>
        <v>0</v>
      </c>
    </row>
    <row r="175" spans="1:40" x14ac:dyDescent="0.25">
      <c r="A175" s="15">
        <v>1542</v>
      </c>
      <c r="B175" s="64" t="s">
        <v>162</v>
      </c>
      <c r="C175" s="64"/>
      <c r="D175" s="56"/>
      <c r="F175" s="65">
        <v>1</v>
      </c>
      <c r="H175" s="59">
        <f t="shared" si="354"/>
        <v>1</v>
      </c>
      <c r="I175" s="60">
        <v>1</v>
      </c>
      <c r="J175" s="61" t="s">
        <v>146</v>
      </c>
      <c r="K175" s="57"/>
      <c r="L175" s="174">
        <f t="shared" si="355"/>
        <v>0</v>
      </c>
      <c r="M175" s="174">
        <f>0</f>
        <v>0</v>
      </c>
      <c r="N175" s="5">
        <f t="shared" si="356"/>
        <v>0</v>
      </c>
      <c r="O175" s="67"/>
      <c r="P175" s="5">
        <f t="shared" si="357"/>
        <v>0</v>
      </c>
      <c r="U175" s="5">
        <f t="shared" si="358"/>
        <v>0</v>
      </c>
      <c r="V175" s="63">
        <f t="shared" si="359"/>
        <v>0</v>
      </c>
      <c r="W175" s="139">
        <f t="shared" si="360"/>
        <v>0</v>
      </c>
      <c r="AA175" s="184">
        <f t="shared" si="361"/>
        <v>0</v>
      </c>
      <c r="AB175" s="128"/>
      <c r="AC175" s="5">
        <f>SUMIF('Uitdraai administratie'!G:G,A:A,'Uitdraai administratie'!F:F)</f>
        <v>0</v>
      </c>
      <c r="AH175" s="128">
        <f>SUMIF('Uitdraai administratie'!G:G,A:A,'Uitdraai administratie'!F:F)</f>
        <v>0</v>
      </c>
      <c r="AI175" s="201">
        <f t="shared" si="362"/>
        <v>0</v>
      </c>
      <c r="AJ175" s="203">
        <f t="shared" si="363"/>
        <v>0</v>
      </c>
      <c r="AL175" s="174">
        <f>SUMIF('Uitdraai administratie'!G:G,A:A,'Uitdraai administratie'!T:T)</f>
        <v>0</v>
      </c>
      <c r="AM175" s="174">
        <f t="shared" si="364"/>
        <v>0</v>
      </c>
      <c r="AN175" s="174">
        <f t="shared" si="365"/>
        <v>0</v>
      </c>
    </row>
    <row r="176" spans="1:40" x14ac:dyDescent="0.25">
      <c r="A176" s="15"/>
      <c r="B176" s="71" t="s">
        <v>6</v>
      </c>
      <c r="C176" s="71"/>
      <c r="D176" s="56"/>
      <c r="H176" s="59"/>
      <c r="K176" s="57"/>
      <c r="L176" s="170">
        <f t="shared" ref="L176:M176" si="366">SUM(L169:L175)</f>
        <v>0</v>
      </c>
      <c r="M176" s="170">
        <f t="shared" si="366"/>
        <v>0</v>
      </c>
      <c r="N176" s="27">
        <f t="shared" ref="N176:W176" si="367">SUM(N169:N175)</f>
        <v>0</v>
      </c>
      <c r="O176" s="72">
        <f t="shared" si="367"/>
        <v>0</v>
      </c>
      <c r="P176" s="27">
        <f t="shared" si="367"/>
        <v>0</v>
      </c>
      <c r="Q176" s="73">
        <f t="shared" si="367"/>
        <v>0</v>
      </c>
      <c r="R176" s="73">
        <f t="shared" si="367"/>
        <v>0</v>
      </c>
      <c r="S176" s="73">
        <f t="shared" si="367"/>
        <v>0</v>
      </c>
      <c r="T176" s="73">
        <f t="shared" si="367"/>
        <v>0</v>
      </c>
      <c r="U176" s="27">
        <f t="shared" si="367"/>
        <v>0</v>
      </c>
      <c r="V176" s="73">
        <f t="shared" si="367"/>
        <v>0</v>
      </c>
      <c r="W176" s="141">
        <f t="shared" si="367"/>
        <v>0</v>
      </c>
      <c r="X176" s="147"/>
      <c r="Y176" s="147"/>
      <c r="Z176" s="142"/>
      <c r="AA176" s="181">
        <f t="shared" ref="AA176:AJ176" si="368">SUM(AA169:AA175)</f>
        <v>0</v>
      </c>
      <c r="AB176" s="124">
        <f t="shared" si="368"/>
        <v>0</v>
      </c>
      <c r="AC176" s="27">
        <f t="shared" si="368"/>
        <v>0</v>
      </c>
      <c r="AD176" s="124">
        <f t="shared" si="368"/>
        <v>0</v>
      </c>
      <c r="AE176" s="124">
        <f t="shared" si="368"/>
        <v>0</v>
      </c>
      <c r="AF176" s="124">
        <f t="shared" si="368"/>
        <v>0</v>
      </c>
      <c r="AG176" s="124">
        <f t="shared" si="368"/>
        <v>0</v>
      </c>
      <c r="AH176" s="124">
        <f t="shared" si="368"/>
        <v>0</v>
      </c>
      <c r="AI176" s="201">
        <f t="shared" si="368"/>
        <v>0</v>
      </c>
      <c r="AJ176" s="203">
        <f t="shared" si="368"/>
        <v>0</v>
      </c>
      <c r="AL176" s="170">
        <f t="shared" ref="AL176:AM176" si="369">SUM(AL169:AL175)</f>
        <v>0</v>
      </c>
      <c r="AM176" s="170">
        <f t="shared" si="369"/>
        <v>0</v>
      </c>
      <c r="AN176" s="170">
        <f t="shared" ref="AN176" si="370">SUM(AN169:AN175)</f>
        <v>0</v>
      </c>
    </row>
    <row r="177" spans="1:40" x14ac:dyDescent="0.25">
      <c r="A177" s="15"/>
      <c r="B177" s="64"/>
      <c r="C177" s="64"/>
      <c r="D177" s="56"/>
      <c r="H177" s="59"/>
      <c r="K177" s="57"/>
      <c r="L177" s="174"/>
      <c r="M177" s="174"/>
      <c r="N177" s="5"/>
      <c r="O177" s="67"/>
      <c r="U177" s="5"/>
      <c r="AA177" s="184"/>
      <c r="AB177" s="128"/>
      <c r="AL177" s="174"/>
      <c r="AM177" s="174"/>
      <c r="AN177" s="174"/>
    </row>
    <row r="178" spans="1:40" x14ac:dyDescent="0.25">
      <c r="A178" s="23">
        <v>2000</v>
      </c>
      <c r="B178" s="8" t="s">
        <v>27</v>
      </c>
      <c r="C178" s="8"/>
      <c r="D178" s="56"/>
      <c r="H178" s="59"/>
      <c r="J178" s="61"/>
      <c r="K178" s="57"/>
      <c r="L178" s="174"/>
      <c r="M178" s="174"/>
      <c r="N178" s="5"/>
      <c r="O178" s="67"/>
      <c r="U178" s="5"/>
      <c r="AA178" s="184"/>
      <c r="AB178" s="128"/>
      <c r="AL178" s="174"/>
      <c r="AM178" s="174"/>
      <c r="AN178" s="174"/>
    </row>
    <row r="179" spans="1:40" x14ac:dyDescent="0.25">
      <c r="A179" s="15">
        <v>2001</v>
      </c>
      <c r="B179" s="64" t="s">
        <v>163</v>
      </c>
      <c r="C179" s="64"/>
      <c r="D179" s="56"/>
      <c r="E179" s="60">
        <f t="shared" ref="E179:E184" si="371">pm</f>
        <v>0</v>
      </c>
      <c r="F179" s="65">
        <f>sm</f>
        <v>0</v>
      </c>
      <c r="G179" s="61">
        <f>wm</f>
        <v>0</v>
      </c>
      <c r="H179" s="59">
        <f t="shared" ref="H179:H204" si="372">SUM(E179:G179)</f>
        <v>0</v>
      </c>
      <c r="I179" s="60">
        <v>1</v>
      </c>
      <c r="J179" s="61" t="s">
        <v>164</v>
      </c>
      <c r="K179" s="57"/>
      <c r="L179" s="174">
        <f t="shared" ref="L179:L204" si="373">H:H*I:I*K:K</f>
        <v>0</v>
      </c>
      <c r="M179" s="174">
        <f>0</f>
        <v>0</v>
      </c>
      <c r="N179" s="5">
        <f t="shared" ref="N179:N204" si="374">L:L+M:M</f>
        <v>0</v>
      </c>
      <c r="O179" s="67"/>
      <c r="P179" s="5">
        <f t="shared" ref="P179:P204" si="375">MAX(N179-SUM(Q179:T179),0)</f>
        <v>0</v>
      </c>
      <c r="U179" s="5">
        <f t="shared" ref="U179:U204" si="376">N179-SUM(P179:T179)</f>
        <v>0</v>
      </c>
      <c r="V179" s="63">
        <f t="shared" ref="V179:V202" si="377">P179</f>
        <v>0</v>
      </c>
      <c r="W179" s="139">
        <f t="shared" ref="W179:W204" si="378">X:X+Y:Y</f>
        <v>0</v>
      </c>
      <c r="AA179" s="184">
        <f t="shared" ref="AA179:AA204" si="379">AC:AC+AD:AD+AE:AE+AF:AF+AG:AG</f>
        <v>0</v>
      </c>
      <c r="AB179" s="128"/>
      <c r="AC179" s="5">
        <f>SUMIF('Uitdraai administratie'!G:G,A:A,'Uitdraai administratie'!F:F)</f>
        <v>0</v>
      </c>
      <c r="AH179" s="128">
        <f>SUMIF('Uitdraai administratie'!G:G,A:A,'Uitdraai administratie'!F:F)</f>
        <v>0</v>
      </c>
      <c r="AI179" s="201">
        <f t="shared" ref="AI179:AI204" si="380">W:W+AA:AA</f>
        <v>0</v>
      </c>
      <c r="AJ179" s="203">
        <f t="shared" ref="AJ179:AJ204" si="381">N:N-AI:AI</f>
        <v>0</v>
      </c>
      <c r="AL179" s="174">
        <f>SUMIF('Uitdraai administratie'!G:G,A:A,'Uitdraai administratie'!T:T)</f>
        <v>0</v>
      </c>
      <c r="AM179" s="174">
        <f t="shared" ref="AM179:AM204" si="382">M:M</f>
        <v>0</v>
      </c>
      <c r="AN179" s="174">
        <f t="shared" ref="AN179:AN204" si="383">AM:AM-AL:AL</f>
        <v>0</v>
      </c>
    </row>
    <row r="180" spans="1:40" x14ac:dyDescent="0.25">
      <c r="A180" s="15">
        <v>2002</v>
      </c>
      <c r="B180" s="64" t="s">
        <v>165</v>
      </c>
      <c r="C180" s="64"/>
      <c r="D180" s="56"/>
      <c r="E180" s="60">
        <f t="shared" si="371"/>
        <v>0</v>
      </c>
      <c r="F180" s="65">
        <f>sm</f>
        <v>0</v>
      </c>
      <c r="G180" s="61">
        <f>wm</f>
        <v>0</v>
      </c>
      <c r="H180" s="59">
        <f t="shared" si="372"/>
        <v>0</v>
      </c>
      <c r="I180" s="60">
        <v>1</v>
      </c>
      <c r="J180" s="61" t="s">
        <v>164</v>
      </c>
      <c r="K180" s="57"/>
      <c r="L180" s="174">
        <f t="shared" si="373"/>
        <v>0</v>
      </c>
      <c r="M180" s="174">
        <f>0</f>
        <v>0</v>
      </c>
      <c r="N180" s="5">
        <f t="shared" si="374"/>
        <v>0</v>
      </c>
      <c r="O180" s="67"/>
      <c r="P180" s="5">
        <f t="shared" si="375"/>
        <v>0</v>
      </c>
      <c r="U180" s="5">
        <f t="shared" si="376"/>
        <v>0</v>
      </c>
      <c r="V180" s="63">
        <f t="shared" si="377"/>
        <v>0</v>
      </c>
      <c r="W180" s="139">
        <f t="shared" si="378"/>
        <v>0</v>
      </c>
      <c r="AA180" s="184">
        <f t="shared" si="379"/>
        <v>0</v>
      </c>
      <c r="AB180" s="128"/>
      <c r="AC180" s="5">
        <f>SUMIF('Uitdraai administratie'!G:G,A:A,'Uitdraai administratie'!F:F)</f>
        <v>0</v>
      </c>
      <c r="AH180" s="128">
        <f>SUMIF('Uitdraai administratie'!G:G,A:A,'Uitdraai administratie'!F:F)</f>
        <v>0</v>
      </c>
      <c r="AI180" s="201">
        <f t="shared" si="380"/>
        <v>0</v>
      </c>
      <c r="AJ180" s="203">
        <f t="shared" si="381"/>
        <v>0</v>
      </c>
      <c r="AL180" s="174">
        <f>SUMIF('Uitdraai administratie'!G:G,A:A,'Uitdraai administratie'!T:T)</f>
        <v>0</v>
      </c>
      <c r="AM180" s="174">
        <f t="shared" si="382"/>
        <v>0</v>
      </c>
      <c r="AN180" s="174">
        <f t="shared" si="383"/>
        <v>0</v>
      </c>
    </row>
    <row r="181" spans="1:40" x14ac:dyDescent="0.25">
      <c r="A181" s="15">
        <v>2004</v>
      </c>
      <c r="B181" s="64" t="s">
        <v>166</v>
      </c>
      <c r="C181" s="64"/>
      <c r="D181" s="56"/>
      <c r="E181" s="60">
        <f t="shared" si="371"/>
        <v>0</v>
      </c>
      <c r="F181" s="65">
        <f>sm</f>
        <v>0</v>
      </c>
      <c r="G181" s="61">
        <f>wm</f>
        <v>0</v>
      </c>
      <c r="H181" s="59">
        <f t="shared" si="372"/>
        <v>0</v>
      </c>
      <c r="I181" s="60">
        <v>1</v>
      </c>
      <c r="J181" s="61" t="s">
        <v>164</v>
      </c>
      <c r="K181" s="57"/>
      <c r="L181" s="174">
        <f t="shared" si="373"/>
        <v>0</v>
      </c>
      <c r="M181" s="174">
        <f>0</f>
        <v>0</v>
      </c>
      <c r="N181" s="5">
        <f t="shared" si="374"/>
        <v>0</v>
      </c>
      <c r="O181" s="67"/>
      <c r="P181" s="5">
        <f t="shared" si="375"/>
        <v>0</v>
      </c>
      <c r="U181" s="5">
        <f t="shared" si="376"/>
        <v>0</v>
      </c>
      <c r="V181" s="63">
        <f t="shared" si="377"/>
        <v>0</v>
      </c>
      <c r="W181" s="139">
        <f t="shared" si="378"/>
        <v>0</v>
      </c>
      <c r="AA181" s="184">
        <f t="shared" si="379"/>
        <v>0</v>
      </c>
      <c r="AB181" s="128"/>
      <c r="AC181" s="5">
        <f>SUMIF('Uitdraai administratie'!G:G,A:A,'Uitdraai administratie'!F:F)</f>
        <v>0</v>
      </c>
      <c r="AH181" s="128">
        <f>SUMIF('Uitdraai administratie'!G:G,A:A,'Uitdraai administratie'!F:F)</f>
        <v>0</v>
      </c>
      <c r="AI181" s="201">
        <f t="shared" si="380"/>
        <v>0</v>
      </c>
      <c r="AJ181" s="203">
        <f t="shared" si="381"/>
        <v>0</v>
      </c>
      <c r="AL181" s="174">
        <f>SUMIF('Uitdraai administratie'!G:G,A:A,'Uitdraai administratie'!T:T)</f>
        <v>0</v>
      </c>
      <c r="AM181" s="174">
        <f t="shared" si="382"/>
        <v>0</v>
      </c>
      <c r="AN181" s="174">
        <f t="shared" si="383"/>
        <v>0</v>
      </c>
    </row>
    <row r="182" spans="1:40" x14ac:dyDescent="0.25">
      <c r="A182" s="69">
        <v>2005</v>
      </c>
      <c r="B182" s="64" t="s">
        <v>167</v>
      </c>
      <c r="C182" s="64"/>
      <c r="D182" s="56"/>
      <c r="E182" s="60">
        <f t="shared" si="371"/>
        <v>0</v>
      </c>
      <c r="F182" s="65">
        <f>shoot</f>
        <v>0</v>
      </c>
      <c r="H182" s="59">
        <f t="shared" si="372"/>
        <v>0</v>
      </c>
      <c r="I182" s="60">
        <v>1</v>
      </c>
      <c r="J182" s="61" t="s">
        <v>126</v>
      </c>
      <c r="K182" s="57"/>
      <c r="L182" s="174">
        <f t="shared" si="373"/>
        <v>0</v>
      </c>
      <c r="M182" s="174">
        <f>0</f>
        <v>0</v>
      </c>
      <c r="N182" s="5">
        <f t="shared" si="374"/>
        <v>0</v>
      </c>
      <c r="O182" s="67"/>
      <c r="P182" s="5">
        <f t="shared" si="375"/>
        <v>0</v>
      </c>
      <c r="U182" s="5">
        <f t="shared" si="376"/>
        <v>0</v>
      </c>
      <c r="V182" s="63">
        <f t="shared" si="377"/>
        <v>0</v>
      </c>
      <c r="W182" s="139">
        <f t="shared" si="378"/>
        <v>0</v>
      </c>
      <c r="AA182" s="184">
        <f t="shared" si="379"/>
        <v>0</v>
      </c>
      <c r="AB182" s="128"/>
      <c r="AC182" s="5">
        <f>SUMIF('Uitdraai administratie'!G:G,A:A,'Uitdraai administratie'!F:F)</f>
        <v>0</v>
      </c>
      <c r="AH182" s="128">
        <f>SUMIF('Uitdraai administratie'!G:G,A:A,'Uitdraai administratie'!F:F)</f>
        <v>0</v>
      </c>
      <c r="AI182" s="201">
        <f t="shared" si="380"/>
        <v>0</v>
      </c>
      <c r="AJ182" s="203">
        <f t="shared" si="381"/>
        <v>0</v>
      </c>
      <c r="AL182" s="174">
        <f>SUMIF('Uitdraai administratie'!G:G,A:A,'Uitdraai administratie'!T:T)</f>
        <v>0</v>
      </c>
      <c r="AM182" s="174">
        <f t="shared" si="382"/>
        <v>0</v>
      </c>
      <c r="AN182" s="174">
        <f t="shared" si="383"/>
        <v>0</v>
      </c>
    </row>
    <row r="183" spans="1:40" x14ac:dyDescent="0.25">
      <c r="A183" s="69">
        <v>2006</v>
      </c>
      <c r="B183" s="64" t="s">
        <v>168</v>
      </c>
      <c r="C183" s="64"/>
      <c r="D183" s="56"/>
      <c r="E183" s="60">
        <f t="shared" si="371"/>
        <v>0</v>
      </c>
      <c r="F183" s="65">
        <f>shoot</f>
        <v>0</v>
      </c>
      <c r="H183" s="59">
        <f t="shared" si="372"/>
        <v>0</v>
      </c>
      <c r="I183" s="60">
        <v>1</v>
      </c>
      <c r="J183" s="61" t="s">
        <v>126</v>
      </c>
      <c r="K183" s="57"/>
      <c r="L183" s="174">
        <f t="shared" si="373"/>
        <v>0</v>
      </c>
      <c r="M183" s="174">
        <f>0</f>
        <v>0</v>
      </c>
      <c r="N183" s="5">
        <f t="shared" si="374"/>
        <v>0</v>
      </c>
      <c r="O183" s="67"/>
      <c r="P183" s="5">
        <f t="shared" si="375"/>
        <v>0</v>
      </c>
      <c r="U183" s="5">
        <f t="shared" si="376"/>
        <v>0</v>
      </c>
      <c r="V183" s="63">
        <f t="shared" si="377"/>
        <v>0</v>
      </c>
      <c r="W183" s="139">
        <f t="shared" si="378"/>
        <v>0</v>
      </c>
      <c r="AA183" s="184">
        <f t="shared" si="379"/>
        <v>0</v>
      </c>
      <c r="AB183" s="128"/>
      <c r="AC183" s="5">
        <f>SUMIF('Uitdraai administratie'!G:G,A:A,'Uitdraai administratie'!F:F)</f>
        <v>0</v>
      </c>
      <c r="AH183" s="128">
        <f>SUMIF('Uitdraai administratie'!G:G,A:A,'Uitdraai administratie'!F:F)</f>
        <v>0</v>
      </c>
      <c r="AI183" s="201">
        <f t="shared" si="380"/>
        <v>0</v>
      </c>
      <c r="AJ183" s="203">
        <f t="shared" si="381"/>
        <v>0</v>
      </c>
      <c r="AL183" s="174">
        <f>SUMIF('Uitdraai administratie'!G:G,A:A,'Uitdraai administratie'!T:T)</f>
        <v>0</v>
      </c>
      <c r="AM183" s="174">
        <f t="shared" si="382"/>
        <v>0</v>
      </c>
      <c r="AN183" s="174">
        <f t="shared" si="383"/>
        <v>0</v>
      </c>
    </row>
    <row r="184" spans="1:40" x14ac:dyDescent="0.25">
      <c r="A184" s="15">
        <v>2008</v>
      </c>
      <c r="B184" s="64" t="s">
        <v>169</v>
      </c>
      <c r="C184" s="64"/>
      <c r="D184" s="56"/>
      <c r="E184" s="60">
        <f t="shared" si="371"/>
        <v>0</v>
      </c>
      <c r="F184" s="65">
        <f>sm</f>
        <v>0</v>
      </c>
      <c r="G184" s="61">
        <f>wm</f>
        <v>0</v>
      </c>
      <c r="H184" s="59">
        <f t="shared" si="372"/>
        <v>0</v>
      </c>
      <c r="I184" s="60">
        <v>1</v>
      </c>
      <c r="J184" s="61" t="s">
        <v>164</v>
      </c>
      <c r="K184" s="57"/>
      <c r="L184" s="174">
        <f t="shared" si="373"/>
        <v>0</v>
      </c>
      <c r="M184" s="174">
        <f>0</f>
        <v>0</v>
      </c>
      <c r="N184" s="5">
        <f t="shared" si="374"/>
        <v>0</v>
      </c>
      <c r="O184" s="67"/>
      <c r="P184" s="5">
        <f t="shared" si="375"/>
        <v>0</v>
      </c>
      <c r="U184" s="5">
        <f t="shared" si="376"/>
        <v>0</v>
      </c>
      <c r="V184" s="63">
        <f t="shared" si="377"/>
        <v>0</v>
      </c>
      <c r="W184" s="139">
        <f t="shared" si="378"/>
        <v>0</v>
      </c>
      <c r="AA184" s="184">
        <f t="shared" si="379"/>
        <v>0</v>
      </c>
      <c r="AB184" s="128"/>
      <c r="AC184" s="5">
        <f>SUMIF('Uitdraai administratie'!G:G,A:A,'Uitdraai administratie'!F:F)</f>
        <v>0</v>
      </c>
      <c r="AH184" s="128">
        <f>SUMIF('Uitdraai administratie'!G:G,A:A,'Uitdraai administratie'!F:F)</f>
        <v>0</v>
      </c>
      <c r="AI184" s="201">
        <f t="shared" si="380"/>
        <v>0</v>
      </c>
      <c r="AJ184" s="203">
        <f t="shared" si="381"/>
        <v>0</v>
      </c>
      <c r="AL184" s="174">
        <f>SUMIF('Uitdraai administratie'!G:G,A:A,'Uitdraai administratie'!T:T)</f>
        <v>0</v>
      </c>
      <c r="AM184" s="174">
        <f t="shared" si="382"/>
        <v>0</v>
      </c>
      <c r="AN184" s="174">
        <f t="shared" si="383"/>
        <v>0</v>
      </c>
    </row>
    <row r="185" spans="1:40" x14ac:dyDescent="0.25">
      <c r="A185" s="15">
        <v>2009</v>
      </c>
      <c r="B185" s="64" t="s">
        <v>170</v>
      </c>
      <c r="C185" s="64"/>
      <c r="D185" s="56"/>
      <c r="E185" s="80">
        <f>shoot/4</f>
        <v>0</v>
      </c>
      <c r="F185" s="65">
        <f>shoot</f>
        <v>0</v>
      </c>
      <c r="H185" s="59">
        <f t="shared" si="372"/>
        <v>0</v>
      </c>
      <c r="I185" s="60">
        <v>1</v>
      </c>
      <c r="J185" s="61" t="s">
        <v>126</v>
      </c>
      <c r="K185" s="57"/>
      <c r="L185" s="174">
        <f t="shared" si="373"/>
        <v>0</v>
      </c>
      <c r="M185" s="174">
        <f>0</f>
        <v>0</v>
      </c>
      <c r="N185" s="5">
        <f t="shared" si="374"/>
        <v>0</v>
      </c>
      <c r="O185" s="67"/>
      <c r="P185" s="5">
        <f t="shared" si="375"/>
        <v>0</v>
      </c>
      <c r="U185" s="5">
        <f t="shared" si="376"/>
        <v>0</v>
      </c>
      <c r="V185" s="63">
        <f t="shared" si="377"/>
        <v>0</v>
      </c>
      <c r="W185" s="139">
        <f t="shared" si="378"/>
        <v>0</v>
      </c>
      <c r="AA185" s="184">
        <f t="shared" si="379"/>
        <v>0</v>
      </c>
      <c r="AB185" s="128"/>
      <c r="AC185" s="5">
        <f>SUMIF('Uitdraai administratie'!G:G,A:A,'Uitdraai administratie'!F:F)</f>
        <v>0</v>
      </c>
      <c r="AH185" s="128">
        <f>SUMIF('Uitdraai administratie'!G:G,A:A,'Uitdraai administratie'!F:F)</f>
        <v>0</v>
      </c>
      <c r="AI185" s="201">
        <f t="shared" si="380"/>
        <v>0</v>
      </c>
      <c r="AJ185" s="203">
        <f t="shared" si="381"/>
        <v>0</v>
      </c>
      <c r="AL185" s="174">
        <f>SUMIF('Uitdraai administratie'!G:G,A:A,'Uitdraai administratie'!T:T)</f>
        <v>0</v>
      </c>
      <c r="AM185" s="174">
        <f t="shared" si="382"/>
        <v>0</v>
      </c>
      <c r="AN185" s="174">
        <f t="shared" si="383"/>
        <v>0</v>
      </c>
    </row>
    <row r="186" spans="1:40" x14ac:dyDescent="0.25">
      <c r="A186" s="15">
        <v>2010</v>
      </c>
      <c r="B186" s="64" t="s">
        <v>171</v>
      </c>
      <c r="C186" s="64"/>
      <c r="D186" s="56"/>
      <c r="F186" s="65">
        <v>1</v>
      </c>
      <c r="H186" s="59">
        <f t="shared" si="372"/>
        <v>1</v>
      </c>
      <c r="I186" s="60">
        <v>1</v>
      </c>
      <c r="J186" s="61" t="s">
        <v>126</v>
      </c>
      <c r="K186" s="57"/>
      <c r="L186" s="174">
        <f t="shared" si="373"/>
        <v>0</v>
      </c>
      <c r="M186" s="174">
        <f>0</f>
        <v>0</v>
      </c>
      <c r="N186" s="5">
        <f t="shared" si="374"/>
        <v>0</v>
      </c>
      <c r="O186" s="67"/>
      <c r="P186" s="5">
        <f t="shared" si="375"/>
        <v>0</v>
      </c>
      <c r="U186" s="5">
        <f t="shared" si="376"/>
        <v>0</v>
      </c>
      <c r="V186" s="63">
        <f t="shared" si="377"/>
        <v>0</v>
      </c>
      <c r="W186" s="139">
        <f t="shared" si="378"/>
        <v>0</v>
      </c>
      <c r="AA186" s="184">
        <f t="shared" si="379"/>
        <v>0</v>
      </c>
      <c r="AB186" s="128"/>
      <c r="AC186" s="5">
        <f>SUMIF('Uitdraai administratie'!G:G,A:A,'Uitdraai administratie'!F:F)</f>
        <v>0</v>
      </c>
      <c r="AH186" s="128">
        <f>SUMIF('Uitdraai administratie'!G:G,A:A,'Uitdraai administratie'!F:F)</f>
        <v>0</v>
      </c>
      <c r="AI186" s="201">
        <f t="shared" si="380"/>
        <v>0</v>
      </c>
      <c r="AJ186" s="203">
        <f t="shared" si="381"/>
        <v>0</v>
      </c>
      <c r="AL186" s="174">
        <f>SUMIF('Uitdraai administratie'!G:G,A:A,'Uitdraai administratie'!T:T)</f>
        <v>0</v>
      </c>
      <c r="AM186" s="174">
        <f t="shared" si="382"/>
        <v>0</v>
      </c>
      <c r="AN186" s="174">
        <f t="shared" si="383"/>
        <v>0</v>
      </c>
    </row>
    <row r="187" spans="1:40" x14ac:dyDescent="0.25">
      <c r="A187" s="15">
        <v>2011</v>
      </c>
      <c r="B187" s="64" t="s">
        <v>172</v>
      </c>
      <c r="C187" s="64"/>
      <c r="D187" s="56"/>
      <c r="E187" s="60">
        <f>shoot</f>
        <v>0</v>
      </c>
      <c r="F187" s="65">
        <f>shoot</f>
        <v>0</v>
      </c>
      <c r="H187" s="59">
        <f t="shared" si="372"/>
        <v>0</v>
      </c>
      <c r="I187" s="60">
        <v>1</v>
      </c>
      <c r="J187" s="61" t="s">
        <v>126</v>
      </c>
      <c r="K187" s="57"/>
      <c r="L187" s="174">
        <f t="shared" si="373"/>
        <v>0</v>
      </c>
      <c r="M187" s="174">
        <f>0</f>
        <v>0</v>
      </c>
      <c r="N187" s="5">
        <f t="shared" si="374"/>
        <v>0</v>
      </c>
      <c r="O187" s="67"/>
      <c r="P187" s="5">
        <f t="shared" si="375"/>
        <v>0</v>
      </c>
      <c r="U187" s="5">
        <f t="shared" si="376"/>
        <v>0</v>
      </c>
      <c r="V187" s="63">
        <f t="shared" si="377"/>
        <v>0</v>
      </c>
      <c r="W187" s="139">
        <f t="shared" si="378"/>
        <v>0</v>
      </c>
      <c r="AA187" s="184">
        <f t="shared" si="379"/>
        <v>0</v>
      </c>
      <c r="AB187" s="128"/>
      <c r="AC187" s="5">
        <f>SUMIF('Uitdraai administratie'!G:G,A:A,'Uitdraai administratie'!F:F)</f>
        <v>0</v>
      </c>
      <c r="AH187" s="128">
        <f>SUMIF('Uitdraai administratie'!G:G,A:A,'Uitdraai administratie'!F:F)</f>
        <v>0</v>
      </c>
      <c r="AI187" s="201">
        <f t="shared" si="380"/>
        <v>0</v>
      </c>
      <c r="AJ187" s="203">
        <f t="shared" si="381"/>
        <v>0</v>
      </c>
      <c r="AL187" s="174">
        <f>SUMIF('Uitdraai administratie'!G:G,A:A,'Uitdraai administratie'!T:T)</f>
        <v>0</v>
      </c>
      <c r="AM187" s="174">
        <f t="shared" si="382"/>
        <v>0</v>
      </c>
      <c r="AN187" s="174">
        <f t="shared" si="383"/>
        <v>0</v>
      </c>
    </row>
    <row r="188" spans="1:40" x14ac:dyDescent="0.25">
      <c r="A188" s="15">
        <v>2012</v>
      </c>
      <c r="B188" s="64" t="s">
        <v>173</v>
      </c>
      <c r="C188" s="64"/>
      <c r="D188" s="56"/>
      <c r="F188" s="65">
        <f>shoot</f>
        <v>0</v>
      </c>
      <c r="H188" s="59">
        <f t="shared" si="372"/>
        <v>0</v>
      </c>
      <c r="I188" s="60">
        <v>1</v>
      </c>
      <c r="J188" s="61" t="s">
        <v>126</v>
      </c>
      <c r="K188" s="57"/>
      <c r="L188" s="174">
        <f t="shared" si="373"/>
        <v>0</v>
      </c>
      <c r="M188" s="174">
        <f>0</f>
        <v>0</v>
      </c>
      <c r="N188" s="5">
        <f t="shared" si="374"/>
        <v>0</v>
      </c>
      <c r="O188" s="67"/>
      <c r="P188" s="5">
        <f t="shared" si="375"/>
        <v>0</v>
      </c>
      <c r="U188" s="5">
        <f t="shared" si="376"/>
        <v>0</v>
      </c>
      <c r="V188" s="63">
        <f t="shared" si="377"/>
        <v>0</v>
      </c>
      <c r="W188" s="139">
        <f t="shared" si="378"/>
        <v>0</v>
      </c>
      <c r="AA188" s="184">
        <f t="shared" si="379"/>
        <v>0</v>
      </c>
      <c r="AB188" s="128"/>
      <c r="AC188" s="5">
        <f>SUMIF('Uitdraai administratie'!G:G,A:A,'Uitdraai administratie'!F:F)</f>
        <v>0</v>
      </c>
      <c r="AH188" s="128">
        <f>SUMIF('Uitdraai administratie'!G:G,A:A,'Uitdraai administratie'!F:F)</f>
        <v>0</v>
      </c>
      <c r="AI188" s="201">
        <f t="shared" si="380"/>
        <v>0</v>
      </c>
      <c r="AJ188" s="203">
        <f t="shared" si="381"/>
        <v>0</v>
      </c>
      <c r="AL188" s="174">
        <f>SUMIF('Uitdraai administratie'!G:G,A:A,'Uitdraai administratie'!T:T)</f>
        <v>0</v>
      </c>
      <c r="AM188" s="174">
        <f t="shared" si="382"/>
        <v>0</v>
      </c>
      <c r="AN188" s="174">
        <f t="shared" si="383"/>
        <v>0</v>
      </c>
    </row>
    <row r="189" spans="1:40" x14ac:dyDescent="0.25">
      <c r="A189" s="15">
        <v>2013</v>
      </c>
      <c r="B189" s="64" t="s">
        <v>174</v>
      </c>
      <c r="C189" s="64"/>
      <c r="D189" s="56"/>
      <c r="F189" s="65">
        <f>shoot</f>
        <v>0</v>
      </c>
      <c r="H189" s="59">
        <f t="shared" si="372"/>
        <v>0</v>
      </c>
      <c r="I189" s="60">
        <v>1</v>
      </c>
      <c r="J189" s="61" t="s">
        <v>126</v>
      </c>
      <c r="K189" s="57"/>
      <c r="L189" s="174">
        <f t="shared" si="373"/>
        <v>0</v>
      </c>
      <c r="M189" s="174">
        <f>0</f>
        <v>0</v>
      </c>
      <c r="N189" s="5">
        <f t="shared" si="374"/>
        <v>0</v>
      </c>
      <c r="O189" s="67"/>
      <c r="P189" s="5">
        <f t="shared" si="375"/>
        <v>0</v>
      </c>
      <c r="U189" s="5">
        <f t="shared" si="376"/>
        <v>0</v>
      </c>
      <c r="V189" s="63">
        <f t="shared" si="377"/>
        <v>0</v>
      </c>
      <c r="W189" s="139">
        <f t="shared" si="378"/>
        <v>0</v>
      </c>
      <c r="AA189" s="184">
        <f t="shared" si="379"/>
        <v>0</v>
      </c>
      <c r="AB189" s="128"/>
      <c r="AC189" s="5">
        <f>SUMIF('Uitdraai administratie'!G:G,A:A,'Uitdraai administratie'!F:F)</f>
        <v>0</v>
      </c>
      <c r="AH189" s="128">
        <f>SUMIF('Uitdraai administratie'!G:G,A:A,'Uitdraai administratie'!F:F)</f>
        <v>0</v>
      </c>
      <c r="AI189" s="201">
        <f t="shared" si="380"/>
        <v>0</v>
      </c>
      <c r="AJ189" s="203">
        <f t="shared" si="381"/>
        <v>0</v>
      </c>
      <c r="AL189" s="174">
        <f>SUMIF('Uitdraai administratie'!G:G,A:A,'Uitdraai administratie'!T:T)</f>
        <v>0</v>
      </c>
      <c r="AM189" s="174">
        <f t="shared" si="382"/>
        <v>0</v>
      </c>
      <c r="AN189" s="174">
        <f t="shared" si="383"/>
        <v>0</v>
      </c>
    </row>
    <row r="190" spans="1:40" x14ac:dyDescent="0.25">
      <c r="A190" s="15">
        <v>2014</v>
      </c>
      <c r="B190" s="64" t="s">
        <v>175</v>
      </c>
      <c r="C190" s="64"/>
      <c r="D190" s="56"/>
      <c r="E190" s="60">
        <f>shoot/2</f>
        <v>0</v>
      </c>
      <c r="F190" s="65">
        <f>shoot</f>
        <v>0</v>
      </c>
      <c r="H190" s="59">
        <f t="shared" si="372"/>
        <v>0</v>
      </c>
      <c r="I190" s="60">
        <v>1</v>
      </c>
      <c r="J190" s="61" t="s">
        <v>126</v>
      </c>
      <c r="K190" s="57"/>
      <c r="L190" s="174">
        <f t="shared" si="373"/>
        <v>0</v>
      </c>
      <c r="M190" s="174">
        <f>0</f>
        <v>0</v>
      </c>
      <c r="N190" s="5">
        <f t="shared" si="374"/>
        <v>0</v>
      </c>
      <c r="O190" s="67"/>
      <c r="P190" s="5">
        <f t="shared" si="375"/>
        <v>0</v>
      </c>
      <c r="U190" s="5">
        <f t="shared" si="376"/>
        <v>0</v>
      </c>
      <c r="V190" s="63">
        <f t="shared" si="377"/>
        <v>0</v>
      </c>
      <c r="W190" s="139">
        <f t="shared" si="378"/>
        <v>0</v>
      </c>
      <c r="AA190" s="184">
        <f t="shared" si="379"/>
        <v>0</v>
      </c>
      <c r="AB190" s="128"/>
      <c r="AC190" s="5">
        <f>SUMIF('Uitdraai administratie'!G:G,A:A,'Uitdraai administratie'!F:F)</f>
        <v>0</v>
      </c>
      <c r="AH190" s="128">
        <f>SUMIF('Uitdraai administratie'!G:G,A:A,'Uitdraai administratie'!F:F)</f>
        <v>0</v>
      </c>
      <c r="AI190" s="201">
        <f t="shared" si="380"/>
        <v>0</v>
      </c>
      <c r="AJ190" s="203">
        <f t="shared" si="381"/>
        <v>0</v>
      </c>
      <c r="AL190" s="174">
        <f>SUMIF('Uitdraai administratie'!G:G,A:A,'Uitdraai administratie'!T:T)</f>
        <v>0</v>
      </c>
      <c r="AM190" s="174">
        <f t="shared" si="382"/>
        <v>0</v>
      </c>
      <c r="AN190" s="174">
        <f t="shared" si="383"/>
        <v>0</v>
      </c>
    </row>
    <row r="191" spans="1:40" x14ac:dyDescent="0.25">
      <c r="A191" s="69">
        <v>2015</v>
      </c>
      <c r="B191" s="64" t="s">
        <v>176</v>
      </c>
      <c r="C191" s="64"/>
      <c r="D191" s="56"/>
      <c r="F191" s="65">
        <v>0</v>
      </c>
      <c r="H191" s="59">
        <f t="shared" si="372"/>
        <v>0</v>
      </c>
      <c r="I191" s="60">
        <v>1</v>
      </c>
      <c r="J191" s="61" t="s">
        <v>126</v>
      </c>
      <c r="K191" s="57"/>
      <c r="L191" s="174">
        <f t="shared" si="373"/>
        <v>0</v>
      </c>
      <c r="M191" s="174">
        <f>0</f>
        <v>0</v>
      </c>
      <c r="N191" s="5">
        <f t="shared" si="374"/>
        <v>0</v>
      </c>
      <c r="O191" s="67"/>
      <c r="P191" s="5">
        <f t="shared" si="375"/>
        <v>0</v>
      </c>
      <c r="U191" s="5">
        <f t="shared" si="376"/>
        <v>0</v>
      </c>
      <c r="V191" s="63">
        <f t="shared" si="377"/>
        <v>0</v>
      </c>
      <c r="W191" s="139">
        <f t="shared" si="378"/>
        <v>0</v>
      </c>
      <c r="AA191" s="184">
        <f t="shared" si="379"/>
        <v>0</v>
      </c>
      <c r="AB191" s="128"/>
      <c r="AC191" s="5">
        <f>SUMIF('Uitdraai administratie'!G:G,A:A,'Uitdraai administratie'!F:F)</f>
        <v>0</v>
      </c>
      <c r="AH191" s="128">
        <f>SUMIF('Uitdraai administratie'!G:G,A:A,'Uitdraai administratie'!F:F)</f>
        <v>0</v>
      </c>
      <c r="AI191" s="201">
        <f t="shared" si="380"/>
        <v>0</v>
      </c>
      <c r="AJ191" s="203">
        <f t="shared" si="381"/>
        <v>0</v>
      </c>
      <c r="AL191" s="174">
        <f>SUMIF('Uitdraai administratie'!G:G,A:A,'Uitdraai administratie'!T:T)</f>
        <v>0</v>
      </c>
      <c r="AM191" s="174">
        <f t="shared" si="382"/>
        <v>0</v>
      </c>
      <c r="AN191" s="174">
        <f t="shared" si="383"/>
        <v>0</v>
      </c>
    </row>
    <row r="192" spans="1:40" x14ac:dyDescent="0.25">
      <c r="A192" s="81">
        <v>2016</v>
      </c>
      <c r="B192" s="78" t="s">
        <v>177</v>
      </c>
      <c r="C192" s="64"/>
      <c r="D192" s="56"/>
      <c r="F192" s="65">
        <v>0</v>
      </c>
      <c r="H192" s="59">
        <f t="shared" ref="H192:H193" si="384">SUM(E192:G192)</f>
        <v>0</v>
      </c>
      <c r="I192" s="60">
        <v>1</v>
      </c>
      <c r="J192" s="61" t="s">
        <v>126</v>
      </c>
      <c r="K192" s="57"/>
      <c r="L192" s="174">
        <f t="shared" si="373"/>
        <v>0</v>
      </c>
      <c r="M192" s="174">
        <f>0</f>
        <v>0</v>
      </c>
      <c r="N192" s="5">
        <f t="shared" si="374"/>
        <v>0</v>
      </c>
      <c r="O192" s="67"/>
      <c r="P192" s="5">
        <f t="shared" si="375"/>
        <v>0</v>
      </c>
      <c r="U192" s="5">
        <f t="shared" si="376"/>
        <v>0</v>
      </c>
      <c r="V192" s="63">
        <f t="shared" si="377"/>
        <v>0</v>
      </c>
      <c r="W192" s="139">
        <f t="shared" si="378"/>
        <v>0</v>
      </c>
      <c r="AA192" s="184">
        <f t="shared" si="379"/>
        <v>0</v>
      </c>
      <c r="AB192" s="128"/>
      <c r="AC192" s="5">
        <f>SUMIF('Uitdraai administratie'!G:G,A:A,'Uitdraai administratie'!F:F)</f>
        <v>0</v>
      </c>
      <c r="AH192" s="128">
        <f>SUMIF('Uitdraai administratie'!G:G,A:A,'Uitdraai administratie'!F:F)</f>
        <v>0</v>
      </c>
      <c r="AI192" s="201">
        <f t="shared" si="380"/>
        <v>0</v>
      </c>
      <c r="AJ192" s="203">
        <f t="shared" si="381"/>
        <v>0</v>
      </c>
      <c r="AL192" s="174">
        <f>SUMIF('Uitdraai administratie'!G:G,A:A,'Uitdraai administratie'!T:T)</f>
        <v>0</v>
      </c>
      <c r="AM192" s="174">
        <f t="shared" si="382"/>
        <v>0</v>
      </c>
      <c r="AN192" s="174">
        <f t="shared" si="383"/>
        <v>0</v>
      </c>
    </row>
    <row r="193" spans="1:40" x14ac:dyDescent="0.25">
      <c r="A193" s="81">
        <v>2017</v>
      </c>
      <c r="B193" s="78" t="s">
        <v>178</v>
      </c>
      <c r="C193" s="64"/>
      <c r="D193" s="56"/>
      <c r="F193" s="65">
        <v>0</v>
      </c>
      <c r="H193" s="59">
        <f t="shared" si="384"/>
        <v>0</v>
      </c>
      <c r="I193" s="60">
        <v>1</v>
      </c>
      <c r="J193" s="61" t="s">
        <v>126</v>
      </c>
      <c r="K193" s="57"/>
      <c r="L193" s="174">
        <f t="shared" si="373"/>
        <v>0</v>
      </c>
      <c r="M193" s="174">
        <f>0</f>
        <v>0</v>
      </c>
      <c r="N193" s="5">
        <f t="shared" si="374"/>
        <v>0</v>
      </c>
      <c r="O193" s="67"/>
      <c r="P193" s="5">
        <f t="shared" si="375"/>
        <v>0</v>
      </c>
      <c r="U193" s="5">
        <f t="shared" si="376"/>
        <v>0</v>
      </c>
      <c r="V193" s="63">
        <f t="shared" si="377"/>
        <v>0</v>
      </c>
      <c r="W193" s="139">
        <f t="shared" si="378"/>
        <v>0</v>
      </c>
      <c r="AA193" s="184">
        <f t="shared" si="379"/>
        <v>0</v>
      </c>
      <c r="AB193" s="128"/>
      <c r="AC193" s="5">
        <f>SUMIF('Uitdraai administratie'!G:G,A:A,'Uitdraai administratie'!F:F)</f>
        <v>0</v>
      </c>
      <c r="AH193" s="128">
        <f>SUMIF('Uitdraai administratie'!G:G,A:A,'Uitdraai administratie'!F:F)</f>
        <v>0</v>
      </c>
      <c r="AI193" s="201">
        <f t="shared" si="380"/>
        <v>0</v>
      </c>
      <c r="AJ193" s="203">
        <f t="shared" si="381"/>
        <v>0</v>
      </c>
      <c r="AL193" s="174">
        <f>SUMIF('Uitdraai administratie'!G:G,A:A,'Uitdraai administratie'!T:T)</f>
        <v>0</v>
      </c>
      <c r="AM193" s="174">
        <f t="shared" si="382"/>
        <v>0</v>
      </c>
      <c r="AN193" s="174">
        <f t="shared" si="383"/>
        <v>0</v>
      </c>
    </row>
    <row r="194" spans="1:40" x14ac:dyDescent="0.25">
      <c r="A194" s="15">
        <v>2020</v>
      </c>
      <c r="B194" s="64" t="s">
        <v>179</v>
      </c>
      <c r="C194" s="64"/>
      <c r="D194" s="56"/>
      <c r="E194" s="60">
        <f>location</f>
        <v>0</v>
      </c>
      <c r="F194" s="65">
        <f>location</f>
        <v>0</v>
      </c>
      <c r="H194" s="59">
        <f t="shared" si="372"/>
        <v>0</v>
      </c>
      <c r="I194" s="60">
        <v>1</v>
      </c>
      <c r="J194" s="61" t="s">
        <v>126</v>
      </c>
      <c r="K194" s="57"/>
      <c r="L194" s="174">
        <f t="shared" si="373"/>
        <v>0</v>
      </c>
      <c r="M194" s="174">
        <f>0</f>
        <v>0</v>
      </c>
      <c r="N194" s="5">
        <f t="shared" si="374"/>
        <v>0</v>
      </c>
      <c r="O194" s="67"/>
      <c r="P194" s="5">
        <f t="shared" si="375"/>
        <v>0</v>
      </c>
      <c r="U194" s="5">
        <f t="shared" si="376"/>
        <v>0</v>
      </c>
      <c r="V194" s="63">
        <f t="shared" si="377"/>
        <v>0</v>
      </c>
      <c r="W194" s="139">
        <f t="shared" si="378"/>
        <v>0</v>
      </c>
      <c r="AA194" s="184">
        <f t="shared" si="379"/>
        <v>0</v>
      </c>
      <c r="AB194" s="128"/>
      <c r="AC194" s="5">
        <f>SUMIF('Uitdraai administratie'!G:G,A:A,'Uitdraai administratie'!F:F)</f>
        <v>0</v>
      </c>
      <c r="AH194" s="128">
        <f>SUMIF('Uitdraai administratie'!G:G,A:A,'Uitdraai administratie'!F:F)</f>
        <v>0</v>
      </c>
      <c r="AI194" s="201">
        <f t="shared" si="380"/>
        <v>0</v>
      </c>
      <c r="AJ194" s="203">
        <f t="shared" si="381"/>
        <v>0</v>
      </c>
      <c r="AL194" s="174">
        <f>SUMIF('Uitdraai administratie'!G:G,A:A,'Uitdraai administratie'!T:T)</f>
        <v>0</v>
      </c>
      <c r="AM194" s="174">
        <f t="shared" si="382"/>
        <v>0</v>
      </c>
      <c r="AN194" s="174">
        <f t="shared" si="383"/>
        <v>0</v>
      </c>
    </row>
    <row r="195" spans="1:40" x14ac:dyDescent="0.25">
      <c r="A195" s="15">
        <v>2021</v>
      </c>
      <c r="B195" s="64" t="s">
        <v>180</v>
      </c>
      <c r="C195" s="64"/>
      <c r="D195" s="56"/>
      <c r="F195" s="65">
        <v>1</v>
      </c>
      <c r="H195" s="59">
        <f t="shared" si="372"/>
        <v>1</v>
      </c>
      <c r="I195" s="60">
        <v>1</v>
      </c>
      <c r="J195" s="61" t="s">
        <v>126</v>
      </c>
      <c r="K195" s="57"/>
      <c r="L195" s="174">
        <f t="shared" si="373"/>
        <v>0</v>
      </c>
      <c r="M195" s="174">
        <f>0</f>
        <v>0</v>
      </c>
      <c r="N195" s="5">
        <f t="shared" si="374"/>
        <v>0</v>
      </c>
      <c r="O195" s="67"/>
      <c r="P195" s="5">
        <f t="shared" si="375"/>
        <v>0</v>
      </c>
      <c r="U195" s="5">
        <f t="shared" si="376"/>
        <v>0</v>
      </c>
      <c r="V195" s="63">
        <f t="shared" si="377"/>
        <v>0</v>
      </c>
      <c r="W195" s="139">
        <f t="shared" si="378"/>
        <v>0</v>
      </c>
      <c r="AA195" s="184">
        <f t="shared" si="379"/>
        <v>0</v>
      </c>
      <c r="AB195" s="128"/>
      <c r="AC195" s="5">
        <f>SUMIF('Uitdraai administratie'!G:G,A:A,'Uitdraai administratie'!F:F)</f>
        <v>0</v>
      </c>
      <c r="AH195" s="128">
        <f>SUMIF('Uitdraai administratie'!G:G,A:A,'Uitdraai administratie'!F:F)</f>
        <v>0</v>
      </c>
      <c r="AI195" s="201">
        <f t="shared" si="380"/>
        <v>0</v>
      </c>
      <c r="AJ195" s="203">
        <f t="shared" si="381"/>
        <v>0</v>
      </c>
      <c r="AL195" s="174">
        <f>SUMIF('Uitdraai administratie'!G:G,A:A,'Uitdraai administratie'!T:T)</f>
        <v>0</v>
      </c>
      <c r="AM195" s="174">
        <f t="shared" si="382"/>
        <v>0</v>
      </c>
      <c r="AN195" s="174">
        <f t="shared" si="383"/>
        <v>0</v>
      </c>
    </row>
    <row r="196" spans="1:40" x14ac:dyDescent="0.25">
      <c r="A196" s="15">
        <v>2023</v>
      </c>
      <c r="B196" s="64" t="s">
        <v>181</v>
      </c>
      <c r="C196" s="64"/>
      <c r="D196" s="56"/>
      <c r="F196" s="65">
        <f>location</f>
        <v>0</v>
      </c>
      <c r="H196" s="59">
        <f t="shared" si="372"/>
        <v>0</v>
      </c>
      <c r="I196" s="60">
        <v>1</v>
      </c>
      <c r="J196" s="61" t="s">
        <v>126</v>
      </c>
      <c r="K196" s="57"/>
      <c r="L196" s="174">
        <f t="shared" si="373"/>
        <v>0</v>
      </c>
      <c r="M196" s="174">
        <f>0</f>
        <v>0</v>
      </c>
      <c r="N196" s="5">
        <f t="shared" si="374"/>
        <v>0</v>
      </c>
      <c r="O196" s="67"/>
      <c r="P196" s="5">
        <f t="shared" si="375"/>
        <v>0</v>
      </c>
      <c r="U196" s="5">
        <f t="shared" si="376"/>
        <v>0</v>
      </c>
      <c r="V196" s="63">
        <f t="shared" si="377"/>
        <v>0</v>
      </c>
      <c r="W196" s="139">
        <f t="shared" si="378"/>
        <v>0</v>
      </c>
      <c r="AA196" s="184">
        <f t="shared" si="379"/>
        <v>0</v>
      </c>
      <c r="AB196" s="128"/>
      <c r="AC196" s="5">
        <f>SUMIF('Uitdraai administratie'!G:G,A:A,'Uitdraai administratie'!F:F)</f>
        <v>0</v>
      </c>
      <c r="AH196" s="128">
        <f>SUMIF('Uitdraai administratie'!G:G,A:A,'Uitdraai administratie'!F:F)</f>
        <v>0</v>
      </c>
      <c r="AI196" s="201">
        <f t="shared" si="380"/>
        <v>0</v>
      </c>
      <c r="AJ196" s="203">
        <f t="shared" si="381"/>
        <v>0</v>
      </c>
      <c r="AL196" s="174">
        <f>SUMIF('Uitdraai administratie'!G:G,A:A,'Uitdraai administratie'!T:T)</f>
        <v>0</v>
      </c>
      <c r="AM196" s="174">
        <f t="shared" si="382"/>
        <v>0</v>
      </c>
      <c r="AN196" s="174">
        <f t="shared" si="383"/>
        <v>0</v>
      </c>
    </row>
    <row r="197" spans="1:40" x14ac:dyDescent="0.25">
      <c r="A197" s="15">
        <v>2024</v>
      </c>
      <c r="B197" s="64" t="s">
        <v>182</v>
      </c>
      <c r="C197" s="64"/>
      <c r="D197" s="56"/>
      <c r="F197" s="65">
        <v>1</v>
      </c>
      <c r="H197" s="59">
        <f t="shared" si="372"/>
        <v>1</v>
      </c>
      <c r="I197" s="60">
        <v>1</v>
      </c>
      <c r="J197" s="61" t="s">
        <v>126</v>
      </c>
      <c r="K197" s="57"/>
      <c r="L197" s="174">
        <f t="shared" si="373"/>
        <v>0</v>
      </c>
      <c r="M197" s="174">
        <f>0</f>
        <v>0</v>
      </c>
      <c r="N197" s="5">
        <f t="shared" si="374"/>
        <v>0</v>
      </c>
      <c r="O197" s="67"/>
      <c r="P197" s="5">
        <f t="shared" si="375"/>
        <v>0</v>
      </c>
      <c r="U197" s="5">
        <f t="shared" si="376"/>
        <v>0</v>
      </c>
      <c r="V197" s="63">
        <f t="shared" si="377"/>
        <v>0</v>
      </c>
      <c r="W197" s="139">
        <f t="shared" si="378"/>
        <v>0</v>
      </c>
      <c r="AA197" s="184">
        <f t="shared" si="379"/>
        <v>0</v>
      </c>
      <c r="AB197" s="128"/>
      <c r="AC197" s="5">
        <f>SUMIF('Uitdraai administratie'!G:G,A:A,'Uitdraai administratie'!F:F)</f>
        <v>0</v>
      </c>
      <c r="AH197" s="128">
        <f>SUMIF('Uitdraai administratie'!G:G,A:A,'Uitdraai administratie'!F:F)</f>
        <v>0</v>
      </c>
      <c r="AI197" s="201">
        <f t="shared" si="380"/>
        <v>0</v>
      </c>
      <c r="AJ197" s="203">
        <f t="shared" si="381"/>
        <v>0</v>
      </c>
      <c r="AL197" s="174">
        <f>SUMIF('Uitdraai administratie'!G:G,A:A,'Uitdraai administratie'!T:T)</f>
        <v>0</v>
      </c>
      <c r="AM197" s="174">
        <f t="shared" si="382"/>
        <v>0</v>
      </c>
      <c r="AN197" s="174">
        <f t="shared" si="383"/>
        <v>0</v>
      </c>
    </row>
    <row r="198" spans="1:40" x14ac:dyDescent="0.25">
      <c r="A198" s="15">
        <v>2025</v>
      </c>
      <c r="B198" s="64" t="s">
        <v>183</v>
      </c>
      <c r="C198" s="64"/>
      <c r="D198" s="56"/>
      <c r="F198" s="65">
        <v>1</v>
      </c>
      <c r="H198" s="59">
        <f t="shared" si="372"/>
        <v>1</v>
      </c>
      <c r="I198" s="60">
        <v>1</v>
      </c>
      <c r="J198" s="61" t="s">
        <v>126</v>
      </c>
      <c r="K198" s="57"/>
      <c r="L198" s="174">
        <f t="shared" si="373"/>
        <v>0</v>
      </c>
      <c r="M198" s="174">
        <f>0</f>
        <v>0</v>
      </c>
      <c r="N198" s="5">
        <f t="shared" si="374"/>
        <v>0</v>
      </c>
      <c r="O198" s="67"/>
      <c r="P198" s="5">
        <f t="shared" si="375"/>
        <v>0</v>
      </c>
      <c r="U198" s="5">
        <f t="shared" si="376"/>
        <v>0</v>
      </c>
      <c r="V198" s="63">
        <f t="shared" si="377"/>
        <v>0</v>
      </c>
      <c r="W198" s="139">
        <f t="shared" si="378"/>
        <v>0</v>
      </c>
      <c r="AA198" s="184">
        <f t="shared" si="379"/>
        <v>0</v>
      </c>
      <c r="AB198" s="128"/>
      <c r="AC198" s="5">
        <f>SUMIF('Uitdraai administratie'!G:G,A:A,'Uitdraai administratie'!F:F)</f>
        <v>0</v>
      </c>
      <c r="AH198" s="128">
        <f>SUMIF('Uitdraai administratie'!G:G,A:A,'Uitdraai administratie'!F:F)</f>
        <v>0</v>
      </c>
      <c r="AI198" s="201">
        <f t="shared" si="380"/>
        <v>0</v>
      </c>
      <c r="AJ198" s="203">
        <f t="shared" si="381"/>
        <v>0</v>
      </c>
      <c r="AL198" s="174">
        <f>SUMIF('Uitdraai administratie'!G:G,A:A,'Uitdraai administratie'!T:T)</f>
        <v>0</v>
      </c>
      <c r="AM198" s="174">
        <f t="shared" si="382"/>
        <v>0</v>
      </c>
      <c r="AN198" s="174">
        <f t="shared" si="383"/>
        <v>0</v>
      </c>
    </row>
    <row r="199" spans="1:40" x14ac:dyDescent="0.25">
      <c r="A199" s="15">
        <v>2026</v>
      </c>
      <c r="B199" s="64" t="s">
        <v>184</v>
      </c>
      <c r="C199" s="64"/>
      <c r="D199" s="56"/>
      <c r="F199" s="65">
        <v>1</v>
      </c>
      <c r="H199" s="59">
        <f t="shared" si="372"/>
        <v>1</v>
      </c>
      <c r="I199" s="60">
        <v>1</v>
      </c>
      <c r="J199" s="61" t="s">
        <v>126</v>
      </c>
      <c r="K199" s="57"/>
      <c r="L199" s="174">
        <f t="shared" si="373"/>
        <v>0</v>
      </c>
      <c r="M199" s="174">
        <f>0</f>
        <v>0</v>
      </c>
      <c r="N199" s="5">
        <f t="shared" si="374"/>
        <v>0</v>
      </c>
      <c r="O199" s="67"/>
      <c r="P199" s="5">
        <f t="shared" si="375"/>
        <v>0</v>
      </c>
      <c r="U199" s="5">
        <f t="shared" si="376"/>
        <v>0</v>
      </c>
      <c r="V199" s="63">
        <f t="shared" si="377"/>
        <v>0</v>
      </c>
      <c r="W199" s="139">
        <f t="shared" si="378"/>
        <v>0</v>
      </c>
      <c r="AA199" s="184">
        <f t="shared" si="379"/>
        <v>0</v>
      </c>
      <c r="AB199" s="128"/>
      <c r="AC199" s="5">
        <f>SUMIF('Uitdraai administratie'!G:G,A:A,'Uitdraai administratie'!F:F)</f>
        <v>0</v>
      </c>
      <c r="AH199" s="128">
        <f>SUMIF('Uitdraai administratie'!G:G,A:A,'Uitdraai administratie'!F:F)</f>
        <v>0</v>
      </c>
      <c r="AI199" s="201">
        <f t="shared" si="380"/>
        <v>0</v>
      </c>
      <c r="AJ199" s="203">
        <f t="shared" si="381"/>
        <v>0</v>
      </c>
      <c r="AL199" s="174">
        <f>SUMIF('Uitdraai administratie'!G:G,A:A,'Uitdraai administratie'!T:T)</f>
        <v>0</v>
      </c>
      <c r="AM199" s="174">
        <f t="shared" si="382"/>
        <v>0</v>
      </c>
      <c r="AN199" s="174">
        <f t="shared" si="383"/>
        <v>0</v>
      </c>
    </row>
    <row r="200" spans="1:40" x14ac:dyDescent="0.25">
      <c r="A200" s="69">
        <v>2027</v>
      </c>
      <c r="B200" s="64" t="s">
        <v>185</v>
      </c>
      <c r="C200" s="64"/>
      <c r="D200" s="56"/>
      <c r="F200" s="65">
        <f>shoot</f>
        <v>0</v>
      </c>
      <c r="H200" s="59">
        <f t="shared" si="372"/>
        <v>0</v>
      </c>
      <c r="I200" s="60">
        <v>1</v>
      </c>
      <c r="J200" s="61" t="s">
        <v>126</v>
      </c>
      <c r="K200" s="57"/>
      <c r="L200" s="174">
        <f t="shared" si="373"/>
        <v>0</v>
      </c>
      <c r="M200" s="174">
        <f>0</f>
        <v>0</v>
      </c>
      <c r="N200" s="5">
        <f t="shared" si="374"/>
        <v>0</v>
      </c>
      <c r="O200" s="67"/>
      <c r="P200" s="5">
        <f t="shared" si="375"/>
        <v>0</v>
      </c>
      <c r="U200" s="5">
        <f t="shared" si="376"/>
        <v>0</v>
      </c>
      <c r="V200" s="63">
        <f t="shared" si="377"/>
        <v>0</v>
      </c>
      <c r="W200" s="139">
        <f t="shared" si="378"/>
        <v>0</v>
      </c>
      <c r="AA200" s="184">
        <f t="shared" si="379"/>
        <v>0</v>
      </c>
      <c r="AB200" s="128"/>
      <c r="AC200" s="5">
        <f>SUMIF('Uitdraai administratie'!G:G,A:A,'Uitdraai administratie'!F:F)</f>
        <v>0</v>
      </c>
      <c r="AH200" s="128">
        <f>SUMIF('Uitdraai administratie'!G:G,A:A,'Uitdraai administratie'!F:F)</f>
        <v>0</v>
      </c>
      <c r="AI200" s="201">
        <f t="shared" si="380"/>
        <v>0</v>
      </c>
      <c r="AJ200" s="203">
        <f t="shared" si="381"/>
        <v>0</v>
      </c>
      <c r="AL200" s="174">
        <f>SUMIF('Uitdraai administratie'!G:G,A:A,'Uitdraai administratie'!T:T)</f>
        <v>0</v>
      </c>
      <c r="AM200" s="174">
        <f t="shared" si="382"/>
        <v>0</v>
      </c>
      <c r="AN200" s="174">
        <f t="shared" si="383"/>
        <v>0</v>
      </c>
    </row>
    <row r="201" spans="1:40" x14ac:dyDescent="0.25">
      <c r="A201" s="15">
        <v>2035</v>
      </c>
      <c r="B201" s="64" t="s">
        <v>186</v>
      </c>
      <c r="C201" s="64"/>
      <c r="D201" s="56"/>
      <c r="F201" s="65">
        <v>1</v>
      </c>
      <c r="H201" s="59">
        <f t="shared" si="372"/>
        <v>1</v>
      </c>
      <c r="I201" s="60">
        <v>1</v>
      </c>
      <c r="J201" s="61" t="s">
        <v>126</v>
      </c>
      <c r="K201" s="57"/>
      <c r="L201" s="174">
        <f t="shared" si="373"/>
        <v>0</v>
      </c>
      <c r="M201" s="174">
        <f>0</f>
        <v>0</v>
      </c>
      <c r="N201" s="5">
        <f t="shared" si="374"/>
        <v>0</v>
      </c>
      <c r="O201" s="67"/>
      <c r="P201" s="5">
        <f t="shared" si="375"/>
        <v>0</v>
      </c>
      <c r="U201" s="5">
        <f t="shared" si="376"/>
        <v>0</v>
      </c>
      <c r="V201" s="63">
        <f t="shared" si="377"/>
        <v>0</v>
      </c>
      <c r="W201" s="139">
        <f t="shared" si="378"/>
        <v>0</v>
      </c>
      <c r="AA201" s="184">
        <f t="shared" si="379"/>
        <v>0</v>
      </c>
      <c r="AB201" s="128"/>
      <c r="AC201" s="5">
        <f>SUMIF('Uitdraai administratie'!G:G,A:A,'Uitdraai administratie'!F:F)</f>
        <v>0</v>
      </c>
      <c r="AH201" s="128">
        <f>SUMIF('Uitdraai administratie'!G:G,A:A,'Uitdraai administratie'!F:F)</f>
        <v>0</v>
      </c>
      <c r="AI201" s="201">
        <f t="shared" si="380"/>
        <v>0</v>
      </c>
      <c r="AJ201" s="203">
        <f t="shared" si="381"/>
        <v>0</v>
      </c>
      <c r="AL201" s="174">
        <f>SUMIF('Uitdraai administratie'!G:G,A:A,'Uitdraai administratie'!T:T)</f>
        <v>0</v>
      </c>
      <c r="AM201" s="174">
        <f t="shared" si="382"/>
        <v>0</v>
      </c>
      <c r="AN201" s="174">
        <f t="shared" si="383"/>
        <v>0</v>
      </c>
    </row>
    <row r="202" spans="1:40" x14ac:dyDescent="0.25">
      <c r="A202" s="15">
        <v>2036</v>
      </c>
      <c r="B202" s="64" t="s">
        <v>187</v>
      </c>
      <c r="C202" s="64"/>
      <c r="D202" s="56"/>
      <c r="E202" s="60">
        <f>sm*0.5</f>
        <v>0</v>
      </c>
      <c r="F202" s="65">
        <f>sm</f>
        <v>0</v>
      </c>
      <c r="G202" s="61">
        <f>wm</f>
        <v>0</v>
      </c>
      <c r="H202" s="59">
        <f t="shared" si="372"/>
        <v>0</v>
      </c>
      <c r="I202" s="60">
        <v>1</v>
      </c>
      <c r="J202" s="61" t="s">
        <v>126</v>
      </c>
      <c r="K202" s="57"/>
      <c r="L202" s="174">
        <f t="shared" si="373"/>
        <v>0</v>
      </c>
      <c r="M202" s="174">
        <f>0</f>
        <v>0</v>
      </c>
      <c r="N202" s="5">
        <f t="shared" si="374"/>
        <v>0</v>
      </c>
      <c r="O202" s="67"/>
      <c r="P202" s="5">
        <f t="shared" si="375"/>
        <v>0</v>
      </c>
      <c r="U202" s="5">
        <f t="shared" si="376"/>
        <v>0</v>
      </c>
      <c r="V202" s="82">
        <f t="shared" si="377"/>
        <v>0</v>
      </c>
      <c r="W202" s="139">
        <f t="shared" si="378"/>
        <v>0</v>
      </c>
      <c r="AA202" s="184">
        <f t="shared" si="379"/>
        <v>0</v>
      </c>
      <c r="AB202" s="128"/>
      <c r="AC202" s="5">
        <f>SUMIF('Uitdraai administratie'!G:G,A:A,'Uitdraai administratie'!F:F)</f>
        <v>0</v>
      </c>
      <c r="AH202" s="128">
        <f>SUMIF('Uitdraai administratie'!G:G,A:A,'Uitdraai administratie'!F:F)</f>
        <v>0</v>
      </c>
      <c r="AI202" s="201">
        <f t="shared" si="380"/>
        <v>0</v>
      </c>
      <c r="AJ202" s="203">
        <f t="shared" si="381"/>
        <v>0</v>
      </c>
      <c r="AL202" s="174">
        <f>SUMIF('Uitdraai administratie'!G:G,A:A,'Uitdraai administratie'!T:T)</f>
        <v>0</v>
      </c>
      <c r="AM202" s="174">
        <f t="shared" si="382"/>
        <v>0</v>
      </c>
      <c r="AN202" s="174">
        <f t="shared" si="383"/>
        <v>0</v>
      </c>
    </row>
    <row r="203" spans="1:40" x14ac:dyDescent="0.25">
      <c r="A203" s="69">
        <v>2037</v>
      </c>
      <c r="B203" s="64" t="s">
        <v>188</v>
      </c>
      <c r="C203" s="64"/>
      <c r="D203" s="56"/>
      <c r="F203" s="65">
        <v>1</v>
      </c>
      <c r="H203" s="59">
        <f t="shared" si="372"/>
        <v>1</v>
      </c>
      <c r="I203" s="60">
        <v>1</v>
      </c>
      <c r="J203" s="61" t="s">
        <v>126</v>
      </c>
      <c r="K203" s="57"/>
      <c r="L203" s="174">
        <f t="shared" si="373"/>
        <v>0</v>
      </c>
      <c r="M203" s="174">
        <f>0</f>
        <v>0</v>
      </c>
      <c r="N203" s="5">
        <f t="shared" si="374"/>
        <v>0</v>
      </c>
      <c r="O203" s="67"/>
      <c r="P203" s="5">
        <f t="shared" si="375"/>
        <v>0</v>
      </c>
      <c r="U203" s="5">
        <f t="shared" si="376"/>
        <v>0</v>
      </c>
      <c r="V203" s="68"/>
      <c r="W203" s="138">
        <f t="shared" si="378"/>
        <v>0</v>
      </c>
      <c r="X203" s="148"/>
      <c r="Y203" s="148"/>
      <c r="Z203" s="148"/>
      <c r="AA203" s="184">
        <f t="shared" si="379"/>
        <v>0</v>
      </c>
      <c r="AB203" s="128"/>
      <c r="AC203" s="5">
        <f>SUMIF('Uitdraai administratie'!G:G,A:A,'Uitdraai administratie'!F:F)</f>
        <v>0</v>
      </c>
      <c r="AH203" s="137"/>
      <c r="AI203" s="201">
        <f t="shared" si="380"/>
        <v>0</v>
      </c>
      <c r="AJ203" s="203">
        <f t="shared" si="381"/>
        <v>0</v>
      </c>
      <c r="AL203" s="174">
        <f>SUMIF('Uitdraai administratie'!G:G,A:A,'Uitdraai administratie'!T:T)</f>
        <v>0</v>
      </c>
      <c r="AM203" s="174">
        <f t="shared" si="382"/>
        <v>0</v>
      </c>
      <c r="AN203" s="174">
        <f t="shared" si="383"/>
        <v>0</v>
      </c>
    </row>
    <row r="204" spans="1:40" x14ac:dyDescent="0.25">
      <c r="A204" s="15">
        <v>2038</v>
      </c>
      <c r="B204" s="64" t="s">
        <v>189</v>
      </c>
      <c r="C204" s="64"/>
      <c r="D204" s="56"/>
      <c r="F204" s="65">
        <v>1</v>
      </c>
      <c r="H204" s="59">
        <f t="shared" si="372"/>
        <v>1</v>
      </c>
      <c r="I204" s="60">
        <v>1</v>
      </c>
      <c r="J204" s="61" t="s">
        <v>77</v>
      </c>
      <c r="K204" s="57"/>
      <c r="L204" s="174">
        <f t="shared" si="373"/>
        <v>0</v>
      </c>
      <c r="M204" s="174">
        <f>0</f>
        <v>0</v>
      </c>
      <c r="N204" s="5">
        <f t="shared" si="374"/>
        <v>0</v>
      </c>
      <c r="O204" s="67"/>
      <c r="P204" s="5">
        <f t="shared" si="375"/>
        <v>0</v>
      </c>
      <c r="U204" s="5">
        <f t="shared" si="376"/>
        <v>0</v>
      </c>
      <c r="V204" s="68"/>
      <c r="W204" s="138">
        <f t="shared" si="378"/>
        <v>0</v>
      </c>
      <c r="X204" s="148"/>
      <c r="Y204" s="148"/>
      <c r="Z204" s="148"/>
      <c r="AA204" s="184">
        <f t="shared" si="379"/>
        <v>0</v>
      </c>
      <c r="AB204" s="128"/>
      <c r="AC204" s="5">
        <f>SUMIF('Uitdraai administratie'!G:G,A:A,'Uitdraai administratie'!F:F)</f>
        <v>0</v>
      </c>
      <c r="AH204" s="137"/>
      <c r="AI204" s="201">
        <f t="shared" si="380"/>
        <v>0</v>
      </c>
      <c r="AJ204" s="203">
        <f t="shared" si="381"/>
        <v>0</v>
      </c>
      <c r="AL204" s="174">
        <f>SUMIF('Uitdraai administratie'!G:G,A:A,'Uitdraai administratie'!T:T)</f>
        <v>0</v>
      </c>
      <c r="AM204" s="174">
        <f t="shared" si="382"/>
        <v>0</v>
      </c>
      <c r="AN204" s="174">
        <f t="shared" si="383"/>
        <v>0</v>
      </c>
    </row>
    <row r="205" spans="1:40" x14ac:dyDescent="0.25">
      <c r="A205" s="42"/>
      <c r="B205" s="71" t="s">
        <v>6</v>
      </c>
      <c r="C205" s="71"/>
      <c r="D205" s="56"/>
      <c r="H205" s="59"/>
      <c r="J205" s="61"/>
      <c r="K205" s="57"/>
      <c r="L205" s="170">
        <f t="shared" ref="L205:M205" si="385">SUM(L179:L204)</f>
        <v>0</v>
      </c>
      <c r="M205" s="170">
        <f t="shared" si="385"/>
        <v>0</v>
      </c>
      <c r="N205" s="27">
        <f t="shared" ref="N205:W205" si="386">SUM(N179:N204)</f>
        <v>0</v>
      </c>
      <c r="O205" s="72">
        <f t="shared" si="386"/>
        <v>0</v>
      </c>
      <c r="P205" s="27">
        <f t="shared" si="386"/>
        <v>0</v>
      </c>
      <c r="Q205" s="73">
        <f t="shared" si="386"/>
        <v>0</v>
      </c>
      <c r="R205" s="73">
        <f t="shared" si="386"/>
        <v>0</v>
      </c>
      <c r="S205" s="73">
        <f t="shared" si="386"/>
        <v>0</v>
      </c>
      <c r="T205" s="73">
        <f t="shared" si="386"/>
        <v>0</v>
      </c>
      <c r="U205" s="27">
        <f t="shared" si="386"/>
        <v>0</v>
      </c>
      <c r="V205" s="73">
        <f t="shared" si="386"/>
        <v>0</v>
      </c>
      <c r="W205" s="141">
        <f t="shared" si="386"/>
        <v>0</v>
      </c>
      <c r="X205" s="147"/>
      <c r="Y205" s="147"/>
      <c r="Z205" s="142"/>
      <c r="AA205" s="181">
        <f t="shared" ref="AA205:AJ205" si="387">SUM(AA179:AA204)</f>
        <v>0</v>
      </c>
      <c r="AB205" s="124">
        <f t="shared" si="387"/>
        <v>0</v>
      </c>
      <c r="AC205" s="27">
        <f t="shared" si="387"/>
        <v>0</v>
      </c>
      <c r="AD205" s="124">
        <f t="shared" si="387"/>
        <v>0</v>
      </c>
      <c r="AE205" s="124">
        <f t="shared" si="387"/>
        <v>0</v>
      </c>
      <c r="AF205" s="124">
        <f t="shared" si="387"/>
        <v>0</v>
      </c>
      <c r="AG205" s="124">
        <f t="shared" si="387"/>
        <v>0</v>
      </c>
      <c r="AH205" s="124">
        <f t="shared" si="387"/>
        <v>0</v>
      </c>
      <c r="AI205" s="201">
        <f t="shared" si="387"/>
        <v>0</v>
      </c>
      <c r="AJ205" s="203">
        <f t="shared" si="387"/>
        <v>0</v>
      </c>
      <c r="AL205" s="170">
        <f t="shared" ref="AL205:AM205" si="388">SUM(AL179:AL204)</f>
        <v>0</v>
      </c>
      <c r="AM205" s="170">
        <f t="shared" si="388"/>
        <v>0</v>
      </c>
      <c r="AN205" s="170">
        <f t="shared" ref="AN205" si="389">SUM(AN179:AN204)</f>
        <v>0</v>
      </c>
    </row>
    <row r="206" spans="1:40" x14ac:dyDescent="0.25">
      <c r="A206" s="15"/>
      <c r="B206" s="64"/>
      <c r="C206" s="64"/>
      <c r="D206" s="56"/>
      <c r="H206" s="59"/>
      <c r="J206" s="61"/>
      <c r="K206" s="57"/>
      <c r="L206" s="176"/>
      <c r="M206" s="176"/>
      <c r="N206" s="83"/>
      <c r="O206" s="84"/>
      <c r="P206" s="83"/>
      <c r="U206" s="5"/>
      <c r="AA206" s="186"/>
      <c r="AB206" s="131"/>
      <c r="AC206" s="83"/>
      <c r="AL206" s="176"/>
      <c r="AM206" s="176"/>
      <c r="AN206" s="176"/>
    </row>
    <row r="207" spans="1:40" x14ac:dyDescent="0.25">
      <c r="A207" s="23">
        <v>2200</v>
      </c>
      <c r="B207" s="8" t="s">
        <v>28</v>
      </c>
      <c r="C207" s="8"/>
      <c r="D207" s="56"/>
      <c r="H207" s="59"/>
      <c r="J207" s="61"/>
      <c r="K207" s="57"/>
      <c r="L207" s="174"/>
      <c r="M207" s="174"/>
      <c r="N207" s="5"/>
      <c r="O207" s="67"/>
      <c r="U207" s="5"/>
      <c r="AA207" s="184"/>
      <c r="AB207" s="128"/>
      <c r="AL207" s="174"/>
      <c r="AM207" s="174"/>
      <c r="AN207" s="174"/>
    </row>
    <row r="208" spans="1:40" x14ac:dyDescent="0.25">
      <c r="A208" s="15">
        <v>2201</v>
      </c>
      <c r="B208" s="64" t="s">
        <v>190</v>
      </c>
      <c r="C208" s="64"/>
      <c r="D208" s="56"/>
      <c r="F208" s="65">
        <v>1</v>
      </c>
      <c r="H208" s="59">
        <f t="shared" ref="H208:H217" si="390">SUM(E208:G208)</f>
        <v>1</v>
      </c>
      <c r="I208" s="60">
        <v>1</v>
      </c>
      <c r="J208" s="61" t="s">
        <v>126</v>
      </c>
      <c r="K208" s="57"/>
      <c r="L208" s="174">
        <f t="shared" ref="L208:L217" si="391">H:H*I:I*K:K</f>
        <v>0</v>
      </c>
      <c r="M208" s="174">
        <f>0</f>
        <v>0</v>
      </c>
      <c r="N208" s="5">
        <f t="shared" ref="N208:N217" si="392">L:L+M:M</f>
        <v>0</v>
      </c>
      <c r="O208" s="67"/>
      <c r="P208" s="5">
        <f t="shared" ref="P208:P217" si="393">MAX(N208-SUM(Q208:T208),0)</f>
        <v>0</v>
      </c>
      <c r="U208" s="5">
        <f t="shared" ref="U208:U217" si="394">N208-SUM(P208:T208)</f>
        <v>0</v>
      </c>
      <c r="V208" s="63">
        <f t="shared" ref="V208:V217" si="395">P208</f>
        <v>0</v>
      </c>
      <c r="W208" s="139">
        <f t="shared" ref="W208:W217" si="396">X:X+Y:Y</f>
        <v>0</v>
      </c>
      <c r="AA208" s="184">
        <f t="shared" ref="AA208:AA217" si="397">AC:AC+AD:AD+AE:AE+AF:AF+AG:AG</f>
        <v>0</v>
      </c>
      <c r="AB208" s="128"/>
      <c r="AC208" s="5">
        <f>SUMIF('Uitdraai administratie'!G:G,A:A,'Uitdraai administratie'!F:F)</f>
        <v>0</v>
      </c>
      <c r="AH208" s="128">
        <f>SUMIF('Uitdraai administratie'!G:G,A:A,'Uitdraai administratie'!F:F)</f>
        <v>0</v>
      </c>
      <c r="AI208" s="201">
        <f t="shared" ref="AI208:AI217" si="398">W:W+AA:AA</f>
        <v>0</v>
      </c>
      <c r="AJ208" s="203">
        <f t="shared" ref="AJ208:AJ217" si="399">N:N-AI:AI</f>
        <v>0</v>
      </c>
      <c r="AL208" s="174">
        <f>SUMIF('Uitdraai administratie'!G:G,A:A,'Uitdraai administratie'!T:T)</f>
        <v>0</v>
      </c>
      <c r="AM208" s="174">
        <f t="shared" ref="AM208:AM217" si="400">M:M</f>
        <v>0</v>
      </c>
      <c r="AN208" s="174">
        <f t="shared" ref="AN208:AN217" si="401">AM:AM-AL:AL</f>
        <v>0</v>
      </c>
    </row>
    <row r="209" spans="1:40" x14ac:dyDescent="0.25">
      <c r="A209" s="15">
        <v>2202</v>
      </c>
      <c r="B209" s="64" t="s">
        <v>191</v>
      </c>
      <c r="C209" s="64"/>
      <c r="D209" s="56"/>
      <c r="F209" s="65">
        <f>extras</f>
        <v>0</v>
      </c>
      <c r="H209" s="59">
        <f t="shared" si="390"/>
        <v>0</v>
      </c>
      <c r="I209" s="60">
        <v>1</v>
      </c>
      <c r="J209" s="61" t="s">
        <v>146</v>
      </c>
      <c r="K209" s="57"/>
      <c r="L209" s="174">
        <f t="shared" si="391"/>
        <v>0</v>
      </c>
      <c r="M209" s="174">
        <f>0</f>
        <v>0</v>
      </c>
      <c r="N209" s="5">
        <f t="shared" si="392"/>
        <v>0</v>
      </c>
      <c r="O209" s="67"/>
      <c r="P209" s="5">
        <f t="shared" si="393"/>
        <v>0</v>
      </c>
      <c r="U209" s="5">
        <f t="shared" si="394"/>
        <v>0</v>
      </c>
      <c r="V209" s="63">
        <f t="shared" si="395"/>
        <v>0</v>
      </c>
      <c r="W209" s="139">
        <f t="shared" si="396"/>
        <v>0</v>
      </c>
      <c r="AA209" s="184">
        <f t="shared" si="397"/>
        <v>0</v>
      </c>
      <c r="AB209" s="128"/>
      <c r="AC209" s="5">
        <f>SUMIF('Uitdraai administratie'!G:G,A:A,'Uitdraai administratie'!F:F)</f>
        <v>0</v>
      </c>
      <c r="AH209" s="128">
        <f>SUMIF('Uitdraai administratie'!G:G,A:A,'Uitdraai administratie'!F:F)</f>
        <v>0</v>
      </c>
      <c r="AI209" s="201">
        <f t="shared" si="398"/>
        <v>0</v>
      </c>
      <c r="AJ209" s="203">
        <f t="shared" si="399"/>
        <v>0</v>
      </c>
      <c r="AL209" s="174">
        <f>SUMIF('Uitdraai administratie'!G:G,A:A,'Uitdraai administratie'!T:T)</f>
        <v>0</v>
      </c>
      <c r="AM209" s="174">
        <f t="shared" si="400"/>
        <v>0</v>
      </c>
      <c r="AN209" s="174">
        <f t="shared" si="401"/>
        <v>0</v>
      </c>
    </row>
    <row r="210" spans="1:40" x14ac:dyDescent="0.25">
      <c r="A210" s="15">
        <v>2203</v>
      </c>
      <c r="B210" s="64" t="s">
        <v>192</v>
      </c>
      <c r="C210" s="64"/>
      <c r="D210" s="56"/>
      <c r="F210" s="65">
        <f>specials</f>
        <v>0</v>
      </c>
      <c r="H210" s="59">
        <f t="shared" si="390"/>
        <v>0</v>
      </c>
      <c r="I210" s="60">
        <v>1</v>
      </c>
      <c r="J210" s="61" t="s">
        <v>126</v>
      </c>
      <c r="K210" s="57"/>
      <c r="L210" s="174">
        <f t="shared" si="391"/>
        <v>0</v>
      </c>
      <c r="M210" s="174">
        <f>0</f>
        <v>0</v>
      </c>
      <c r="N210" s="5">
        <f t="shared" si="392"/>
        <v>0</v>
      </c>
      <c r="O210" s="67"/>
      <c r="P210" s="5">
        <f t="shared" si="393"/>
        <v>0</v>
      </c>
      <c r="U210" s="5">
        <f t="shared" si="394"/>
        <v>0</v>
      </c>
      <c r="V210" s="63">
        <f t="shared" si="395"/>
        <v>0</v>
      </c>
      <c r="W210" s="139">
        <f t="shared" si="396"/>
        <v>0</v>
      </c>
      <c r="AA210" s="184">
        <f t="shared" si="397"/>
        <v>0</v>
      </c>
      <c r="AB210" s="128"/>
      <c r="AC210" s="5">
        <f>SUMIF('Uitdraai administratie'!G:G,A:A,'Uitdraai administratie'!F:F)</f>
        <v>0</v>
      </c>
      <c r="AH210" s="128">
        <f>SUMIF('Uitdraai administratie'!G:G,A:A,'Uitdraai administratie'!F:F)</f>
        <v>0</v>
      </c>
      <c r="AI210" s="201">
        <f t="shared" si="398"/>
        <v>0</v>
      </c>
      <c r="AJ210" s="203">
        <f t="shared" si="399"/>
        <v>0</v>
      </c>
      <c r="AL210" s="174">
        <f>SUMIF('Uitdraai administratie'!G:G,A:A,'Uitdraai administratie'!T:T)</f>
        <v>0</v>
      </c>
      <c r="AM210" s="174">
        <f t="shared" si="400"/>
        <v>0</v>
      </c>
      <c r="AN210" s="174">
        <f t="shared" si="401"/>
        <v>0</v>
      </c>
    </row>
    <row r="211" spans="1:40" x14ac:dyDescent="0.25">
      <c r="A211" s="69">
        <v>2204</v>
      </c>
      <c r="B211" s="64" t="s">
        <v>193</v>
      </c>
      <c r="C211" s="64"/>
      <c r="D211" s="56"/>
      <c r="F211" s="65">
        <v>1</v>
      </c>
      <c r="H211" s="59">
        <f t="shared" si="390"/>
        <v>1</v>
      </c>
      <c r="I211" s="60">
        <v>1</v>
      </c>
      <c r="J211" s="61" t="s">
        <v>126</v>
      </c>
      <c r="K211" s="57"/>
      <c r="L211" s="174">
        <f t="shared" si="391"/>
        <v>0</v>
      </c>
      <c r="M211" s="174">
        <f>0</f>
        <v>0</v>
      </c>
      <c r="N211" s="5">
        <f t="shared" si="392"/>
        <v>0</v>
      </c>
      <c r="O211" s="67"/>
      <c r="P211" s="5">
        <f t="shared" si="393"/>
        <v>0</v>
      </c>
      <c r="U211" s="5">
        <f t="shared" si="394"/>
        <v>0</v>
      </c>
      <c r="V211" s="63">
        <f t="shared" si="395"/>
        <v>0</v>
      </c>
      <c r="W211" s="139">
        <f t="shared" si="396"/>
        <v>0</v>
      </c>
      <c r="AA211" s="184">
        <f t="shared" si="397"/>
        <v>0</v>
      </c>
      <c r="AB211" s="128"/>
      <c r="AC211" s="5">
        <f>SUMIF('Uitdraai administratie'!G:G,A:A,'Uitdraai administratie'!F:F)</f>
        <v>0</v>
      </c>
      <c r="AH211" s="128">
        <f>SUMIF('Uitdraai administratie'!G:G,A:A,'Uitdraai administratie'!F:F)</f>
        <v>0</v>
      </c>
      <c r="AI211" s="201">
        <f t="shared" si="398"/>
        <v>0</v>
      </c>
      <c r="AJ211" s="203">
        <f t="shared" si="399"/>
        <v>0</v>
      </c>
      <c r="AL211" s="174">
        <f>SUMIF('Uitdraai administratie'!G:G,A:A,'Uitdraai administratie'!T:T)</f>
        <v>0</v>
      </c>
      <c r="AM211" s="174">
        <f t="shared" si="400"/>
        <v>0</v>
      </c>
      <c r="AN211" s="174">
        <f t="shared" si="401"/>
        <v>0</v>
      </c>
    </row>
    <row r="212" spans="1:40" x14ac:dyDescent="0.25">
      <c r="A212" s="15">
        <v>2205</v>
      </c>
      <c r="B212" s="64" t="s">
        <v>194</v>
      </c>
      <c r="C212" s="64"/>
      <c r="D212" s="56"/>
      <c r="F212" s="65">
        <f>extras</f>
        <v>0</v>
      </c>
      <c r="H212" s="59">
        <f t="shared" si="390"/>
        <v>0</v>
      </c>
      <c r="I212" s="60">
        <v>1</v>
      </c>
      <c r="J212" s="61" t="s">
        <v>146</v>
      </c>
      <c r="K212" s="57"/>
      <c r="L212" s="174">
        <f t="shared" si="391"/>
        <v>0</v>
      </c>
      <c r="M212" s="174">
        <f>0</f>
        <v>0</v>
      </c>
      <c r="N212" s="5">
        <f t="shared" si="392"/>
        <v>0</v>
      </c>
      <c r="O212" s="67"/>
      <c r="P212" s="5">
        <f t="shared" si="393"/>
        <v>0</v>
      </c>
      <c r="U212" s="5">
        <f t="shared" si="394"/>
        <v>0</v>
      </c>
      <c r="V212" s="63">
        <f t="shared" si="395"/>
        <v>0</v>
      </c>
      <c r="W212" s="139">
        <f t="shared" si="396"/>
        <v>0</v>
      </c>
      <c r="AA212" s="184">
        <f t="shared" si="397"/>
        <v>0</v>
      </c>
      <c r="AB212" s="128"/>
      <c r="AC212" s="5">
        <f>SUMIF('Uitdraai administratie'!G:G,A:A,'Uitdraai administratie'!F:F)</f>
        <v>0</v>
      </c>
      <c r="AH212" s="128">
        <f>SUMIF('Uitdraai administratie'!G:G,A:A,'Uitdraai administratie'!F:F)</f>
        <v>0</v>
      </c>
      <c r="AI212" s="201">
        <f t="shared" si="398"/>
        <v>0</v>
      </c>
      <c r="AJ212" s="203">
        <f t="shared" si="399"/>
        <v>0</v>
      </c>
      <c r="AL212" s="174">
        <f>SUMIF('Uitdraai administratie'!G:G,A:A,'Uitdraai administratie'!T:T)</f>
        <v>0</v>
      </c>
      <c r="AM212" s="174">
        <f t="shared" si="400"/>
        <v>0</v>
      </c>
      <c r="AN212" s="174">
        <f t="shared" si="401"/>
        <v>0</v>
      </c>
    </row>
    <row r="213" spans="1:40" x14ac:dyDescent="0.25">
      <c r="A213" s="15">
        <v>2206</v>
      </c>
      <c r="B213" s="64" t="s">
        <v>195</v>
      </c>
      <c r="C213" s="64"/>
      <c r="D213" s="56"/>
      <c r="F213" s="65">
        <f>sh</f>
        <v>0</v>
      </c>
      <c r="H213" s="59">
        <f t="shared" si="390"/>
        <v>0</v>
      </c>
      <c r="I213" s="60">
        <v>1</v>
      </c>
      <c r="J213" s="61" t="s">
        <v>126</v>
      </c>
      <c r="K213" s="57"/>
      <c r="L213" s="174">
        <f t="shared" si="391"/>
        <v>0</v>
      </c>
      <c r="M213" s="174">
        <f>0</f>
        <v>0</v>
      </c>
      <c r="N213" s="5">
        <f t="shared" si="392"/>
        <v>0</v>
      </c>
      <c r="O213" s="67"/>
      <c r="P213" s="5">
        <f t="shared" si="393"/>
        <v>0</v>
      </c>
      <c r="U213" s="5">
        <f t="shared" si="394"/>
        <v>0</v>
      </c>
      <c r="V213" s="63">
        <f t="shared" si="395"/>
        <v>0</v>
      </c>
      <c r="W213" s="139">
        <f t="shared" si="396"/>
        <v>0</v>
      </c>
      <c r="AA213" s="184">
        <f t="shared" si="397"/>
        <v>0</v>
      </c>
      <c r="AB213" s="128"/>
      <c r="AC213" s="5">
        <f>SUMIF('Uitdraai administratie'!G:G,A:A,'Uitdraai administratie'!F:F)</f>
        <v>0</v>
      </c>
      <c r="AH213" s="128">
        <f>SUMIF('Uitdraai administratie'!G:G,A:A,'Uitdraai administratie'!F:F)</f>
        <v>0</v>
      </c>
      <c r="AI213" s="201">
        <f t="shared" si="398"/>
        <v>0</v>
      </c>
      <c r="AJ213" s="203">
        <f t="shared" si="399"/>
        <v>0</v>
      </c>
      <c r="AL213" s="174">
        <f>SUMIF('Uitdraai administratie'!G:G,A:A,'Uitdraai administratie'!T:T)</f>
        <v>0</v>
      </c>
      <c r="AM213" s="174">
        <f t="shared" si="400"/>
        <v>0</v>
      </c>
      <c r="AN213" s="174">
        <f t="shared" si="401"/>
        <v>0</v>
      </c>
    </row>
    <row r="214" spans="1:40" x14ac:dyDescent="0.25">
      <c r="A214" s="15">
        <v>2212</v>
      </c>
      <c r="B214" s="64" t="s">
        <v>196</v>
      </c>
      <c r="C214" s="64"/>
      <c r="D214" s="56"/>
      <c r="F214" s="65">
        <v>1</v>
      </c>
      <c r="H214" s="59">
        <f t="shared" si="390"/>
        <v>1</v>
      </c>
      <c r="I214" s="60">
        <v>1</v>
      </c>
      <c r="J214" s="61" t="s">
        <v>77</v>
      </c>
      <c r="K214" s="57"/>
      <c r="L214" s="174">
        <f t="shared" si="391"/>
        <v>0</v>
      </c>
      <c r="M214" s="174">
        <f>0</f>
        <v>0</v>
      </c>
      <c r="N214" s="5">
        <f t="shared" si="392"/>
        <v>0</v>
      </c>
      <c r="O214" s="67"/>
      <c r="P214" s="5">
        <f t="shared" si="393"/>
        <v>0</v>
      </c>
      <c r="U214" s="5">
        <f t="shared" si="394"/>
        <v>0</v>
      </c>
      <c r="V214" s="63">
        <f t="shared" si="395"/>
        <v>0</v>
      </c>
      <c r="W214" s="139">
        <f t="shared" si="396"/>
        <v>0</v>
      </c>
      <c r="AA214" s="184">
        <f t="shared" si="397"/>
        <v>0</v>
      </c>
      <c r="AB214" s="128"/>
      <c r="AC214" s="5">
        <f>SUMIF('Uitdraai administratie'!G:G,A:A,'Uitdraai administratie'!F:F)</f>
        <v>0</v>
      </c>
      <c r="AH214" s="128">
        <f>SUMIF('Uitdraai administratie'!G:G,A:A,'Uitdraai administratie'!F:F)</f>
        <v>0</v>
      </c>
      <c r="AI214" s="201">
        <f t="shared" si="398"/>
        <v>0</v>
      </c>
      <c r="AJ214" s="203">
        <f t="shared" si="399"/>
        <v>0</v>
      </c>
      <c r="AL214" s="174">
        <f>SUMIF('Uitdraai administratie'!G:G,A:A,'Uitdraai administratie'!T:T)</f>
        <v>0</v>
      </c>
      <c r="AM214" s="174">
        <f t="shared" si="400"/>
        <v>0</v>
      </c>
      <c r="AN214" s="174">
        <f t="shared" si="401"/>
        <v>0</v>
      </c>
    </row>
    <row r="215" spans="1:40" x14ac:dyDescent="0.25">
      <c r="A215" s="15">
        <v>2220</v>
      </c>
      <c r="B215" s="64" t="s">
        <v>197</v>
      </c>
      <c r="C215" s="64"/>
      <c r="D215" s="56"/>
      <c r="F215" s="65">
        <v>1</v>
      </c>
      <c r="H215" s="59">
        <f t="shared" si="390"/>
        <v>1</v>
      </c>
      <c r="I215" s="60">
        <v>1</v>
      </c>
      <c r="J215" s="61" t="s">
        <v>77</v>
      </c>
      <c r="K215" s="57"/>
      <c r="L215" s="174">
        <f t="shared" si="391"/>
        <v>0</v>
      </c>
      <c r="M215" s="174">
        <f>0</f>
        <v>0</v>
      </c>
      <c r="N215" s="5">
        <f t="shared" si="392"/>
        <v>0</v>
      </c>
      <c r="O215" s="67"/>
      <c r="P215" s="5">
        <f t="shared" si="393"/>
        <v>0</v>
      </c>
      <c r="U215" s="5">
        <f t="shared" si="394"/>
        <v>0</v>
      </c>
      <c r="V215" s="63">
        <f t="shared" si="395"/>
        <v>0</v>
      </c>
      <c r="W215" s="139">
        <f t="shared" si="396"/>
        <v>0</v>
      </c>
      <c r="AA215" s="184">
        <f t="shared" si="397"/>
        <v>0</v>
      </c>
      <c r="AB215" s="128"/>
      <c r="AC215" s="5">
        <f>SUMIF('Uitdraai administratie'!G:G,A:A,'Uitdraai administratie'!F:F)</f>
        <v>0</v>
      </c>
      <c r="AH215" s="128">
        <f>SUMIF('Uitdraai administratie'!G:G,A:A,'Uitdraai administratie'!F:F)</f>
        <v>0</v>
      </c>
      <c r="AI215" s="201">
        <f t="shared" si="398"/>
        <v>0</v>
      </c>
      <c r="AJ215" s="203">
        <f t="shared" si="399"/>
        <v>0</v>
      </c>
      <c r="AL215" s="174">
        <f>SUMIF('Uitdraai administratie'!G:G,A:A,'Uitdraai administratie'!T:T)</f>
        <v>0</v>
      </c>
      <c r="AM215" s="174">
        <f t="shared" si="400"/>
        <v>0</v>
      </c>
      <c r="AN215" s="174">
        <f t="shared" si="401"/>
        <v>0</v>
      </c>
    </row>
    <row r="216" spans="1:40" x14ac:dyDescent="0.25">
      <c r="A216" s="15">
        <v>2222</v>
      </c>
      <c r="B216" s="64" t="s">
        <v>198</v>
      </c>
      <c r="C216" s="64"/>
      <c r="D216" s="56"/>
      <c r="F216" s="65">
        <v>1</v>
      </c>
      <c r="H216" s="59">
        <f t="shared" si="390"/>
        <v>1</v>
      </c>
      <c r="I216" s="60">
        <v>1</v>
      </c>
      <c r="J216" s="61" t="s">
        <v>77</v>
      </c>
      <c r="K216" s="57"/>
      <c r="L216" s="174">
        <f t="shared" si="391"/>
        <v>0</v>
      </c>
      <c r="M216" s="174">
        <f>0</f>
        <v>0</v>
      </c>
      <c r="N216" s="5">
        <f t="shared" si="392"/>
        <v>0</v>
      </c>
      <c r="O216" s="67"/>
      <c r="P216" s="5">
        <f t="shared" si="393"/>
        <v>0</v>
      </c>
      <c r="U216" s="5">
        <f t="shared" si="394"/>
        <v>0</v>
      </c>
      <c r="V216" s="63">
        <f t="shared" si="395"/>
        <v>0</v>
      </c>
      <c r="W216" s="139">
        <f t="shared" si="396"/>
        <v>0</v>
      </c>
      <c r="AA216" s="184">
        <f t="shared" si="397"/>
        <v>0</v>
      </c>
      <c r="AB216" s="128"/>
      <c r="AC216" s="5">
        <f>SUMIF('Uitdraai administratie'!G:G,A:A,'Uitdraai administratie'!F:F)</f>
        <v>0</v>
      </c>
      <c r="AH216" s="128">
        <f>SUMIF('Uitdraai administratie'!G:G,A:A,'Uitdraai administratie'!F:F)</f>
        <v>0</v>
      </c>
      <c r="AI216" s="201">
        <f t="shared" si="398"/>
        <v>0</v>
      </c>
      <c r="AJ216" s="203">
        <f t="shared" si="399"/>
        <v>0</v>
      </c>
      <c r="AL216" s="174">
        <f>SUMIF('Uitdraai administratie'!G:G,A:A,'Uitdraai administratie'!T:T)</f>
        <v>0</v>
      </c>
      <c r="AM216" s="174">
        <f t="shared" si="400"/>
        <v>0</v>
      </c>
      <c r="AN216" s="174">
        <f t="shared" si="401"/>
        <v>0</v>
      </c>
    </row>
    <row r="217" spans="1:40" x14ac:dyDescent="0.25">
      <c r="A217" s="15">
        <v>2223</v>
      </c>
      <c r="B217" s="64" t="s">
        <v>199</v>
      </c>
      <c r="C217" s="64"/>
      <c r="D217" s="56"/>
      <c r="F217" s="65">
        <v>1</v>
      </c>
      <c r="H217" s="59">
        <f t="shared" si="390"/>
        <v>1</v>
      </c>
      <c r="I217" s="60">
        <v>1</v>
      </c>
      <c r="J217" s="61" t="s">
        <v>77</v>
      </c>
      <c r="K217" s="57"/>
      <c r="L217" s="174">
        <f t="shared" si="391"/>
        <v>0</v>
      </c>
      <c r="M217" s="174">
        <f>0</f>
        <v>0</v>
      </c>
      <c r="N217" s="5">
        <f t="shared" si="392"/>
        <v>0</v>
      </c>
      <c r="O217" s="67"/>
      <c r="P217" s="5">
        <f t="shared" si="393"/>
        <v>0</v>
      </c>
      <c r="U217" s="5">
        <f t="shared" si="394"/>
        <v>0</v>
      </c>
      <c r="V217" s="63">
        <f t="shared" si="395"/>
        <v>0</v>
      </c>
      <c r="W217" s="139">
        <f t="shared" si="396"/>
        <v>0</v>
      </c>
      <c r="AA217" s="184">
        <f t="shared" si="397"/>
        <v>0</v>
      </c>
      <c r="AB217" s="128"/>
      <c r="AC217" s="5">
        <f>SUMIF('Uitdraai administratie'!G:G,A:A,'Uitdraai administratie'!F:F)</f>
        <v>0</v>
      </c>
      <c r="AH217" s="128">
        <f>SUMIF('Uitdraai administratie'!G:G,A:A,'Uitdraai administratie'!F:F)</f>
        <v>0</v>
      </c>
      <c r="AI217" s="201">
        <f t="shared" si="398"/>
        <v>0</v>
      </c>
      <c r="AJ217" s="203">
        <f t="shared" si="399"/>
        <v>0</v>
      </c>
      <c r="AL217" s="174">
        <f>SUMIF('Uitdraai administratie'!G:G,A:A,'Uitdraai administratie'!T:T)</f>
        <v>0</v>
      </c>
      <c r="AM217" s="174">
        <f t="shared" si="400"/>
        <v>0</v>
      </c>
      <c r="AN217" s="174">
        <f t="shared" si="401"/>
        <v>0</v>
      </c>
    </row>
    <row r="218" spans="1:40" x14ac:dyDescent="0.25">
      <c r="A218" s="42"/>
      <c r="B218" s="71" t="s">
        <v>6</v>
      </c>
      <c r="C218" s="71"/>
      <c r="D218" s="56"/>
      <c r="H218" s="59"/>
      <c r="J218" s="61"/>
      <c r="K218" s="57"/>
      <c r="L218" s="170">
        <f t="shared" ref="L218:M218" si="402">SUM(L208:L217)</f>
        <v>0</v>
      </c>
      <c r="M218" s="170">
        <f t="shared" si="402"/>
        <v>0</v>
      </c>
      <c r="N218" s="27">
        <f t="shared" ref="N218:W218" si="403">SUM(N208:N217)</f>
        <v>0</v>
      </c>
      <c r="O218" s="72">
        <f t="shared" si="403"/>
        <v>0</v>
      </c>
      <c r="P218" s="27">
        <f t="shared" si="403"/>
        <v>0</v>
      </c>
      <c r="Q218" s="73">
        <f t="shared" si="403"/>
        <v>0</v>
      </c>
      <c r="R218" s="73">
        <f t="shared" si="403"/>
        <v>0</v>
      </c>
      <c r="S218" s="73">
        <f t="shared" si="403"/>
        <v>0</v>
      </c>
      <c r="T218" s="73">
        <f t="shared" si="403"/>
        <v>0</v>
      </c>
      <c r="U218" s="27">
        <f t="shared" si="403"/>
        <v>0</v>
      </c>
      <c r="V218" s="73">
        <f t="shared" si="403"/>
        <v>0</v>
      </c>
      <c r="W218" s="141">
        <f t="shared" si="403"/>
        <v>0</v>
      </c>
      <c r="X218" s="147"/>
      <c r="Y218" s="147"/>
      <c r="Z218" s="142"/>
      <c r="AA218" s="181">
        <f t="shared" ref="AA218:AJ218" si="404">SUM(AA208:AA217)</f>
        <v>0</v>
      </c>
      <c r="AB218" s="124">
        <f t="shared" si="404"/>
        <v>0</v>
      </c>
      <c r="AC218" s="27">
        <f t="shared" si="404"/>
        <v>0</v>
      </c>
      <c r="AD218" s="124">
        <f t="shared" si="404"/>
        <v>0</v>
      </c>
      <c r="AE218" s="124">
        <f t="shared" si="404"/>
        <v>0</v>
      </c>
      <c r="AF218" s="124">
        <f t="shared" si="404"/>
        <v>0</v>
      </c>
      <c r="AG218" s="124">
        <f t="shared" si="404"/>
        <v>0</v>
      </c>
      <c r="AH218" s="124">
        <f t="shared" si="404"/>
        <v>0</v>
      </c>
      <c r="AI218" s="201">
        <f t="shared" si="404"/>
        <v>0</v>
      </c>
      <c r="AJ218" s="203">
        <f t="shared" si="404"/>
        <v>0</v>
      </c>
      <c r="AL218" s="170">
        <f t="shared" ref="AL218:AM218" si="405">SUM(AL208:AL217)</f>
        <v>0</v>
      </c>
      <c r="AM218" s="170">
        <f t="shared" si="405"/>
        <v>0</v>
      </c>
      <c r="AN218" s="170">
        <f t="shared" ref="AN218" si="406">SUM(AN208:AN217)</f>
        <v>0</v>
      </c>
    </row>
    <row r="219" spans="1:40" x14ac:dyDescent="0.25">
      <c r="A219" s="15"/>
      <c r="B219" s="64"/>
      <c r="C219" s="64"/>
      <c r="D219" s="56"/>
      <c r="H219" s="59"/>
      <c r="K219" s="57"/>
      <c r="L219" s="174"/>
      <c r="M219" s="174"/>
      <c r="N219" s="5"/>
      <c r="O219" s="67"/>
      <c r="U219" s="5"/>
      <c r="AA219" s="184"/>
      <c r="AB219" s="128"/>
      <c r="AL219" s="174"/>
      <c r="AM219" s="174"/>
      <c r="AN219" s="174"/>
    </row>
    <row r="220" spans="1:40" x14ac:dyDescent="0.25">
      <c r="A220" s="23">
        <v>2300</v>
      </c>
      <c r="B220" s="8" t="s">
        <v>29</v>
      </c>
      <c r="C220" s="8"/>
      <c r="D220" s="56"/>
      <c r="H220" s="59"/>
      <c r="K220" s="57"/>
      <c r="L220" s="169"/>
      <c r="M220" s="169"/>
      <c r="N220" s="12"/>
      <c r="O220" s="79"/>
      <c r="P220" s="12"/>
      <c r="U220" s="5"/>
      <c r="AA220" s="180"/>
      <c r="AB220" s="130"/>
      <c r="AC220" s="12"/>
      <c r="AL220" s="169"/>
      <c r="AM220" s="169"/>
      <c r="AN220" s="169"/>
    </row>
    <row r="221" spans="1:40" x14ac:dyDescent="0.25">
      <c r="A221" s="69">
        <v>2301</v>
      </c>
      <c r="B221" s="64" t="s">
        <v>200</v>
      </c>
      <c r="C221" s="64"/>
      <c r="D221" s="56"/>
      <c r="E221" s="60">
        <f>sm*2</f>
        <v>0</v>
      </c>
      <c r="F221" s="65">
        <f>sm</f>
        <v>0</v>
      </c>
      <c r="G221" s="61">
        <f>wm</f>
        <v>0</v>
      </c>
      <c r="H221" s="59">
        <f t="shared" ref="H221:H233" si="407">SUM(E221:G221)</f>
        <v>0</v>
      </c>
      <c r="I221" s="60">
        <v>1</v>
      </c>
      <c r="J221" s="61" t="s">
        <v>164</v>
      </c>
      <c r="K221" s="57"/>
      <c r="L221" s="174">
        <f t="shared" ref="L221:L233" si="408">H:H*I:I*K:K</f>
        <v>0</v>
      </c>
      <c r="M221" s="174">
        <f>0</f>
        <v>0</v>
      </c>
      <c r="N221" s="5">
        <f t="shared" ref="N221:N233" si="409">L:L+M:M</f>
        <v>0</v>
      </c>
      <c r="O221" s="67"/>
      <c r="P221" s="5">
        <f t="shared" ref="P221:P233" si="410">MAX(N221-SUM(Q221:T221),0)</f>
        <v>0</v>
      </c>
      <c r="U221" s="5">
        <f t="shared" ref="U221:U233" si="411">N221-SUM(P221:T221)</f>
        <v>0</v>
      </c>
      <c r="V221" s="63">
        <f t="shared" ref="V221:V231" si="412">P221</f>
        <v>0</v>
      </c>
      <c r="W221" s="139">
        <f t="shared" ref="W221:W233" si="413">X:X+Y:Y</f>
        <v>0</v>
      </c>
      <c r="AA221" s="184">
        <f t="shared" ref="AA221:AA233" si="414">AC:AC+AD:AD+AE:AE+AF:AF+AG:AG</f>
        <v>0</v>
      </c>
      <c r="AB221" s="128"/>
      <c r="AC221" s="5">
        <f>SUMIF('Uitdraai administratie'!G:G,A:A,'Uitdraai administratie'!F:F)</f>
        <v>0</v>
      </c>
      <c r="AH221" s="128">
        <f>SUMIF('Uitdraai administratie'!G:G,A:A,'Uitdraai administratie'!F:F)</f>
        <v>0</v>
      </c>
      <c r="AI221" s="201">
        <f t="shared" ref="AI221:AI233" si="415">W:W+AA:AA</f>
        <v>0</v>
      </c>
      <c r="AJ221" s="203">
        <f t="shared" ref="AJ221:AJ233" si="416">N:N-AI:AI</f>
        <v>0</v>
      </c>
      <c r="AL221" s="174">
        <f>SUMIF('Uitdraai administratie'!G:G,A:A,'Uitdraai administratie'!T:T)</f>
        <v>0</v>
      </c>
      <c r="AM221" s="174">
        <f t="shared" ref="AM221:AM233" si="417">M:M</f>
        <v>0</v>
      </c>
      <c r="AN221" s="174">
        <f t="shared" ref="AN221:AN233" si="418">AM:AM-AL:AL</f>
        <v>0</v>
      </c>
    </row>
    <row r="222" spans="1:40" x14ac:dyDescent="0.25">
      <c r="A222" s="69">
        <v>2302</v>
      </c>
      <c r="B222" s="64" t="s">
        <v>201</v>
      </c>
      <c r="C222" s="64"/>
      <c r="D222" s="56"/>
      <c r="F222" s="65">
        <v>1</v>
      </c>
      <c r="H222" s="59">
        <f t="shared" si="407"/>
        <v>1</v>
      </c>
      <c r="I222" s="60">
        <v>1</v>
      </c>
      <c r="J222" s="61" t="s">
        <v>126</v>
      </c>
      <c r="K222" s="57"/>
      <c r="L222" s="174">
        <f t="shared" si="408"/>
        <v>0</v>
      </c>
      <c r="M222" s="174">
        <f>0</f>
        <v>0</v>
      </c>
      <c r="N222" s="5">
        <f t="shared" si="409"/>
        <v>0</v>
      </c>
      <c r="O222" s="67"/>
      <c r="P222" s="5">
        <f t="shared" si="410"/>
        <v>0</v>
      </c>
      <c r="U222" s="5">
        <f t="shared" si="411"/>
        <v>0</v>
      </c>
      <c r="V222" s="63">
        <f t="shared" si="412"/>
        <v>0</v>
      </c>
      <c r="W222" s="139">
        <f t="shared" si="413"/>
        <v>0</v>
      </c>
      <c r="AA222" s="184">
        <f t="shared" si="414"/>
        <v>0</v>
      </c>
      <c r="AB222" s="128"/>
      <c r="AC222" s="5">
        <f>SUMIF('Uitdraai administratie'!G:G,A:A,'Uitdraai administratie'!F:F)</f>
        <v>0</v>
      </c>
      <c r="AH222" s="128">
        <f>SUMIF('Uitdraai administratie'!G:G,A:A,'Uitdraai administratie'!F:F)</f>
        <v>0</v>
      </c>
      <c r="AI222" s="201">
        <f t="shared" si="415"/>
        <v>0</v>
      </c>
      <c r="AJ222" s="203">
        <f t="shared" si="416"/>
        <v>0</v>
      </c>
      <c r="AL222" s="174">
        <f>SUMIF('Uitdraai administratie'!G:G,A:A,'Uitdraai administratie'!T:T)</f>
        <v>0</v>
      </c>
      <c r="AM222" s="174">
        <f t="shared" si="417"/>
        <v>0</v>
      </c>
      <c r="AN222" s="174">
        <f t="shared" si="418"/>
        <v>0</v>
      </c>
    </row>
    <row r="223" spans="1:40" x14ac:dyDescent="0.25">
      <c r="A223" s="69">
        <v>2303</v>
      </c>
      <c r="B223" s="64" t="s">
        <v>202</v>
      </c>
      <c r="C223" s="64"/>
      <c r="D223" s="56"/>
      <c r="F223" s="65">
        <v>1</v>
      </c>
      <c r="H223" s="59">
        <f t="shared" si="407"/>
        <v>1</v>
      </c>
      <c r="I223" s="60">
        <v>1</v>
      </c>
      <c r="J223" s="61" t="s">
        <v>126</v>
      </c>
      <c r="K223" s="57"/>
      <c r="L223" s="174">
        <f t="shared" si="408"/>
        <v>0</v>
      </c>
      <c r="M223" s="174">
        <f>0</f>
        <v>0</v>
      </c>
      <c r="N223" s="5">
        <f t="shared" si="409"/>
        <v>0</v>
      </c>
      <c r="O223" s="67"/>
      <c r="P223" s="5">
        <f t="shared" si="410"/>
        <v>0</v>
      </c>
      <c r="U223" s="5">
        <f t="shared" si="411"/>
        <v>0</v>
      </c>
      <c r="V223" s="63">
        <f t="shared" si="412"/>
        <v>0</v>
      </c>
      <c r="W223" s="139">
        <f t="shared" si="413"/>
        <v>0</v>
      </c>
      <c r="AA223" s="184">
        <f t="shared" si="414"/>
        <v>0</v>
      </c>
      <c r="AB223" s="128"/>
      <c r="AC223" s="5">
        <f>SUMIF('Uitdraai administratie'!G:G,A:A,'Uitdraai administratie'!F:F)</f>
        <v>0</v>
      </c>
      <c r="AH223" s="128">
        <f>SUMIF('Uitdraai administratie'!G:G,A:A,'Uitdraai administratie'!F:F)</f>
        <v>0</v>
      </c>
      <c r="AI223" s="201">
        <f t="shared" si="415"/>
        <v>0</v>
      </c>
      <c r="AJ223" s="203">
        <f t="shared" si="416"/>
        <v>0</v>
      </c>
      <c r="AL223" s="174">
        <f>SUMIF('Uitdraai administratie'!G:G,A:A,'Uitdraai administratie'!T:T)</f>
        <v>0</v>
      </c>
      <c r="AM223" s="174">
        <f t="shared" si="417"/>
        <v>0</v>
      </c>
      <c r="AN223" s="174">
        <f t="shared" si="418"/>
        <v>0</v>
      </c>
    </row>
    <row r="224" spans="1:40" x14ac:dyDescent="0.25">
      <c r="A224" s="15">
        <v>2305</v>
      </c>
      <c r="B224" s="64" t="s">
        <v>203</v>
      </c>
      <c r="C224" s="64"/>
      <c r="D224" s="56"/>
      <c r="E224" s="60">
        <f>shoot</f>
        <v>0</v>
      </c>
      <c r="F224" s="65">
        <f>shoot</f>
        <v>0</v>
      </c>
      <c r="H224" s="59">
        <f t="shared" si="407"/>
        <v>0</v>
      </c>
      <c r="I224" s="60">
        <v>1</v>
      </c>
      <c r="J224" s="61" t="s">
        <v>126</v>
      </c>
      <c r="K224" s="57"/>
      <c r="L224" s="174">
        <f t="shared" si="408"/>
        <v>0</v>
      </c>
      <c r="M224" s="174">
        <f>0</f>
        <v>0</v>
      </c>
      <c r="N224" s="5">
        <f t="shared" si="409"/>
        <v>0</v>
      </c>
      <c r="O224" s="67"/>
      <c r="P224" s="5">
        <f t="shared" si="410"/>
        <v>0</v>
      </c>
      <c r="U224" s="5">
        <f t="shared" si="411"/>
        <v>0</v>
      </c>
      <c r="V224" s="63">
        <f t="shared" si="412"/>
        <v>0</v>
      </c>
      <c r="W224" s="139">
        <f t="shared" si="413"/>
        <v>0</v>
      </c>
      <c r="AA224" s="184">
        <f t="shared" si="414"/>
        <v>0</v>
      </c>
      <c r="AB224" s="128"/>
      <c r="AC224" s="5">
        <f>SUMIF('Uitdraai administratie'!G:G,A:A,'Uitdraai administratie'!F:F)</f>
        <v>0</v>
      </c>
      <c r="AH224" s="128">
        <f>SUMIF('Uitdraai administratie'!G:G,A:A,'Uitdraai administratie'!F:F)</f>
        <v>0</v>
      </c>
      <c r="AI224" s="201">
        <f t="shared" si="415"/>
        <v>0</v>
      </c>
      <c r="AJ224" s="203">
        <f t="shared" si="416"/>
        <v>0</v>
      </c>
      <c r="AL224" s="174">
        <f>SUMIF('Uitdraai administratie'!G:G,A:A,'Uitdraai administratie'!T:T)</f>
        <v>0</v>
      </c>
      <c r="AM224" s="174">
        <f t="shared" si="417"/>
        <v>0</v>
      </c>
      <c r="AN224" s="174">
        <f t="shared" si="418"/>
        <v>0</v>
      </c>
    </row>
    <row r="225" spans="1:40" x14ac:dyDescent="0.25">
      <c r="A225" s="15">
        <v>2307</v>
      </c>
      <c r="B225" s="64" t="s">
        <v>204</v>
      </c>
      <c r="C225" s="64"/>
      <c r="D225" s="56"/>
      <c r="F225" s="65">
        <f>shoot</f>
        <v>0</v>
      </c>
      <c r="H225" s="59">
        <f t="shared" si="407"/>
        <v>0</v>
      </c>
      <c r="I225" s="60">
        <v>1</v>
      </c>
      <c r="J225" s="61" t="s">
        <v>126</v>
      </c>
      <c r="K225" s="57"/>
      <c r="L225" s="174">
        <f t="shared" si="408"/>
        <v>0</v>
      </c>
      <c r="M225" s="174">
        <f>0</f>
        <v>0</v>
      </c>
      <c r="N225" s="5">
        <f t="shared" si="409"/>
        <v>0</v>
      </c>
      <c r="O225" s="67"/>
      <c r="P225" s="5">
        <f t="shared" si="410"/>
        <v>0</v>
      </c>
      <c r="U225" s="5">
        <f t="shared" si="411"/>
        <v>0</v>
      </c>
      <c r="V225" s="63">
        <f t="shared" si="412"/>
        <v>0</v>
      </c>
      <c r="W225" s="139">
        <f t="shared" si="413"/>
        <v>0</v>
      </c>
      <c r="AA225" s="184">
        <f t="shared" si="414"/>
        <v>0</v>
      </c>
      <c r="AB225" s="128"/>
      <c r="AC225" s="5">
        <f>SUMIF('Uitdraai administratie'!G:G,A:A,'Uitdraai administratie'!F:F)</f>
        <v>0</v>
      </c>
      <c r="AH225" s="128">
        <f>SUMIF('Uitdraai administratie'!G:G,A:A,'Uitdraai administratie'!F:F)</f>
        <v>0</v>
      </c>
      <c r="AI225" s="201">
        <f t="shared" si="415"/>
        <v>0</v>
      </c>
      <c r="AJ225" s="203">
        <f t="shared" si="416"/>
        <v>0</v>
      </c>
      <c r="AL225" s="174">
        <f>SUMIF('Uitdraai administratie'!G:G,A:A,'Uitdraai administratie'!T:T)</f>
        <v>0</v>
      </c>
      <c r="AM225" s="174">
        <f t="shared" si="417"/>
        <v>0</v>
      </c>
      <c r="AN225" s="174">
        <f t="shared" si="418"/>
        <v>0</v>
      </c>
    </row>
    <row r="226" spans="1:40" x14ac:dyDescent="0.25">
      <c r="A226" s="15">
        <v>2308</v>
      </c>
      <c r="B226" s="64" t="s">
        <v>205</v>
      </c>
      <c r="C226" s="64"/>
      <c r="D226" s="56"/>
      <c r="F226" s="65">
        <v>1</v>
      </c>
      <c r="H226" s="59">
        <f t="shared" si="407"/>
        <v>1</v>
      </c>
      <c r="I226" s="60">
        <v>1</v>
      </c>
      <c r="J226" s="61" t="s">
        <v>126</v>
      </c>
      <c r="K226" s="57"/>
      <c r="L226" s="174">
        <f t="shared" si="408"/>
        <v>0</v>
      </c>
      <c r="M226" s="174">
        <f>0</f>
        <v>0</v>
      </c>
      <c r="N226" s="5">
        <f t="shared" si="409"/>
        <v>0</v>
      </c>
      <c r="O226" s="67"/>
      <c r="P226" s="5">
        <f t="shared" si="410"/>
        <v>0</v>
      </c>
      <c r="U226" s="5">
        <f t="shared" si="411"/>
        <v>0</v>
      </c>
      <c r="V226" s="63">
        <f t="shared" si="412"/>
        <v>0</v>
      </c>
      <c r="W226" s="139">
        <f t="shared" si="413"/>
        <v>0</v>
      </c>
      <c r="AA226" s="184">
        <f t="shared" si="414"/>
        <v>0</v>
      </c>
      <c r="AB226" s="128"/>
      <c r="AC226" s="5">
        <f>SUMIF('Uitdraai administratie'!G:G,A:A,'Uitdraai administratie'!F:F)</f>
        <v>0</v>
      </c>
      <c r="AH226" s="128">
        <f>SUMIF('Uitdraai administratie'!G:G,A:A,'Uitdraai administratie'!F:F)</f>
        <v>0</v>
      </c>
      <c r="AI226" s="201">
        <f t="shared" si="415"/>
        <v>0</v>
      </c>
      <c r="AJ226" s="203">
        <f t="shared" si="416"/>
        <v>0</v>
      </c>
      <c r="AL226" s="174">
        <f>SUMIF('Uitdraai administratie'!G:G,A:A,'Uitdraai administratie'!T:T)</f>
        <v>0</v>
      </c>
      <c r="AM226" s="174">
        <f t="shared" si="417"/>
        <v>0</v>
      </c>
      <c r="AN226" s="174">
        <f t="shared" si="418"/>
        <v>0</v>
      </c>
    </row>
    <row r="227" spans="1:40" x14ac:dyDescent="0.25">
      <c r="A227" s="15">
        <v>2309</v>
      </c>
      <c r="B227" s="64" t="s">
        <v>206</v>
      </c>
      <c r="C227" s="64"/>
      <c r="D227" s="56"/>
      <c r="F227" s="65">
        <v>1</v>
      </c>
      <c r="H227" s="59">
        <f t="shared" si="407"/>
        <v>1</v>
      </c>
      <c r="I227" s="60">
        <v>1</v>
      </c>
      <c r="J227" s="61" t="s">
        <v>126</v>
      </c>
      <c r="K227" s="57"/>
      <c r="L227" s="174">
        <f t="shared" si="408"/>
        <v>0</v>
      </c>
      <c r="M227" s="174">
        <f>0</f>
        <v>0</v>
      </c>
      <c r="N227" s="5">
        <f t="shared" si="409"/>
        <v>0</v>
      </c>
      <c r="O227" s="67"/>
      <c r="P227" s="5">
        <f t="shared" si="410"/>
        <v>0</v>
      </c>
      <c r="U227" s="5">
        <f t="shared" si="411"/>
        <v>0</v>
      </c>
      <c r="V227" s="63">
        <f t="shared" si="412"/>
        <v>0</v>
      </c>
      <c r="W227" s="139">
        <f t="shared" si="413"/>
        <v>0</v>
      </c>
      <c r="AA227" s="184">
        <f t="shared" si="414"/>
        <v>0</v>
      </c>
      <c r="AB227" s="128"/>
      <c r="AC227" s="5">
        <f>SUMIF('Uitdraai administratie'!G:G,A:A,'Uitdraai administratie'!F:F)</f>
        <v>0</v>
      </c>
      <c r="AH227" s="128">
        <f>SUMIF('Uitdraai administratie'!G:G,A:A,'Uitdraai administratie'!F:F)</f>
        <v>0</v>
      </c>
      <c r="AI227" s="201">
        <f t="shared" si="415"/>
        <v>0</v>
      </c>
      <c r="AJ227" s="203">
        <f t="shared" si="416"/>
        <v>0</v>
      </c>
      <c r="AL227" s="174">
        <f>SUMIF('Uitdraai administratie'!G:G,A:A,'Uitdraai administratie'!T:T)</f>
        <v>0</v>
      </c>
      <c r="AM227" s="174">
        <f t="shared" si="417"/>
        <v>0</v>
      </c>
      <c r="AN227" s="174">
        <f t="shared" si="418"/>
        <v>0</v>
      </c>
    </row>
    <row r="228" spans="1:40" x14ac:dyDescent="0.25">
      <c r="A228" s="15">
        <v>2310</v>
      </c>
      <c r="B228" s="64" t="s">
        <v>207</v>
      </c>
      <c r="C228" s="64"/>
      <c r="D228" s="56"/>
      <c r="F228" s="65">
        <v>1</v>
      </c>
      <c r="H228" s="59">
        <f t="shared" si="407"/>
        <v>1</v>
      </c>
      <c r="I228" s="60">
        <v>1</v>
      </c>
      <c r="J228" s="61" t="s">
        <v>126</v>
      </c>
      <c r="K228" s="57"/>
      <c r="L228" s="174">
        <f t="shared" si="408"/>
        <v>0</v>
      </c>
      <c r="M228" s="174">
        <f>0</f>
        <v>0</v>
      </c>
      <c r="N228" s="5">
        <f t="shared" si="409"/>
        <v>0</v>
      </c>
      <c r="O228" s="67"/>
      <c r="P228" s="5">
        <f t="shared" si="410"/>
        <v>0</v>
      </c>
      <c r="U228" s="5">
        <f t="shared" si="411"/>
        <v>0</v>
      </c>
      <c r="V228" s="63">
        <f t="shared" si="412"/>
        <v>0</v>
      </c>
      <c r="W228" s="139">
        <f t="shared" si="413"/>
        <v>0</v>
      </c>
      <c r="AA228" s="184">
        <f t="shared" si="414"/>
        <v>0</v>
      </c>
      <c r="AB228" s="128"/>
      <c r="AC228" s="5">
        <f>SUMIF('Uitdraai administratie'!G:G,A:A,'Uitdraai administratie'!F:F)</f>
        <v>0</v>
      </c>
      <c r="AH228" s="128">
        <f>SUMIF('Uitdraai administratie'!G:G,A:A,'Uitdraai administratie'!F:F)</f>
        <v>0</v>
      </c>
      <c r="AI228" s="201">
        <f t="shared" si="415"/>
        <v>0</v>
      </c>
      <c r="AJ228" s="203">
        <f t="shared" si="416"/>
        <v>0</v>
      </c>
      <c r="AL228" s="174">
        <f>SUMIF('Uitdraai administratie'!G:G,A:A,'Uitdraai administratie'!T:T)</f>
        <v>0</v>
      </c>
      <c r="AM228" s="174">
        <f t="shared" si="417"/>
        <v>0</v>
      </c>
      <c r="AN228" s="174">
        <f t="shared" si="418"/>
        <v>0</v>
      </c>
    </row>
    <row r="229" spans="1:40" x14ac:dyDescent="0.25">
      <c r="A229" s="69">
        <v>2312</v>
      </c>
      <c r="B229" s="64" t="s">
        <v>208</v>
      </c>
      <c r="C229" s="64"/>
      <c r="D229" s="56"/>
      <c r="F229" s="65">
        <v>1</v>
      </c>
      <c r="H229" s="59">
        <f t="shared" si="407"/>
        <v>1</v>
      </c>
      <c r="I229" s="60">
        <v>1</v>
      </c>
      <c r="J229" s="61" t="s">
        <v>126</v>
      </c>
      <c r="K229" s="57"/>
      <c r="L229" s="174">
        <f t="shared" si="408"/>
        <v>0</v>
      </c>
      <c r="M229" s="174">
        <f>0</f>
        <v>0</v>
      </c>
      <c r="N229" s="5">
        <f t="shared" si="409"/>
        <v>0</v>
      </c>
      <c r="O229" s="67"/>
      <c r="P229" s="5">
        <f t="shared" si="410"/>
        <v>0</v>
      </c>
      <c r="U229" s="5">
        <f t="shared" si="411"/>
        <v>0</v>
      </c>
      <c r="V229" s="63">
        <f t="shared" si="412"/>
        <v>0</v>
      </c>
      <c r="W229" s="139">
        <f t="shared" si="413"/>
        <v>0</v>
      </c>
      <c r="AA229" s="184">
        <f t="shared" si="414"/>
        <v>0</v>
      </c>
      <c r="AB229" s="128"/>
      <c r="AC229" s="5">
        <f>SUMIF('Uitdraai administratie'!G:G,A:A,'Uitdraai administratie'!F:F)</f>
        <v>0</v>
      </c>
      <c r="AH229" s="128">
        <f>SUMIF('Uitdraai administratie'!G:G,A:A,'Uitdraai administratie'!F:F)</f>
        <v>0</v>
      </c>
      <c r="AI229" s="201">
        <f t="shared" si="415"/>
        <v>0</v>
      </c>
      <c r="AJ229" s="203">
        <f t="shared" si="416"/>
        <v>0</v>
      </c>
      <c r="AL229" s="174">
        <f>SUMIF('Uitdraai administratie'!G:G,A:A,'Uitdraai administratie'!T:T)</f>
        <v>0</v>
      </c>
      <c r="AM229" s="174">
        <f t="shared" si="417"/>
        <v>0</v>
      </c>
      <c r="AN229" s="174">
        <f t="shared" si="418"/>
        <v>0</v>
      </c>
    </row>
    <row r="230" spans="1:40" x14ac:dyDescent="0.25">
      <c r="A230" s="15">
        <v>2313</v>
      </c>
      <c r="B230" s="64" t="s">
        <v>209</v>
      </c>
      <c r="C230" s="64"/>
      <c r="D230" s="56"/>
      <c r="F230" s="65">
        <f>sm</f>
        <v>0</v>
      </c>
      <c r="H230" s="59">
        <f t="shared" si="407"/>
        <v>0</v>
      </c>
      <c r="I230" s="60">
        <v>1</v>
      </c>
      <c r="J230" s="61" t="s">
        <v>164</v>
      </c>
      <c r="K230" s="57"/>
      <c r="L230" s="174">
        <f t="shared" si="408"/>
        <v>0</v>
      </c>
      <c r="M230" s="174">
        <f>0</f>
        <v>0</v>
      </c>
      <c r="N230" s="5">
        <f t="shared" si="409"/>
        <v>0</v>
      </c>
      <c r="O230" s="67"/>
      <c r="P230" s="5">
        <f t="shared" si="410"/>
        <v>0</v>
      </c>
      <c r="U230" s="5">
        <f t="shared" si="411"/>
        <v>0</v>
      </c>
      <c r="V230" s="63">
        <f t="shared" si="412"/>
        <v>0</v>
      </c>
      <c r="W230" s="139">
        <f t="shared" si="413"/>
        <v>0</v>
      </c>
      <c r="AA230" s="184">
        <f t="shared" si="414"/>
        <v>0</v>
      </c>
      <c r="AB230" s="128"/>
      <c r="AC230" s="5">
        <f>SUMIF('Uitdraai administratie'!G:G,A:A,'Uitdraai administratie'!F:F)</f>
        <v>0</v>
      </c>
      <c r="AH230" s="128">
        <f>SUMIF('Uitdraai administratie'!G:G,A:A,'Uitdraai administratie'!F:F)</f>
        <v>0</v>
      </c>
      <c r="AI230" s="201">
        <f t="shared" si="415"/>
        <v>0</v>
      </c>
      <c r="AJ230" s="203">
        <f t="shared" si="416"/>
        <v>0</v>
      </c>
      <c r="AL230" s="174">
        <f>SUMIF('Uitdraai administratie'!G:G,A:A,'Uitdraai administratie'!T:T)</f>
        <v>0</v>
      </c>
      <c r="AM230" s="174">
        <f t="shared" si="417"/>
        <v>0</v>
      </c>
      <c r="AN230" s="174">
        <f t="shared" si="418"/>
        <v>0</v>
      </c>
    </row>
    <row r="231" spans="1:40" x14ac:dyDescent="0.25">
      <c r="A231" s="69">
        <v>2343</v>
      </c>
      <c r="B231" s="64" t="s">
        <v>210</v>
      </c>
      <c r="C231" s="64"/>
      <c r="D231" s="56"/>
      <c r="F231" s="65">
        <v>1</v>
      </c>
      <c r="H231" s="59">
        <f t="shared" si="407"/>
        <v>1</v>
      </c>
      <c r="I231" s="60">
        <v>1</v>
      </c>
      <c r="J231" s="61" t="s">
        <v>77</v>
      </c>
      <c r="K231" s="57"/>
      <c r="L231" s="174">
        <f t="shared" si="408"/>
        <v>0</v>
      </c>
      <c r="M231" s="174">
        <f>0</f>
        <v>0</v>
      </c>
      <c r="N231" s="5">
        <f t="shared" si="409"/>
        <v>0</v>
      </c>
      <c r="O231" s="67"/>
      <c r="P231" s="5">
        <f t="shared" si="410"/>
        <v>0</v>
      </c>
      <c r="U231" s="5">
        <f t="shared" si="411"/>
        <v>0</v>
      </c>
      <c r="V231" s="63">
        <f t="shared" si="412"/>
        <v>0</v>
      </c>
      <c r="W231" s="139">
        <f t="shared" si="413"/>
        <v>0</v>
      </c>
      <c r="AA231" s="184">
        <f t="shared" si="414"/>
        <v>0</v>
      </c>
      <c r="AB231" s="128"/>
      <c r="AC231" s="5">
        <f>SUMIF('Uitdraai administratie'!G:G,A:A,'Uitdraai administratie'!F:F)</f>
        <v>0</v>
      </c>
      <c r="AH231" s="128">
        <f>SUMIF('Uitdraai administratie'!G:G,A:A,'Uitdraai administratie'!F:F)</f>
        <v>0</v>
      </c>
      <c r="AI231" s="201">
        <f t="shared" si="415"/>
        <v>0</v>
      </c>
      <c r="AJ231" s="203">
        <f t="shared" si="416"/>
        <v>0</v>
      </c>
      <c r="AL231" s="174">
        <f>SUMIF('Uitdraai administratie'!G:G,A:A,'Uitdraai administratie'!T:T)</f>
        <v>0</v>
      </c>
      <c r="AM231" s="174">
        <f t="shared" si="417"/>
        <v>0</v>
      </c>
      <c r="AN231" s="174">
        <f t="shared" si="418"/>
        <v>0</v>
      </c>
    </row>
    <row r="232" spans="1:40" x14ac:dyDescent="0.25">
      <c r="A232" s="15">
        <v>2345</v>
      </c>
      <c r="B232" s="64" t="s">
        <v>211</v>
      </c>
      <c r="C232" s="64"/>
      <c r="D232" s="56"/>
      <c r="F232" s="65">
        <v>1</v>
      </c>
      <c r="H232" s="59">
        <f t="shared" si="407"/>
        <v>1</v>
      </c>
      <c r="I232" s="60">
        <v>1</v>
      </c>
      <c r="J232" s="61" t="s">
        <v>164</v>
      </c>
      <c r="K232" s="57"/>
      <c r="L232" s="174">
        <f t="shared" si="408"/>
        <v>0</v>
      </c>
      <c r="M232" s="174">
        <f>0</f>
        <v>0</v>
      </c>
      <c r="N232" s="5">
        <f t="shared" si="409"/>
        <v>0</v>
      </c>
      <c r="O232" s="67"/>
      <c r="P232" s="5">
        <f t="shared" si="410"/>
        <v>0</v>
      </c>
      <c r="U232" s="5">
        <f t="shared" si="411"/>
        <v>0</v>
      </c>
      <c r="V232" s="68"/>
      <c r="W232" s="138">
        <f t="shared" si="413"/>
        <v>0</v>
      </c>
      <c r="X232" s="148"/>
      <c r="Y232" s="148"/>
      <c r="Z232" s="148"/>
      <c r="AA232" s="184">
        <f t="shared" si="414"/>
        <v>0</v>
      </c>
      <c r="AB232" s="128"/>
      <c r="AC232" s="5">
        <f>SUMIF('Uitdraai administratie'!G:G,A:A,'Uitdraai administratie'!F:F)</f>
        <v>0</v>
      </c>
      <c r="AH232" s="137"/>
      <c r="AI232" s="201">
        <f t="shared" si="415"/>
        <v>0</v>
      </c>
      <c r="AJ232" s="203">
        <f t="shared" si="416"/>
        <v>0</v>
      </c>
      <c r="AL232" s="174">
        <f>SUMIF('Uitdraai administratie'!G:G,A:A,'Uitdraai administratie'!T:T)</f>
        <v>0</v>
      </c>
      <c r="AM232" s="174">
        <f t="shared" si="417"/>
        <v>0</v>
      </c>
      <c r="AN232" s="174">
        <f t="shared" si="418"/>
        <v>0</v>
      </c>
    </row>
    <row r="233" spans="1:40" x14ac:dyDescent="0.25">
      <c r="A233" s="15">
        <v>2392</v>
      </c>
      <c r="B233" s="64" t="s">
        <v>212</v>
      </c>
      <c r="C233" s="64"/>
      <c r="D233" s="56"/>
      <c r="F233" s="65">
        <v>1</v>
      </c>
      <c r="H233" s="59">
        <f t="shared" si="407"/>
        <v>1</v>
      </c>
      <c r="I233" s="60">
        <v>1</v>
      </c>
      <c r="J233" s="61" t="s">
        <v>77</v>
      </c>
      <c r="K233" s="57"/>
      <c r="L233" s="174">
        <f t="shared" si="408"/>
        <v>0</v>
      </c>
      <c r="M233" s="174">
        <f>0</f>
        <v>0</v>
      </c>
      <c r="N233" s="5">
        <f t="shared" si="409"/>
        <v>0</v>
      </c>
      <c r="O233" s="67"/>
      <c r="P233" s="5">
        <f t="shared" si="410"/>
        <v>0</v>
      </c>
      <c r="U233" s="5">
        <f t="shared" si="411"/>
        <v>0</v>
      </c>
      <c r="V233" s="63">
        <f>P233</f>
        <v>0</v>
      </c>
      <c r="W233" s="139">
        <f t="shared" si="413"/>
        <v>0</v>
      </c>
      <c r="AA233" s="184">
        <f t="shared" si="414"/>
        <v>0</v>
      </c>
      <c r="AB233" s="128"/>
      <c r="AC233" s="5">
        <f>SUMIF('Uitdraai administratie'!G:G,A:A,'Uitdraai administratie'!F:F)</f>
        <v>0</v>
      </c>
      <c r="AH233" s="128">
        <f>SUMIF('Uitdraai administratie'!G:G,A:A,'Uitdraai administratie'!F:F)</f>
        <v>0</v>
      </c>
      <c r="AI233" s="201">
        <f t="shared" si="415"/>
        <v>0</v>
      </c>
      <c r="AJ233" s="203">
        <f t="shared" si="416"/>
        <v>0</v>
      </c>
      <c r="AL233" s="174">
        <f>SUMIF('Uitdraai administratie'!G:G,A:A,'Uitdraai administratie'!T:T)</f>
        <v>0</v>
      </c>
      <c r="AM233" s="174">
        <f t="shared" si="417"/>
        <v>0</v>
      </c>
      <c r="AN233" s="174">
        <f t="shared" si="418"/>
        <v>0</v>
      </c>
    </row>
    <row r="234" spans="1:40" x14ac:dyDescent="0.25">
      <c r="A234" s="42"/>
      <c r="B234" s="71" t="s">
        <v>6</v>
      </c>
      <c r="C234" s="71"/>
      <c r="D234" s="56"/>
      <c r="H234" s="59"/>
      <c r="J234" s="61"/>
      <c r="K234" s="57"/>
      <c r="L234" s="170">
        <f t="shared" ref="L234:M234" si="419">SUM(L221:L233)</f>
        <v>0</v>
      </c>
      <c r="M234" s="170">
        <f t="shared" si="419"/>
        <v>0</v>
      </c>
      <c r="N234" s="27">
        <f t="shared" ref="N234:W234" si="420">SUM(N221:N233)</f>
        <v>0</v>
      </c>
      <c r="O234" s="72">
        <f t="shared" si="420"/>
        <v>0</v>
      </c>
      <c r="P234" s="27">
        <f t="shared" si="420"/>
        <v>0</v>
      </c>
      <c r="Q234" s="73">
        <f t="shared" si="420"/>
        <v>0</v>
      </c>
      <c r="R234" s="73">
        <f t="shared" si="420"/>
        <v>0</v>
      </c>
      <c r="S234" s="73">
        <f t="shared" si="420"/>
        <v>0</v>
      </c>
      <c r="T234" s="73">
        <f t="shared" si="420"/>
        <v>0</v>
      </c>
      <c r="U234" s="27">
        <f t="shared" si="420"/>
        <v>0</v>
      </c>
      <c r="V234" s="73">
        <f t="shared" si="420"/>
        <v>0</v>
      </c>
      <c r="W234" s="141">
        <f t="shared" si="420"/>
        <v>0</v>
      </c>
      <c r="X234" s="147"/>
      <c r="Y234" s="147"/>
      <c r="Z234" s="142"/>
      <c r="AA234" s="181">
        <f t="shared" ref="AA234:AJ234" si="421">SUM(AA221:AA233)</f>
        <v>0</v>
      </c>
      <c r="AB234" s="124">
        <f t="shared" si="421"/>
        <v>0</v>
      </c>
      <c r="AC234" s="27">
        <f t="shared" si="421"/>
        <v>0</v>
      </c>
      <c r="AD234" s="124">
        <f t="shared" si="421"/>
        <v>0</v>
      </c>
      <c r="AE234" s="124">
        <f t="shared" si="421"/>
        <v>0</v>
      </c>
      <c r="AF234" s="124">
        <f t="shared" si="421"/>
        <v>0</v>
      </c>
      <c r="AG234" s="124">
        <f t="shared" si="421"/>
        <v>0</v>
      </c>
      <c r="AH234" s="124">
        <f t="shared" si="421"/>
        <v>0</v>
      </c>
      <c r="AI234" s="201">
        <f t="shared" si="421"/>
        <v>0</v>
      </c>
      <c r="AJ234" s="203">
        <f t="shared" si="421"/>
        <v>0</v>
      </c>
      <c r="AL234" s="170">
        <f t="shared" ref="AL234:AM234" si="422">SUM(AL221:AL233)</f>
        <v>0</v>
      </c>
      <c r="AM234" s="170">
        <f t="shared" si="422"/>
        <v>0</v>
      </c>
      <c r="AN234" s="170">
        <f t="shared" ref="AN234" si="423">SUM(AN221:AN233)</f>
        <v>0</v>
      </c>
    </row>
    <row r="235" spans="1:40" x14ac:dyDescent="0.25">
      <c r="A235" s="15"/>
      <c r="B235" s="71"/>
      <c r="C235" s="71"/>
      <c r="D235" s="56"/>
      <c r="H235" s="59"/>
      <c r="J235" s="85"/>
      <c r="K235" s="57"/>
      <c r="L235" s="172"/>
      <c r="M235" s="172"/>
      <c r="N235" s="40"/>
      <c r="O235" s="86"/>
      <c r="P235" s="40"/>
      <c r="U235" s="5"/>
      <c r="AA235" s="183"/>
      <c r="AB235" s="132"/>
      <c r="AC235" s="40"/>
      <c r="AL235" s="172"/>
      <c r="AM235" s="172"/>
      <c r="AN235" s="172"/>
    </row>
    <row r="236" spans="1:40" x14ac:dyDescent="0.25">
      <c r="A236" s="23">
        <v>2400</v>
      </c>
      <c r="B236" s="8" t="s">
        <v>30</v>
      </c>
      <c r="C236" s="8"/>
      <c r="D236" s="56"/>
      <c r="H236" s="59"/>
      <c r="J236" s="61"/>
      <c r="K236" s="57"/>
      <c r="L236" s="174"/>
      <c r="M236" s="174"/>
      <c r="N236" s="5"/>
      <c r="O236" s="67"/>
      <c r="U236" s="5"/>
      <c r="AA236" s="184"/>
      <c r="AB236" s="128"/>
      <c r="AL236" s="174"/>
      <c r="AM236" s="174"/>
      <c r="AN236" s="174"/>
    </row>
    <row r="237" spans="1:40" x14ac:dyDescent="0.25">
      <c r="A237" s="15">
        <v>2401</v>
      </c>
      <c r="B237" s="64" t="s">
        <v>213</v>
      </c>
      <c r="C237" s="64"/>
      <c r="D237" s="56"/>
      <c r="F237" s="65">
        <v>1</v>
      </c>
      <c r="H237" s="59">
        <f t="shared" ref="H237:H253" si="424">SUM(E237:G237)</f>
        <v>1</v>
      </c>
      <c r="I237" s="60">
        <v>1</v>
      </c>
      <c r="J237" s="61" t="s">
        <v>126</v>
      </c>
      <c r="K237" s="57"/>
      <c r="L237" s="174">
        <f t="shared" ref="L237:L253" si="425">H:H*I:I*K:K</f>
        <v>0</v>
      </c>
      <c r="M237" s="174">
        <f>0</f>
        <v>0</v>
      </c>
      <c r="N237" s="5">
        <f t="shared" ref="N237:N253" si="426">L:L+M:M</f>
        <v>0</v>
      </c>
      <c r="O237" s="67"/>
      <c r="P237" s="5">
        <f t="shared" ref="P237:P253" si="427">MAX(N237-SUM(Q237:T237),0)</f>
        <v>0</v>
      </c>
      <c r="U237" s="5">
        <f t="shared" ref="U237:U253" si="428">N237-SUM(P237:T237)</f>
        <v>0</v>
      </c>
      <c r="V237" s="63">
        <f t="shared" ref="V237:V250" si="429">P237</f>
        <v>0</v>
      </c>
      <c r="W237" s="139">
        <f t="shared" ref="W237:W253" si="430">X:X+Y:Y</f>
        <v>0</v>
      </c>
      <c r="AA237" s="184">
        <f t="shared" ref="AA237:AA253" si="431">AC:AC+AD:AD+AE:AE+AF:AF+AG:AG</f>
        <v>0</v>
      </c>
      <c r="AB237" s="128"/>
      <c r="AC237" s="5">
        <f>SUMIF('Uitdraai administratie'!G:G,A:A,'Uitdraai administratie'!F:F)</f>
        <v>0</v>
      </c>
      <c r="AH237" s="128">
        <f>SUMIF('Uitdraai administratie'!G:G,A:A,'Uitdraai administratie'!F:F)</f>
        <v>0</v>
      </c>
      <c r="AI237" s="201">
        <f t="shared" ref="AI237:AI253" si="432">W:W+AA:AA</f>
        <v>0</v>
      </c>
      <c r="AJ237" s="203">
        <f t="shared" ref="AJ237:AJ253" si="433">N:N-AI:AI</f>
        <v>0</v>
      </c>
      <c r="AL237" s="174">
        <f>SUMIF('Uitdraai administratie'!G:G,A:A,'Uitdraai administratie'!T:T)</f>
        <v>0</v>
      </c>
      <c r="AM237" s="174">
        <f t="shared" ref="AM237:AM253" si="434">M:M</f>
        <v>0</v>
      </c>
      <c r="AN237" s="174">
        <f t="shared" ref="AN237:AN253" si="435">AM:AM-AL:AL</f>
        <v>0</v>
      </c>
    </row>
    <row r="238" spans="1:40" x14ac:dyDescent="0.25">
      <c r="A238" s="69">
        <v>2402</v>
      </c>
      <c r="B238" s="64" t="s">
        <v>214</v>
      </c>
      <c r="C238" s="64"/>
      <c r="D238" s="56"/>
      <c r="F238" s="65">
        <v>1</v>
      </c>
      <c r="H238" s="59">
        <f t="shared" si="424"/>
        <v>1</v>
      </c>
      <c r="I238" s="60">
        <v>1</v>
      </c>
      <c r="J238" s="61" t="s">
        <v>126</v>
      </c>
      <c r="K238" s="57"/>
      <c r="L238" s="174">
        <f t="shared" si="425"/>
        <v>0</v>
      </c>
      <c r="M238" s="174">
        <f>0</f>
        <v>0</v>
      </c>
      <c r="N238" s="5">
        <f t="shared" si="426"/>
        <v>0</v>
      </c>
      <c r="O238" s="67"/>
      <c r="P238" s="5">
        <f t="shared" si="427"/>
        <v>0</v>
      </c>
      <c r="U238" s="5">
        <f t="shared" si="428"/>
        <v>0</v>
      </c>
      <c r="V238" s="63">
        <f t="shared" si="429"/>
        <v>0</v>
      </c>
      <c r="W238" s="139">
        <f t="shared" si="430"/>
        <v>0</v>
      </c>
      <c r="AA238" s="184">
        <f t="shared" si="431"/>
        <v>0</v>
      </c>
      <c r="AB238" s="128"/>
      <c r="AC238" s="5">
        <f>SUMIF('Uitdraai administratie'!G:G,A:A,'Uitdraai administratie'!F:F)</f>
        <v>0</v>
      </c>
      <c r="AH238" s="128">
        <f>SUMIF('Uitdraai administratie'!G:G,A:A,'Uitdraai administratie'!F:F)</f>
        <v>0</v>
      </c>
      <c r="AI238" s="201">
        <f t="shared" si="432"/>
        <v>0</v>
      </c>
      <c r="AJ238" s="203">
        <f t="shared" si="433"/>
        <v>0</v>
      </c>
      <c r="AL238" s="174">
        <f>SUMIF('Uitdraai administratie'!G:G,A:A,'Uitdraai administratie'!T:T)</f>
        <v>0</v>
      </c>
      <c r="AM238" s="174">
        <f t="shared" si="434"/>
        <v>0</v>
      </c>
      <c r="AN238" s="174">
        <f t="shared" si="435"/>
        <v>0</v>
      </c>
    </row>
    <row r="239" spans="1:40" x14ac:dyDescent="0.25">
      <c r="A239" s="15">
        <v>2403</v>
      </c>
      <c r="B239" s="64" t="s">
        <v>215</v>
      </c>
      <c r="C239" s="64"/>
      <c r="D239" s="56"/>
      <c r="F239" s="65">
        <v>1</v>
      </c>
      <c r="H239" s="59">
        <f t="shared" si="424"/>
        <v>1</v>
      </c>
      <c r="I239" s="60">
        <v>1</v>
      </c>
      <c r="J239" s="61" t="s">
        <v>126</v>
      </c>
      <c r="K239" s="57"/>
      <c r="L239" s="174">
        <f t="shared" si="425"/>
        <v>0</v>
      </c>
      <c r="M239" s="174">
        <f>0</f>
        <v>0</v>
      </c>
      <c r="N239" s="5">
        <f t="shared" si="426"/>
        <v>0</v>
      </c>
      <c r="O239" s="67"/>
      <c r="P239" s="5">
        <f t="shared" si="427"/>
        <v>0</v>
      </c>
      <c r="U239" s="5">
        <f t="shared" si="428"/>
        <v>0</v>
      </c>
      <c r="V239" s="63">
        <f t="shared" si="429"/>
        <v>0</v>
      </c>
      <c r="W239" s="139">
        <f t="shared" si="430"/>
        <v>0</v>
      </c>
      <c r="AA239" s="184">
        <f t="shared" si="431"/>
        <v>0</v>
      </c>
      <c r="AB239" s="128"/>
      <c r="AC239" s="5">
        <f>SUMIF('Uitdraai administratie'!G:G,A:A,'Uitdraai administratie'!F:F)</f>
        <v>0</v>
      </c>
      <c r="AH239" s="128">
        <f>SUMIF('Uitdraai administratie'!G:G,A:A,'Uitdraai administratie'!F:F)</f>
        <v>0</v>
      </c>
      <c r="AI239" s="201">
        <f t="shared" si="432"/>
        <v>0</v>
      </c>
      <c r="AJ239" s="203">
        <f t="shared" si="433"/>
        <v>0</v>
      </c>
      <c r="AL239" s="174">
        <f>SUMIF('Uitdraai administratie'!G:G,A:A,'Uitdraai administratie'!T:T)</f>
        <v>0</v>
      </c>
      <c r="AM239" s="174">
        <f t="shared" si="434"/>
        <v>0</v>
      </c>
      <c r="AN239" s="174">
        <f t="shared" si="435"/>
        <v>0</v>
      </c>
    </row>
    <row r="240" spans="1:40" x14ac:dyDescent="0.25">
      <c r="A240" s="15">
        <v>2406</v>
      </c>
      <c r="B240" s="64" t="s">
        <v>216</v>
      </c>
      <c r="C240" s="64"/>
      <c r="D240" s="56"/>
      <c r="F240" s="65">
        <v>1</v>
      </c>
      <c r="H240" s="59">
        <f t="shared" si="424"/>
        <v>1</v>
      </c>
      <c r="I240" s="60">
        <v>1</v>
      </c>
      <c r="J240" s="61" t="s">
        <v>126</v>
      </c>
      <c r="K240" s="57"/>
      <c r="L240" s="174">
        <f t="shared" si="425"/>
        <v>0</v>
      </c>
      <c r="M240" s="174">
        <f>0</f>
        <v>0</v>
      </c>
      <c r="N240" s="5">
        <f t="shared" si="426"/>
        <v>0</v>
      </c>
      <c r="O240" s="67"/>
      <c r="P240" s="5">
        <f t="shared" si="427"/>
        <v>0</v>
      </c>
      <c r="U240" s="5">
        <f t="shared" si="428"/>
        <v>0</v>
      </c>
      <c r="V240" s="63">
        <f t="shared" si="429"/>
        <v>0</v>
      </c>
      <c r="W240" s="139">
        <f t="shared" si="430"/>
        <v>0</v>
      </c>
      <c r="AA240" s="184">
        <f t="shared" si="431"/>
        <v>0</v>
      </c>
      <c r="AB240" s="128"/>
      <c r="AC240" s="5">
        <f>SUMIF('Uitdraai administratie'!G:G,A:A,'Uitdraai administratie'!F:F)</f>
        <v>0</v>
      </c>
      <c r="AH240" s="128">
        <f>SUMIF('Uitdraai administratie'!G:G,A:A,'Uitdraai administratie'!F:F)</f>
        <v>0</v>
      </c>
      <c r="AI240" s="201">
        <f t="shared" si="432"/>
        <v>0</v>
      </c>
      <c r="AJ240" s="203">
        <f t="shared" si="433"/>
        <v>0</v>
      </c>
      <c r="AL240" s="174">
        <f>SUMIF('Uitdraai administratie'!G:G,A:A,'Uitdraai administratie'!T:T)</f>
        <v>0</v>
      </c>
      <c r="AM240" s="174">
        <f t="shared" si="434"/>
        <v>0</v>
      </c>
      <c r="AN240" s="174">
        <f t="shared" si="435"/>
        <v>0</v>
      </c>
    </row>
    <row r="241" spans="1:40" x14ac:dyDescent="0.25">
      <c r="A241" s="15">
        <v>2407</v>
      </c>
      <c r="B241" s="64" t="s">
        <v>217</v>
      </c>
      <c r="C241" s="64"/>
      <c r="D241" s="56"/>
      <c r="F241" s="65">
        <v>1</v>
      </c>
      <c r="H241" s="59">
        <f t="shared" si="424"/>
        <v>1</v>
      </c>
      <c r="I241" s="60">
        <v>1</v>
      </c>
      <c r="J241" s="61" t="s">
        <v>126</v>
      </c>
      <c r="K241" s="57"/>
      <c r="L241" s="174">
        <f t="shared" si="425"/>
        <v>0</v>
      </c>
      <c r="M241" s="174">
        <f>0</f>
        <v>0</v>
      </c>
      <c r="N241" s="5">
        <f t="shared" si="426"/>
        <v>0</v>
      </c>
      <c r="O241" s="67"/>
      <c r="P241" s="5">
        <f t="shared" si="427"/>
        <v>0</v>
      </c>
      <c r="U241" s="5">
        <f t="shared" si="428"/>
        <v>0</v>
      </c>
      <c r="V241" s="63">
        <f t="shared" si="429"/>
        <v>0</v>
      </c>
      <c r="W241" s="139">
        <f t="shared" si="430"/>
        <v>0</v>
      </c>
      <c r="AA241" s="184">
        <f t="shared" si="431"/>
        <v>0</v>
      </c>
      <c r="AB241" s="128"/>
      <c r="AC241" s="5">
        <f>SUMIF('Uitdraai administratie'!G:G,A:A,'Uitdraai administratie'!F:F)</f>
        <v>0</v>
      </c>
      <c r="AH241" s="128">
        <f>SUMIF('Uitdraai administratie'!G:G,A:A,'Uitdraai administratie'!F:F)</f>
        <v>0</v>
      </c>
      <c r="AI241" s="201">
        <f t="shared" si="432"/>
        <v>0</v>
      </c>
      <c r="AJ241" s="203">
        <f t="shared" si="433"/>
        <v>0</v>
      </c>
      <c r="AL241" s="174">
        <f>SUMIF('Uitdraai administratie'!G:G,A:A,'Uitdraai administratie'!T:T)</f>
        <v>0</v>
      </c>
      <c r="AM241" s="174">
        <f t="shared" si="434"/>
        <v>0</v>
      </c>
      <c r="AN241" s="174">
        <f t="shared" si="435"/>
        <v>0</v>
      </c>
    </row>
    <row r="242" spans="1:40" x14ac:dyDescent="0.25">
      <c r="A242" s="15">
        <v>2408</v>
      </c>
      <c r="B242" s="64" t="s">
        <v>218</v>
      </c>
      <c r="C242" s="64"/>
      <c r="D242" s="56"/>
      <c r="F242" s="65">
        <v>1</v>
      </c>
      <c r="H242" s="59">
        <f t="shared" si="424"/>
        <v>1</v>
      </c>
      <c r="I242" s="60">
        <v>1</v>
      </c>
      <c r="J242" s="61" t="s">
        <v>126</v>
      </c>
      <c r="K242" s="57"/>
      <c r="L242" s="174">
        <f t="shared" si="425"/>
        <v>0</v>
      </c>
      <c r="M242" s="174">
        <f>0</f>
        <v>0</v>
      </c>
      <c r="N242" s="5">
        <f t="shared" si="426"/>
        <v>0</v>
      </c>
      <c r="O242" s="67"/>
      <c r="P242" s="5">
        <f t="shared" si="427"/>
        <v>0</v>
      </c>
      <c r="U242" s="5">
        <f t="shared" si="428"/>
        <v>0</v>
      </c>
      <c r="V242" s="63">
        <f t="shared" si="429"/>
        <v>0</v>
      </c>
      <c r="W242" s="139">
        <f t="shared" si="430"/>
        <v>0</v>
      </c>
      <c r="AA242" s="184">
        <f t="shared" si="431"/>
        <v>0</v>
      </c>
      <c r="AB242" s="128"/>
      <c r="AC242" s="5">
        <f>SUMIF('Uitdraai administratie'!G:G,A:A,'Uitdraai administratie'!F:F)</f>
        <v>0</v>
      </c>
      <c r="AH242" s="128">
        <f>SUMIF('Uitdraai administratie'!G:G,A:A,'Uitdraai administratie'!F:F)</f>
        <v>0</v>
      </c>
      <c r="AI242" s="201">
        <f t="shared" si="432"/>
        <v>0</v>
      </c>
      <c r="AJ242" s="203">
        <f t="shared" si="433"/>
        <v>0</v>
      </c>
      <c r="AL242" s="174">
        <f>SUMIF('Uitdraai administratie'!G:G,A:A,'Uitdraai administratie'!T:T)</f>
        <v>0</v>
      </c>
      <c r="AM242" s="174">
        <f t="shared" si="434"/>
        <v>0</v>
      </c>
      <c r="AN242" s="174">
        <f t="shared" si="435"/>
        <v>0</v>
      </c>
    </row>
    <row r="243" spans="1:40" x14ac:dyDescent="0.25">
      <c r="A243" s="69">
        <v>2409</v>
      </c>
      <c r="B243" s="64" t="s">
        <v>219</v>
      </c>
      <c r="C243" s="64"/>
      <c r="D243" s="56"/>
      <c r="F243" s="65">
        <v>1</v>
      </c>
      <c r="H243" s="59">
        <f t="shared" si="424"/>
        <v>1</v>
      </c>
      <c r="I243" s="60">
        <v>1</v>
      </c>
      <c r="J243" s="61" t="s">
        <v>126</v>
      </c>
      <c r="K243" s="57"/>
      <c r="L243" s="174">
        <f t="shared" si="425"/>
        <v>0</v>
      </c>
      <c r="M243" s="174">
        <f>0</f>
        <v>0</v>
      </c>
      <c r="N243" s="5">
        <f t="shared" si="426"/>
        <v>0</v>
      </c>
      <c r="O243" s="67"/>
      <c r="P243" s="5">
        <f t="shared" si="427"/>
        <v>0</v>
      </c>
      <c r="U243" s="5">
        <f t="shared" si="428"/>
        <v>0</v>
      </c>
      <c r="V243" s="63">
        <f t="shared" si="429"/>
        <v>0</v>
      </c>
      <c r="W243" s="139">
        <f t="shared" si="430"/>
        <v>0</v>
      </c>
      <c r="AA243" s="184">
        <f t="shared" si="431"/>
        <v>0</v>
      </c>
      <c r="AB243" s="128"/>
      <c r="AC243" s="5">
        <f>SUMIF('Uitdraai administratie'!G:G,A:A,'Uitdraai administratie'!F:F)</f>
        <v>0</v>
      </c>
      <c r="AH243" s="128">
        <f>SUMIF('Uitdraai administratie'!G:G,A:A,'Uitdraai administratie'!F:F)</f>
        <v>0</v>
      </c>
      <c r="AI243" s="201">
        <f t="shared" si="432"/>
        <v>0</v>
      </c>
      <c r="AJ243" s="203">
        <f t="shared" si="433"/>
        <v>0</v>
      </c>
      <c r="AL243" s="174">
        <f>SUMIF('Uitdraai administratie'!G:G,A:A,'Uitdraai administratie'!T:T)</f>
        <v>0</v>
      </c>
      <c r="AM243" s="174">
        <f t="shared" si="434"/>
        <v>0</v>
      </c>
      <c r="AN243" s="174">
        <f t="shared" si="435"/>
        <v>0</v>
      </c>
    </row>
    <row r="244" spans="1:40" x14ac:dyDescent="0.25">
      <c r="A244" s="15">
        <v>2440</v>
      </c>
      <c r="B244" s="64" t="s">
        <v>220</v>
      </c>
      <c r="C244" s="64"/>
      <c r="D244" s="56"/>
      <c r="F244" s="65">
        <v>1</v>
      </c>
      <c r="H244" s="59">
        <f t="shared" si="424"/>
        <v>1</v>
      </c>
      <c r="I244" s="60">
        <v>1</v>
      </c>
      <c r="J244" s="61" t="s">
        <v>77</v>
      </c>
      <c r="K244" s="57"/>
      <c r="L244" s="174">
        <f t="shared" si="425"/>
        <v>0</v>
      </c>
      <c r="M244" s="174">
        <f>0</f>
        <v>0</v>
      </c>
      <c r="N244" s="5">
        <f t="shared" si="426"/>
        <v>0</v>
      </c>
      <c r="O244" s="67"/>
      <c r="P244" s="5">
        <f t="shared" si="427"/>
        <v>0</v>
      </c>
      <c r="U244" s="5">
        <f t="shared" si="428"/>
        <v>0</v>
      </c>
      <c r="V244" s="63">
        <f t="shared" si="429"/>
        <v>0</v>
      </c>
      <c r="W244" s="139">
        <f t="shared" si="430"/>
        <v>0</v>
      </c>
      <c r="AA244" s="184">
        <f t="shared" si="431"/>
        <v>0</v>
      </c>
      <c r="AB244" s="128"/>
      <c r="AC244" s="5">
        <f>SUMIF('Uitdraai administratie'!G:G,A:A,'Uitdraai administratie'!F:F)</f>
        <v>0</v>
      </c>
      <c r="AH244" s="128">
        <f>SUMIF('Uitdraai administratie'!G:G,A:A,'Uitdraai administratie'!F:F)</f>
        <v>0</v>
      </c>
      <c r="AI244" s="201">
        <f t="shared" si="432"/>
        <v>0</v>
      </c>
      <c r="AJ244" s="203">
        <f t="shared" si="433"/>
        <v>0</v>
      </c>
      <c r="AL244" s="174">
        <f>SUMIF('Uitdraai administratie'!G:G,A:A,'Uitdraai administratie'!T:T)</f>
        <v>0</v>
      </c>
      <c r="AM244" s="174">
        <f t="shared" si="434"/>
        <v>0</v>
      </c>
      <c r="AN244" s="174">
        <f t="shared" si="435"/>
        <v>0</v>
      </c>
    </row>
    <row r="245" spans="1:40" x14ac:dyDescent="0.25">
      <c r="A245" s="15">
        <v>2441</v>
      </c>
      <c r="B245" s="64" t="s">
        <v>161</v>
      </c>
      <c r="C245" s="64"/>
      <c r="D245" s="56"/>
      <c r="F245" s="65">
        <v>1</v>
      </c>
      <c r="H245" s="59">
        <f t="shared" si="424"/>
        <v>1</v>
      </c>
      <c r="I245" s="60">
        <v>1</v>
      </c>
      <c r="J245" s="61" t="s">
        <v>77</v>
      </c>
      <c r="K245" s="57"/>
      <c r="L245" s="174">
        <f t="shared" si="425"/>
        <v>0</v>
      </c>
      <c r="M245" s="174">
        <f>0</f>
        <v>0</v>
      </c>
      <c r="N245" s="5">
        <f t="shared" si="426"/>
        <v>0</v>
      </c>
      <c r="O245" s="67"/>
      <c r="P245" s="5">
        <f t="shared" si="427"/>
        <v>0</v>
      </c>
      <c r="U245" s="5">
        <f t="shared" si="428"/>
        <v>0</v>
      </c>
      <c r="V245" s="63">
        <f t="shared" si="429"/>
        <v>0</v>
      </c>
      <c r="W245" s="139">
        <f t="shared" si="430"/>
        <v>0</v>
      </c>
      <c r="AA245" s="184">
        <f t="shared" si="431"/>
        <v>0</v>
      </c>
      <c r="AB245" s="128"/>
      <c r="AC245" s="5">
        <f>SUMIF('Uitdraai administratie'!G:G,A:A,'Uitdraai administratie'!F:F)</f>
        <v>0</v>
      </c>
      <c r="AH245" s="128">
        <f>SUMIF('Uitdraai administratie'!G:G,A:A,'Uitdraai administratie'!F:F)</f>
        <v>0</v>
      </c>
      <c r="AI245" s="201">
        <f t="shared" si="432"/>
        <v>0</v>
      </c>
      <c r="AJ245" s="203">
        <f t="shared" si="433"/>
        <v>0</v>
      </c>
      <c r="AL245" s="174">
        <f>SUMIF('Uitdraai administratie'!G:G,A:A,'Uitdraai administratie'!T:T)</f>
        <v>0</v>
      </c>
      <c r="AM245" s="174">
        <f t="shared" si="434"/>
        <v>0</v>
      </c>
      <c r="AN245" s="174">
        <f t="shared" si="435"/>
        <v>0</v>
      </c>
    </row>
    <row r="246" spans="1:40" x14ac:dyDescent="0.25">
      <c r="A246" s="15">
        <v>2442</v>
      </c>
      <c r="B246" s="64" t="s">
        <v>162</v>
      </c>
      <c r="C246" s="64"/>
      <c r="D246" s="56"/>
      <c r="F246" s="65">
        <v>1</v>
      </c>
      <c r="H246" s="59">
        <f t="shared" si="424"/>
        <v>1</v>
      </c>
      <c r="I246" s="60">
        <v>1</v>
      </c>
      <c r="J246" s="61" t="s">
        <v>77</v>
      </c>
      <c r="K246" s="57"/>
      <c r="L246" s="174">
        <f t="shared" si="425"/>
        <v>0</v>
      </c>
      <c r="M246" s="174">
        <f>0</f>
        <v>0</v>
      </c>
      <c r="N246" s="5">
        <f t="shared" si="426"/>
        <v>0</v>
      </c>
      <c r="O246" s="67"/>
      <c r="P246" s="5">
        <f t="shared" si="427"/>
        <v>0</v>
      </c>
      <c r="U246" s="5">
        <f t="shared" si="428"/>
        <v>0</v>
      </c>
      <c r="V246" s="63">
        <f t="shared" si="429"/>
        <v>0</v>
      </c>
      <c r="W246" s="139">
        <f t="shared" si="430"/>
        <v>0</v>
      </c>
      <c r="AA246" s="184">
        <f t="shared" si="431"/>
        <v>0</v>
      </c>
      <c r="AB246" s="128"/>
      <c r="AC246" s="5">
        <f>SUMIF('Uitdraai administratie'!G:G,A:A,'Uitdraai administratie'!F:F)</f>
        <v>0</v>
      </c>
      <c r="AH246" s="128">
        <f>SUMIF('Uitdraai administratie'!G:G,A:A,'Uitdraai administratie'!F:F)</f>
        <v>0</v>
      </c>
      <c r="AI246" s="201">
        <f t="shared" si="432"/>
        <v>0</v>
      </c>
      <c r="AJ246" s="203">
        <f t="shared" si="433"/>
        <v>0</v>
      </c>
      <c r="AL246" s="174">
        <f>SUMIF('Uitdraai administratie'!G:G,A:A,'Uitdraai administratie'!T:T)</f>
        <v>0</v>
      </c>
      <c r="AM246" s="174">
        <f t="shared" si="434"/>
        <v>0</v>
      </c>
      <c r="AN246" s="174">
        <f t="shared" si="435"/>
        <v>0</v>
      </c>
    </row>
    <row r="247" spans="1:40" x14ac:dyDescent="0.25">
      <c r="A247" s="69">
        <v>2443</v>
      </c>
      <c r="B247" s="64" t="s">
        <v>221</v>
      </c>
      <c r="C247" s="64"/>
      <c r="D247" s="56"/>
      <c r="F247" s="65">
        <v>1</v>
      </c>
      <c r="H247" s="59">
        <f t="shared" si="424"/>
        <v>1</v>
      </c>
      <c r="I247" s="60">
        <v>1</v>
      </c>
      <c r="J247" s="61" t="s">
        <v>77</v>
      </c>
      <c r="K247" s="57"/>
      <c r="L247" s="174">
        <f t="shared" si="425"/>
        <v>0</v>
      </c>
      <c r="M247" s="174">
        <f>0</f>
        <v>0</v>
      </c>
      <c r="N247" s="5">
        <f t="shared" si="426"/>
        <v>0</v>
      </c>
      <c r="O247" s="67"/>
      <c r="P247" s="5">
        <f t="shared" si="427"/>
        <v>0</v>
      </c>
      <c r="U247" s="5">
        <f t="shared" si="428"/>
        <v>0</v>
      </c>
      <c r="V247" s="63">
        <f t="shared" si="429"/>
        <v>0</v>
      </c>
      <c r="W247" s="139">
        <f t="shared" si="430"/>
        <v>0</v>
      </c>
      <c r="AA247" s="184">
        <f t="shared" si="431"/>
        <v>0</v>
      </c>
      <c r="AB247" s="128"/>
      <c r="AC247" s="5">
        <f>SUMIF('Uitdraai administratie'!G:G,A:A,'Uitdraai administratie'!F:F)</f>
        <v>0</v>
      </c>
      <c r="AH247" s="128">
        <f>SUMIF('Uitdraai administratie'!G:G,A:A,'Uitdraai administratie'!F:F)</f>
        <v>0</v>
      </c>
      <c r="AI247" s="201">
        <f t="shared" si="432"/>
        <v>0</v>
      </c>
      <c r="AJ247" s="203">
        <f t="shared" si="433"/>
        <v>0</v>
      </c>
      <c r="AL247" s="174">
        <f>SUMIF('Uitdraai administratie'!G:G,A:A,'Uitdraai administratie'!T:T)</f>
        <v>0</v>
      </c>
      <c r="AM247" s="174">
        <f t="shared" si="434"/>
        <v>0</v>
      </c>
      <c r="AN247" s="174">
        <f t="shared" si="435"/>
        <v>0</v>
      </c>
    </row>
    <row r="248" spans="1:40" x14ac:dyDescent="0.25">
      <c r="A248" s="69">
        <v>2445</v>
      </c>
      <c r="B248" s="64" t="s">
        <v>222</v>
      </c>
      <c r="C248" s="64"/>
      <c r="D248" s="56"/>
      <c r="F248" s="65">
        <v>1</v>
      </c>
      <c r="H248" s="59">
        <f t="shared" si="424"/>
        <v>1</v>
      </c>
      <c r="I248" s="60">
        <v>1</v>
      </c>
      <c r="J248" s="61" t="s">
        <v>77</v>
      </c>
      <c r="K248" s="57"/>
      <c r="L248" s="174">
        <f t="shared" si="425"/>
        <v>0</v>
      </c>
      <c r="M248" s="174">
        <f>0</f>
        <v>0</v>
      </c>
      <c r="N248" s="5">
        <f t="shared" si="426"/>
        <v>0</v>
      </c>
      <c r="O248" s="67"/>
      <c r="P248" s="5">
        <f t="shared" si="427"/>
        <v>0</v>
      </c>
      <c r="U248" s="5">
        <f t="shared" si="428"/>
        <v>0</v>
      </c>
      <c r="V248" s="63">
        <f t="shared" si="429"/>
        <v>0</v>
      </c>
      <c r="W248" s="139">
        <f t="shared" si="430"/>
        <v>0</v>
      </c>
      <c r="AA248" s="184">
        <f t="shared" si="431"/>
        <v>0</v>
      </c>
      <c r="AB248" s="128"/>
      <c r="AC248" s="5">
        <f>SUMIF('Uitdraai administratie'!G:G,A:A,'Uitdraai administratie'!F:F)</f>
        <v>0</v>
      </c>
      <c r="AH248" s="128">
        <f>SUMIF('Uitdraai administratie'!G:G,A:A,'Uitdraai administratie'!F:F)</f>
        <v>0</v>
      </c>
      <c r="AI248" s="201">
        <f t="shared" si="432"/>
        <v>0</v>
      </c>
      <c r="AJ248" s="203">
        <f t="shared" si="433"/>
        <v>0</v>
      </c>
      <c r="AL248" s="174">
        <f>SUMIF('Uitdraai administratie'!G:G,A:A,'Uitdraai administratie'!T:T)</f>
        <v>0</v>
      </c>
      <c r="AM248" s="174">
        <f t="shared" si="434"/>
        <v>0</v>
      </c>
      <c r="AN248" s="174">
        <f t="shared" si="435"/>
        <v>0</v>
      </c>
    </row>
    <row r="249" spans="1:40" x14ac:dyDescent="0.25">
      <c r="A249" s="15">
        <v>2446</v>
      </c>
      <c r="B249" s="64" t="s">
        <v>223</v>
      </c>
      <c r="C249" s="64"/>
      <c r="D249" s="56"/>
      <c r="F249" s="65">
        <v>1</v>
      </c>
      <c r="H249" s="59">
        <f t="shared" si="424"/>
        <v>1</v>
      </c>
      <c r="I249" s="60">
        <v>1</v>
      </c>
      <c r="J249" s="61" t="s">
        <v>77</v>
      </c>
      <c r="K249" s="57"/>
      <c r="L249" s="174">
        <f t="shared" si="425"/>
        <v>0</v>
      </c>
      <c r="M249" s="174">
        <f>0</f>
        <v>0</v>
      </c>
      <c r="N249" s="5">
        <f t="shared" si="426"/>
        <v>0</v>
      </c>
      <c r="O249" s="67"/>
      <c r="P249" s="5">
        <f t="shared" si="427"/>
        <v>0</v>
      </c>
      <c r="U249" s="5">
        <f t="shared" si="428"/>
        <v>0</v>
      </c>
      <c r="V249" s="63">
        <f t="shared" si="429"/>
        <v>0</v>
      </c>
      <c r="W249" s="139">
        <f t="shared" si="430"/>
        <v>0</v>
      </c>
      <c r="AA249" s="184">
        <f t="shared" si="431"/>
        <v>0</v>
      </c>
      <c r="AB249" s="128"/>
      <c r="AC249" s="5">
        <f>SUMIF('Uitdraai administratie'!G:G,A:A,'Uitdraai administratie'!F:F)</f>
        <v>0</v>
      </c>
      <c r="AH249" s="128">
        <f>SUMIF('Uitdraai administratie'!G:G,A:A,'Uitdraai administratie'!F:F)</f>
        <v>0</v>
      </c>
      <c r="AI249" s="201">
        <f t="shared" si="432"/>
        <v>0</v>
      </c>
      <c r="AJ249" s="203">
        <f t="shared" si="433"/>
        <v>0</v>
      </c>
      <c r="AL249" s="174">
        <f>SUMIF('Uitdraai administratie'!G:G,A:A,'Uitdraai administratie'!T:T)</f>
        <v>0</v>
      </c>
      <c r="AM249" s="174">
        <f t="shared" si="434"/>
        <v>0</v>
      </c>
      <c r="AN249" s="174">
        <f t="shared" si="435"/>
        <v>0</v>
      </c>
    </row>
    <row r="250" spans="1:40" x14ac:dyDescent="0.25">
      <c r="A250" s="15">
        <v>2447</v>
      </c>
      <c r="B250" s="64" t="s">
        <v>224</v>
      </c>
      <c r="C250" s="64"/>
      <c r="D250" s="56"/>
      <c r="F250" s="65">
        <v>1</v>
      </c>
      <c r="H250" s="59">
        <f t="shared" si="424"/>
        <v>1</v>
      </c>
      <c r="I250" s="60">
        <v>1</v>
      </c>
      <c r="J250" s="61" t="s">
        <v>77</v>
      </c>
      <c r="K250" s="57"/>
      <c r="L250" s="174">
        <f t="shared" si="425"/>
        <v>0</v>
      </c>
      <c r="M250" s="174">
        <f>0</f>
        <v>0</v>
      </c>
      <c r="N250" s="5">
        <f t="shared" si="426"/>
        <v>0</v>
      </c>
      <c r="O250" s="67"/>
      <c r="P250" s="5">
        <f t="shared" si="427"/>
        <v>0</v>
      </c>
      <c r="U250" s="5">
        <f t="shared" si="428"/>
        <v>0</v>
      </c>
      <c r="V250" s="63">
        <f t="shared" si="429"/>
        <v>0</v>
      </c>
      <c r="W250" s="139">
        <f t="shared" si="430"/>
        <v>0</v>
      </c>
      <c r="AA250" s="184">
        <f t="shared" si="431"/>
        <v>0</v>
      </c>
      <c r="AB250" s="128"/>
      <c r="AC250" s="5">
        <f>SUMIF('Uitdraai administratie'!G:G,A:A,'Uitdraai administratie'!F:F)</f>
        <v>0</v>
      </c>
      <c r="AH250" s="128">
        <f>SUMIF('Uitdraai administratie'!G:G,A:A,'Uitdraai administratie'!F:F)</f>
        <v>0</v>
      </c>
      <c r="AI250" s="201">
        <f t="shared" si="432"/>
        <v>0</v>
      </c>
      <c r="AJ250" s="203">
        <f t="shared" si="433"/>
        <v>0</v>
      </c>
      <c r="AL250" s="174">
        <f>SUMIF('Uitdraai administratie'!G:G,A:A,'Uitdraai administratie'!T:T)</f>
        <v>0</v>
      </c>
      <c r="AM250" s="174">
        <f t="shared" si="434"/>
        <v>0</v>
      </c>
      <c r="AN250" s="174">
        <f t="shared" si="435"/>
        <v>0</v>
      </c>
    </row>
    <row r="251" spans="1:40" x14ac:dyDescent="0.25">
      <c r="A251" s="15">
        <v>2460</v>
      </c>
      <c r="B251" s="64" t="s">
        <v>225</v>
      </c>
      <c r="C251" s="64"/>
      <c r="D251" s="56"/>
      <c r="E251" s="60">
        <f>sm</f>
        <v>0</v>
      </c>
      <c r="F251" s="65">
        <f>sm</f>
        <v>0</v>
      </c>
      <c r="H251" s="59">
        <f t="shared" si="424"/>
        <v>0</v>
      </c>
      <c r="I251" s="60">
        <v>1</v>
      </c>
      <c r="J251" s="61" t="s">
        <v>164</v>
      </c>
      <c r="K251" s="57"/>
      <c r="L251" s="174">
        <f t="shared" si="425"/>
        <v>0</v>
      </c>
      <c r="M251" s="174">
        <f>0</f>
        <v>0</v>
      </c>
      <c r="N251" s="5">
        <f t="shared" si="426"/>
        <v>0</v>
      </c>
      <c r="O251" s="67"/>
      <c r="P251" s="5">
        <f t="shared" si="427"/>
        <v>0</v>
      </c>
      <c r="U251" s="5">
        <f t="shared" si="428"/>
        <v>0</v>
      </c>
      <c r="V251" s="68"/>
      <c r="W251" s="138">
        <f t="shared" si="430"/>
        <v>0</v>
      </c>
      <c r="X251" s="148"/>
      <c r="Y251" s="148"/>
      <c r="Z251" s="148"/>
      <c r="AA251" s="184">
        <f t="shared" si="431"/>
        <v>0</v>
      </c>
      <c r="AB251" s="128"/>
      <c r="AC251" s="5">
        <f>SUMIF('Uitdraai administratie'!G:G,A:A,'Uitdraai administratie'!F:F)</f>
        <v>0</v>
      </c>
      <c r="AH251" s="137"/>
      <c r="AI251" s="201">
        <f t="shared" si="432"/>
        <v>0</v>
      </c>
      <c r="AJ251" s="203">
        <f t="shared" si="433"/>
        <v>0</v>
      </c>
      <c r="AL251" s="174">
        <f>SUMIF('Uitdraai administratie'!G:G,A:A,'Uitdraai administratie'!T:T)</f>
        <v>0</v>
      </c>
      <c r="AM251" s="174">
        <f t="shared" si="434"/>
        <v>0</v>
      </c>
      <c r="AN251" s="174">
        <f t="shared" si="435"/>
        <v>0</v>
      </c>
    </row>
    <row r="252" spans="1:40" x14ac:dyDescent="0.25">
      <c r="A252" s="15">
        <v>2483</v>
      </c>
      <c r="B252" s="64" t="s">
        <v>226</v>
      </c>
      <c r="C252" s="64"/>
      <c r="D252" s="56"/>
      <c r="F252" s="65">
        <v>1</v>
      </c>
      <c r="H252" s="59">
        <f t="shared" si="424"/>
        <v>1</v>
      </c>
      <c r="I252" s="60">
        <v>1</v>
      </c>
      <c r="J252" s="61" t="s">
        <v>126</v>
      </c>
      <c r="K252" s="57"/>
      <c r="L252" s="174">
        <f t="shared" si="425"/>
        <v>0</v>
      </c>
      <c r="M252" s="174">
        <f>0</f>
        <v>0</v>
      </c>
      <c r="N252" s="5">
        <f t="shared" si="426"/>
        <v>0</v>
      </c>
      <c r="O252" s="67"/>
      <c r="P252" s="5">
        <f t="shared" si="427"/>
        <v>0</v>
      </c>
      <c r="U252" s="5">
        <f t="shared" si="428"/>
        <v>0</v>
      </c>
      <c r="V252" s="63">
        <f>P252</f>
        <v>0</v>
      </c>
      <c r="W252" s="139">
        <f t="shared" si="430"/>
        <v>0</v>
      </c>
      <c r="AA252" s="184">
        <f t="shared" si="431"/>
        <v>0</v>
      </c>
      <c r="AB252" s="128"/>
      <c r="AC252" s="5">
        <f>SUMIF('Uitdraai administratie'!G:G,A:A,'Uitdraai administratie'!F:F)</f>
        <v>0</v>
      </c>
      <c r="AH252" s="128">
        <f>SUMIF('Uitdraai administratie'!G:G,A:A,'Uitdraai administratie'!F:F)</f>
        <v>0</v>
      </c>
      <c r="AI252" s="201">
        <f t="shared" si="432"/>
        <v>0</v>
      </c>
      <c r="AJ252" s="203">
        <f t="shared" si="433"/>
        <v>0</v>
      </c>
      <c r="AL252" s="174">
        <f>SUMIF('Uitdraai administratie'!G:G,A:A,'Uitdraai administratie'!T:T)</f>
        <v>0</v>
      </c>
      <c r="AM252" s="174">
        <f t="shared" si="434"/>
        <v>0</v>
      </c>
      <c r="AN252" s="174">
        <f t="shared" si="435"/>
        <v>0</v>
      </c>
    </row>
    <row r="253" spans="1:40" x14ac:dyDescent="0.25">
      <c r="A253" s="15">
        <v>2497</v>
      </c>
      <c r="B253" s="64" t="s">
        <v>227</v>
      </c>
      <c r="C253" s="64"/>
      <c r="D253" s="56"/>
      <c r="F253" s="65">
        <v>1</v>
      </c>
      <c r="H253" s="59">
        <f t="shared" si="424"/>
        <v>1</v>
      </c>
      <c r="I253" s="60">
        <v>1</v>
      </c>
      <c r="J253" s="61" t="s">
        <v>77</v>
      </c>
      <c r="K253" s="57"/>
      <c r="L253" s="174">
        <f t="shared" si="425"/>
        <v>0</v>
      </c>
      <c r="M253" s="174">
        <f>0</f>
        <v>0</v>
      </c>
      <c r="N253" s="5">
        <f t="shared" si="426"/>
        <v>0</v>
      </c>
      <c r="O253" s="67"/>
      <c r="P253" s="5">
        <f t="shared" si="427"/>
        <v>0</v>
      </c>
      <c r="U253" s="5">
        <f t="shared" si="428"/>
        <v>0</v>
      </c>
      <c r="V253" s="68"/>
      <c r="W253" s="138">
        <f t="shared" si="430"/>
        <v>0</v>
      </c>
      <c r="X253" s="148"/>
      <c r="Y253" s="148"/>
      <c r="Z253" s="148"/>
      <c r="AA253" s="184">
        <f t="shared" si="431"/>
        <v>0</v>
      </c>
      <c r="AB253" s="128"/>
      <c r="AC253" s="5">
        <f>SUMIF('Uitdraai administratie'!G:G,A:A,'Uitdraai administratie'!F:F)</f>
        <v>0</v>
      </c>
      <c r="AH253" s="137"/>
      <c r="AI253" s="201">
        <f t="shared" si="432"/>
        <v>0</v>
      </c>
      <c r="AJ253" s="203">
        <f t="shared" si="433"/>
        <v>0</v>
      </c>
      <c r="AL253" s="174">
        <f>SUMIF('Uitdraai administratie'!G:G,A:A,'Uitdraai administratie'!T:T)</f>
        <v>0</v>
      </c>
      <c r="AM253" s="174">
        <f t="shared" si="434"/>
        <v>0</v>
      </c>
      <c r="AN253" s="174">
        <f t="shared" si="435"/>
        <v>0</v>
      </c>
    </row>
    <row r="254" spans="1:40" x14ac:dyDescent="0.25">
      <c r="A254" s="15"/>
      <c r="B254" s="71" t="s">
        <v>6</v>
      </c>
      <c r="C254" s="71"/>
      <c r="D254" s="56"/>
      <c r="H254" s="59"/>
      <c r="J254" s="61"/>
      <c r="K254" s="57"/>
      <c r="L254" s="170">
        <f t="shared" ref="L254:M254" si="436">SUM(L237:L253)</f>
        <v>0</v>
      </c>
      <c r="M254" s="170">
        <f t="shared" si="436"/>
        <v>0</v>
      </c>
      <c r="N254" s="27">
        <f t="shared" ref="N254:W254" si="437">SUM(N237:N253)</f>
        <v>0</v>
      </c>
      <c r="O254" s="72">
        <f t="shared" si="437"/>
        <v>0</v>
      </c>
      <c r="P254" s="27">
        <f t="shared" si="437"/>
        <v>0</v>
      </c>
      <c r="Q254" s="73">
        <f t="shared" si="437"/>
        <v>0</v>
      </c>
      <c r="R254" s="73">
        <f t="shared" si="437"/>
        <v>0</v>
      </c>
      <c r="S254" s="73">
        <f t="shared" si="437"/>
        <v>0</v>
      </c>
      <c r="T254" s="73">
        <f t="shared" si="437"/>
        <v>0</v>
      </c>
      <c r="U254" s="27">
        <f t="shared" si="437"/>
        <v>0</v>
      </c>
      <c r="V254" s="73">
        <f t="shared" si="437"/>
        <v>0</v>
      </c>
      <c r="W254" s="141">
        <f t="shared" si="437"/>
        <v>0</v>
      </c>
      <c r="X254" s="147"/>
      <c r="Y254" s="147"/>
      <c r="Z254" s="142"/>
      <c r="AA254" s="181">
        <f t="shared" ref="AA254:AJ254" si="438">SUM(AA237:AA253)</f>
        <v>0</v>
      </c>
      <c r="AB254" s="124">
        <f t="shared" si="438"/>
        <v>0</v>
      </c>
      <c r="AC254" s="27">
        <f t="shared" si="438"/>
        <v>0</v>
      </c>
      <c r="AD254" s="124">
        <f t="shared" si="438"/>
        <v>0</v>
      </c>
      <c r="AE254" s="124">
        <f t="shared" si="438"/>
        <v>0</v>
      </c>
      <c r="AF254" s="124">
        <f t="shared" si="438"/>
        <v>0</v>
      </c>
      <c r="AG254" s="124">
        <f t="shared" si="438"/>
        <v>0</v>
      </c>
      <c r="AH254" s="124">
        <f t="shared" si="438"/>
        <v>0</v>
      </c>
      <c r="AI254" s="201">
        <f t="shared" si="438"/>
        <v>0</v>
      </c>
      <c r="AJ254" s="203">
        <f t="shared" si="438"/>
        <v>0</v>
      </c>
      <c r="AL254" s="170">
        <f t="shared" ref="AL254:AM254" si="439">SUM(AL237:AL253)</f>
        <v>0</v>
      </c>
      <c r="AM254" s="170">
        <f t="shared" si="439"/>
        <v>0</v>
      </c>
      <c r="AN254" s="170">
        <f t="shared" ref="AN254" si="440">SUM(AN237:AN253)</f>
        <v>0</v>
      </c>
    </row>
    <row r="255" spans="1:40" x14ac:dyDescent="0.25">
      <c r="A255" s="15"/>
      <c r="B255" s="64"/>
      <c r="C255" s="64"/>
      <c r="D255" s="56"/>
      <c r="H255" s="59"/>
      <c r="K255" s="57"/>
      <c r="L255" s="174"/>
      <c r="M255" s="174"/>
      <c r="N255" s="5"/>
      <c r="O255" s="67"/>
      <c r="U255" s="5">
        <f t="shared" ref="U255:U280" si="441">N255-SUM(P255:T255)</f>
        <v>0</v>
      </c>
      <c r="AA255" s="184"/>
      <c r="AB255" s="128"/>
      <c r="AL255" s="174"/>
      <c r="AM255" s="174"/>
      <c r="AN255" s="174"/>
    </row>
    <row r="256" spans="1:40" x14ac:dyDescent="0.25">
      <c r="A256" s="23">
        <v>2500</v>
      </c>
      <c r="B256" s="8" t="s">
        <v>31</v>
      </c>
      <c r="C256" s="8"/>
      <c r="D256" s="56"/>
      <c r="H256" s="59"/>
      <c r="J256" s="61"/>
      <c r="K256" s="57"/>
      <c r="L256" s="174"/>
      <c r="M256" s="174"/>
      <c r="N256" s="5"/>
      <c r="O256" s="67"/>
      <c r="U256" s="5">
        <f t="shared" si="441"/>
        <v>0</v>
      </c>
      <c r="AA256" s="184"/>
      <c r="AB256" s="128"/>
      <c r="AL256" s="174"/>
      <c r="AM256" s="174"/>
      <c r="AN256" s="174"/>
    </row>
    <row r="257" spans="1:40" x14ac:dyDescent="0.25">
      <c r="A257" s="15">
        <v>2501</v>
      </c>
      <c r="B257" s="64" t="s">
        <v>228</v>
      </c>
      <c r="C257" s="64"/>
      <c r="D257" s="56"/>
      <c r="F257" s="65">
        <v>1</v>
      </c>
      <c r="H257" s="59">
        <f t="shared" ref="H257:H280" si="442">SUM(E257:G257)</f>
        <v>1</v>
      </c>
      <c r="I257" s="60">
        <v>1</v>
      </c>
      <c r="J257" s="61" t="s">
        <v>126</v>
      </c>
      <c r="K257" s="57"/>
      <c r="L257" s="174">
        <f t="shared" ref="L257:L280" si="443">H:H*I:I*K:K</f>
        <v>0</v>
      </c>
      <c r="M257" s="174">
        <f>0</f>
        <v>0</v>
      </c>
      <c r="N257" s="5">
        <f t="shared" ref="N257:N280" si="444">L:L+M:M</f>
        <v>0</v>
      </c>
      <c r="O257" s="67"/>
      <c r="P257" s="5">
        <f t="shared" ref="P257:P280" si="445">MAX(N257-SUM(Q257:T257),0)</f>
        <v>0</v>
      </c>
      <c r="U257" s="5">
        <f t="shared" si="441"/>
        <v>0</v>
      </c>
      <c r="V257" s="63">
        <f t="shared" ref="V257:V279" si="446">P257</f>
        <v>0</v>
      </c>
      <c r="W257" s="139">
        <f t="shared" ref="W257:W280" si="447">X:X+Y:Y</f>
        <v>0</v>
      </c>
      <c r="AA257" s="184">
        <f t="shared" ref="AA257:AA280" si="448">AC:AC+AD:AD+AE:AE+AF:AF+AG:AG</f>
        <v>0</v>
      </c>
      <c r="AB257" s="128"/>
      <c r="AC257" s="5">
        <f>SUMIF('Uitdraai administratie'!G:G,A:A,'Uitdraai administratie'!F:F)</f>
        <v>0</v>
      </c>
      <c r="AH257" s="128">
        <f>SUMIF('Uitdraai administratie'!G:G,A:A,'Uitdraai administratie'!F:F)</f>
        <v>0</v>
      </c>
      <c r="AI257" s="201">
        <f t="shared" ref="AI257:AI280" si="449">W:W+AA:AA</f>
        <v>0</v>
      </c>
      <c r="AJ257" s="203">
        <f t="shared" ref="AJ257:AJ280" si="450">N:N-AI:AI</f>
        <v>0</v>
      </c>
      <c r="AL257" s="174">
        <f>SUMIF('Uitdraai administratie'!G:G,A:A,'Uitdraai administratie'!T:T)</f>
        <v>0</v>
      </c>
      <c r="AM257" s="174">
        <f t="shared" ref="AM257:AM280" si="451">M:M</f>
        <v>0</v>
      </c>
      <c r="AN257" s="174">
        <f t="shared" ref="AN257:AN280" si="452">AM:AM-AL:AL</f>
        <v>0</v>
      </c>
    </row>
    <row r="258" spans="1:40" x14ac:dyDescent="0.25">
      <c r="A258" s="15">
        <v>2503</v>
      </c>
      <c r="B258" s="64" t="s">
        <v>229</v>
      </c>
      <c r="C258" s="64"/>
      <c r="D258" s="56"/>
      <c r="F258" s="65">
        <v>1</v>
      </c>
      <c r="H258" s="59">
        <f t="shared" si="442"/>
        <v>1</v>
      </c>
      <c r="I258" s="60">
        <v>1</v>
      </c>
      <c r="J258" s="61" t="s">
        <v>126</v>
      </c>
      <c r="K258" s="57"/>
      <c r="L258" s="174">
        <f t="shared" si="443"/>
        <v>0</v>
      </c>
      <c r="M258" s="174">
        <f>0</f>
        <v>0</v>
      </c>
      <c r="N258" s="5">
        <f t="shared" si="444"/>
        <v>0</v>
      </c>
      <c r="O258" s="67"/>
      <c r="P258" s="5">
        <f t="shared" si="445"/>
        <v>0</v>
      </c>
      <c r="U258" s="5">
        <f t="shared" si="441"/>
        <v>0</v>
      </c>
      <c r="V258" s="63">
        <f t="shared" si="446"/>
        <v>0</v>
      </c>
      <c r="W258" s="139">
        <f t="shared" si="447"/>
        <v>0</v>
      </c>
      <c r="AA258" s="184">
        <f t="shared" si="448"/>
        <v>0</v>
      </c>
      <c r="AB258" s="128"/>
      <c r="AC258" s="5">
        <f>SUMIF('Uitdraai administratie'!G:G,A:A,'Uitdraai administratie'!F:F)</f>
        <v>0</v>
      </c>
      <c r="AH258" s="128">
        <f>SUMIF('Uitdraai administratie'!G:G,A:A,'Uitdraai administratie'!F:F)</f>
        <v>0</v>
      </c>
      <c r="AI258" s="201">
        <f t="shared" si="449"/>
        <v>0</v>
      </c>
      <c r="AJ258" s="203">
        <f t="shared" si="450"/>
        <v>0</v>
      </c>
      <c r="AL258" s="174">
        <f>SUMIF('Uitdraai administratie'!G:G,A:A,'Uitdraai administratie'!T:T)</f>
        <v>0</v>
      </c>
      <c r="AM258" s="174">
        <f t="shared" si="451"/>
        <v>0</v>
      </c>
      <c r="AN258" s="174">
        <f t="shared" si="452"/>
        <v>0</v>
      </c>
    </row>
    <row r="259" spans="1:40" x14ac:dyDescent="0.25">
      <c r="A259" s="15">
        <v>2504</v>
      </c>
      <c r="B259" s="64" t="s">
        <v>230</v>
      </c>
      <c r="C259" s="64"/>
      <c r="D259" s="56"/>
      <c r="F259" s="65">
        <f>shoot</f>
        <v>0</v>
      </c>
      <c r="H259" s="59">
        <f t="shared" si="442"/>
        <v>0</v>
      </c>
      <c r="I259" s="60">
        <v>1</v>
      </c>
      <c r="J259" s="61" t="s">
        <v>126</v>
      </c>
      <c r="K259" s="57"/>
      <c r="L259" s="174">
        <f t="shared" si="443"/>
        <v>0</v>
      </c>
      <c r="M259" s="174">
        <f>0</f>
        <v>0</v>
      </c>
      <c r="N259" s="5">
        <f t="shared" si="444"/>
        <v>0</v>
      </c>
      <c r="O259" s="67"/>
      <c r="P259" s="5">
        <f t="shared" si="445"/>
        <v>0</v>
      </c>
      <c r="U259" s="5">
        <f t="shared" si="441"/>
        <v>0</v>
      </c>
      <c r="V259" s="63">
        <f t="shared" si="446"/>
        <v>0</v>
      </c>
      <c r="W259" s="139">
        <f t="shared" si="447"/>
        <v>0</v>
      </c>
      <c r="AA259" s="184">
        <f t="shared" si="448"/>
        <v>0</v>
      </c>
      <c r="AB259" s="128"/>
      <c r="AC259" s="5">
        <f>SUMIF('Uitdraai administratie'!G:G,A:A,'Uitdraai administratie'!F:F)</f>
        <v>0</v>
      </c>
      <c r="AH259" s="128">
        <f>SUMIF('Uitdraai administratie'!G:G,A:A,'Uitdraai administratie'!F:F)</f>
        <v>0</v>
      </c>
      <c r="AI259" s="201">
        <f t="shared" si="449"/>
        <v>0</v>
      </c>
      <c r="AJ259" s="203">
        <f t="shared" si="450"/>
        <v>0</v>
      </c>
      <c r="AL259" s="174">
        <f>SUMIF('Uitdraai administratie'!G:G,A:A,'Uitdraai administratie'!T:T)</f>
        <v>0</v>
      </c>
      <c r="AM259" s="174">
        <f t="shared" si="451"/>
        <v>0</v>
      </c>
      <c r="AN259" s="174">
        <f t="shared" si="452"/>
        <v>0</v>
      </c>
    </row>
    <row r="260" spans="1:40" x14ac:dyDescent="0.25">
      <c r="A260" s="15">
        <v>2505</v>
      </c>
      <c r="B260" s="64" t="s">
        <v>231</v>
      </c>
      <c r="C260" s="64"/>
      <c r="D260" s="56"/>
      <c r="E260" s="60">
        <f>shoot</f>
        <v>0</v>
      </c>
      <c r="F260" s="65">
        <f>shoot</f>
        <v>0</v>
      </c>
      <c r="H260" s="59">
        <f t="shared" si="442"/>
        <v>0</v>
      </c>
      <c r="I260" s="60">
        <v>1</v>
      </c>
      <c r="J260" s="61" t="s">
        <v>126</v>
      </c>
      <c r="K260" s="57"/>
      <c r="L260" s="174">
        <f t="shared" si="443"/>
        <v>0</v>
      </c>
      <c r="M260" s="174">
        <f>0</f>
        <v>0</v>
      </c>
      <c r="N260" s="5">
        <f t="shared" si="444"/>
        <v>0</v>
      </c>
      <c r="O260" s="67"/>
      <c r="P260" s="5">
        <f t="shared" si="445"/>
        <v>0</v>
      </c>
      <c r="U260" s="5">
        <f t="shared" si="441"/>
        <v>0</v>
      </c>
      <c r="V260" s="63">
        <f t="shared" si="446"/>
        <v>0</v>
      </c>
      <c r="W260" s="139">
        <f t="shared" si="447"/>
        <v>0</v>
      </c>
      <c r="AA260" s="184">
        <f t="shared" si="448"/>
        <v>0</v>
      </c>
      <c r="AB260" s="128"/>
      <c r="AC260" s="5">
        <f>SUMIF('Uitdraai administratie'!G:G,A:A,'Uitdraai administratie'!F:F)</f>
        <v>0</v>
      </c>
      <c r="AH260" s="128">
        <f>SUMIF('Uitdraai administratie'!G:G,A:A,'Uitdraai administratie'!F:F)</f>
        <v>0</v>
      </c>
      <c r="AI260" s="201">
        <f t="shared" si="449"/>
        <v>0</v>
      </c>
      <c r="AJ260" s="203">
        <f t="shared" si="450"/>
        <v>0</v>
      </c>
      <c r="AL260" s="174">
        <f>SUMIF('Uitdraai administratie'!G:G,A:A,'Uitdraai administratie'!T:T)</f>
        <v>0</v>
      </c>
      <c r="AM260" s="174">
        <f t="shared" si="451"/>
        <v>0</v>
      </c>
      <c r="AN260" s="174">
        <f t="shared" si="452"/>
        <v>0</v>
      </c>
    </row>
    <row r="261" spans="1:40" x14ac:dyDescent="0.25">
      <c r="A261" s="15">
        <v>2506</v>
      </c>
      <c r="B261" s="64" t="s">
        <v>232</v>
      </c>
      <c r="C261" s="64"/>
      <c r="D261" s="56"/>
      <c r="F261" s="65">
        <v>1</v>
      </c>
      <c r="H261" s="59">
        <f t="shared" si="442"/>
        <v>1</v>
      </c>
      <c r="I261" s="60">
        <v>1</v>
      </c>
      <c r="J261" s="61" t="s">
        <v>126</v>
      </c>
      <c r="K261" s="57"/>
      <c r="L261" s="174">
        <f t="shared" si="443"/>
        <v>0</v>
      </c>
      <c r="M261" s="174">
        <f>0</f>
        <v>0</v>
      </c>
      <c r="N261" s="5">
        <f t="shared" si="444"/>
        <v>0</v>
      </c>
      <c r="O261" s="67"/>
      <c r="P261" s="5">
        <f t="shared" si="445"/>
        <v>0</v>
      </c>
      <c r="U261" s="5">
        <f t="shared" si="441"/>
        <v>0</v>
      </c>
      <c r="V261" s="63">
        <f t="shared" si="446"/>
        <v>0</v>
      </c>
      <c r="W261" s="139">
        <f t="shared" si="447"/>
        <v>0</v>
      </c>
      <c r="AA261" s="184">
        <f t="shared" si="448"/>
        <v>0</v>
      </c>
      <c r="AB261" s="128"/>
      <c r="AC261" s="5">
        <f>SUMIF('Uitdraai administratie'!G:G,A:A,'Uitdraai administratie'!F:F)</f>
        <v>0</v>
      </c>
      <c r="AH261" s="128">
        <f>SUMIF('Uitdraai administratie'!G:G,A:A,'Uitdraai administratie'!F:F)</f>
        <v>0</v>
      </c>
      <c r="AI261" s="201">
        <f t="shared" si="449"/>
        <v>0</v>
      </c>
      <c r="AJ261" s="203">
        <f t="shared" si="450"/>
        <v>0</v>
      </c>
      <c r="AL261" s="174">
        <f>SUMIF('Uitdraai administratie'!G:G,A:A,'Uitdraai administratie'!T:T)</f>
        <v>0</v>
      </c>
      <c r="AM261" s="174">
        <f t="shared" si="451"/>
        <v>0</v>
      </c>
      <c r="AN261" s="174">
        <f t="shared" si="452"/>
        <v>0</v>
      </c>
    </row>
    <row r="262" spans="1:40" x14ac:dyDescent="0.25">
      <c r="A262" s="69">
        <v>2507</v>
      </c>
      <c r="B262" s="64" t="s">
        <v>233</v>
      </c>
      <c r="C262" s="64"/>
      <c r="D262" s="56"/>
      <c r="F262" s="65">
        <v>1</v>
      </c>
      <c r="H262" s="59">
        <f t="shared" si="442"/>
        <v>1</v>
      </c>
      <c r="I262" s="60">
        <v>1</v>
      </c>
      <c r="J262" s="61" t="s">
        <v>126</v>
      </c>
      <c r="K262" s="57"/>
      <c r="L262" s="174">
        <f t="shared" si="443"/>
        <v>0</v>
      </c>
      <c r="M262" s="174">
        <f>0</f>
        <v>0</v>
      </c>
      <c r="N262" s="5">
        <f t="shared" si="444"/>
        <v>0</v>
      </c>
      <c r="O262" s="67"/>
      <c r="P262" s="5">
        <f t="shared" si="445"/>
        <v>0</v>
      </c>
      <c r="U262" s="5">
        <f t="shared" si="441"/>
        <v>0</v>
      </c>
      <c r="V262" s="63">
        <f t="shared" si="446"/>
        <v>0</v>
      </c>
      <c r="W262" s="139">
        <f t="shared" si="447"/>
        <v>0</v>
      </c>
      <c r="AA262" s="184">
        <f t="shared" si="448"/>
        <v>0</v>
      </c>
      <c r="AB262" s="128"/>
      <c r="AC262" s="5">
        <f>SUMIF('Uitdraai administratie'!G:G,A:A,'Uitdraai administratie'!F:F)</f>
        <v>0</v>
      </c>
      <c r="AH262" s="128">
        <f>SUMIF('Uitdraai administratie'!G:G,A:A,'Uitdraai administratie'!F:F)</f>
        <v>0</v>
      </c>
      <c r="AI262" s="201">
        <f t="shared" si="449"/>
        <v>0</v>
      </c>
      <c r="AJ262" s="203">
        <f t="shared" si="450"/>
        <v>0</v>
      </c>
      <c r="AL262" s="174">
        <f>SUMIF('Uitdraai administratie'!G:G,A:A,'Uitdraai administratie'!T:T)</f>
        <v>0</v>
      </c>
      <c r="AM262" s="174">
        <f t="shared" si="451"/>
        <v>0</v>
      </c>
      <c r="AN262" s="174">
        <f t="shared" si="452"/>
        <v>0</v>
      </c>
    </row>
    <row r="263" spans="1:40" x14ac:dyDescent="0.25">
      <c r="A263" s="69">
        <v>2508</v>
      </c>
      <c r="B263" s="64" t="s">
        <v>234</v>
      </c>
      <c r="C263" s="64"/>
      <c r="D263" s="56"/>
      <c r="E263" s="60">
        <f>F263/10</f>
        <v>0</v>
      </c>
      <c r="F263" s="65">
        <f>shoot</f>
        <v>0</v>
      </c>
      <c r="H263" s="59">
        <f t="shared" si="442"/>
        <v>0</v>
      </c>
      <c r="I263" s="60">
        <v>1</v>
      </c>
      <c r="J263" s="61" t="s">
        <v>126</v>
      </c>
      <c r="K263" s="57"/>
      <c r="L263" s="174">
        <f t="shared" si="443"/>
        <v>0</v>
      </c>
      <c r="M263" s="174">
        <f>0</f>
        <v>0</v>
      </c>
      <c r="N263" s="5">
        <f t="shared" si="444"/>
        <v>0</v>
      </c>
      <c r="O263" s="67"/>
      <c r="P263" s="5">
        <f t="shared" si="445"/>
        <v>0</v>
      </c>
      <c r="U263" s="5">
        <f t="shared" si="441"/>
        <v>0</v>
      </c>
      <c r="V263" s="63">
        <f t="shared" si="446"/>
        <v>0</v>
      </c>
      <c r="W263" s="139">
        <f t="shared" si="447"/>
        <v>0</v>
      </c>
      <c r="AA263" s="184">
        <f t="shared" si="448"/>
        <v>0</v>
      </c>
      <c r="AB263" s="128"/>
      <c r="AC263" s="5">
        <f>SUMIF('Uitdraai administratie'!G:G,A:A,'Uitdraai administratie'!F:F)</f>
        <v>0</v>
      </c>
      <c r="AH263" s="128">
        <f>SUMIF('Uitdraai administratie'!G:G,A:A,'Uitdraai administratie'!F:F)</f>
        <v>0</v>
      </c>
      <c r="AI263" s="201">
        <f t="shared" si="449"/>
        <v>0</v>
      </c>
      <c r="AJ263" s="203">
        <f t="shared" si="450"/>
        <v>0</v>
      </c>
      <c r="AL263" s="174">
        <f>SUMIF('Uitdraai administratie'!G:G,A:A,'Uitdraai administratie'!T:T)</f>
        <v>0</v>
      </c>
      <c r="AM263" s="174">
        <f t="shared" si="451"/>
        <v>0</v>
      </c>
      <c r="AN263" s="174">
        <f t="shared" si="452"/>
        <v>0</v>
      </c>
    </row>
    <row r="264" spans="1:40" x14ac:dyDescent="0.25">
      <c r="A264" s="69">
        <v>2509</v>
      </c>
      <c r="B264" s="64" t="s">
        <v>235</v>
      </c>
      <c r="C264" s="64"/>
      <c r="D264" s="56"/>
      <c r="F264" s="65">
        <f>shoot</f>
        <v>0</v>
      </c>
      <c r="H264" s="59">
        <f t="shared" si="442"/>
        <v>0</v>
      </c>
      <c r="I264" s="60">
        <v>1</v>
      </c>
      <c r="J264" s="61" t="s">
        <v>126</v>
      </c>
      <c r="K264" s="57"/>
      <c r="L264" s="174">
        <f t="shared" si="443"/>
        <v>0</v>
      </c>
      <c r="M264" s="174">
        <f>0</f>
        <v>0</v>
      </c>
      <c r="N264" s="5">
        <f t="shared" si="444"/>
        <v>0</v>
      </c>
      <c r="O264" s="67"/>
      <c r="P264" s="5">
        <f t="shared" si="445"/>
        <v>0</v>
      </c>
      <c r="U264" s="5">
        <f t="shared" si="441"/>
        <v>0</v>
      </c>
      <c r="V264" s="63">
        <f t="shared" si="446"/>
        <v>0</v>
      </c>
      <c r="W264" s="139">
        <f t="shared" si="447"/>
        <v>0</v>
      </c>
      <c r="AA264" s="184">
        <f t="shared" si="448"/>
        <v>0</v>
      </c>
      <c r="AB264" s="128"/>
      <c r="AC264" s="5">
        <f>SUMIF('Uitdraai administratie'!G:G,A:A,'Uitdraai administratie'!F:F)</f>
        <v>0</v>
      </c>
      <c r="AH264" s="128">
        <f>SUMIF('Uitdraai administratie'!G:G,A:A,'Uitdraai administratie'!F:F)</f>
        <v>0</v>
      </c>
      <c r="AI264" s="201">
        <f t="shared" si="449"/>
        <v>0</v>
      </c>
      <c r="AJ264" s="203">
        <f t="shared" si="450"/>
        <v>0</v>
      </c>
      <c r="AL264" s="174">
        <f>SUMIF('Uitdraai administratie'!G:G,A:A,'Uitdraai administratie'!T:T)</f>
        <v>0</v>
      </c>
      <c r="AM264" s="174">
        <f t="shared" si="451"/>
        <v>0</v>
      </c>
      <c r="AN264" s="174">
        <f t="shared" si="452"/>
        <v>0</v>
      </c>
    </row>
    <row r="265" spans="1:40" x14ac:dyDescent="0.25">
      <c r="A265" s="69">
        <v>2510</v>
      </c>
      <c r="B265" s="64" t="s">
        <v>236</v>
      </c>
      <c r="C265" s="64"/>
      <c r="D265" s="56"/>
      <c r="F265" s="65">
        <v>1</v>
      </c>
      <c r="H265" s="59">
        <f t="shared" si="442"/>
        <v>1</v>
      </c>
      <c r="I265" s="60">
        <v>1</v>
      </c>
      <c r="J265" s="61" t="s">
        <v>126</v>
      </c>
      <c r="K265" s="57"/>
      <c r="L265" s="174">
        <f t="shared" si="443"/>
        <v>0</v>
      </c>
      <c r="M265" s="174">
        <f>0</f>
        <v>0</v>
      </c>
      <c r="N265" s="5">
        <f t="shared" si="444"/>
        <v>0</v>
      </c>
      <c r="O265" s="67"/>
      <c r="P265" s="5">
        <f t="shared" si="445"/>
        <v>0</v>
      </c>
      <c r="U265" s="5">
        <f t="shared" si="441"/>
        <v>0</v>
      </c>
      <c r="V265" s="63">
        <f t="shared" si="446"/>
        <v>0</v>
      </c>
      <c r="W265" s="139">
        <f t="shared" si="447"/>
        <v>0</v>
      </c>
      <c r="AA265" s="184">
        <f t="shared" si="448"/>
        <v>0</v>
      </c>
      <c r="AB265" s="128"/>
      <c r="AC265" s="5">
        <f>SUMIF('Uitdraai administratie'!G:G,A:A,'Uitdraai administratie'!F:F)</f>
        <v>0</v>
      </c>
      <c r="AH265" s="128">
        <f>SUMIF('Uitdraai administratie'!G:G,A:A,'Uitdraai administratie'!F:F)</f>
        <v>0</v>
      </c>
      <c r="AI265" s="201">
        <f t="shared" si="449"/>
        <v>0</v>
      </c>
      <c r="AJ265" s="203">
        <f t="shared" si="450"/>
        <v>0</v>
      </c>
      <c r="AL265" s="174">
        <f>SUMIF('Uitdraai administratie'!G:G,A:A,'Uitdraai administratie'!T:T)</f>
        <v>0</v>
      </c>
      <c r="AM265" s="174">
        <f t="shared" si="451"/>
        <v>0</v>
      </c>
      <c r="AN265" s="174">
        <f t="shared" si="452"/>
        <v>0</v>
      </c>
    </row>
    <row r="266" spans="1:40" x14ac:dyDescent="0.25">
      <c r="A266" s="69">
        <v>2511</v>
      </c>
      <c r="B266" s="64" t="s">
        <v>237</v>
      </c>
      <c r="C266" s="64"/>
      <c r="D266" s="56"/>
      <c r="F266" s="65">
        <v>1</v>
      </c>
      <c r="H266" s="59">
        <f t="shared" si="442"/>
        <v>1</v>
      </c>
      <c r="I266" s="60">
        <v>1</v>
      </c>
      <c r="J266" s="61" t="s">
        <v>126</v>
      </c>
      <c r="K266" s="57"/>
      <c r="L266" s="174">
        <f t="shared" si="443"/>
        <v>0</v>
      </c>
      <c r="M266" s="174">
        <f>0</f>
        <v>0</v>
      </c>
      <c r="N266" s="5">
        <f t="shared" si="444"/>
        <v>0</v>
      </c>
      <c r="O266" s="67"/>
      <c r="P266" s="5">
        <f t="shared" si="445"/>
        <v>0</v>
      </c>
      <c r="U266" s="5">
        <f t="shared" si="441"/>
        <v>0</v>
      </c>
      <c r="V266" s="63">
        <f t="shared" si="446"/>
        <v>0</v>
      </c>
      <c r="W266" s="139">
        <f t="shared" si="447"/>
        <v>0</v>
      </c>
      <c r="AA266" s="184">
        <f t="shared" si="448"/>
        <v>0</v>
      </c>
      <c r="AB266" s="128"/>
      <c r="AC266" s="5">
        <f>SUMIF('Uitdraai administratie'!G:G,A:A,'Uitdraai administratie'!F:F)</f>
        <v>0</v>
      </c>
      <c r="AH266" s="128">
        <f>SUMIF('Uitdraai administratie'!G:G,A:A,'Uitdraai administratie'!F:F)</f>
        <v>0</v>
      </c>
      <c r="AI266" s="201">
        <f t="shared" si="449"/>
        <v>0</v>
      </c>
      <c r="AJ266" s="203">
        <f t="shared" si="450"/>
        <v>0</v>
      </c>
      <c r="AL266" s="174">
        <f>SUMIF('Uitdraai administratie'!G:G,A:A,'Uitdraai administratie'!T:T)</f>
        <v>0</v>
      </c>
      <c r="AM266" s="174">
        <f t="shared" si="451"/>
        <v>0</v>
      </c>
      <c r="AN266" s="174">
        <f t="shared" si="452"/>
        <v>0</v>
      </c>
    </row>
    <row r="267" spans="1:40" x14ac:dyDescent="0.25">
      <c r="A267" s="15">
        <v>2512</v>
      </c>
      <c r="B267" s="64" t="s">
        <v>238</v>
      </c>
      <c r="C267" s="64"/>
      <c r="D267" s="56"/>
      <c r="F267" s="65">
        <v>1</v>
      </c>
      <c r="H267" s="59">
        <f t="shared" si="442"/>
        <v>1</v>
      </c>
      <c r="I267" s="60">
        <v>1</v>
      </c>
      <c r="J267" s="61" t="s">
        <v>126</v>
      </c>
      <c r="K267" s="57"/>
      <c r="L267" s="174">
        <f t="shared" si="443"/>
        <v>0</v>
      </c>
      <c r="M267" s="174">
        <f>0</f>
        <v>0</v>
      </c>
      <c r="N267" s="5">
        <f t="shared" si="444"/>
        <v>0</v>
      </c>
      <c r="O267" s="67"/>
      <c r="P267" s="5">
        <f t="shared" si="445"/>
        <v>0</v>
      </c>
      <c r="U267" s="5">
        <f t="shared" si="441"/>
        <v>0</v>
      </c>
      <c r="V267" s="63">
        <f t="shared" si="446"/>
        <v>0</v>
      </c>
      <c r="W267" s="139">
        <f t="shared" si="447"/>
        <v>0</v>
      </c>
      <c r="AA267" s="184">
        <f t="shared" si="448"/>
        <v>0</v>
      </c>
      <c r="AB267" s="128"/>
      <c r="AC267" s="5">
        <f>SUMIF('Uitdraai administratie'!G:G,A:A,'Uitdraai administratie'!F:F)</f>
        <v>0</v>
      </c>
      <c r="AH267" s="128">
        <f>SUMIF('Uitdraai administratie'!G:G,A:A,'Uitdraai administratie'!F:F)</f>
        <v>0</v>
      </c>
      <c r="AI267" s="201">
        <f t="shared" si="449"/>
        <v>0</v>
      </c>
      <c r="AJ267" s="203">
        <f t="shared" si="450"/>
        <v>0</v>
      </c>
      <c r="AL267" s="174">
        <f>SUMIF('Uitdraai administratie'!G:G,A:A,'Uitdraai administratie'!T:T)</f>
        <v>0</v>
      </c>
      <c r="AM267" s="174">
        <f t="shared" si="451"/>
        <v>0</v>
      </c>
      <c r="AN267" s="174">
        <f t="shared" si="452"/>
        <v>0</v>
      </c>
    </row>
    <row r="268" spans="1:40" x14ac:dyDescent="0.25">
      <c r="A268" s="69">
        <v>2514</v>
      </c>
      <c r="B268" s="64" t="s">
        <v>239</v>
      </c>
      <c r="C268" s="64"/>
      <c r="D268" s="56"/>
      <c r="F268" s="65">
        <v>1</v>
      </c>
      <c r="H268" s="59">
        <f t="shared" si="442"/>
        <v>1</v>
      </c>
      <c r="I268" s="60">
        <v>1</v>
      </c>
      <c r="J268" s="61" t="s">
        <v>126</v>
      </c>
      <c r="K268" s="57"/>
      <c r="L268" s="174">
        <f t="shared" si="443"/>
        <v>0</v>
      </c>
      <c r="M268" s="174">
        <f>0</f>
        <v>0</v>
      </c>
      <c r="N268" s="5">
        <f t="shared" si="444"/>
        <v>0</v>
      </c>
      <c r="O268" s="67"/>
      <c r="P268" s="5">
        <f t="shared" si="445"/>
        <v>0</v>
      </c>
      <c r="U268" s="5">
        <f t="shared" si="441"/>
        <v>0</v>
      </c>
      <c r="V268" s="63">
        <f t="shared" si="446"/>
        <v>0</v>
      </c>
      <c r="W268" s="139">
        <f t="shared" si="447"/>
        <v>0</v>
      </c>
      <c r="AA268" s="184">
        <f t="shared" si="448"/>
        <v>0</v>
      </c>
      <c r="AB268" s="128"/>
      <c r="AC268" s="5">
        <f>SUMIF('Uitdraai administratie'!G:G,A:A,'Uitdraai administratie'!F:F)</f>
        <v>0</v>
      </c>
      <c r="AH268" s="128">
        <f>SUMIF('Uitdraai administratie'!G:G,A:A,'Uitdraai administratie'!F:F)</f>
        <v>0</v>
      </c>
      <c r="AI268" s="201">
        <f t="shared" si="449"/>
        <v>0</v>
      </c>
      <c r="AJ268" s="203">
        <f t="shared" si="450"/>
        <v>0</v>
      </c>
      <c r="AL268" s="174">
        <f>SUMIF('Uitdraai administratie'!G:G,A:A,'Uitdraai administratie'!T:T)</f>
        <v>0</v>
      </c>
      <c r="AM268" s="174">
        <f t="shared" si="451"/>
        <v>0</v>
      </c>
      <c r="AN268" s="174">
        <f t="shared" si="452"/>
        <v>0</v>
      </c>
    </row>
    <row r="269" spans="1:40" x14ac:dyDescent="0.25">
      <c r="A269" s="15">
        <v>2518</v>
      </c>
      <c r="B269" s="64" t="s">
        <v>240</v>
      </c>
      <c r="C269" s="64"/>
      <c r="D269" s="56"/>
      <c r="F269" s="65">
        <v>1</v>
      </c>
      <c r="H269" s="59">
        <f t="shared" si="442"/>
        <v>1</v>
      </c>
      <c r="I269" s="60">
        <v>1</v>
      </c>
      <c r="J269" s="61" t="s">
        <v>126</v>
      </c>
      <c r="K269" s="57"/>
      <c r="L269" s="174">
        <f t="shared" si="443"/>
        <v>0</v>
      </c>
      <c r="M269" s="174">
        <f>0</f>
        <v>0</v>
      </c>
      <c r="N269" s="5">
        <f t="shared" si="444"/>
        <v>0</v>
      </c>
      <c r="O269" s="67"/>
      <c r="P269" s="5">
        <f t="shared" si="445"/>
        <v>0</v>
      </c>
      <c r="U269" s="5">
        <f t="shared" si="441"/>
        <v>0</v>
      </c>
      <c r="V269" s="63">
        <f t="shared" si="446"/>
        <v>0</v>
      </c>
      <c r="W269" s="139">
        <f t="shared" si="447"/>
        <v>0</v>
      </c>
      <c r="AA269" s="184">
        <f t="shared" si="448"/>
        <v>0</v>
      </c>
      <c r="AB269" s="128"/>
      <c r="AC269" s="5">
        <f>SUMIF('Uitdraai administratie'!G:G,A:A,'Uitdraai administratie'!F:F)</f>
        <v>0</v>
      </c>
      <c r="AH269" s="128">
        <f>SUMIF('Uitdraai administratie'!G:G,A:A,'Uitdraai administratie'!F:F)</f>
        <v>0</v>
      </c>
      <c r="AI269" s="201">
        <f t="shared" si="449"/>
        <v>0</v>
      </c>
      <c r="AJ269" s="203">
        <f t="shared" si="450"/>
        <v>0</v>
      </c>
      <c r="AL269" s="174">
        <f>SUMIF('Uitdraai administratie'!G:G,A:A,'Uitdraai administratie'!T:T)</f>
        <v>0</v>
      </c>
      <c r="AM269" s="174">
        <f t="shared" si="451"/>
        <v>0</v>
      </c>
      <c r="AN269" s="174">
        <f t="shared" si="452"/>
        <v>0</v>
      </c>
    </row>
    <row r="270" spans="1:40" x14ac:dyDescent="0.25">
      <c r="A270" s="15">
        <v>2519</v>
      </c>
      <c r="B270" s="64" t="s">
        <v>241</v>
      </c>
      <c r="C270" s="64"/>
      <c r="D270" s="56"/>
      <c r="F270" s="65">
        <v>1</v>
      </c>
      <c r="H270" s="59">
        <f t="shared" si="442"/>
        <v>1</v>
      </c>
      <c r="I270" s="60">
        <v>1</v>
      </c>
      <c r="J270" s="61" t="s">
        <v>126</v>
      </c>
      <c r="K270" s="57"/>
      <c r="L270" s="174">
        <f t="shared" si="443"/>
        <v>0</v>
      </c>
      <c r="M270" s="174">
        <f>0</f>
        <v>0</v>
      </c>
      <c r="N270" s="5">
        <f t="shared" si="444"/>
        <v>0</v>
      </c>
      <c r="O270" s="67"/>
      <c r="P270" s="5">
        <f t="shared" si="445"/>
        <v>0</v>
      </c>
      <c r="U270" s="5">
        <f t="shared" si="441"/>
        <v>0</v>
      </c>
      <c r="V270" s="63">
        <f t="shared" si="446"/>
        <v>0</v>
      </c>
      <c r="W270" s="139">
        <f t="shared" si="447"/>
        <v>0</v>
      </c>
      <c r="AA270" s="184">
        <f t="shared" si="448"/>
        <v>0</v>
      </c>
      <c r="AB270" s="128"/>
      <c r="AC270" s="5">
        <f>SUMIF('Uitdraai administratie'!G:G,A:A,'Uitdraai administratie'!F:F)</f>
        <v>0</v>
      </c>
      <c r="AH270" s="128">
        <f>SUMIF('Uitdraai administratie'!G:G,A:A,'Uitdraai administratie'!F:F)</f>
        <v>0</v>
      </c>
      <c r="AI270" s="201">
        <f t="shared" si="449"/>
        <v>0</v>
      </c>
      <c r="AJ270" s="203">
        <f t="shared" si="450"/>
        <v>0</v>
      </c>
      <c r="AL270" s="174">
        <f>SUMIF('Uitdraai administratie'!G:G,A:A,'Uitdraai administratie'!T:T)</f>
        <v>0</v>
      </c>
      <c r="AM270" s="174">
        <f t="shared" si="451"/>
        <v>0</v>
      </c>
      <c r="AN270" s="174">
        <f t="shared" si="452"/>
        <v>0</v>
      </c>
    </row>
    <row r="271" spans="1:40" x14ac:dyDescent="0.25">
      <c r="A271" s="15">
        <v>2520</v>
      </c>
      <c r="B271" s="64" t="s">
        <v>242</v>
      </c>
      <c r="C271" s="64"/>
      <c r="D271" s="56"/>
      <c r="F271" s="65">
        <v>1</v>
      </c>
      <c r="H271" s="59">
        <f t="shared" si="442"/>
        <v>1</v>
      </c>
      <c r="I271" s="60">
        <v>1</v>
      </c>
      <c r="J271" s="61" t="s">
        <v>126</v>
      </c>
      <c r="K271" s="57"/>
      <c r="L271" s="174">
        <f t="shared" si="443"/>
        <v>0</v>
      </c>
      <c r="M271" s="174">
        <f>0</f>
        <v>0</v>
      </c>
      <c r="N271" s="5">
        <f t="shared" si="444"/>
        <v>0</v>
      </c>
      <c r="O271" s="67"/>
      <c r="P271" s="5">
        <f t="shared" si="445"/>
        <v>0</v>
      </c>
      <c r="U271" s="5">
        <f t="shared" si="441"/>
        <v>0</v>
      </c>
      <c r="V271" s="63">
        <f t="shared" si="446"/>
        <v>0</v>
      </c>
      <c r="W271" s="139">
        <f t="shared" si="447"/>
        <v>0</v>
      </c>
      <c r="AA271" s="184">
        <f t="shared" si="448"/>
        <v>0</v>
      </c>
      <c r="AB271" s="128"/>
      <c r="AC271" s="5">
        <f>SUMIF('Uitdraai administratie'!G:G,A:A,'Uitdraai administratie'!F:F)</f>
        <v>0</v>
      </c>
      <c r="AH271" s="128">
        <f>SUMIF('Uitdraai administratie'!G:G,A:A,'Uitdraai administratie'!F:F)</f>
        <v>0</v>
      </c>
      <c r="AI271" s="201">
        <f t="shared" si="449"/>
        <v>0</v>
      </c>
      <c r="AJ271" s="203">
        <f t="shared" si="450"/>
        <v>0</v>
      </c>
      <c r="AL271" s="174">
        <f>SUMIF('Uitdraai administratie'!G:G,A:A,'Uitdraai administratie'!T:T)</f>
        <v>0</v>
      </c>
      <c r="AM271" s="174">
        <f t="shared" si="451"/>
        <v>0</v>
      </c>
      <c r="AN271" s="174">
        <f t="shared" si="452"/>
        <v>0</v>
      </c>
    </row>
    <row r="272" spans="1:40" x14ac:dyDescent="0.25">
      <c r="A272" s="15">
        <v>2539</v>
      </c>
      <c r="B272" s="64" t="s">
        <v>243</v>
      </c>
      <c r="C272" s="64"/>
      <c r="D272" s="56"/>
      <c r="F272" s="65">
        <v>1</v>
      </c>
      <c r="H272" s="59">
        <f t="shared" si="442"/>
        <v>1</v>
      </c>
      <c r="I272" s="60">
        <v>1</v>
      </c>
      <c r="J272" s="61" t="s">
        <v>126</v>
      </c>
      <c r="K272" s="57"/>
      <c r="L272" s="174">
        <f t="shared" si="443"/>
        <v>0</v>
      </c>
      <c r="M272" s="174">
        <f>0</f>
        <v>0</v>
      </c>
      <c r="N272" s="5">
        <f t="shared" si="444"/>
        <v>0</v>
      </c>
      <c r="O272" s="67"/>
      <c r="P272" s="5">
        <f t="shared" si="445"/>
        <v>0</v>
      </c>
      <c r="U272" s="5">
        <f t="shared" si="441"/>
        <v>0</v>
      </c>
      <c r="V272" s="63">
        <f t="shared" si="446"/>
        <v>0</v>
      </c>
      <c r="W272" s="139">
        <f t="shared" si="447"/>
        <v>0</v>
      </c>
      <c r="AA272" s="184">
        <f t="shared" si="448"/>
        <v>0</v>
      </c>
      <c r="AB272" s="128"/>
      <c r="AC272" s="5">
        <f>SUMIF('Uitdraai administratie'!G:G,A:A,'Uitdraai administratie'!F:F)</f>
        <v>0</v>
      </c>
      <c r="AH272" s="128">
        <f>SUMIF('Uitdraai administratie'!G:G,A:A,'Uitdraai administratie'!F:F)</f>
        <v>0</v>
      </c>
      <c r="AI272" s="201">
        <f t="shared" si="449"/>
        <v>0</v>
      </c>
      <c r="AJ272" s="203">
        <f t="shared" si="450"/>
        <v>0</v>
      </c>
      <c r="AL272" s="174">
        <f>SUMIF('Uitdraai administratie'!G:G,A:A,'Uitdraai administratie'!T:T)</f>
        <v>0</v>
      </c>
      <c r="AM272" s="174">
        <f t="shared" si="451"/>
        <v>0</v>
      </c>
      <c r="AN272" s="174">
        <f t="shared" si="452"/>
        <v>0</v>
      </c>
    </row>
    <row r="273" spans="1:40" x14ac:dyDescent="0.25">
      <c r="A273" s="15">
        <v>2540</v>
      </c>
      <c r="B273" s="64" t="s">
        <v>244</v>
      </c>
      <c r="C273" s="64"/>
      <c r="D273" s="56"/>
      <c r="F273" s="65">
        <v>1</v>
      </c>
      <c r="H273" s="59">
        <f t="shared" si="442"/>
        <v>1</v>
      </c>
      <c r="I273" s="60">
        <v>1</v>
      </c>
      <c r="J273" s="61" t="s">
        <v>77</v>
      </c>
      <c r="K273" s="57"/>
      <c r="L273" s="174">
        <f t="shared" si="443"/>
        <v>0</v>
      </c>
      <c r="M273" s="174">
        <f>0</f>
        <v>0</v>
      </c>
      <c r="N273" s="5">
        <f t="shared" si="444"/>
        <v>0</v>
      </c>
      <c r="O273" s="67"/>
      <c r="P273" s="5">
        <f t="shared" si="445"/>
        <v>0</v>
      </c>
      <c r="U273" s="5">
        <f t="shared" si="441"/>
        <v>0</v>
      </c>
      <c r="V273" s="63">
        <f t="shared" si="446"/>
        <v>0</v>
      </c>
      <c r="W273" s="139">
        <f t="shared" si="447"/>
        <v>0</v>
      </c>
      <c r="AA273" s="184">
        <f t="shared" si="448"/>
        <v>0</v>
      </c>
      <c r="AB273" s="128"/>
      <c r="AC273" s="5">
        <f>SUMIF('Uitdraai administratie'!G:G,A:A,'Uitdraai administratie'!F:F)</f>
        <v>0</v>
      </c>
      <c r="AH273" s="128">
        <f>SUMIF('Uitdraai administratie'!G:G,A:A,'Uitdraai administratie'!F:F)</f>
        <v>0</v>
      </c>
      <c r="AI273" s="201">
        <f t="shared" si="449"/>
        <v>0</v>
      </c>
      <c r="AJ273" s="203">
        <f t="shared" si="450"/>
        <v>0</v>
      </c>
      <c r="AL273" s="174">
        <f>SUMIF('Uitdraai administratie'!G:G,A:A,'Uitdraai administratie'!T:T)</f>
        <v>0</v>
      </c>
      <c r="AM273" s="174">
        <f t="shared" si="451"/>
        <v>0</v>
      </c>
      <c r="AN273" s="174">
        <f t="shared" si="452"/>
        <v>0</v>
      </c>
    </row>
    <row r="274" spans="1:40" x14ac:dyDescent="0.25">
      <c r="A274" s="15">
        <v>2541</v>
      </c>
      <c r="B274" s="64" t="s">
        <v>245</v>
      </c>
      <c r="C274" s="64"/>
      <c r="D274" s="56"/>
      <c r="F274" s="65">
        <v>1</v>
      </c>
      <c r="H274" s="59">
        <f t="shared" si="442"/>
        <v>1</v>
      </c>
      <c r="I274" s="60">
        <v>1</v>
      </c>
      <c r="J274" s="61" t="s">
        <v>77</v>
      </c>
      <c r="K274" s="57"/>
      <c r="L274" s="174">
        <f t="shared" si="443"/>
        <v>0</v>
      </c>
      <c r="M274" s="174">
        <f>0</f>
        <v>0</v>
      </c>
      <c r="N274" s="5">
        <f t="shared" si="444"/>
        <v>0</v>
      </c>
      <c r="O274" s="67"/>
      <c r="P274" s="5">
        <f t="shared" si="445"/>
        <v>0</v>
      </c>
      <c r="U274" s="5">
        <f t="shared" si="441"/>
        <v>0</v>
      </c>
      <c r="V274" s="63">
        <f t="shared" si="446"/>
        <v>0</v>
      </c>
      <c r="W274" s="139">
        <f t="shared" si="447"/>
        <v>0</v>
      </c>
      <c r="AA274" s="184">
        <f t="shared" si="448"/>
        <v>0</v>
      </c>
      <c r="AB274" s="128"/>
      <c r="AC274" s="5">
        <f>SUMIF('Uitdraai administratie'!G:G,A:A,'Uitdraai administratie'!F:F)</f>
        <v>0</v>
      </c>
      <c r="AH274" s="128">
        <f>SUMIF('Uitdraai administratie'!G:G,A:A,'Uitdraai administratie'!F:F)</f>
        <v>0</v>
      </c>
      <c r="AI274" s="201">
        <f t="shared" si="449"/>
        <v>0</v>
      </c>
      <c r="AJ274" s="203">
        <f t="shared" si="450"/>
        <v>0</v>
      </c>
      <c r="AL274" s="174">
        <f>SUMIF('Uitdraai administratie'!G:G,A:A,'Uitdraai administratie'!T:T)</f>
        <v>0</v>
      </c>
      <c r="AM274" s="174">
        <f t="shared" si="451"/>
        <v>0</v>
      </c>
      <c r="AN274" s="174">
        <f t="shared" si="452"/>
        <v>0</v>
      </c>
    </row>
    <row r="275" spans="1:40" x14ac:dyDescent="0.25">
      <c r="A275" s="15">
        <v>2542</v>
      </c>
      <c r="B275" s="64" t="s">
        <v>162</v>
      </c>
      <c r="C275" s="64"/>
      <c r="D275" s="56"/>
      <c r="F275" s="65">
        <v>1</v>
      </c>
      <c r="H275" s="59">
        <f t="shared" si="442"/>
        <v>1</v>
      </c>
      <c r="I275" s="60">
        <v>1</v>
      </c>
      <c r="J275" s="61" t="s">
        <v>77</v>
      </c>
      <c r="K275" s="57"/>
      <c r="L275" s="174">
        <f t="shared" si="443"/>
        <v>0</v>
      </c>
      <c r="M275" s="174">
        <f>0</f>
        <v>0</v>
      </c>
      <c r="N275" s="5">
        <f t="shared" si="444"/>
        <v>0</v>
      </c>
      <c r="O275" s="67"/>
      <c r="P275" s="5">
        <f t="shared" si="445"/>
        <v>0</v>
      </c>
      <c r="U275" s="5">
        <f t="shared" si="441"/>
        <v>0</v>
      </c>
      <c r="V275" s="63">
        <f t="shared" si="446"/>
        <v>0</v>
      </c>
      <c r="W275" s="139">
        <f t="shared" si="447"/>
        <v>0</v>
      </c>
      <c r="AA275" s="184">
        <f t="shared" si="448"/>
        <v>0</v>
      </c>
      <c r="AB275" s="128"/>
      <c r="AC275" s="5">
        <f>SUMIF('Uitdraai administratie'!G:G,A:A,'Uitdraai administratie'!F:F)</f>
        <v>0</v>
      </c>
      <c r="AH275" s="128">
        <f>SUMIF('Uitdraai administratie'!G:G,A:A,'Uitdraai administratie'!F:F)</f>
        <v>0</v>
      </c>
      <c r="AI275" s="201">
        <f t="shared" si="449"/>
        <v>0</v>
      </c>
      <c r="AJ275" s="203">
        <f t="shared" si="450"/>
        <v>0</v>
      </c>
      <c r="AL275" s="174">
        <f>SUMIF('Uitdraai administratie'!G:G,A:A,'Uitdraai administratie'!T:T)</f>
        <v>0</v>
      </c>
      <c r="AM275" s="174">
        <f t="shared" si="451"/>
        <v>0</v>
      </c>
      <c r="AN275" s="174">
        <f t="shared" si="452"/>
        <v>0</v>
      </c>
    </row>
    <row r="276" spans="1:40" x14ac:dyDescent="0.25">
      <c r="A276" s="69">
        <v>2543</v>
      </c>
      <c r="B276" s="64" t="s">
        <v>246</v>
      </c>
      <c r="C276" s="64"/>
      <c r="D276" s="56"/>
      <c r="F276" s="65">
        <v>1</v>
      </c>
      <c r="H276" s="59">
        <f t="shared" si="442"/>
        <v>1</v>
      </c>
      <c r="I276" s="60">
        <v>1</v>
      </c>
      <c r="J276" s="61" t="s">
        <v>77</v>
      </c>
      <c r="K276" s="57"/>
      <c r="L276" s="174">
        <f t="shared" si="443"/>
        <v>0</v>
      </c>
      <c r="M276" s="174">
        <f>0</f>
        <v>0</v>
      </c>
      <c r="N276" s="5">
        <f t="shared" si="444"/>
        <v>0</v>
      </c>
      <c r="O276" s="67"/>
      <c r="P276" s="5">
        <f t="shared" si="445"/>
        <v>0</v>
      </c>
      <c r="U276" s="5">
        <f t="shared" si="441"/>
        <v>0</v>
      </c>
      <c r="V276" s="63">
        <f t="shared" si="446"/>
        <v>0</v>
      </c>
      <c r="W276" s="139">
        <f t="shared" si="447"/>
        <v>0</v>
      </c>
      <c r="AA276" s="184">
        <f t="shared" si="448"/>
        <v>0</v>
      </c>
      <c r="AB276" s="128"/>
      <c r="AC276" s="5">
        <f>SUMIF('Uitdraai administratie'!G:G,A:A,'Uitdraai administratie'!F:F)</f>
        <v>0</v>
      </c>
      <c r="AH276" s="128">
        <f>SUMIF('Uitdraai administratie'!G:G,A:A,'Uitdraai administratie'!F:F)</f>
        <v>0</v>
      </c>
      <c r="AI276" s="201">
        <f t="shared" si="449"/>
        <v>0</v>
      </c>
      <c r="AJ276" s="203">
        <f t="shared" si="450"/>
        <v>0</v>
      </c>
      <c r="AL276" s="174">
        <f>SUMIF('Uitdraai administratie'!G:G,A:A,'Uitdraai administratie'!T:T)</f>
        <v>0</v>
      </c>
      <c r="AM276" s="174">
        <f t="shared" si="451"/>
        <v>0</v>
      </c>
      <c r="AN276" s="174">
        <f t="shared" si="452"/>
        <v>0</v>
      </c>
    </row>
    <row r="277" spans="1:40" x14ac:dyDescent="0.25">
      <c r="A277" s="15">
        <v>2544</v>
      </c>
      <c r="B277" s="64" t="s">
        <v>247</v>
      </c>
      <c r="C277" s="64"/>
      <c r="D277" s="56"/>
      <c r="F277" s="65">
        <v>1</v>
      </c>
      <c r="H277" s="59">
        <f t="shared" si="442"/>
        <v>1</v>
      </c>
      <c r="I277" s="60">
        <v>1</v>
      </c>
      <c r="J277" s="61" t="s">
        <v>77</v>
      </c>
      <c r="K277" s="57"/>
      <c r="L277" s="174">
        <f t="shared" si="443"/>
        <v>0</v>
      </c>
      <c r="M277" s="174">
        <f>0</f>
        <v>0</v>
      </c>
      <c r="N277" s="5">
        <f t="shared" si="444"/>
        <v>0</v>
      </c>
      <c r="O277" s="67"/>
      <c r="P277" s="5">
        <f t="shared" si="445"/>
        <v>0</v>
      </c>
      <c r="U277" s="5">
        <f t="shared" si="441"/>
        <v>0</v>
      </c>
      <c r="V277" s="63">
        <f t="shared" si="446"/>
        <v>0</v>
      </c>
      <c r="W277" s="139">
        <f t="shared" si="447"/>
        <v>0</v>
      </c>
      <c r="AA277" s="184">
        <f t="shared" si="448"/>
        <v>0</v>
      </c>
      <c r="AB277" s="128"/>
      <c r="AC277" s="5">
        <f>SUMIF('Uitdraai administratie'!G:G,A:A,'Uitdraai administratie'!F:F)</f>
        <v>0</v>
      </c>
      <c r="AH277" s="128">
        <f>SUMIF('Uitdraai administratie'!G:G,A:A,'Uitdraai administratie'!F:F)</f>
        <v>0</v>
      </c>
      <c r="AI277" s="201">
        <f t="shared" si="449"/>
        <v>0</v>
      </c>
      <c r="AJ277" s="203">
        <f t="shared" si="450"/>
        <v>0</v>
      </c>
      <c r="AL277" s="174">
        <f>SUMIF('Uitdraai administratie'!G:G,A:A,'Uitdraai administratie'!T:T)</f>
        <v>0</v>
      </c>
      <c r="AM277" s="174">
        <f t="shared" si="451"/>
        <v>0</v>
      </c>
      <c r="AN277" s="174">
        <f t="shared" si="452"/>
        <v>0</v>
      </c>
    </row>
    <row r="278" spans="1:40" x14ac:dyDescent="0.25">
      <c r="A278" s="15">
        <v>2575</v>
      </c>
      <c r="B278" s="64" t="s">
        <v>248</v>
      </c>
      <c r="C278" s="64"/>
      <c r="D278" s="56"/>
      <c r="F278" s="65">
        <v>1</v>
      </c>
      <c r="H278" s="59">
        <f t="shared" si="442"/>
        <v>1</v>
      </c>
      <c r="I278" s="60">
        <v>1</v>
      </c>
      <c r="J278" s="61" t="s">
        <v>77</v>
      </c>
      <c r="K278" s="57"/>
      <c r="L278" s="174">
        <f t="shared" si="443"/>
        <v>0</v>
      </c>
      <c r="M278" s="174">
        <f>0</f>
        <v>0</v>
      </c>
      <c r="N278" s="5">
        <f t="shared" si="444"/>
        <v>0</v>
      </c>
      <c r="O278" s="67"/>
      <c r="P278" s="5">
        <f t="shared" si="445"/>
        <v>0</v>
      </c>
      <c r="U278" s="5">
        <f t="shared" si="441"/>
        <v>0</v>
      </c>
      <c r="V278" s="63">
        <f t="shared" si="446"/>
        <v>0</v>
      </c>
      <c r="W278" s="139">
        <f t="shared" si="447"/>
        <v>0</v>
      </c>
      <c r="AA278" s="184">
        <f t="shared" si="448"/>
        <v>0</v>
      </c>
      <c r="AB278" s="128"/>
      <c r="AC278" s="5">
        <f>SUMIF('Uitdraai administratie'!G:G,A:A,'Uitdraai administratie'!F:F)</f>
        <v>0</v>
      </c>
      <c r="AH278" s="128">
        <f>SUMIF('Uitdraai administratie'!G:G,A:A,'Uitdraai administratie'!F:F)</f>
        <v>0</v>
      </c>
      <c r="AI278" s="201">
        <f t="shared" si="449"/>
        <v>0</v>
      </c>
      <c r="AJ278" s="203">
        <f t="shared" si="450"/>
        <v>0</v>
      </c>
      <c r="AL278" s="174">
        <f>SUMIF('Uitdraai administratie'!G:G,A:A,'Uitdraai administratie'!T:T)</f>
        <v>0</v>
      </c>
      <c r="AM278" s="174">
        <f t="shared" si="451"/>
        <v>0</v>
      </c>
      <c r="AN278" s="174">
        <f t="shared" si="452"/>
        <v>0</v>
      </c>
    </row>
    <row r="279" spans="1:40" x14ac:dyDescent="0.25">
      <c r="A279" s="15">
        <v>2583</v>
      </c>
      <c r="B279" s="64" t="s">
        <v>249</v>
      </c>
      <c r="C279" s="64"/>
      <c r="D279" s="56"/>
      <c r="E279" s="60">
        <f>location/2</f>
        <v>0</v>
      </c>
      <c r="F279" s="65">
        <f>location</f>
        <v>0</v>
      </c>
      <c r="H279" s="59">
        <f t="shared" si="442"/>
        <v>0</v>
      </c>
      <c r="I279" s="60">
        <v>1</v>
      </c>
      <c r="J279" s="61" t="s">
        <v>126</v>
      </c>
      <c r="K279" s="57"/>
      <c r="L279" s="174">
        <f t="shared" si="443"/>
        <v>0</v>
      </c>
      <c r="M279" s="174">
        <f>0</f>
        <v>0</v>
      </c>
      <c r="N279" s="5">
        <f t="shared" si="444"/>
        <v>0</v>
      </c>
      <c r="O279" s="67"/>
      <c r="P279" s="5">
        <f t="shared" si="445"/>
        <v>0</v>
      </c>
      <c r="U279" s="5">
        <f t="shared" si="441"/>
        <v>0</v>
      </c>
      <c r="V279" s="63">
        <f t="shared" si="446"/>
        <v>0</v>
      </c>
      <c r="W279" s="139">
        <f t="shared" si="447"/>
        <v>0</v>
      </c>
      <c r="AA279" s="184">
        <f t="shared" si="448"/>
        <v>0</v>
      </c>
      <c r="AB279" s="128"/>
      <c r="AC279" s="5">
        <f>SUMIF('Uitdraai administratie'!G:G,A:A,'Uitdraai administratie'!F:F)</f>
        <v>0</v>
      </c>
      <c r="AH279" s="128">
        <f>SUMIF('Uitdraai administratie'!G:G,A:A,'Uitdraai administratie'!F:F)</f>
        <v>0</v>
      </c>
      <c r="AI279" s="201">
        <f t="shared" si="449"/>
        <v>0</v>
      </c>
      <c r="AJ279" s="203">
        <f t="shared" si="450"/>
        <v>0</v>
      </c>
      <c r="AL279" s="174">
        <f>SUMIF('Uitdraai administratie'!G:G,A:A,'Uitdraai administratie'!T:T)</f>
        <v>0</v>
      </c>
      <c r="AM279" s="174">
        <f t="shared" si="451"/>
        <v>0</v>
      </c>
      <c r="AN279" s="174">
        <f t="shared" si="452"/>
        <v>0</v>
      </c>
    </row>
    <row r="280" spans="1:40" x14ac:dyDescent="0.25">
      <c r="A280" s="69">
        <v>2597</v>
      </c>
      <c r="B280" s="64" t="s">
        <v>227</v>
      </c>
      <c r="C280" s="64"/>
      <c r="D280" s="56"/>
      <c r="F280" s="65">
        <v>1</v>
      </c>
      <c r="H280" s="59">
        <f t="shared" si="442"/>
        <v>1</v>
      </c>
      <c r="I280" s="60">
        <v>1</v>
      </c>
      <c r="J280" s="61" t="s">
        <v>77</v>
      </c>
      <c r="K280" s="57"/>
      <c r="L280" s="174">
        <f t="shared" si="443"/>
        <v>0</v>
      </c>
      <c r="M280" s="174">
        <f>0</f>
        <v>0</v>
      </c>
      <c r="N280" s="5">
        <f t="shared" si="444"/>
        <v>0</v>
      </c>
      <c r="O280" s="67"/>
      <c r="P280" s="5">
        <f t="shared" si="445"/>
        <v>0</v>
      </c>
      <c r="U280" s="5">
        <f t="shared" si="441"/>
        <v>0</v>
      </c>
      <c r="V280" s="68"/>
      <c r="W280" s="138">
        <f t="shared" si="447"/>
        <v>0</v>
      </c>
      <c r="X280" s="148"/>
      <c r="Y280" s="148"/>
      <c r="Z280" s="148"/>
      <c r="AA280" s="184">
        <f t="shared" si="448"/>
        <v>0</v>
      </c>
      <c r="AB280" s="128"/>
      <c r="AC280" s="5">
        <f>SUMIF('Uitdraai administratie'!G:G,A:A,'Uitdraai administratie'!F:F)</f>
        <v>0</v>
      </c>
      <c r="AH280" s="137"/>
      <c r="AI280" s="201">
        <f t="shared" si="449"/>
        <v>0</v>
      </c>
      <c r="AJ280" s="203">
        <f t="shared" si="450"/>
        <v>0</v>
      </c>
      <c r="AL280" s="174">
        <f>SUMIF('Uitdraai administratie'!G:G,A:A,'Uitdraai administratie'!T:T)</f>
        <v>0</v>
      </c>
      <c r="AM280" s="174">
        <f t="shared" si="451"/>
        <v>0</v>
      </c>
      <c r="AN280" s="174">
        <f t="shared" si="452"/>
        <v>0</v>
      </c>
    </row>
    <row r="281" spans="1:40" x14ac:dyDescent="0.25">
      <c r="A281" s="15"/>
      <c r="B281" s="71" t="s">
        <v>6</v>
      </c>
      <c r="C281" s="71"/>
      <c r="D281" s="56"/>
      <c r="H281" s="59"/>
      <c r="J281" s="61"/>
      <c r="K281" s="57"/>
      <c r="L281" s="170">
        <f t="shared" ref="L281:M281" si="453">SUM(L257:L280)</f>
        <v>0</v>
      </c>
      <c r="M281" s="170">
        <f t="shared" si="453"/>
        <v>0</v>
      </c>
      <c r="N281" s="27">
        <f t="shared" ref="N281:W281" si="454">SUM(N257:N280)</f>
        <v>0</v>
      </c>
      <c r="O281" s="72">
        <f t="shared" si="454"/>
        <v>0</v>
      </c>
      <c r="P281" s="27">
        <f t="shared" si="454"/>
        <v>0</v>
      </c>
      <c r="Q281" s="73">
        <f t="shared" si="454"/>
        <v>0</v>
      </c>
      <c r="R281" s="73">
        <f t="shared" si="454"/>
        <v>0</v>
      </c>
      <c r="S281" s="73">
        <f t="shared" si="454"/>
        <v>0</v>
      </c>
      <c r="T281" s="73">
        <f t="shared" si="454"/>
        <v>0</v>
      </c>
      <c r="U281" s="27">
        <f t="shared" si="454"/>
        <v>0</v>
      </c>
      <c r="V281" s="73">
        <f t="shared" si="454"/>
        <v>0</v>
      </c>
      <c r="W281" s="141">
        <f t="shared" si="454"/>
        <v>0</v>
      </c>
      <c r="X281" s="147"/>
      <c r="Y281" s="147"/>
      <c r="Z281" s="142"/>
      <c r="AA281" s="181">
        <f t="shared" ref="AA281:AJ281" si="455">SUM(AA257:AA280)</f>
        <v>0</v>
      </c>
      <c r="AB281" s="124">
        <f t="shared" si="455"/>
        <v>0</v>
      </c>
      <c r="AC281" s="27">
        <f t="shared" si="455"/>
        <v>0</v>
      </c>
      <c r="AD281" s="124">
        <f t="shared" si="455"/>
        <v>0</v>
      </c>
      <c r="AE281" s="124">
        <f t="shared" si="455"/>
        <v>0</v>
      </c>
      <c r="AF281" s="124">
        <f t="shared" si="455"/>
        <v>0</v>
      </c>
      <c r="AG281" s="124">
        <f t="shared" si="455"/>
        <v>0</v>
      </c>
      <c r="AH281" s="124">
        <f t="shared" si="455"/>
        <v>0</v>
      </c>
      <c r="AI281" s="201">
        <f t="shared" si="455"/>
        <v>0</v>
      </c>
      <c r="AJ281" s="203">
        <f t="shared" si="455"/>
        <v>0</v>
      </c>
      <c r="AL281" s="170">
        <f t="shared" ref="AL281:AM281" si="456">SUM(AL257:AL280)</f>
        <v>0</v>
      </c>
      <c r="AM281" s="170">
        <f t="shared" si="456"/>
        <v>0</v>
      </c>
      <c r="AN281" s="170">
        <f t="shared" ref="AN281" si="457">SUM(AN257:AN280)</f>
        <v>0</v>
      </c>
    </row>
    <row r="282" spans="1:40" x14ac:dyDescent="0.25">
      <c r="A282" s="15"/>
      <c r="B282" s="64"/>
      <c r="C282" s="64"/>
      <c r="D282" s="56"/>
      <c r="H282" s="59"/>
      <c r="K282" s="57"/>
      <c r="L282" s="174"/>
      <c r="M282" s="174"/>
      <c r="N282" s="5"/>
      <c r="O282" s="67"/>
      <c r="U282" s="5"/>
      <c r="AA282" s="184"/>
      <c r="AB282" s="128"/>
      <c r="AL282" s="174"/>
      <c r="AM282" s="174"/>
      <c r="AN282" s="174"/>
    </row>
    <row r="283" spans="1:40" x14ac:dyDescent="0.25">
      <c r="A283" s="23">
        <v>2600</v>
      </c>
      <c r="B283" s="8" t="s">
        <v>32</v>
      </c>
      <c r="C283" s="8"/>
      <c r="D283" s="56"/>
      <c r="H283" s="59"/>
      <c r="J283" s="61"/>
      <c r="K283" s="57"/>
      <c r="L283" s="174" t="s">
        <v>75</v>
      </c>
      <c r="M283" s="174" t="s">
        <v>75</v>
      </c>
      <c r="N283" s="5" t="s">
        <v>75</v>
      </c>
      <c r="O283" s="67"/>
      <c r="P283" s="5" t="s">
        <v>75</v>
      </c>
      <c r="U283" s="5"/>
      <c r="W283" s="139" t="s">
        <v>75</v>
      </c>
      <c r="AA283" s="184" t="s">
        <v>75</v>
      </c>
      <c r="AB283" s="128"/>
      <c r="AC283" s="5" t="s">
        <v>75</v>
      </c>
      <c r="AI283" s="201" t="s">
        <v>75</v>
      </c>
      <c r="AJ283" s="203" t="s">
        <v>75</v>
      </c>
      <c r="AL283" s="174" t="s">
        <v>75</v>
      </c>
      <c r="AM283" s="174" t="s">
        <v>75</v>
      </c>
      <c r="AN283" s="174" t="s">
        <v>75</v>
      </c>
    </row>
    <row r="284" spans="1:40" x14ac:dyDescent="0.25">
      <c r="A284" s="15">
        <v>2601</v>
      </c>
      <c r="B284" s="64" t="s">
        <v>250</v>
      </c>
      <c r="C284" s="64"/>
      <c r="D284" s="56"/>
      <c r="F284" s="65">
        <v>1</v>
      </c>
      <c r="H284" s="59">
        <f t="shared" ref="H284:H293" si="458">SUM(E284:G284)</f>
        <v>1</v>
      </c>
      <c r="I284" s="60">
        <v>1</v>
      </c>
      <c r="J284" s="61" t="s">
        <v>126</v>
      </c>
      <c r="K284" s="57"/>
      <c r="L284" s="174">
        <f t="shared" ref="L284:L293" si="459">H:H*I:I*K:K</f>
        <v>0</v>
      </c>
      <c r="M284" s="174">
        <f>0</f>
        <v>0</v>
      </c>
      <c r="N284" s="5">
        <f t="shared" ref="N284:N293" si="460">L:L+M:M</f>
        <v>0</v>
      </c>
      <c r="O284" s="67"/>
      <c r="P284" s="5">
        <f t="shared" ref="P284:P293" si="461">MAX(N284-SUM(Q284:T284),0)</f>
        <v>0</v>
      </c>
      <c r="U284" s="5">
        <f t="shared" ref="U284:U293" si="462">N284-SUM(P284:T284)</f>
        <v>0</v>
      </c>
      <c r="V284" s="63">
        <f t="shared" ref="V284:V293" si="463">P284</f>
        <v>0</v>
      </c>
      <c r="W284" s="139">
        <f t="shared" ref="W284:W293" si="464">X:X+Y:Y</f>
        <v>0</v>
      </c>
      <c r="AA284" s="184">
        <f t="shared" ref="AA284:AA293" si="465">AC:AC+AD:AD+AE:AE+AF:AF+AG:AG</f>
        <v>0</v>
      </c>
      <c r="AB284" s="128"/>
      <c r="AC284" s="5">
        <f>SUMIF('Uitdraai administratie'!G:G,A:A,'Uitdraai administratie'!F:F)</f>
        <v>0</v>
      </c>
      <c r="AH284" s="128">
        <f>SUMIF('Uitdraai administratie'!G:G,A:A,'Uitdraai administratie'!F:F)</f>
        <v>0</v>
      </c>
      <c r="AI284" s="201">
        <f t="shared" ref="AI284:AI293" si="466">W:W+AA:AA</f>
        <v>0</v>
      </c>
      <c r="AJ284" s="203">
        <f t="shared" ref="AJ284:AJ293" si="467">N:N-AI:AI</f>
        <v>0</v>
      </c>
      <c r="AL284" s="174">
        <f>SUMIF('Uitdraai administratie'!G:G,A:A,'Uitdraai administratie'!T:T)</f>
        <v>0</v>
      </c>
      <c r="AM284" s="174">
        <f t="shared" ref="AM284:AM293" si="468">M:M</f>
        <v>0</v>
      </c>
      <c r="AN284" s="174">
        <f t="shared" ref="AN284:AN293" si="469">AM:AM-AL:AL</f>
        <v>0</v>
      </c>
    </row>
    <row r="285" spans="1:40" x14ac:dyDescent="0.25">
      <c r="A285" s="15">
        <v>2602</v>
      </c>
      <c r="B285" s="64" t="s">
        <v>251</v>
      </c>
      <c r="C285" s="64"/>
      <c r="D285" s="56"/>
      <c r="F285" s="65">
        <v>1</v>
      </c>
      <c r="H285" s="59">
        <f t="shared" si="458"/>
        <v>1</v>
      </c>
      <c r="I285" s="60">
        <v>1</v>
      </c>
      <c r="J285" s="61" t="s">
        <v>126</v>
      </c>
      <c r="K285" s="57"/>
      <c r="L285" s="174">
        <f t="shared" si="459"/>
        <v>0</v>
      </c>
      <c r="M285" s="174">
        <f>0</f>
        <v>0</v>
      </c>
      <c r="N285" s="5">
        <f t="shared" si="460"/>
        <v>0</v>
      </c>
      <c r="O285" s="67"/>
      <c r="P285" s="5">
        <f t="shared" si="461"/>
        <v>0</v>
      </c>
      <c r="U285" s="5">
        <f t="shared" si="462"/>
        <v>0</v>
      </c>
      <c r="V285" s="63">
        <f t="shared" si="463"/>
        <v>0</v>
      </c>
      <c r="W285" s="139">
        <f t="shared" si="464"/>
        <v>0</v>
      </c>
      <c r="AA285" s="184">
        <f t="shared" si="465"/>
        <v>0</v>
      </c>
      <c r="AB285" s="128"/>
      <c r="AC285" s="5">
        <f>SUMIF('Uitdraai administratie'!G:G,A:A,'Uitdraai administratie'!F:F)</f>
        <v>0</v>
      </c>
      <c r="AH285" s="128">
        <f>SUMIF('Uitdraai administratie'!G:G,A:A,'Uitdraai administratie'!F:F)</f>
        <v>0</v>
      </c>
      <c r="AI285" s="201">
        <f t="shared" si="466"/>
        <v>0</v>
      </c>
      <c r="AJ285" s="203">
        <f t="shared" si="467"/>
        <v>0</v>
      </c>
      <c r="AL285" s="174">
        <f>SUMIF('Uitdraai administratie'!G:G,A:A,'Uitdraai administratie'!T:T)</f>
        <v>0</v>
      </c>
      <c r="AM285" s="174">
        <f t="shared" si="468"/>
        <v>0</v>
      </c>
      <c r="AN285" s="174">
        <f t="shared" si="469"/>
        <v>0</v>
      </c>
    </row>
    <row r="286" spans="1:40" x14ac:dyDescent="0.25">
      <c r="A286" s="69">
        <v>2609</v>
      </c>
      <c r="B286" s="64" t="s">
        <v>252</v>
      </c>
      <c r="C286" s="64"/>
      <c r="D286" s="56"/>
      <c r="F286" s="65">
        <v>1</v>
      </c>
      <c r="H286" s="59">
        <f t="shared" si="458"/>
        <v>1</v>
      </c>
      <c r="I286" s="60">
        <v>1</v>
      </c>
      <c r="J286" s="61" t="s">
        <v>77</v>
      </c>
      <c r="K286" s="57"/>
      <c r="L286" s="174">
        <f t="shared" si="459"/>
        <v>0</v>
      </c>
      <c r="M286" s="174">
        <f>0</f>
        <v>0</v>
      </c>
      <c r="N286" s="5">
        <f t="shared" si="460"/>
        <v>0</v>
      </c>
      <c r="O286" s="67"/>
      <c r="P286" s="5">
        <f t="shared" si="461"/>
        <v>0</v>
      </c>
      <c r="U286" s="5">
        <f t="shared" si="462"/>
        <v>0</v>
      </c>
      <c r="V286" s="63">
        <f t="shared" si="463"/>
        <v>0</v>
      </c>
      <c r="W286" s="139">
        <f t="shared" si="464"/>
        <v>0</v>
      </c>
      <c r="AA286" s="184">
        <f t="shared" si="465"/>
        <v>0</v>
      </c>
      <c r="AB286" s="128"/>
      <c r="AC286" s="5">
        <f>SUMIF('Uitdraai administratie'!G:G,A:A,'Uitdraai administratie'!F:F)</f>
        <v>0</v>
      </c>
      <c r="AH286" s="128">
        <f>SUMIF('Uitdraai administratie'!G:G,A:A,'Uitdraai administratie'!F:F)</f>
        <v>0</v>
      </c>
      <c r="AI286" s="201">
        <f t="shared" si="466"/>
        <v>0</v>
      </c>
      <c r="AJ286" s="203">
        <f t="shared" si="467"/>
        <v>0</v>
      </c>
      <c r="AL286" s="174">
        <f>SUMIF('Uitdraai administratie'!G:G,A:A,'Uitdraai administratie'!T:T)</f>
        <v>0</v>
      </c>
      <c r="AM286" s="174">
        <f t="shared" si="468"/>
        <v>0</v>
      </c>
      <c r="AN286" s="174">
        <f t="shared" si="469"/>
        <v>0</v>
      </c>
    </row>
    <row r="287" spans="1:40" x14ac:dyDescent="0.25">
      <c r="A287" s="15">
        <v>2640</v>
      </c>
      <c r="B287" s="64" t="s">
        <v>253</v>
      </c>
      <c r="C287" s="64"/>
      <c r="D287" s="56"/>
      <c r="F287" s="65">
        <v>1</v>
      </c>
      <c r="H287" s="59">
        <f t="shared" si="458"/>
        <v>1</v>
      </c>
      <c r="I287" s="60">
        <v>1</v>
      </c>
      <c r="J287" s="61" t="s">
        <v>77</v>
      </c>
      <c r="K287" s="57"/>
      <c r="L287" s="174">
        <f t="shared" si="459"/>
        <v>0</v>
      </c>
      <c r="M287" s="174">
        <f>0</f>
        <v>0</v>
      </c>
      <c r="N287" s="5">
        <f t="shared" si="460"/>
        <v>0</v>
      </c>
      <c r="O287" s="67"/>
      <c r="P287" s="5">
        <f t="shared" si="461"/>
        <v>0</v>
      </c>
      <c r="U287" s="5">
        <f t="shared" si="462"/>
        <v>0</v>
      </c>
      <c r="V287" s="63">
        <f t="shared" si="463"/>
        <v>0</v>
      </c>
      <c r="W287" s="139">
        <f t="shared" si="464"/>
        <v>0</v>
      </c>
      <c r="AA287" s="184">
        <f t="shared" si="465"/>
        <v>0</v>
      </c>
      <c r="AB287" s="128"/>
      <c r="AC287" s="5">
        <f>SUMIF('Uitdraai administratie'!G:G,A:A,'Uitdraai administratie'!F:F)</f>
        <v>0</v>
      </c>
      <c r="AH287" s="128">
        <f>SUMIF('Uitdraai administratie'!G:G,A:A,'Uitdraai administratie'!F:F)</f>
        <v>0</v>
      </c>
      <c r="AI287" s="201">
        <f t="shared" si="466"/>
        <v>0</v>
      </c>
      <c r="AJ287" s="203">
        <f t="shared" si="467"/>
        <v>0</v>
      </c>
      <c r="AL287" s="174">
        <f>SUMIF('Uitdraai administratie'!G:G,A:A,'Uitdraai administratie'!T:T)</f>
        <v>0</v>
      </c>
      <c r="AM287" s="174">
        <f t="shared" si="468"/>
        <v>0</v>
      </c>
      <c r="AN287" s="174">
        <f t="shared" si="469"/>
        <v>0</v>
      </c>
    </row>
    <row r="288" spans="1:40" x14ac:dyDescent="0.25">
      <c r="A288" s="69">
        <v>2644</v>
      </c>
      <c r="B288" s="64" t="s">
        <v>254</v>
      </c>
      <c r="C288" s="64"/>
      <c r="D288" s="56"/>
      <c r="F288" s="65">
        <v>1</v>
      </c>
      <c r="H288" s="59">
        <f t="shared" si="458"/>
        <v>1</v>
      </c>
      <c r="I288" s="60">
        <v>1</v>
      </c>
      <c r="J288" s="61" t="s">
        <v>77</v>
      </c>
      <c r="K288" s="57"/>
      <c r="L288" s="174">
        <f t="shared" si="459"/>
        <v>0</v>
      </c>
      <c r="M288" s="174">
        <f>0</f>
        <v>0</v>
      </c>
      <c r="N288" s="5">
        <f t="shared" si="460"/>
        <v>0</v>
      </c>
      <c r="O288" s="67"/>
      <c r="P288" s="5">
        <f t="shared" si="461"/>
        <v>0</v>
      </c>
      <c r="U288" s="5">
        <f t="shared" si="462"/>
        <v>0</v>
      </c>
      <c r="V288" s="63">
        <f t="shared" si="463"/>
        <v>0</v>
      </c>
      <c r="W288" s="139">
        <f t="shared" si="464"/>
        <v>0</v>
      </c>
      <c r="AA288" s="184">
        <f t="shared" si="465"/>
        <v>0</v>
      </c>
      <c r="AB288" s="128"/>
      <c r="AC288" s="5">
        <f>SUMIF('Uitdraai administratie'!G:G,A:A,'Uitdraai administratie'!F:F)</f>
        <v>0</v>
      </c>
      <c r="AH288" s="128">
        <f>SUMIF('Uitdraai administratie'!G:G,A:A,'Uitdraai administratie'!F:F)</f>
        <v>0</v>
      </c>
      <c r="AI288" s="201">
        <f t="shared" si="466"/>
        <v>0</v>
      </c>
      <c r="AJ288" s="203">
        <f t="shared" si="467"/>
        <v>0</v>
      </c>
      <c r="AL288" s="174">
        <f>SUMIF('Uitdraai administratie'!G:G,A:A,'Uitdraai administratie'!T:T)</f>
        <v>0</v>
      </c>
      <c r="AM288" s="174">
        <f t="shared" si="468"/>
        <v>0</v>
      </c>
      <c r="AN288" s="174">
        <f t="shared" si="469"/>
        <v>0</v>
      </c>
    </row>
    <row r="289" spans="1:40" x14ac:dyDescent="0.25">
      <c r="A289" s="69">
        <v>2645</v>
      </c>
      <c r="B289" s="64" t="s">
        <v>255</v>
      </c>
      <c r="C289" s="64"/>
      <c r="D289" s="56"/>
      <c r="F289" s="65">
        <v>1</v>
      </c>
      <c r="H289" s="59">
        <f t="shared" si="458"/>
        <v>1</v>
      </c>
      <c r="I289" s="60">
        <v>1</v>
      </c>
      <c r="J289" s="61" t="s">
        <v>77</v>
      </c>
      <c r="K289" s="57"/>
      <c r="L289" s="174">
        <f t="shared" si="459"/>
        <v>0</v>
      </c>
      <c r="M289" s="174">
        <f>0</f>
        <v>0</v>
      </c>
      <c r="N289" s="5">
        <f t="shared" si="460"/>
        <v>0</v>
      </c>
      <c r="O289" s="67"/>
      <c r="P289" s="5">
        <f t="shared" si="461"/>
        <v>0</v>
      </c>
      <c r="U289" s="5">
        <f t="shared" si="462"/>
        <v>0</v>
      </c>
      <c r="V289" s="63">
        <f t="shared" si="463"/>
        <v>0</v>
      </c>
      <c r="W289" s="139">
        <f t="shared" si="464"/>
        <v>0</v>
      </c>
      <c r="AA289" s="184">
        <f t="shared" si="465"/>
        <v>0</v>
      </c>
      <c r="AB289" s="128"/>
      <c r="AC289" s="5">
        <f>SUMIF('Uitdraai administratie'!G:G,A:A,'Uitdraai administratie'!F:F)</f>
        <v>0</v>
      </c>
      <c r="AH289" s="128">
        <f>SUMIF('Uitdraai administratie'!G:G,A:A,'Uitdraai administratie'!F:F)</f>
        <v>0</v>
      </c>
      <c r="AI289" s="201">
        <f t="shared" si="466"/>
        <v>0</v>
      </c>
      <c r="AJ289" s="203">
        <f t="shared" si="467"/>
        <v>0</v>
      </c>
      <c r="AL289" s="174">
        <f>SUMIF('Uitdraai administratie'!G:G,A:A,'Uitdraai administratie'!T:T)</f>
        <v>0</v>
      </c>
      <c r="AM289" s="174">
        <f t="shared" si="468"/>
        <v>0</v>
      </c>
      <c r="AN289" s="174">
        <f t="shared" si="469"/>
        <v>0</v>
      </c>
    </row>
    <row r="290" spans="1:40" x14ac:dyDescent="0.25">
      <c r="A290" s="15">
        <v>2650</v>
      </c>
      <c r="B290" s="64" t="s">
        <v>256</v>
      </c>
      <c r="C290" s="64"/>
      <c r="D290" s="56"/>
      <c r="F290" s="65">
        <v>1</v>
      </c>
      <c r="H290" s="59">
        <f t="shared" si="458"/>
        <v>1</v>
      </c>
      <c r="I290" s="60">
        <v>1</v>
      </c>
      <c r="J290" s="61" t="s">
        <v>77</v>
      </c>
      <c r="K290" s="57"/>
      <c r="L290" s="174">
        <f t="shared" si="459"/>
        <v>0</v>
      </c>
      <c r="M290" s="174">
        <f>0</f>
        <v>0</v>
      </c>
      <c r="N290" s="5">
        <f t="shared" si="460"/>
        <v>0</v>
      </c>
      <c r="O290" s="67"/>
      <c r="P290" s="5">
        <f t="shared" si="461"/>
        <v>0</v>
      </c>
      <c r="U290" s="5">
        <f t="shared" si="462"/>
        <v>0</v>
      </c>
      <c r="V290" s="63">
        <f t="shared" si="463"/>
        <v>0</v>
      </c>
      <c r="W290" s="139">
        <f t="shared" si="464"/>
        <v>0</v>
      </c>
      <c r="AA290" s="184">
        <f t="shared" si="465"/>
        <v>0</v>
      </c>
      <c r="AB290" s="128"/>
      <c r="AC290" s="5">
        <f>SUMIF('Uitdraai administratie'!G:G,A:A,'Uitdraai administratie'!F:F)</f>
        <v>0</v>
      </c>
      <c r="AH290" s="128">
        <f>SUMIF('Uitdraai administratie'!G:G,A:A,'Uitdraai administratie'!F:F)</f>
        <v>0</v>
      </c>
      <c r="AI290" s="201">
        <f t="shared" si="466"/>
        <v>0</v>
      </c>
      <c r="AJ290" s="203">
        <f t="shared" si="467"/>
        <v>0</v>
      </c>
      <c r="AL290" s="174">
        <f>SUMIF('Uitdraai administratie'!G:G,A:A,'Uitdraai administratie'!T:T)</f>
        <v>0</v>
      </c>
      <c r="AM290" s="174">
        <f t="shared" si="468"/>
        <v>0</v>
      </c>
      <c r="AN290" s="174">
        <f t="shared" si="469"/>
        <v>0</v>
      </c>
    </row>
    <row r="291" spans="1:40" x14ac:dyDescent="0.25">
      <c r="A291" s="69">
        <v>2684</v>
      </c>
      <c r="B291" s="64" t="s">
        <v>257</v>
      </c>
      <c r="C291" s="64"/>
      <c r="D291" s="56"/>
      <c r="F291" s="65">
        <v>1</v>
      </c>
      <c r="H291" s="59">
        <f t="shared" si="458"/>
        <v>1</v>
      </c>
      <c r="I291" s="60">
        <v>1</v>
      </c>
      <c r="J291" s="61" t="s">
        <v>77</v>
      </c>
      <c r="K291" s="57"/>
      <c r="L291" s="174">
        <f t="shared" si="459"/>
        <v>0</v>
      </c>
      <c r="M291" s="174">
        <f>0</f>
        <v>0</v>
      </c>
      <c r="N291" s="5">
        <f t="shared" si="460"/>
        <v>0</v>
      </c>
      <c r="O291" s="67"/>
      <c r="P291" s="5">
        <f t="shared" si="461"/>
        <v>0</v>
      </c>
      <c r="U291" s="5">
        <f t="shared" si="462"/>
        <v>0</v>
      </c>
      <c r="V291" s="63">
        <f t="shared" si="463"/>
        <v>0</v>
      </c>
      <c r="W291" s="139">
        <f t="shared" si="464"/>
        <v>0</v>
      </c>
      <c r="AA291" s="184">
        <f t="shared" si="465"/>
        <v>0</v>
      </c>
      <c r="AB291" s="128"/>
      <c r="AC291" s="5">
        <f>SUMIF('Uitdraai administratie'!G:G,A:A,'Uitdraai administratie'!F:F)</f>
        <v>0</v>
      </c>
      <c r="AH291" s="128">
        <f>SUMIF('Uitdraai administratie'!G:G,A:A,'Uitdraai administratie'!F:F)</f>
        <v>0</v>
      </c>
      <c r="AI291" s="201">
        <f t="shared" si="466"/>
        <v>0</v>
      </c>
      <c r="AJ291" s="203">
        <f t="shared" si="467"/>
        <v>0</v>
      </c>
      <c r="AL291" s="174">
        <f>SUMIF('Uitdraai administratie'!G:G,A:A,'Uitdraai administratie'!T:T)</f>
        <v>0</v>
      </c>
      <c r="AM291" s="174">
        <f t="shared" si="468"/>
        <v>0</v>
      </c>
      <c r="AN291" s="174">
        <f t="shared" si="469"/>
        <v>0</v>
      </c>
    </row>
    <row r="292" spans="1:40" x14ac:dyDescent="0.25">
      <c r="A292" s="15">
        <v>2690</v>
      </c>
      <c r="B292" s="64" t="s">
        <v>258</v>
      </c>
      <c r="C292" s="64"/>
      <c r="D292" s="56"/>
      <c r="F292" s="65">
        <v>1</v>
      </c>
      <c r="H292" s="59">
        <f t="shared" si="458"/>
        <v>1</v>
      </c>
      <c r="I292" s="60">
        <v>1</v>
      </c>
      <c r="J292" s="61" t="s">
        <v>77</v>
      </c>
      <c r="K292" s="57"/>
      <c r="L292" s="174">
        <f t="shared" si="459"/>
        <v>0</v>
      </c>
      <c r="M292" s="174">
        <f>0</f>
        <v>0</v>
      </c>
      <c r="N292" s="5">
        <f t="shared" si="460"/>
        <v>0</v>
      </c>
      <c r="O292" s="67"/>
      <c r="P292" s="5">
        <f t="shared" si="461"/>
        <v>0</v>
      </c>
      <c r="U292" s="5">
        <f t="shared" si="462"/>
        <v>0</v>
      </c>
      <c r="V292" s="63">
        <f t="shared" si="463"/>
        <v>0</v>
      </c>
      <c r="W292" s="139">
        <f t="shared" si="464"/>
        <v>0</v>
      </c>
      <c r="AA292" s="184">
        <f t="shared" si="465"/>
        <v>0</v>
      </c>
      <c r="AB292" s="128"/>
      <c r="AC292" s="5">
        <f>SUMIF('Uitdraai administratie'!G:G,A:A,'Uitdraai administratie'!F:F)</f>
        <v>0</v>
      </c>
      <c r="AH292" s="128">
        <f>SUMIF('Uitdraai administratie'!G:G,A:A,'Uitdraai administratie'!F:F)</f>
        <v>0</v>
      </c>
      <c r="AI292" s="201">
        <f t="shared" si="466"/>
        <v>0</v>
      </c>
      <c r="AJ292" s="203">
        <f t="shared" si="467"/>
        <v>0</v>
      </c>
      <c r="AL292" s="174">
        <f>SUMIF('Uitdraai administratie'!G:G,A:A,'Uitdraai administratie'!T:T)</f>
        <v>0</v>
      </c>
      <c r="AM292" s="174">
        <f t="shared" si="468"/>
        <v>0</v>
      </c>
      <c r="AN292" s="174">
        <f t="shared" si="469"/>
        <v>0</v>
      </c>
    </row>
    <row r="293" spans="1:40" x14ac:dyDescent="0.25">
      <c r="A293" s="69">
        <v>2695</v>
      </c>
      <c r="B293" s="64" t="s">
        <v>259</v>
      </c>
      <c r="C293" s="64"/>
      <c r="D293" s="56"/>
      <c r="F293" s="65">
        <v>1</v>
      </c>
      <c r="H293" s="59">
        <f t="shared" si="458"/>
        <v>1</v>
      </c>
      <c r="I293" s="60">
        <v>1</v>
      </c>
      <c r="J293" s="61" t="s">
        <v>77</v>
      </c>
      <c r="K293" s="57"/>
      <c r="L293" s="174">
        <f t="shared" si="459"/>
        <v>0</v>
      </c>
      <c r="M293" s="174">
        <f>0</f>
        <v>0</v>
      </c>
      <c r="N293" s="5">
        <f t="shared" si="460"/>
        <v>0</v>
      </c>
      <c r="O293" s="67"/>
      <c r="P293" s="5">
        <f t="shared" si="461"/>
        <v>0</v>
      </c>
      <c r="U293" s="5">
        <f t="shared" si="462"/>
        <v>0</v>
      </c>
      <c r="V293" s="63">
        <f t="shared" si="463"/>
        <v>0</v>
      </c>
      <c r="W293" s="139">
        <f t="shared" si="464"/>
        <v>0</v>
      </c>
      <c r="AA293" s="184">
        <f t="shared" si="465"/>
        <v>0</v>
      </c>
      <c r="AB293" s="128"/>
      <c r="AC293" s="5">
        <f>SUMIF('Uitdraai administratie'!G:G,A:A,'Uitdraai administratie'!F:F)</f>
        <v>0</v>
      </c>
      <c r="AH293" s="128">
        <f>SUMIF('Uitdraai administratie'!G:G,A:A,'Uitdraai administratie'!F:F)</f>
        <v>0</v>
      </c>
      <c r="AI293" s="201">
        <f t="shared" si="466"/>
        <v>0</v>
      </c>
      <c r="AJ293" s="203">
        <f t="shared" si="467"/>
        <v>0</v>
      </c>
      <c r="AL293" s="174">
        <f>SUMIF('Uitdraai administratie'!G:G,A:A,'Uitdraai administratie'!T:T)</f>
        <v>0</v>
      </c>
      <c r="AM293" s="174">
        <f t="shared" si="468"/>
        <v>0</v>
      </c>
      <c r="AN293" s="174">
        <f t="shared" si="469"/>
        <v>0</v>
      </c>
    </row>
    <row r="294" spans="1:40" x14ac:dyDescent="0.25">
      <c r="A294" s="15"/>
      <c r="B294" s="71" t="s">
        <v>6</v>
      </c>
      <c r="C294" s="71"/>
      <c r="D294" s="56"/>
      <c r="H294" s="59"/>
      <c r="J294" s="61"/>
      <c r="K294" s="57"/>
      <c r="L294" s="170">
        <f t="shared" ref="L294:M294" si="470">SUM(L284:L293)</f>
        <v>0</v>
      </c>
      <c r="M294" s="170">
        <f t="shared" si="470"/>
        <v>0</v>
      </c>
      <c r="N294" s="27">
        <f t="shared" ref="N294:W294" si="471">SUM(N284:N293)</f>
        <v>0</v>
      </c>
      <c r="O294" s="72">
        <f t="shared" si="471"/>
        <v>0</v>
      </c>
      <c r="P294" s="27">
        <f t="shared" si="471"/>
        <v>0</v>
      </c>
      <c r="Q294" s="73">
        <f t="shared" si="471"/>
        <v>0</v>
      </c>
      <c r="R294" s="73">
        <f t="shared" si="471"/>
        <v>0</v>
      </c>
      <c r="S294" s="73">
        <f t="shared" si="471"/>
        <v>0</v>
      </c>
      <c r="T294" s="73">
        <f t="shared" si="471"/>
        <v>0</v>
      </c>
      <c r="U294" s="27">
        <f t="shared" si="471"/>
        <v>0</v>
      </c>
      <c r="V294" s="73">
        <f t="shared" si="471"/>
        <v>0</v>
      </c>
      <c r="W294" s="141">
        <f t="shared" si="471"/>
        <v>0</v>
      </c>
      <c r="X294" s="147"/>
      <c r="Y294" s="147"/>
      <c r="Z294" s="142"/>
      <c r="AA294" s="181">
        <f t="shared" ref="AA294:AJ294" si="472">SUM(AA284:AA293)</f>
        <v>0</v>
      </c>
      <c r="AB294" s="124">
        <f t="shared" si="472"/>
        <v>0</v>
      </c>
      <c r="AC294" s="27">
        <f t="shared" si="472"/>
        <v>0</v>
      </c>
      <c r="AD294" s="124">
        <f t="shared" si="472"/>
        <v>0</v>
      </c>
      <c r="AE294" s="124">
        <f t="shared" si="472"/>
        <v>0</v>
      </c>
      <c r="AF294" s="124">
        <f t="shared" si="472"/>
        <v>0</v>
      </c>
      <c r="AG294" s="124">
        <f t="shared" si="472"/>
        <v>0</v>
      </c>
      <c r="AH294" s="124">
        <f t="shared" si="472"/>
        <v>0</v>
      </c>
      <c r="AI294" s="201">
        <f t="shared" si="472"/>
        <v>0</v>
      </c>
      <c r="AJ294" s="203">
        <f t="shared" si="472"/>
        <v>0</v>
      </c>
      <c r="AL294" s="170">
        <f t="shared" ref="AL294:AM294" si="473">SUM(AL284:AL293)</f>
        <v>0</v>
      </c>
      <c r="AM294" s="170">
        <f t="shared" si="473"/>
        <v>0</v>
      </c>
      <c r="AN294" s="170">
        <f t="shared" ref="AN294" si="474">SUM(AN284:AN293)</f>
        <v>0</v>
      </c>
    </row>
    <row r="295" spans="1:40" x14ac:dyDescent="0.25">
      <c r="A295" s="15"/>
      <c r="B295" s="71"/>
      <c r="C295" s="71"/>
      <c r="D295" s="56"/>
      <c r="H295" s="59"/>
      <c r="J295" s="85"/>
      <c r="K295" s="57"/>
      <c r="L295" s="172"/>
      <c r="M295" s="172"/>
      <c r="N295" s="40"/>
      <c r="O295" s="67"/>
      <c r="U295" s="5"/>
      <c r="AA295" s="183"/>
      <c r="AB295" s="128"/>
      <c r="AL295" s="172"/>
      <c r="AM295" s="172"/>
      <c r="AN295" s="172"/>
    </row>
    <row r="296" spans="1:40" x14ac:dyDescent="0.25">
      <c r="A296" s="23">
        <v>2800</v>
      </c>
      <c r="B296" s="8" t="s">
        <v>33</v>
      </c>
      <c r="C296" s="8"/>
      <c r="D296" s="56"/>
      <c r="H296" s="59"/>
      <c r="J296" s="61"/>
      <c r="K296" s="57"/>
      <c r="L296" s="174"/>
      <c r="M296" s="174"/>
      <c r="N296" s="5"/>
      <c r="O296" s="67"/>
      <c r="U296" s="5"/>
      <c r="AA296" s="184"/>
      <c r="AB296" s="128"/>
      <c r="AL296" s="174"/>
      <c r="AM296" s="174"/>
      <c r="AN296" s="174"/>
    </row>
    <row r="297" spans="1:40" x14ac:dyDescent="0.25">
      <c r="A297" s="15">
        <v>2801</v>
      </c>
      <c r="B297" s="64" t="s">
        <v>260</v>
      </c>
      <c r="C297" s="64"/>
      <c r="D297" s="56"/>
      <c r="F297" s="65">
        <v>1</v>
      </c>
      <c r="H297" s="59">
        <f t="shared" ref="H297:H311" si="475">SUM(E297:G297)</f>
        <v>1</v>
      </c>
      <c r="I297" s="60">
        <v>1</v>
      </c>
      <c r="J297" s="61" t="s">
        <v>126</v>
      </c>
      <c r="K297" s="57"/>
      <c r="L297" s="174">
        <f t="shared" ref="L297:L311" si="476">H:H*I:I*K:K</f>
        <v>0</v>
      </c>
      <c r="M297" s="174">
        <f>0</f>
        <v>0</v>
      </c>
      <c r="N297" s="5">
        <f t="shared" ref="N297:N311" si="477">L:L+M:M</f>
        <v>0</v>
      </c>
      <c r="O297" s="67"/>
      <c r="P297" s="5">
        <f t="shared" ref="P297:P311" si="478">MAX(N297-SUM(Q297:T297),0)</f>
        <v>0</v>
      </c>
      <c r="U297" s="5">
        <f t="shared" ref="U297:U311" si="479">N297-SUM(P297:T297)</f>
        <v>0</v>
      </c>
      <c r="V297" s="63">
        <f t="shared" ref="V297:V311" si="480">P297</f>
        <v>0</v>
      </c>
      <c r="W297" s="139">
        <f t="shared" ref="W297:W311" si="481">X:X+Y:Y</f>
        <v>0</v>
      </c>
      <c r="AA297" s="184">
        <f t="shared" ref="AA297:AA311" si="482">AC:AC+AD:AD+AE:AE+AF:AF+AG:AG</f>
        <v>0</v>
      </c>
      <c r="AB297" s="128"/>
      <c r="AC297" s="5">
        <f>SUMIF('Uitdraai administratie'!G:G,A:A,'Uitdraai administratie'!F:F)</f>
        <v>0</v>
      </c>
      <c r="AH297" s="128">
        <f>SUMIF('Uitdraai administratie'!G:G,A:A,'Uitdraai administratie'!F:F)</f>
        <v>0</v>
      </c>
      <c r="AI297" s="201">
        <f t="shared" ref="AI297:AI311" si="483">W:W+AA:AA</f>
        <v>0</v>
      </c>
      <c r="AJ297" s="203">
        <f t="shared" ref="AJ297:AJ311" si="484">N:N-AI:AI</f>
        <v>0</v>
      </c>
      <c r="AL297" s="174">
        <f>SUMIF('Uitdraai administratie'!G:G,A:A,'Uitdraai administratie'!T:T)</f>
        <v>0</v>
      </c>
      <c r="AM297" s="174">
        <f t="shared" ref="AM297:AM311" si="485">M:M</f>
        <v>0</v>
      </c>
      <c r="AN297" s="174">
        <f t="shared" ref="AN297:AN311" si="486">AM:AM-AL:AL</f>
        <v>0</v>
      </c>
    </row>
    <row r="298" spans="1:40" x14ac:dyDescent="0.25">
      <c r="A298" s="15">
        <v>2802</v>
      </c>
      <c r="B298" s="64" t="s">
        <v>261</v>
      </c>
      <c r="C298" s="64"/>
      <c r="D298" s="56"/>
      <c r="F298" s="65">
        <v>1</v>
      </c>
      <c r="H298" s="59">
        <f t="shared" si="475"/>
        <v>1</v>
      </c>
      <c r="I298" s="60">
        <v>1</v>
      </c>
      <c r="J298" s="61" t="s">
        <v>126</v>
      </c>
      <c r="K298" s="57"/>
      <c r="L298" s="174">
        <f t="shared" si="476"/>
        <v>0</v>
      </c>
      <c r="M298" s="174">
        <f>0</f>
        <v>0</v>
      </c>
      <c r="N298" s="5">
        <f t="shared" si="477"/>
        <v>0</v>
      </c>
      <c r="O298" s="67"/>
      <c r="P298" s="5">
        <f t="shared" si="478"/>
        <v>0</v>
      </c>
      <c r="U298" s="5">
        <f t="shared" si="479"/>
        <v>0</v>
      </c>
      <c r="V298" s="63">
        <f t="shared" si="480"/>
        <v>0</v>
      </c>
      <c r="W298" s="139">
        <f t="shared" si="481"/>
        <v>0</v>
      </c>
      <c r="AA298" s="184">
        <f t="shared" si="482"/>
        <v>0</v>
      </c>
      <c r="AB298" s="128"/>
      <c r="AC298" s="5">
        <f>SUMIF('Uitdraai administratie'!G:G,A:A,'Uitdraai administratie'!F:F)</f>
        <v>0</v>
      </c>
      <c r="AH298" s="128">
        <f>SUMIF('Uitdraai administratie'!G:G,A:A,'Uitdraai administratie'!F:F)</f>
        <v>0</v>
      </c>
      <c r="AI298" s="201">
        <f t="shared" si="483"/>
        <v>0</v>
      </c>
      <c r="AJ298" s="203">
        <f t="shared" si="484"/>
        <v>0</v>
      </c>
      <c r="AL298" s="174">
        <f>SUMIF('Uitdraai administratie'!G:G,A:A,'Uitdraai administratie'!T:T)</f>
        <v>0</v>
      </c>
      <c r="AM298" s="174">
        <f t="shared" si="485"/>
        <v>0</v>
      </c>
      <c r="AN298" s="174">
        <f t="shared" si="486"/>
        <v>0</v>
      </c>
    </row>
    <row r="299" spans="1:40" x14ac:dyDescent="0.25">
      <c r="A299" s="69">
        <v>2803</v>
      </c>
      <c r="B299" s="64" t="s">
        <v>262</v>
      </c>
      <c r="C299" s="64"/>
      <c r="D299" s="56"/>
      <c r="F299" s="65">
        <v>1</v>
      </c>
      <c r="H299" s="59">
        <f t="shared" si="475"/>
        <v>1</v>
      </c>
      <c r="I299" s="60">
        <v>1</v>
      </c>
      <c r="J299" s="61" t="s">
        <v>126</v>
      </c>
      <c r="K299" s="57"/>
      <c r="L299" s="174">
        <f t="shared" si="476"/>
        <v>0</v>
      </c>
      <c r="M299" s="174">
        <f>0</f>
        <v>0</v>
      </c>
      <c r="N299" s="5">
        <f t="shared" si="477"/>
        <v>0</v>
      </c>
      <c r="O299" s="67"/>
      <c r="P299" s="5">
        <f t="shared" si="478"/>
        <v>0</v>
      </c>
      <c r="U299" s="5">
        <f t="shared" si="479"/>
        <v>0</v>
      </c>
      <c r="V299" s="63">
        <f t="shared" si="480"/>
        <v>0</v>
      </c>
      <c r="W299" s="139">
        <f t="shared" si="481"/>
        <v>0</v>
      </c>
      <c r="AA299" s="184">
        <f t="shared" si="482"/>
        <v>0</v>
      </c>
      <c r="AB299" s="128"/>
      <c r="AC299" s="5">
        <f>SUMIF('Uitdraai administratie'!G:G,A:A,'Uitdraai administratie'!F:F)</f>
        <v>0</v>
      </c>
      <c r="AH299" s="128">
        <f>SUMIF('Uitdraai administratie'!G:G,A:A,'Uitdraai administratie'!F:F)</f>
        <v>0</v>
      </c>
      <c r="AI299" s="201">
        <f t="shared" si="483"/>
        <v>0</v>
      </c>
      <c r="AJ299" s="203">
        <f t="shared" si="484"/>
        <v>0</v>
      </c>
      <c r="AL299" s="174">
        <f>SUMIF('Uitdraai administratie'!G:G,A:A,'Uitdraai administratie'!T:T)</f>
        <v>0</v>
      </c>
      <c r="AM299" s="174">
        <f t="shared" si="485"/>
        <v>0</v>
      </c>
      <c r="AN299" s="174">
        <f t="shared" si="486"/>
        <v>0</v>
      </c>
    </row>
    <row r="300" spans="1:40" x14ac:dyDescent="0.25">
      <c r="A300" s="69">
        <v>2804</v>
      </c>
      <c r="B300" s="64" t="s">
        <v>263</v>
      </c>
      <c r="C300" s="64"/>
      <c r="D300" s="56"/>
      <c r="F300" s="65">
        <v>1</v>
      </c>
      <c r="H300" s="59">
        <f t="shared" si="475"/>
        <v>1</v>
      </c>
      <c r="I300" s="60">
        <v>1</v>
      </c>
      <c r="J300" s="61" t="s">
        <v>126</v>
      </c>
      <c r="K300" s="57"/>
      <c r="L300" s="174">
        <f t="shared" si="476"/>
        <v>0</v>
      </c>
      <c r="M300" s="174">
        <f>0</f>
        <v>0</v>
      </c>
      <c r="N300" s="5">
        <f t="shared" si="477"/>
        <v>0</v>
      </c>
      <c r="O300" s="67"/>
      <c r="P300" s="5">
        <f t="shared" si="478"/>
        <v>0</v>
      </c>
      <c r="U300" s="5">
        <f t="shared" si="479"/>
        <v>0</v>
      </c>
      <c r="V300" s="63">
        <f t="shared" si="480"/>
        <v>0</v>
      </c>
      <c r="W300" s="139">
        <f t="shared" si="481"/>
        <v>0</v>
      </c>
      <c r="AA300" s="184">
        <f t="shared" si="482"/>
        <v>0</v>
      </c>
      <c r="AB300" s="128"/>
      <c r="AC300" s="5">
        <f>SUMIF('Uitdraai administratie'!G:G,A:A,'Uitdraai administratie'!F:F)</f>
        <v>0</v>
      </c>
      <c r="AH300" s="128">
        <f>SUMIF('Uitdraai administratie'!G:G,A:A,'Uitdraai administratie'!F:F)</f>
        <v>0</v>
      </c>
      <c r="AI300" s="201">
        <f t="shared" si="483"/>
        <v>0</v>
      </c>
      <c r="AJ300" s="203">
        <f t="shared" si="484"/>
        <v>0</v>
      </c>
      <c r="AL300" s="174">
        <f>SUMIF('Uitdraai administratie'!G:G,A:A,'Uitdraai administratie'!T:T)</f>
        <v>0</v>
      </c>
      <c r="AM300" s="174">
        <f t="shared" si="485"/>
        <v>0</v>
      </c>
      <c r="AN300" s="174">
        <f t="shared" si="486"/>
        <v>0</v>
      </c>
    </row>
    <row r="301" spans="1:40" x14ac:dyDescent="0.25">
      <c r="A301" s="15">
        <v>2820</v>
      </c>
      <c r="B301" s="64" t="s">
        <v>264</v>
      </c>
      <c r="C301" s="64"/>
      <c r="D301" s="56"/>
      <c r="F301" s="65">
        <v>1</v>
      </c>
      <c r="H301" s="59">
        <f t="shared" si="475"/>
        <v>1</v>
      </c>
      <c r="I301" s="60">
        <v>1</v>
      </c>
      <c r="J301" s="61" t="s">
        <v>126</v>
      </c>
      <c r="K301" s="57"/>
      <c r="L301" s="174">
        <f t="shared" si="476"/>
        <v>0</v>
      </c>
      <c r="M301" s="174">
        <f>0</f>
        <v>0</v>
      </c>
      <c r="N301" s="5">
        <f t="shared" si="477"/>
        <v>0</v>
      </c>
      <c r="O301" s="67"/>
      <c r="P301" s="5">
        <f t="shared" si="478"/>
        <v>0</v>
      </c>
      <c r="U301" s="5">
        <f t="shared" si="479"/>
        <v>0</v>
      </c>
      <c r="V301" s="63">
        <f t="shared" si="480"/>
        <v>0</v>
      </c>
      <c r="W301" s="139">
        <f t="shared" si="481"/>
        <v>0</v>
      </c>
      <c r="AA301" s="184">
        <f t="shared" si="482"/>
        <v>0</v>
      </c>
      <c r="AB301" s="128"/>
      <c r="AC301" s="5">
        <f>SUMIF('Uitdraai administratie'!G:G,A:A,'Uitdraai administratie'!F:F)</f>
        <v>0</v>
      </c>
      <c r="AH301" s="128">
        <f>SUMIF('Uitdraai administratie'!G:G,A:A,'Uitdraai administratie'!F:F)</f>
        <v>0</v>
      </c>
      <c r="AI301" s="201">
        <f t="shared" si="483"/>
        <v>0</v>
      </c>
      <c r="AJ301" s="203">
        <f t="shared" si="484"/>
        <v>0</v>
      </c>
      <c r="AL301" s="174">
        <f>SUMIF('Uitdraai administratie'!G:G,A:A,'Uitdraai administratie'!T:T)</f>
        <v>0</v>
      </c>
      <c r="AM301" s="174">
        <f t="shared" si="485"/>
        <v>0</v>
      </c>
      <c r="AN301" s="174">
        <f t="shared" si="486"/>
        <v>0</v>
      </c>
    </row>
    <row r="302" spans="1:40" x14ac:dyDescent="0.25">
      <c r="A302" s="15">
        <v>2839</v>
      </c>
      <c r="B302" s="64" t="s">
        <v>243</v>
      </c>
      <c r="C302" s="64"/>
      <c r="D302" s="56"/>
      <c r="F302" s="65">
        <v>1</v>
      </c>
      <c r="H302" s="59">
        <f t="shared" si="475"/>
        <v>1</v>
      </c>
      <c r="I302" s="60">
        <v>1</v>
      </c>
      <c r="J302" s="61" t="s">
        <v>126</v>
      </c>
      <c r="K302" s="57"/>
      <c r="L302" s="174">
        <f t="shared" si="476"/>
        <v>0</v>
      </c>
      <c r="M302" s="174">
        <f>0</f>
        <v>0</v>
      </c>
      <c r="N302" s="5">
        <f t="shared" si="477"/>
        <v>0</v>
      </c>
      <c r="O302" s="67"/>
      <c r="P302" s="5">
        <f t="shared" si="478"/>
        <v>0</v>
      </c>
      <c r="U302" s="5">
        <f t="shared" si="479"/>
        <v>0</v>
      </c>
      <c r="V302" s="63">
        <f t="shared" si="480"/>
        <v>0</v>
      </c>
      <c r="W302" s="139">
        <f t="shared" si="481"/>
        <v>0</v>
      </c>
      <c r="AA302" s="184">
        <f t="shared" si="482"/>
        <v>0</v>
      </c>
      <c r="AB302" s="128"/>
      <c r="AC302" s="5">
        <f>SUMIF('Uitdraai administratie'!G:G,A:A,'Uitdraai administratie'!F:F)</f>
        <v>0</v>
      </c>
      <c r="AH302" s="128">
        <f>SUMIF('Uitdraai administratie'!G:G,A:A,'Uitdraai administratie'!F:F)</f>
        <v>0</v>
      </c>
      <c r="AI302" s="201">
        <f t="shared" si="483"/>
        <v>0</v>
      </c>
      <c r="AJ302" s="203">
        <f t="shared" si="484"/>
        <v>0</v>
      </c>
      <c r="AL302" s="174">
        <f>SUMIF('Uitdraai administratie'!G:G,A:A,'Uitdraai administratie'!T:T)</f>
        <v>0</v>
      </c>
      <c r="AM302" s="174">
        <f t="shared" si="485"/>
        <v>0</v>
      </c>
      <c r="AN302" s="174">
        <f t="shared" si="486"/>
        <v>0</v>
      </c>
    </row>
    <row r="303" spans="1:40" x14ac:dyDescent="0.25">
      <c r="A303" s="15">
        <v>2840</v>
      </c>
      <c r="B303" s="64" t="s">
        <v>265</v>
      </c>
      <c r="C303" s="64"/>
      <c r="D303" s="56"/>
      <c r="F303" s="65">
        <v>1</v>
      </c>
      <c r="H303" s="59">
        <f t="shared" si="475"/>
        <v>1</v>
      </c>
      <c r="I303" s="60">
        <v>1</v>
      </c>
      <c r="J303" s="61" t="s">
        <v>77</v>
      </c>
      <c r="K303" s="57"/>
      <c r="L303" s="174">
        <f t="shared" si="476"/>
        <v>0</v>
      </c>
      <c r="M303" s="174">
        <f>0</f>
        <v>0</v>
      </c>
      <c r="N303" s="5">
        <f t="shared" si="477"/>
        <v>0</v>
      </c>
      <c r="O303" s="67"/>
      <c r="P303" s="5">
        <f t="shared" si="478"/>
        <v>0</v>
      </c>
      <c r="U303" s="5">
        <f t="shared" si="479"/>
        <v>0</v>
      </c>
      <c r="V303" s="63">
        <f t="shared" si="480"/>
        <v>0</v>
      </c>
      <c r="W303" s="139">
        <f t="shared" si="481"/>
        <v>0</v>
      </c>
      <c r="AA303" s="184">
        <f t="shared" si="482"/>
        <v>0</v>
      </c>
      <c r="AB303" s="128"/>
      <c r="AC303" s="5">
        <f>SUMIF('Uitdraai administratie'!G:G,A:A,'Uitdraai administratie'!F:F)</f>
        <v>0</v>
      </c>
      <c r="AH303" s="128">
        <f>SUMIF('Uitdraai administratie'!G:G,A:A,'Uitdraai administratie'!F:F)</f>
        <v>0</v>
      </c>
      <c r="AI303" s="201">
        <f t="shared" si="483"/>
        <v>0</v>
      </c>
      <c r="AJ303" s="203">
        <f t="shared" si="484"/>
        <v>0</v>
      </c>
      <c r="AL303" s="174">
        <f>SUMIF('Uitdraai administratie'!G:G,A:A,'Uitdraai administratie'!T:T)</f>
        <v>0</v>
      </c>
      <c r="AM303" s="174">
        <f t="shared" si="485"/>
        <v>0</v>
      </c>
      <c r="AN303" s="174">
        <f t="shared" si="486"/>
        <v>0</v>
      </c>
    </row>
    <row r="304" spans="1:40" x14ac:dyDescent="0.25">
      <c r="A304" s="15">
        <v>2845</v>
      </c>
      <c r="B304" s="64" t="s">
        <v>266</v>
      </c>
      <c r="C304" s="64"/>
      <c r="D304" s="56"/>
      <c r="F304" s="65">
        <f>rain</f>
        <v>0</v>
      </c>
      <c r="H304" s="59">
        <f t="shared" si="475"/>
        <v>0</v>
      </c>
      <c r="I304" s="60">
        <v>1</v>
      </c>
      <c r="J304" s="61" t="s">
        <v>126</v>
      </c>
      <c r="K304" s="57"/>
      <c r="L304" s="174">
        <f t="shared" si="476"/>
        <v>0</v>
      </c>
      <c r="M304" s="174">
        <f>0</f>
        <v>0</v>
      </c>
      <c r="N304" s="5">
        <f t="shared" si="477"/>
        <v>0</v>
      </c>
      <c r="O304" s="67"/>
      <c r="P304" s="5">
        <f t="shared" si="478"/>
        <v>0</v>
      </c>
      <c r="U304" s="5">
        <f t="shared" si="479"/>
        <v>0</v>
      </c>
      <c r="V304" s="63">
        <f t="shared" si="480"/>
        <v>0</v>
      </c>
      <c r="W304" s="139">
        <f t="shared" si="481"/>
        <v>0</v>
      </c>
      <c r="AA304" s="184">
        <f t="shared" si="482"/>
        <v>0</v>
      </c>
      <c r="AB304" s="128"/>
      <c r="AC304" s="5">
        <f>SUMIF('Uitdraai administratie'!G:G,A:A,'Uitdraai administratie'!F:F)</f>
        <v>0</v>
      </c>
      <c r="AH304" s="128">
        <f>SUMIF('Uitdraai administratie'!G:G,A:A,'Uitdraai administratie'!F:F)</f>
        <v>0</v>
      </c>
      <c r="AI304" s="201">
        <f t="shared" si="483"/>
        <v>0</v>
      </c>
      <c r="AJ304" s="203">
        <f t="shared" si="484"/>
        <v>0</v>
      </c>
      <c r="AL304" s="174">
        <f>SUMIF('Uitdraai administratie'!G:G,A:A,'Uitdraai administratie'!T:T)</f>
        <v>0</v>
      </c>
      <c r="AM304" s="174">
        <f t="shared" si="485"/>
        <v>0</v>
      </c>
      <c r="AN304" s="174">
        <f t="shared" si="486"/>
        <v>0</v>
      </c>
    </row>
    <row r="305" spans="1:40" x14ac:dyDescent="0.25">
      <c r="A305" s="69">
        <v>2846</v>
      </c>
      <c r="B305" s="64" t="s">
        <v>267</v>
      </c>
      <c r="C305" s="64"/>
      <c r="D305" s="56"/>
      <c r="F305" s="65">
        <f>snow</f>
        <v>0</v>
      </c>
      <c r="H305" s="59">
        <f t="shared" si="475"/>
        <v>0</v>
      </c>
      <c r="I305" s="60">
        <v>1</v>
      </c>
      <c r="J305" s="61" t="s">
        <v>126</v>
      </c>
      <c r="K305" s="57"/>
      <c r="L305" s="174">
        <f t="shared" si="476"/>
        <v>0</v>
      </c>
      <c r="M305" s="174">
        <f>0</f>
        <v>0</v>
      </c>
      <c r="N305" s="5">
        <f t="shared" si="477"/>
        <v>0</v>
      </c>
      <c r="O305" s="67"/>
      <c r="P305" s="5">
        <f t="shared" si="478"/>
        <v>0</v>
      </c>
      <c r="U305" s="5">
        <f t="shared" si="479"/>
        <v>0</v>
      </c>
      <c r="V305" s="63">
        <f t="shared" si="480"/>
        <v>0</v>
      </c>
      <c r="W305" s="139">
        <f t="shared" si="481"/>
        <v>0</v>
      </c>
      <c r="AA305" s="184">
        <f t="shared" si="482"/>
        <v>0</v>
      </c>
      <c r="AB305" s="128"/>
      <c r="AC305" s="5">
        <f>SUMIF('Uitdraai administratie'!G:G,A:A,'Uitdraai administratie'!F:F)</f>
        <v>0</v>
      </c>
      <c r="AH305" s="128">
        <f>SUMIF('Uitdraai administratie'!G:G,A:A,'Uitdraai administratie'!F:F)</f>
        <v>0</v>
      </c>
      <c r="AI305" s="201">
        <f t="shared" si="483"/>
        <v>0</v>
      </c>
      <c r="AJ305" s="203">
        <f t="shared" si="484"/>
        <v>0</v>
      </c>
      <c r="AL305" s="174">
        <f>SUMIF('Uitdraai administratie'!G:G,A:A,'Uitdraai administratie'!T:T)</f>
        <v>0</v>
      </c>
      <c r="AM305" s="174">
        <f t="shared" si="485"/>
        <v>0</v>
      </c>
      <c r="AN305" s="174">
        <f t="shared" si="486"/>
        <v>0</v>
      </c>
    </row>
    <row r="306" spans="1:40" x14ac:dyDescent="0.25">
      <c r="A306" s="15">
        <v>2847</v>
      </c>
      <c r="B306" s="64" t="s">
        <v>268</v>
      </c>
      <c r="C306" s="64"/>
      <c r="D306" s="56"/>
      <c r="F306" s="65">
        <v>1</v>
      </c>
      <c r="H306" s="59">
        <f t="shared" si="475"/>
        <v>1</v>
      </c>
      <c r="I306" s="60">
        <v>1</v>
      </c>
      <c r="J306" s="61" t="s">
        <v>77</v>
      </c>
      <c r="K306" s="57"/>
      <c r="L306" s="174">
        <f t="shared" si="476"/>
        <v>0</v>
      </c>
      <c r="M306" s="174">
        <f>0</f>
        <v>0</v>
      </c>
      <c r="N306" s="5">
        <f t="shared" si="477"/>
        <v>0</v>
      </c>
      <c r="O306" s="67"/>
      <c r="P306" s="5">
        <f t="shared" si="478"/>
        <v>0</v>
      </c>
      <c r="U306" s="5">
        <f t="shared" si="479"/>
        <v>0</v>
      </c>
      <c r="V306" s="63">
        <f t="shared" si="480"/>
        <v>0</v>
      </c>
      <c r="W306" s="139">
        <f t="shared" si="481"/>
        <v>0</v>
      </c>
      <c r="AA306" s="184">
        <f t="shared" si="482"/>
        <v>0</v>
      </c>
      <c r="AB306" s="128"/>
      <c r="AC306" s="5">
        <f>SUMIF('Uitdraai administratie'!G:G,A:A,'Uitdraai administratie'!F:F)</f>
        <v>0</v>
      </c>
      <c r="AH306" s="128">
        <f>SUMIF('Uitdraai administratie'!G:G,A:A,'Uitdraai administratie'!F:F)</f>
        <v>0</v>
      </c>
      <c r="AI306" s="201">
        <f t="shared" si="483"/>
        <v>0</v>
      </c>
      <c r="AJ306" s="203">
        <f t="shared" si="484"/>
        <v>0</v>
      </c>
      <c r="AL306" s="174">
        <f>SUMIF('Uitdraai administratie'!G:G,A:A,'Uitdraai administratie'!T:T)</f>
        <v>0</v>
      </c>
      <c r="AM306" s="174">
        <f t="shared" si="485"/>
        <v>0</v>
      </c>
      <c r="AN306" s="174">
        <f t="shared" si="486"/>
        <v>0</v>
      </c>
    </row>
    <row r="307" spans="1:40" x14ac:dyDescent="0.25">
      <c r="A307" s="15">
        <v>2865</v>
      </c>
      <c r="B307" s="64" t="s">
        <v>269</v>
      </c>
      <c r="C307" s="64"/>
      <c r="D307" s="56"/>
      <c r="F307" s="65">
        <v>1</v>
      </c>
      <c r="H307" s="59">
        <f t="shared" si="475"/>
        <v>1</v>
      </c>
      <c r="I307" s="60">
        <v>1</v>
      </c>
      <c r="J307" s="61" t="s">
        <v>77</v>
      </c>
      <c r="K307" s="57"/>
      <c r="L307" s="174">
        <f t="shared" si="476"/>
        <v>0</v>
      </c>
      <c r="M307" s="174">
        <f>0</f>
        <v>0</v>
      </c>
      <c r="N307" s="5">
        <f t="shared" si="477"/>
        <v>0</v>
      </c>
      <c r="O307" s="67"/>
      <c r="P307" s="5">
        <f t="shared" si="478"/>
        <v>0</v>
      </c>
      <c r="U307" s="5">
        <f t="shared" si="479"/>
        <v>0</v>
      </c>
      <c r="V307" s="63">
        <f t="shared" si="480"/>
        <v>0</v>
      </c>
      <c r="W307" s="139">
        <f t="shared" si="481"/>
        <v>0</v>
      </c>
      <c r="AA307" s="184">
        <f t="shared" si="482"/>
        <v>0</v>
      </c>
      <c r="AB307" s="128"/>
      <c r="AC307" s="5">
        <f>SUMIF('Uitdraai administratie'!G:G,A:A,'Uitdraai administratie'!F:F)</f>
        <v>0</v>
      </c>
      <c r="AH307" s="128">
        <f>SUMIF('Uitdraai administratie'!G:G,A:A,'Uitdraai administratie'!F:F)</f>
        <v>0</v>
      </c>
      <c r="AI307" s="201">
        <f t="shared" si="483"/>
        <v>0</v>
      </c>
      <c r="AJ307" s="203">
        <f t="shared" si="484"/>
        <v>0</v>
      </c>
      <c r="AL307" s="174">
        <f>SUMIF('Uitdraai administratie'!G:G,A:A,'Uitdraai administratie'!T:T)</f>
        <v>0</v>
      </c>
      <c r="AM307" s="174">
        <f t="shared" si="485"/>
        <v>0</v>
      </c>
      <c r="AN307" s="174">
        <f t="shared" si="486"/>
        <v>0</v>
      </c>
    </row>
    <row r="308" spans="1:40" x14ac:dyDescent="0.25">
      <c r="A308" s="15">
        <v>2866</v>
      </c>
      <c r="B308" s="64" t="s">
        <v>270</v>
      </c>
      <c r="C308" s="64"/>
      <c r="D308" s="56"/>
      <c r="F308" s="65">
        <v>1</v>
      </c>
      <c r="H308" s="59">
        <f t="shared" si="475"/>
        <v>1</v>
      </c>
      <c r="I308" s="60">
        <v>1</v>
      </c>
      <c r="J308" s="61" t="s">
        <v>77</v>
      </c>
      <c r="K308" s="57"/>
      <c r="L308" s="174">
        <f t="shared" si="476"/>
        <v>0</v>
      </c>
      <c r="M308" s="174">
        <f>0</f>
        <v>0</v>
      </c>
      <c r="N308" s="5">
        <f t="shared" si="477"/>
        <v>0</v>
      </c>
      <c r="O308" s="67"/>
      <c r="P308" s="5">
        <f t="shared" si="478"/>
        <v>0</v>
      </c>
      <c r="U308" s="5">
        <f t="shared" si="479"/>
        <v>0</v>
      </c>
      <c r="V308" s="63">
        <f t="shared" si="480"/>
        <v>0</v>
      </c>
      <c r="W308" s="139">
        <f t="shared" si="481"/>
        <v>0</v>
      </c>
      <c r="AA308" s="184">
        <f t="shared" si="482"/>
        <v>0</v>
      </c>
      <c r="AB308" s="128"/>
      <c r="AC308" s="5">
        <f>SUMIF('Uitdraai administratie'!G:G,A:A,'Uitdraai administratie'!F:F)</f>
        <v>0</v>
      </c>
      <c r="AH308" s="128">
        <f>SUMIF('Uitdraai administratie'!G:G,A:A,'Uitdraai administratie'!F:F)</f>
        <v>0</v>
      </c>
      <c r="AI308" s="201">
        <f t="shared" si="483"/>
        <v>0</v>
      </c>
      <c r="AJ308" s="203">
        <f t="shared" si="484"/>
        <v>0</v>
      </c>
      <c r="AL308" s="174">
        <f>SUMIF('Uitdraai administratie'!G:G,A:A,'Uitdraai administratie'!T:T)</f>
        <v>0</v>
      </c>
      <c r="AM308" s="174">
        <f t="shared" si="485"/>
        <v>0</v>
      </c>
      <c r="AN308" s="174">
        <f t="shared" si="486"/>
        <v>0</v>
      </c>
    </row>
    <row r="309" spans="1:40" x14ac:dyDescent="0.25">
      <c r="A309" s="15">
        <v>2877</v>
      </c>
      <c r="B309" s="64" t="s">
        <v>271</v>
      </c>
      <c r="C309" s="64"/>
      <c r="D309" s="56"/>
      <c r="F309" s="65">
        <v>1</v>
      </c>
      <c r="H309" s="59">
        <f t="shared" si="475"/>
        <v>1</v>
      </c>
      <c r="I309" s="60">
        <v>1</v>
      </c>
      <c r="J309" s="61" t="s">
        <v>126</v>
      </c>
      <c r="K309" s="57"/>
      <c r="L309" s="174">
        <f t="shared" si="476"/>
        <v>0</v>
      </c>
      <c r="M309" s="174">
        <f>0</f>
        <v>0</v>
      </c>
      <c r="N309" s="5">
        <f t="shared" si="477"/>
        <v>0</v>
      </c>
      <c r="O309" s="67"/>
      <c r="P309" s="5">
        <f t="shared" si="478"/>
        <v>0</v>
      </c>
      <c r="U309" s="5">
        <f t="shared" si="479"/>
        <v>0</v>
      </c>
      <c r="V309" s="63">
        <f t="shared" si="480"/>
        <v>0</v>
      </c>
      <c r="W309" s="139">
        <f t="shared" si="481"/>
        <v>0</v>
      </c>
      <c r="AA309" s="184">
        <f t="shared" si="482"/>
        <v>0</v>
      </c>
      <c r="AB309" s="128"/>
      <c r="AC309" s="5">
        <f>SUMIF('Uitdraai administratie'!G:G,A:A,'Uitdraai administratie'!F:F)</f>
        <v>0</v>
      </c>
      <c r="AH309" s="128">
        <f>SUMIF('Uitdraai administratie'!G:G,A:A,'Uitdraai administratie'!F:F)</f>
        <v>0</v>
      </c>
      <c r="AI309" s="201">
        <f t="shared" si="483"/>
        <v>0</v>
      </c>
      <c r="AJ309" s="203">
        <f t="shared" si="484"/>
        <v>0</v>
      </c>
      <c r="AL309" s="174">
        <f>SUMIF('Uitdraai administratie'!G:G,A:A,'Uitdraai administratie'!T:T)</f>
        <v>0</v>
      </c>
      <c r="AM309" s="174">
        <f t="shared" si="485"/>
        <v>0</v>
      </c>
      <c r="AN309" s="174">
        <f t="shared" si="486"/>
        <v>0</v>
      </c>
    </row>
    <row r="310" spans="1:40" x14ac:dyDescent="0.25">
      <c r="A310" s="15">
        <v>2883</v>
      </c>
      <c r="B310" s="64" t="s">
        <v>272</v>
      </c>
      <c r="C310" s="64"/>
      <c r="D310" s="56"/>
      <c r="F310" s="65">
        <v>1</v>
      </c>
      <c r="H310" s="59">
        <f t="shared" si="475"/>
        <v>1</v>
      </c>
      <c r="I310" s="60">
        <v>1</v>
      </c>
      <c r="J310" s="61" t="s">
        <v>77</v>
      </c>
      <c r="K310" s="57"/>
      <c r="L310" s="174">
        <f t="shared" si="476"/>
        <v>0</v>
      </c>
      <c r="M310" s="174">
        <f>0</f>
        <v>0</v>
      </c>
      <c r="N310" s="5">
        <f t="shared" si="477"/>
        <v>0</v>
      </c>
      <c r="O310" s="67"/>
      <c r="P310" s="5">
        <f t="shared" si="478"/>
        <v>0</v>
      </c>
      <c r="U310" s="5">
        <f t="shared" si="479"/>
        <v>0</v>
      </c>
      <c r="V310" s="63">
        <f t="shared" si="480"/>
        <v>0</v>
      </c>
      <c r="W310" s="139">
        <f t="shared" si="481"/>
        <v>0</v>
      </c>
      <c r="AA310" s="184">
        <f t="shared" si="482"/>
        <v>0</v>
      </c>
      <c r="AB310" s="128"/>
      <c r="AC310" s="5">
        <f>SUMIF('Uitdraai administratie'!G:G,A:A,'Uitdraai administratie'!F:F)</f>
        <v>0</v>
      </c>
      <c r="AH310" s="128">
        <f>SUMIF('Uitdraai administratie'!G:G,A:A,'Uitdraai administratie'!F:F)</f>
        <v>0</v>
      </c>
      <c r="AI310" s="201">
        <f t="shared" si="483"/>
        <v>0</v>
      </c>
      <c r="AJ310" s="203">
        <f t="shared" si="484"/>
        <v>0</v>
      </c>
      <c r="AL310" s="174">
        <f>SUMIF('Uitdraai administratie'!G:G,A:A,'Uitdraai administratie'!T:T)</f>
        <v>0</v>
      </c>
      <c r="AM310" s="174">
        <f t="shared" si="485"/>
        <v>0</v>
      </c>
      <c r="AN310" s="174">
        <f t="shared" si="486"/>
        <v>0</v>
      </c>
    </row>
    <row r="311" spans="1:40" x14ac:dyDescent="0.25">
      <c r="A311" s="15">
        <v>2895</v>
      </c>
      <c r="B311" s="64" t="s">
        <v>273</v>
      </c>
      <c r="C311" s="64"/>
      <c r="D311" s="56"/>
      <c r="F311" s="65">
        <v>1</v>
      </c>
      <c r="H311" s="59">
        <f t="shared" si="475"/>
        <v>1</v>
      </c>
      <c r="I311" s="60">
        <v>1</v>
      </c>
      <c r="J311" s="61" t="s">
        <v>77</v>
      </c>
      <c r="K311" s="57"/>
      <c r="L311" s="174">
        <f t="shared" si="476"/>
        <v>0</v>
      </c>
      <c r="M311" s="174">
        <f>0</f>
        <v>0</v>
      </c>
      <c r="N311" s="5">
        <f t="shared" si="477"/>
        <v>0</v>
      </c>
      <c r="O311" s="67"/>
      <c r="P311" s="5">
        <f t="shared" si="478"/>
        <v>0</v>
      </c>
      <c r="U311" s="5">
        <f t="shared" si="479"/>
        <v>0</v>
      </c>
      <c r="V311" s="63">
        <f t="shared" si="480"/>
        <v>0</v>
      </c>
      <c r="W311" s="139">
        <f t="shared" si="481"/>
        <v>0</v>
      </c>
      <c r="AA311" s="184">
        <f t="shared" si="482"/>
        <v>0</v>
      </c>
      <c r="AB311" s="128"/>
      <c r="AC311" s="5">
        <f>SUMIF('Uitdraai administratie'!G:G,A:A,'Uitdraai administratie'!F:F)</f>
        <v>0</v>
      </c>
      <c r="AH311" s="128">
        <f>SUMIF('Uitdraai administratie'!G:G,A:A,'Uitdraai administratie'!F:F)</f>
        <v>0</v>
      </c>
      <c r="AI311" s="201">
        <f t="shared" si="483"/>
        <v>0</v>
      </c>
      <c r="AJ311" s="203">
        <f t="shared" si="484"/>
        <v>0</v>
      </c>
      <c r="AL311" s="174">
        <f>SUMIF('Uitdraai administratie'!G:G,A:A,'Uitdraai administratie'!T:T)</f>
        <v>0</v>
      </c>
      <c r="AM311" s="174">
        <f t="shared" si="485"/>
        <v>0</v>
      </c>
      <c r="AN311" s="174">
        <f t="shared" si="486"/>
        <v>0</v>
      </c>
    </row>
    <row r="312" spans="1:40" x14ac:dyDescent="0.25">
      <c r="A312" s="15"/>
      <c r="B312" s="71" t="s">
        <v>6</v>
      </c>
      <c r="C312" s="71"/>
      <c r="D312" s="56"/>
      <c r="H312" s="59"/>
      <c r="J312" s="61"/>
      <c r="K312" s="57"/>
      <c r="L312" s="170">
        <f t="shared" ref="L312:M312" si="487">SUM(L297:L311)</f>
        <v>0</v>
      </c>
      <c r="M312" s="170">
        <f t="shared" si="487"/>
        <v>0</v>
      </c>
      <c r="N312" s="27">
        <f t="shared" ref="N312:W312" si="488">SUM(N297:N311)</f>
        <v>0</v>
      </c>
      <c r="O312" s="72">
        <f t="shared" si="488"/>
        <v>0</v>
      </c>
      <c r="P312" s="27">
        <f t="shared" si="488"/>
        <v>0</v>
      </c>
      <c r="Q312" s="73">
        <f t="shared" si="488"/>
        <v>0</v>
      </c>
      <c r="R312" s="73">
        <f t="shared" si="488"/>
        <v>0</v>
      </c>
      <c r="S312" s="73">
        <f t="shared" si="488"/>
        <v>0</v>
      </c>
      <c r="T312" s="73">
        <f t="shared" si="488"/>
        <v>0</v>
      </c>
      <c r="U312" s="27">
        <f t="shared" si="488"/>
        <v>0</v>
      </c>
      <c r="V312" s="73">
        <f t="shared" si="488"/>
        <v>0</v>
      </c>
      <c r="W312" s="141">
        <f t="shared" si="488"/>
        <v>0</v>
      </c>
      <c r="X312" s="147"/>
      <c r="Y312" s="147"/>
      <c r="Z312" s="142"/>
      <c r="AA312" s="181">
        <f t="shared" ref="AA312:AJ312" si="489">SUM(AA297:AA311)</f>
        <v>0</v>
      </c>
      <c r="AB312" s="124">
        <f t="shared" si="489"/>
        <v>0</v>
      </c>
      <c r="AC312" s="27">
        <f t="shared" si="489"/>
        <v>0</v>
      </c>
      <c r="AD312" s="124">
        <f t="shared" si="489"/>
        <v>0</v>
      </c>
      <c r="AE312" s="124">
        <f t="shared" si="489"/>
        <v>0</v>
      </c>
      <c r="AF312" s="124">
        <f t="shared" si="489"/>
        <v>0</v>
      </c>
      <c r="AG312" s="124">
        <f t="shared" si="489"/>
        <v>0</v>
      </c>
      <c r="AH312" s="124">
        <f t="shared" si="489"/>
        <v>0</v>
      </c>
      <c r="AI312" s="201">
        <f t="shared" si="489"/>
        <v>0</v>
      </c>
      <c r="AJ312" s="203">
        <f t="shared" si="489"/>
        <v>0</v>
      </c>
      <c r="AL312" s="170">
        <f t="shared" ref="AL312:AM312" si="490">SUM(AL297:AL311)</f>
        <v>0</v>
      </c>
      <c r="AM312" s="170">
        <f t="shared" si="490"/>
        <v>0</v>
      </c>
      <c r="AN312" s="170">
        <f t="shared" ref="AN312" si="491">SUM(AN297:AN311)</f>
        <v>0</v>
      </c>
    </row>
    <row r="313" spans="1:40" x14ac:dyDescent="0.25">
      <c r="A313" s="42"/>
      <c r="B313" s="64"/>
      <c r="C313" s="64"/>
      <c r="D313" s="56"/>
      <c r="H313" s="59"/>
      <c r="K313" s="57"/>
      <c r="L313" s="174"/>
      <c r="M313" s="174"/>
      <c r="N313" s="5"/>
      <c r="O313" s="67"/>
      <c r="U313" s="5"/>
      <c r="AA313" s="184"/>
      <c r="AB313" s="128"/>
      <c r="AL313" s="174"/>
      <c r="AM313" s="174"/>
      <c r="AN313" s="174"/>
    </row>
    <row r="314" spans="1:40" x14ac:dyDescent="0.25">
      <c r="A314" s="23">
        <v>2900</v>
      </c>
      <c r="B314" s="8" t="s">
        <v>34</v>
      </c>
      <c r="C314" s="8"/>
      <c r="D314" s="56"/>
      <c r="E314" s="61"/>
      <c r="H314" s="59"/>
      <c r="J314" s="61"/>
      <c r="K314" s="57"/>
      <c r="L314" s="174"/>
      <c r="M314" s="174"/>
      <c r="N314" s="5"/>
      <c r="O314" s="67"/>
      <c r="U314" s="5"/>
      <c r="AA314" s="184"/>
      <c r="AB314" s="128"/>
      <c r="AL314" s="174"/>
      <c r="AM314" s="174"/>
      <c r="AN314" s="174"/>
    </row>
    <row r="315" spans="1:40" x14ac:dyDescent="0.25">
      <c r="A315" s="15">
        <v>2901</v>
      </c>
      <c r="B315" s="64" t="s">
        <v>274</v>
      </c>
      <c r="C315" s="64"/>
      <c r="D315" s="56"/>
      <c r="E315" s="61">
        <f>shoot</f>
        <v>0</v>
      </c>
      <c r="F315" s="65">
        <f>shoot/2</f>
        <v>0</v>
      </c>
      <c r="H315" s="59">
        <f t="shared" ref="H315:H328" si="492">SUM(E315:G315)</f>
        <v>0</v>
      </c>
      <c r="I315" s="60">
        <v>1</v>
      </c>
      <c r="J315" s="61" t="s">
        <v>126</v>
      </c>
      <c r="K315" s="57"/>
      <c r="L315" s="174">
        <f t="shared" ref="L315:L328" si="493">H:H*I:I*K:K</f>
        <v>0</v>
      </c>
      <c r="M315" s="174">
        <f>0</f>
        <v>0</v>
      </c>
      <c r="N315" s="5">
        <f t="shared" ref="N315:N328" si="494">L:L+M:M</f>
        <v>0</v>
      </c>
      <c r="O315" s="67"/>
      <c r="P315" s="5">
        <f t="shared" ref="P315:P328" si="495">MAX(N315-SUM(Q315:T315),0)</f>
        <v>0</v>
      </c>
      <c r="U315" s="5">
        <f t="shared" ref="U315:U328" si="496">N315-SUM(P315:T315)</f>
        <v>0</v>
      </c>
      <c r="V315" s="63">
        <f t="shared" ref="V315:V327" si="497">P315</f>
        <v>0</v>
      </c>
      <c r="W315" s="139">
        <f t="shared" ref="W315:W328" si="498">X:X+Y:Y</f>
        <v>0</v>
      </c>
      <c r="AA315" s="184">
        <f t="shared" ref="AA315:AA328" si="499">AC:AC+AD:AD+AE:AE+AF:AF+AG:AG</f>
        <v>0</v>
      </c>
      <c r="AB315" s="128"/>
      <c r="AC315" s="5">
        <f>SUMIF('Uitdraai administratie'!G:G,A:A,'Uitdraai administratie'!F:F)</f>
        <v>0</v>
      </c>
      <c r="AH315" s="128">
        <f>SUMIF('Uitdraai administratie'!G:G,A:A,'Uitdraai administratie'!F:F)</f>
        <v>0</v>
      </c>
      <c r="AI315" s="201">
        <f t="shared" ref="AI315:AI328" si="500">W:W+AA:AA</f>
        <v>0</v>
      </c>
      <c r="AJ315" s="203">
        <f t="shared" ref="AJ315:AJ328" si="501">N:N-AI:AI</f>
        <v>0</v>
      </c>
      <c r="AL315" s="174">
        <f>SUMIF('Uitdraai administratie'!G:G,A:A,'Uitdraai administratie'!T:T)</f>
        <v>0</v>
      </c>
      <c r="AM315" s="174">
        <f t="shared" ref="AM315:AM328" si="502">M:M</f>
        <v>0</v>
      </c>
      <c r="AN315" s="174">
        <f t="shared" ref="AN315:AN328" si="503">AM:AM-AL:AL</f>
        <v>0</v>
      </c>
    </row>
    <row r="316" spans="1:40" x14ac:dyDescent="0.25">
      <c r="A316" s="69">
        <v>2903</v>
      </c>
      <c r="B316" s="64" t="s">
        <v>275</v>
      </c>
      <c r="C316" s="64"/>
      <c r="D316" s="56"/>
      <c r="E316" s="61">
        <f>shoot</f>
        <v>0</v>
      </c>
      <c r="F316" s="65">
        <f>shoot/2</f>
        <v>0</v>
      </c>
      <c r="H316" s="59">
        <f t="shared" si="492"/>
        <v>0</v>
      </c>
      <c r="I316" s="60">
        <v>1</v>
      </c>
      <c r="J316" s="61" t="s">
        <v>126</v>
      </c>
      <c r="K316" s="57"/>
      <c r="L316" s="174">
        <f t="shared" si="493"/>
        <v>0</v>
      </c>
      <c r="M316" s="174">
        <f>0</f>
        <v>0</v>
      </c>
      <c r="N316" s="5">
        <f t="shared" si="494"/>
        <v>0</v>
      </c>
      <c r="O316" s="67"/>
      <c r="P316" s="5">
        <f t="shared" si="495"/>
        <v>0</v>
      </c>
      <c r="U316" s="5">
        <f t="shared" si="496"/>
        <v>0</v>
      </c>
      <c r="V316" s="63">
        <f t="shared" si="497"/>
        <v>0</v>
      </c>
      <c r="W316" s="139">
        <f t="shared" si="498"/>
        <v>0</v>
      </c>
      <c r="AA316" s="184">
        <f t="shared" si="499"/>
        <v>0</v>
      </c>
      <c r="AB316" s="128"/>
      <c r="AC316" s="5">
        <f>SUMIF('Uitdraai administratie'!G:G,A:A,'Uitdraai administratie'!F:F)</f>
        <v>0</v>
      </c>
      <c r="AH316" s="128">
        <f>SUMIF('Uitdraai administratie'!G:G,A:A,'Uitdraai administratie'!F:F)</f>
        <v>0</v>
      </c>
      <c r="AI316" s="201">
        <f t="shared" si="500"/>
        <v>0</v>
      </c>
      <c r="AJ316" s="203">
        <f t="shared" si="501"/>
        <v>0</v>
      </c>
      <c r="AL316" s="174">
        <f>SUMIF('Uitdraai administratie'!G:G,A:A,'Uitdraai administratie'!T:T)</f>
        <v>0</v>
      </c>
      <c r="AM316" s="174">
        <f t="shared" si="502"/>
        <v>0</v>
      </c>
      <c r="AN316" s="174">
        <f t="shared" si="503"/>
        <v>0</v>
      </c>
    </row>
    <row r="317" spans="1:40" x14ac:dyDescent="0.25">
      <c r="A317" s="15">
        <v>2906</v>
      </c>
      <c r="B317" s="64" t="s">
        <v>276</v>
      </c>
      <c r="C317" s="64"/>
      <c r="D317" s="56"/>
      <c r="E317" s="60">
        <f>ROUND(shoot*0.15,0)</f>
        <v>0</v>
      </c>
      <c r="F317" s="65">
        <f>shoot</f>
        <v>0</v>
      </c>
      <c r="H317" s="59">
        <f t="shared" si="492"/>
        <v>0</v>
      </c>
      <c r="I317" s="60">
        <v>1</v>
      </c>
      <c r="J317" s="61" t="s">
        <v>126</v>
      </c>
      <c r="K317" s="57"/>
      <c r="L317" s="174">
        <f t="shared" si="493"/>
        <v>0</v>
      </c>
      <c r="M317" s="174">
        <f>0</f>
        <v>0</v>
      </c>
      <c r="N317" s="5">
        <f t="shared" si="494"/>
        <v>0</v>
      </c>
      <c r="O317" s="67"/>
      <c r="P317" s="5">
        <f t="shared" si="495"/>
        <v>0</v>
      </c>
      <c r="U317" s="5">
        <f t="shared" si="496"/>
        <v>0</v>
      </c>
      <c r="V317" s="63">
        <f t="shared" si="497"/>
        <v>0</v>
      </c>
      <c r="W317" s="139">
        <f t="shared" si="498"/>
        <v>0</v>
      </c>
      <c r="AA317" s="184">
        <f t="shared" si="499"/>
        <v>0</v>
      </c>
      <c r="AB317" s="128"/>
      <c r="AC317" s="5">
        <f>SUMIF('Uitdraai administratie'!G:G,A:A,'Uitdraai administratie'!F:F)</f>
        <v>0</v>
      </c>
      <c r="AH317" s="128">
        <f>SUMIF('Uitdraai administratie'!G:G,A:A,'Uitdraai administratie'!F:F)</f>
        <v>0</v>
      </c>
      <c r="AI317" s="201">
        <f t="shared" si="500"/>
        <v>0</v>
      </c>
      <c r="AJ317" s="203">
        <f t="shared" si="501"/>
        <v>0</v>
      </c>
      <c r="AL317" s="174">
        <f>SUMIF('Uitdraai administratie'!G:G,A:A,'Uitdraai administratie'!T:T)</f>
        <v>0</v>
      </c>
      <c r="AM317" s="174">
        <f t="shared" si="502"/>
        <v>0</v>
      </c>
      <c r="AN317" s="174">
        <f t="shared" si="503"/>
        <v>0</v>
      </c>
    </row>
    <row r="318" spans="1:40" x14ac:dyDescent="0.25">
      <c r="A318" s="15">
        <v>2907</v>
      </c>
      <c r="B318" s="64" t="s">
        <v>277</v>
      </c>
      <c r="C318" s="64"/>
      <c r="D318" s="56"/>
      <c r="F318" s="65">
        <v>1</v>
      </c>
      <c r="H318" s="59">
        <f t="shared" si="492"/>
        <v>1</v>
      </c>
      <c r="I318" s="60">
        <v>1</v>
      </c>
      <c r="J318" s="61" t="s">
        <v>126</v>
      </c>
      <c r="K318" s="57"/>
      <c r="L318" s="174">
        <f t="shared" si="493"/>
        <v>0</v>
      </c>
      <c r="M318" s="174">
        <f>0</f>
        <v>0</v>
      </c>
      <c r="N318" s="5">
        <f t="shared" si="494"/>
        <v>0</v>
      </c>
      <c r="O318" s="67"/>
      <c r="P318" s="5">
        <f t="shared" si="495"/>
        <v>0</v>
      </c>
      <c r="U318" s="5">
        <f t="shared" si="496"/>
        <v>0</v>
      </c>
      <c r="V318" s="63">
        <f t="shared" si="497"/>
        <v>0</v>
      </c>
      <c r="W318" s="139">
        <f t="shared" si="498"/>
        <v>0</v>
      </c>
      <c r="AA318" s="184">
        <f t="shared" si="499"/>
        <v>0</v>
      </c>
      <c r="AB318" s="128"/>
      <c r="AC318" s="5">
        <f>SUMIF('Uitdraai administratie'!G:G,A:A,'Uitdraai administratie'!F:F)</f>
        <v>0</v>
      </c>
      <c r="AH318" s="128">
        <f>SUMIF('Uitdraai administratie'!G:G,A:A,'Uitdraai administratie'!F:F)</f>
        <v>0</v>
      </c>
      <c r="AI318" s="201">
        <f t="shared" si="500"/>
        <v>0</v>
      </c>
      <c r="AJ318" s="203">
        <f t="shared" si="501"/>
        <v>0</v>
      </c>
      <c r="AL318" s="174">
        <f>SUMIF('Uitdraai administratie'!G:G,A:A,'Uitdraai administratie'!T:T)</f>
        <v>0</v>
      </c>
      <c r="AM318" s="174">
        <f t="shared" si="502"/>
        <v>0</v>
      </c>
      <c r="AN318" s="174">
        <f t="shared" si="503"/>
        <v>0</v>
      </c>
    </row>
    <row r="319" spans="1:40" x14ac:dyDescent="0.25">
      <c r="A319" s="69">
        <v>2913</v>
      </c>
      <c r="B319" s="64" t="s">
        <v>209</v>
      </c>
      <c r="C319" s="64"/>
      <c r="D319" s="56"/>
      <c r="E319" s="61"/>
      <c r="F319" s="65">
        <v>1</v>
      </c>
      <c r="H319" s="59">
        <f t="shared" si="492"/>
        <v>1</v>
      </c>
      <c r="I319" s="60">
        <v>1</v>
      </c>
      <c r="J319" s="61" t="s">
        <v>164</v>
      </c>
      <c r="K319" s="57"/>
      <c r="L319" s="174">
        <f t="shared" si="493"/>
        <v>0</v>
      </c>
      <c r="M319" s="174">
        <f>0</f>
        <v>0</v>
      </c>
      <c r="N319" s="5">
        <f t="shared" si="494"/>
        <v>0</v>
      </c>
      <c r="O319" s="67"/>
      <c r="P319" s="5">
        <f t="shared" si="495"/>
        <v>0</v>
      </c>
      <c r="U319" s="5">
        <f t="shared" si="496"/>
        <v>0</v>
      </c>
      <c r="V319" s="63">
        <f t="shared" si="497"/>
        <v>0</v>
      </c>
      <c r="W319" s="139">
        <f t="shared" si="498"/>
        <v>0</v>
      </c>
      <c r="AA319" s="184">
        <f t="shared" si="499"/>
        <v>0</v>
      </c>
      <c r="AB319" s="128"/>
      <c r="AC319" s="5">
        <f>SUMIF('Uitdraai administratie'!G:G,A:A,'Uitdraai administratie'!F:F)</f>
        <v>0</v>
      </c>
      <c r="AH319" s="128">
        <f>SUMIF('Uitdraai administratie'!G:G,A:A,'Uitdraai administratie'!F:F)</f>
        <v>0</v>
      </c>
      <c r="AI319" s="201">
        <f t="shared" si="500"/>
        <v>0</v>
      </c>
      <c r="AJ319" s="203">
        <f t="shared" si="501"/>
        <v>0</v>
      </c>
      <c r="AL319" s="174">
        <f>SUMIF('Uitdraai administratie'!G:G,A:A,'Uitdraai administratie'!T:T)</f>
        <v>0</v>
      </c>
      <c r="AM319" s="174">
        <f t="shared" si="502"/>
        <v>0</v>
      </c>
      <c r="AN319" s="174">
        <f t="shared" si="503"/>
        <v>0</v>
      </c>
    </row>
    <row r="320" spans="1:40" x14ac:dyDescent="0.25">
      <c r="A320" s="15">
        <v>2939</v>
      </c>
      <c r="B320" s="64" t="s">
        <v>243</v>
      </c>
      <c r="C320" s="64"/>
      <c r="D320" s="56"/>
      <c r="F320" s="65">
        <f>sh</f>
        <v>0</v>
      </c>
      <c r="H320" s="59">
        <f t="shared" si="492"/>
        <v>0</v>
      </c>
      <c r="I320" s="60">
        <v>1</v>
      </c>
      <c r="J320" s="61" t="s">
        <v>126</v>
      </c>
      <c r="K320" s="57"/>
      <c r="L320" s="174">
        <f t="shared" si="493"/>
        <v>0</v>
      </c>
      <c r="M320" s="174">
        <f>0</f>
        <v>0</v>
      </c>
      <c r="N320" s="5">
        <f t="shared" si="494"/>
        <v>0</v>
      </c>
      <c r="O320" s="67"/>
      <c r="P320" s="5">
        <f t="shared" si="495"/>
        <v>0</v>
      </c>
      <c r="U320" s="5">
        <f t="shared" si="496"/>
        <v>0</v>
      </c>
      <c r="V320" s="63">
        <f t="shared" si="497"/>
        <v>0</v>
      </c>
      <c r="W320" s="139">
        <f t="shared" si="498"/>
        <v>0</v>
      </c>
      <c r="AA320" s="184">
        <f t="shared" si="499"/>
        <v>0</v>
      </c>
      <c r="AB320" s="128"/>
      <c r="AC320" s="5">
        <f>SUMIF('Uitdraai administratie'!G:G,A:A,'Uitdraai administratie'!F:F)</f>
        <v>0</v>
      </c>
      <c r="AH320" s="128">
        <f>SUMIF('Uitdraai administratie'!G:G,A:A,'Uitdraai administratie'!F:F)</f>
        <v>0</v>
      </c>
      <c r="AI320" s="201">
        <f t="shared" si="500"/>
        <v>0</v>
      </c>
      <c r="AJ320" s="203">
        <f t="shared" si="501"/>
        <v>0</v>
      </c>
      <c r="AL320" s="174">
        <f>SUMIF('Uitdraai administratie'!G:G,A:A,'Uitdraai administratie'!T:T)</f>
        <v>0</v>
      </c>
      <c r="AM320" s="174">
        <f t="shared" si="502"/>
        <v>0</v>
      </c>
      <c r="AN320" s="174">
        <f t="shared" si="503"/>
        <v>0</v>
      </c>
    </row>
    <row r="321" spans="1:40" x14ac:dyDescent="0.25">
      <c r="A321" s="15">
        <v>2940</v>
      </c>
      <c r="B321" s="64" t="s">
        <v>278</v>
      </c>
      <c r="C321" s="64"/>
      <c r="D321" s="56"/>
      <c r="F321" s="65">
        <v>1</v>
      </c>
      <c r="H321" s="59">
        <f t="shared" si="492"/>
        <v>1</v>
      </c>
      <c r="I321" s="60">
        <v>1</v>
      </c>
      <c r="J321" s="61" t="s">
        <v>77</v>
      </c>
      <c r="K321" s="57"/>
      <c r="L321" s="174">
        <f t="shared" si="493"/>
        <v>0</v>
      </c>
      <c r="M321" s="174">
        <f>0</f>
        <v>0</v>
      </c>
      <c r="N321" s="5">
        <f t="shared" si="494"/>
        <v>0</v>
      </c>
      <c r="O321" s="67"/>
      <c r="P321" s="5">
        <f t="shared" si="495"/>
        <v>0</v>
      </c>
      <c r="U321" s="5">
        <f t="shared" si="496"/>
        <v>0</v>
      </c>
      <c r="V321" s="63">
        <f t="shared" si="497"/>
        <v>0</v>
      </c>
      <c r="W321" s="139">
        <f t="shared" si="498"/>
        <v>0</v>
      </c>
      <c r="AA321" s="184">
        <f t="shared" si="499"/>
        <v>0</v>
      </c>
      <c r="AB321" s="128"/>
      <c r="AC321" s="5">
        <f>SUMIF('Uitdraai administratie'!G:G,A:A,'Uitdraai administratie'!F:F)</f>
        <v>0</v>
      </c>
      <c r="AH321" s="128">
        <f>SUMIF('Uitdraai administratie'!G:G,A:A,'Uitdraai administratie'!F:F)</f>
        <v>0</v>
      </c>
      <c r="AI321" s="201">
        <f t="shared" si="500"/>
        <v>0</v>
      </c>
      <c r="AJ321" s="203">
        <f t="shared" si="501"/>
        <v>0</v>
      </c>
      <c r="AL321" s="174">
        <f>SUMIF('Uitdraai administratie'!G:G,A:A,'Uitdraai administratie'!T:T)</f>
        <v>0</v>
      </c>
      <c r="AM321" s="174">
        <f t="shared" si="502"/>
        <v>0</v>
      </c>
      <c r="AN321" s="174">
        <f t="shared" si="503"/>
        <v>0</v>
      </c>
    </row>
    <row r="322" spans="1:40" x14ac:dyDescent="0.25">
      <c r="A322" s="15">
        <v>2941</v>
      </c>
      <c r="B322" s="64" t="s">
        <v>161</v>
      </c>
      <c r="C322" s="64"/>
      <c r="D322" s="56"/>
      <c r="F322" s="65">
        <v>1</v>
      </c>
      <c r="H322" s="59">
        <f t="shared" si="492"/>
        <v>1</v>
      </c>
      <c r="I322" s="60">
        <v>1</v>
      </c>
      <c r="J322" s="61" t="s">
        <v>77</v>
      </c>
      <c r="K322" s="57"/>
      <c r="L322" s="174">
        <f t="shared" si="493"/>
        <v>0</v>
      </c>
      <c r="M322" s="174">
        <f>0</f>
        <v>0</v>
      </c>
      <c r="N322" s="5">
        <f t="shared" si="494"/>
        <v>0</v>
      </c>
      <c r="O322" s="67"/>
      <c r="P322" s="5">
        <f t="shared" si="495"/>
        <v>0</v>
      </c>
      <c r="U322" s="5">
        <f t="shared" si="496"/>
        <v>0</v>
      </c>
      <c r="V322" s="63">
        <f t="shared" si="497"/>
        <v>0</v>
      </c>
      <c r="W322" s="139">
        <f t="shared" si="498"/>
        <v>0</v>
      </c>
      <c r="AA322" s="184">
        <f t="shared" si="499"/>
        <v>0</v>
      </c>
      <c r="AB322" s="128"/>
      <c r="AC322" s="5">
        <f>SUMIF('Uitdraai administratie'!G:G,A:A,'Uitdraai administratie'!F:F)</f>
        <v>0</v>
      </c>
      <c r="AH322" s="128">
        <f>SUMIF('Uitdraai administratie'!G:G,A:A,'Uitdraai administratie'!F:F)</f>
        <v>0</v>
      </c>
      <c r="AI322" s="201">
        <f t="shared" si="500"/>
        <v>0</v>
      </c>
      <c r="AJ322" s="203">
        <f t="shared" si="501"/>
        <v>0</v>
      </c>
      <c r="AL322" s="174">
        <f>SUMIF('Uitdraai administratie'!G:G,A:A,'Uitdraai administratie'!T:T)</f>
        <v>0</v>
      </c>
      <c r="AM322" s="174">
        <f t="shared" si="502"/>
        <v>0</v>
      </c>
      <c r="AN322" s="174">
        <f t="shared" si="503"/>
        <v>0</v>
      </c>
    </row>
    <row r="323" spans="1:40" x14ac:dyDescent="0.25">
      <c r="A323" s="15">
        <v>2942</v>
      </c>
      <c r="B323" s="64" t="s">
        <v>162</v>
      </c>
      <c r="C323" s="64"/>
      <c r="D323" s="56"/>
      <c r="F323" s="65">
        <v>1</v>
      </c>
      <c r="H323" s="59">
        <f t="shared" si="492"/>
        <v>1</v>
      </c>
      <c r="I323" s="60">
        <v>1</v>
      </c>
      <c r="J323" s="61" t="s">
        <v>77</v>
      </c>
      <c r="K323" s="57"/>
      <c r="L323" s="174">
        <f t="shared" si="493"/>
        <v>0</v>
      </c>
      <c r="M323" s="174">
        <f>0</f>
        <v>0</v>
      </c>
      <c r="N323" s="5">
        <f t="shared" si="494"/>
        <v>0</v>
      </c>
      <c r="O323" s="67"/>
      <c r="P323" s="5">
        <f t="shared" si="495"/>
        <v>0</v>
      </c>
      <c r="U323" s="5">
        <f t="shared" si="496"/>
        <v>0</v>
      </c>
      <c r="V323" s="63">
        <f t="shared" si="497"/>
        <v>0</v>
      </c>
      <c r="W323" s="139">
        <f t="shared" si="498"/>
        <v>0</v>
      </c>
      <c r="AA323" s="184">
        <f t="shared" si="499"/>
        <v>0</v>
      </c>
      <c r="AB323" s="128"/>
      <c r="AC323" s="5">
        <f>SUMIF('Uitdraai administratie'!G:G,A:A,'Uitdraai administratie'!F:F)</f>
        <v>0</v>
      </c>
      <c r="AH323" s="128">
        <f>SUMIF('Uitdraai administratie'!G:G,A:A,'Uitdraai administratie'!F:F)</f>
        <v>0</v>
      </c>
      <c r="AI323" s="201">
        <f t="shared" si="500"/>
        <v>0</v>
      </c>
      <c r="AJ323" s="203">
        <f t="shared" si="501"/>
        <v>0</v>
      </c>
      <c r="AL323" s="174">
        <f>SUMIF('Uitdraai administratie'!G:G,A:A,'Uitdraai administratie'!T:T)</f>
        <v>0</v>
      </c>
      <c r="AM323" s="174">
        <f t="shared" si="502"/>
        <v>0</v>
      </c>
      <c r="AN323" s="174">
        <f t="shared" si="503"/>
        <v>0</v>
      </c>
    </row>
    <row r="324" spans="1:40" x14ac:dyDescent="0.25">
      <c r="A324" s="15">
        <v>2943</v>
      </c>
      <c r="B324" s="64" t="s">
        <v>279</v>
      </c>
      <c r="C324" s="64"/>
      <c r="D324" s="56"/>
      <c r="F324" s="65">
        <v>1</v>
      </c>
      <c r="H324" s="59">
        <f t="shared" si="492"/>
        <v>1</v>
      </c>
      <c r="I324" s="60">
        <v>1</v>
      </c>
      <c r="J324" s="61" t="s">
        <v>77</v>
      </c>
      <c r="K324" s="57"/>
      <c r="L324" s="174">
        <f t="shared" si="493"/>
        <v>0</v>
      </c>
      <c r="M324" s="174">
        <f>0</f>
        <v>0</v>
      </c>
      <c r="N324" s="5">
        <f t="shared" si="494"/>
        <v>0</v>
      </c>
      <c r="O324" s="67"/>
      <c r="P324" s="5">
        <f t="shared" si="495"/>
        <v>0</v>
      </c>
      <c r="U324" s="5">
        <f t="shared" si="496"/>
        <v>0</v>
      </c>
      <c r="V324" s="63">
        <f t="shared" si="497"/>
        <v>0</v>
      </c>
      <c r="W324" s="139">
        <f t="shared" si="498"/>
        <v>0</v>
      </c>
      <c r="AA324" s="184">
        <f t="shared" si="499"/>
        <v>0</v>
      </c>
      <c r="AB324" s="128"/>
      <c r="AC324" s="5">
        <f>SUMIF('Uitdraai administratie'!G:G,A:A,'Uitdraai administratie'!F:F)</f>
        <v>0</v>
      </c>
      <c r="AH324" s="128">
        <f>SUMIF('Uitdraai administratie'!G:G,A:A,'Uitdraai administratie'!F:F)</f>
        <v>0</v>
      </c>
      <c r="AI324" s="201">
        <f t="shared" si="500"/>
        <v>0</v>
      </c>
      <c r="AJ324" s="203">
        <f t="shared" si="501"/>
        <v>0</v>
      </c>
      <c r="AL324" s="174">
        <f>SUMIF('Uitdraai administratie'!G:G,A:A,'Uitdraai administratie'!T:T)</f>
        <v>0</v>
      </c>
      <c r="AM324" s="174">
        <f t="shared" si="502"/>
        <v>0</v>
      </c>
      <c r="AN324" s="174">
        <f t="shared" si="503"/>
        <v>0</v>
      </c>
    </row>
    <row r="325" spans="1:40" x14ac:dyDescent="0.25">
      <c r="A325" s="15">
        <v>2948</v>
      </c>
      <c r="B325" s="64" t="s">
        <v>280</v>
      </c>
      <c r="C325" s="64"/>
      <c r="D325" s="56"/>
      <c r="F325" s="65">
        <v>1</v>
      </c>
      <c r="H325" s="59">
        <f t="shared" si="492"/>
        <v>1</v>
      </c>
      <c r="I325" s="60">
        <v>1</v>
      </c>
      <c r="J325" s="61" t="s">
        <v>164</v>
      </c>
      <c r="K325" s="57"/>
      <c r="L325" s="174">
        <f t="shared" si="493"/>
        <v>0</v>
      </c>
      <c r="M325" s="174">
        <f>0</f>
        <v>0</v>
      </c>
      <c r="N325" s="5">
        <f t="shared" si="494"/>
        <v>0</v>
      </c>
      <c r="O325" s="67"/>
      <c r="P325" s="5">
        <f t="shared" si="495"/>
        <v>0</v>
      </c>
      <c r="U325" s="5">
        <f t="shared" si="496"/>
        <v>0</v>
      </c>
      <c r="V325" s="63">
        <f t="shared" si="497"/>
        <v>0</v>
      </c>
      <c r="W325" s="139">
        <f t="shared" si="498"/>
        <v>0</v>
      </c>
      <c r="AA325" s="184">
        <f t="shared" si="499"/>
        <v>0</v>
      </c>
      <c r="AB325" s="128"/>
      <c r="AC325" s="5">
        <f>SUMIF('Uitdraai administratie'!G:G,A:A,'Uitdraai administratie'!F:F)</f>
        <v>0</v>
      </c>
      <c r="AH325" s="128">
        <f>SUMIF('Uitdraai administratie'!G:G,A:A,'Uitdraai administratie'!F:F)</f>
        <v>0</v>
      </c>
      <c r="AI325" s="201">
        <f t="shared" si="500"/>
        <v>0</v>
      </c>
      <c r="AJ325" s="203">
        <f t="shared" si="501"/>
        <v>0</v>
      </c>
      <c r="AL325" s="174">
        <f>SUMIF('Uitdraai administratie'!G:G,A:A,'Uitdraai administratie'!T:T)</f>
        <v>0</v>
      </c>
      <c r="AM325" s="174">
        <f t="shared" si="502"/>
        <v>0</v>
      </c>
      <c r="AN325" s="174">
        <f t="shared" si="503"/>
        <v>0</v>
      </c>
    </row>
    <row r="326" spans="1:40" x14ac:dyDescent="0.25">
      <c r="A326" s="15">
        <v>2949</v>
      </c>
      <c r="B326" s="64" t="s">
        <v>281</v>
      </c>
      <c r="C326" s="64"/>
      <c r="D326" s="56"/>
      <c r="F326" s="65">
        <f>shoot</f>
        <v>0</v>
      </c>
      <c r="H326" s="59">
        <f t="shared" si="492"/>
        <v>0</v>
      </c>
      <c r="I326" s="60">
        <v>1</v>
      </c>
      <c r="J326" s="61" t="s">
        <v>77</v>
      </c>
      <c r="K326" s="57"/>
      <c r="L326" s="174">
        <f t="shared" si="493"/>
        <v>0</v>
      </c>
      <c r="M326" s="174">
        <f>0</f>
        <v>0</v>
      </c>
      <c r="N326" s="5">
        <f t="shared" si="494"/>
        <v>0</v>
      </c>
      <c r="O326" s="67"/>
      <c r="P326" s="5">
        <f t="shared" si="495"/>
        <v>0</v>
      </c>
      <c r="U326" s="5">
        <f t="shared" si="496"/>
        <v>0</v>
      </c>
      <c r="V326" s="63">
        <f t="shared" si="497"/>
        <v>0</v>
      </c>
      <c r="W326" s="139">
        <f t="shared" si="498"/>
        <v>0</v>
      </c>
      <c r="AA326" s="184">
        <f t="shared" si="499"/>
        <v>0</v>
      </c>
      <c r="AB326" s="128"/>
      <c r="AC326" s="5">
        <f>SUMIF('Uitdraai administratie'!G:G,A:A,'Uitdraai administratie'!F:F)</f>
        <v>0</v>
      </c>
      <c r="AH326" s="128">
        <f>SUMIF('Uitdraai administratie'!G:G,A:A,'Uitdraai administratie'!F:F)</f>
        <v>0</v>
      </c>
      <c r="AI326" s="201">
        <f t="shared" si="500"/>
        <v>0</v>
      </c>
      <c r="AJ326" s="203">
        <f t="shared" si="501"/>
        <v>0</v>
      </c>
      <c r="AL326" s="174">
        <f>SUMIF('Uitdraai administratie'!G:G,A:A,'Uitdraai administratie'!T:T)</f>
        <v>0</v>
      </c>
      <c r="AM326" s="174">
        <f t="shared" si="502"/>
        <v>0</v>
      </c>
      <c r="AN326" s="174">
        <f t="shared" si="503"/>
        <v>0</v>
      </c>
    </row>
    <row r="327" spans="1:40" x14ac:dyDescent="0.25">
      <c r="A327" s="15">
        <v>2983</v>
      </c>
      <c r="B327" s="64" t="s">
        <v>282</v>
      </c>
      <c r="C327" s="64"/>
      <c r="D327" s="56"/>
      <c r="F327" s="65">
        <f>location</f>
        <v>0</v>
      </c>
      <c r="H327" s="59">
        <f t="shared" si="492"/>
        <v>0</v>
      </c>
      <c r="I327" s="60">
        <v>1</v>
      </c>
      <c r="J327" s="61" t="s">
        <v>126</v>
      </c>
      <c r="K327" s="57"/>
      <c r="L327" s="174">
        <f t="shared" si="493"/>
        <v>0</v>
      </c>
      <c r="M327" s="174">
        <f>0</f>
        <v>0</v>
      </c>
      <c r="N327" s="5">
        <f t="shared" si="494"/>
        <v>0</v>
      </c>
      <c r="O327" s="67"/>
      <c r="P327" s="5">
        <f t="shared" si="495"/>
        <v>0</v>
      </c>
      <c r="U327" s="5">
        <f t="shared" si="496"/>
        <v>0</v>
      </c>
      <c r="V327" s="63">
        <f t="shared" si="497"/>
        <v>0</v>
      </c>
      <c r="W327" s="139">
        <f t="shared" si="498"/>
        <v>0</v>
      </c>
      <c r="AA327" s="184">
        <f t="shared" si="499"/>
        <v>0</v>
      </c>
      <c r="AB327" s="128"/>
      <c r="AC327" s="5">
        <f>SUMIF('Uitdraai administratie'!G:G,A:A,'Uitdraai administratie'!F:F)</f>
        <v>0</v>
      </c>
      <c r="AH327" s="128">
        <f>SUMIF('Uitdraai administratie'!G:G,A:A,'Uitdraai administratie'!F:F)</f>
        <v>0</v>
      </c>
      <c r="AI327" s="201">
        <f t="shared" si="500"/>
        <v>0</v>
      </c>
      <c r="AJ327" s="203">
        <f t="shared" si="501"/>
        <v>0</v>
      </c>
      <c r="AL327" s="174">
        <f>SUMIF('Uitdraai administratie'!G:G,A:A,'Uitdraai administratie'!T:T)</f>
        <v>0</v>
      </c>
      <c r="AM327" s="174">
        <f t="shared" si="502"/>
        <v>0</v>
      </c>
      <c r="AN327" s="174">
        <f t="shared" si="503"/>
        <v>0</v>
      </c>
    </row>
    <row r="328" spans="1:40" x14ac:dyDescent="0.25">
      <c r="A328" s="15">
        <v>2997</v>
      </c>
      <c r="B328" s="64" t="s">
        <v>227</v>
      </c>
      <c r="C328" s="64"/>
      <c r="D328" s="56"/>
      <c r="F328" s="65">
        <v>1</v>
      </c>
      <c r="H328" s="59">
        <f t="shared" si="492"/>
        <v>1</v>
      </c>
      <c r="I328" s="60">
        <v>1</v>
      </c>
      <c r="J328" s="61" t="s">
        <v>77</v>
      </c>
      <c r="K328" s="57"/>
      <c r="L328" s="174">
        <f t="shared" si="493"/>
        <v>0</v>
      </c>
      <c r="M328" s="174">
        <f>0</f>
        <v>0</v>
      </c>
      <c r="N328" s="5">
        <f t="shared" si="494"/>
        <v>0</v>
      </c>
      <c r="O328" s="67"/>
      <c r="P328" s="5">
        <f t="shared" si="495"/>
        <v>0</v>
      </c>
      <c r="U328" s="5">
        <f t="shared" si="496"/>
        <v>0</v>
      </c>
      <c r="V328" s="68"/>
      <c r="W328" s="138">
        <f t="shared" si="498"/>
        <v>0</v>
      </c>
      <c r="X328" s="148"/>
      <c r="Y328" s="148"/>
      <c r="Z328" s="148"/>
      <c r="AA328" s="184">
        <f t="shared" si="499"/>
        <v>0</v>
      </c>
      <c r="AB328" s="128"/>
      <c r="AC328" s="5">
        <f>SUMIF('Uitdraai administratie'!G:G,A:A,'Uitdraai administratie'!F:F)</f>
        <v>0</v>
      </c>
      <c r="AH328" s="137"/>
      <c r="AI328" s="201">
        <f t="shared" si="500"/>
        <v>0</v>
      </c>
      <c r="AJ328" s="203">
        <f t="shared" si="501"/>
        <v>0</v>
      </c>
      <c r="AL328" s="174">
        <f>SUMIF('Uitdraai administratie'!G:G,A:A,'Uitdraai administratie'!T:T)</f>
        <v>0</v>
      </c>
      <c r="AM328" s="174">
        <f t="shared" si="502"/>
        <v>0</v>
      </c>
      <c r="AN328" s="174">
        <f t="shared" si="503"/>
        <v>0</v>
      </c>
    </row>
    <row r="329" spans="1:40" x14ac:dyDescent="0.25">
      <c r="A329" s="15"/>
      <c r="B329" s="71" t="s">
        <v>6</v>
      </c>
      <c r="C329" s="71"/>
      <c r="D329" s="56"/>
      <c r="H329" s="59"/>
      <c r="J329" s="61"/>
      <c r="K329" s="57"/>
      <c r="L329" s="170">
        <f t="shared" ref="L329:M329" si="504">SUM(L315:L328)</f>
        <v>0</v>
      </c>
      <c r="M329" s="170">
        <f t="shared" si="504"/>
        <v>0</v>
      </c>
      <c r="N329" s="27">
        <f t="shared" ref="N329:W329" si="505">SUM(N315:N328)</f>
        <v>0</v>
      </c>
      <c r="O329" s="72">
        <f t="shared" si="505"/>
        <v>0</v>
      </c>
      <c r="P329" s="27">
        <f t="shared" si="505"/>
        <v>0</v>
      </c>
      <c r="Q329" s="73">
        <f t="shared" si="505"/>
        <v>0</v>
      </c>
      <c r="R329" s="73">
        <f t="shared" si="505"/>
        <v>0</v>
      </c>
      <c r="S329" s="73">
        <f t="shared" si="505"/>
        <v>0</v>
      </c>
      <c r="T329" s="73">
        <f t="shared" si="505"/>
        <v>0</v>
      </c>
      <c r="U329" s="27">
        <f t="shared" si="505"/>
        <v>0</v>
      </c>
      <c r="V329" s="73">
        <f t="shared" si="505"/>
        <v>0</v>
      </c>
      <c r="W329" s="141">
        <f t="shared" si="505"/>
        <v>0</v>
      </c>
      <c r="X329" s="147"/>
      <c r="Y329" s="147"/>
      <c r="Z329" s="142"/>
      <c r="AA329" s="181">
        <f t="shared" ref="AA329:AJ329" si="506">SUM(AA315:AA328)</f>
        <v>0</v>
      </c>
      <c r="AB329" s="124">
        <f t="shared" si="506"/>
        <v>0</v>
      </c>
      <c r="AC329" s="27">
        <f t="shared" si="506"/>
        <v>0</v>
      </c>
      <c r="AD329" s="124">
        <f t="shared" si="506"/>
        <v>0</v>
      </c>
      <c r="AE329" s="124">
        <f t="shared" si="506"/>
        <v>0</v>
      </c>
      <c r="AF329" s="124">
        <f t="shared" si="506"/>
        <v>0</v>
      </c>
      <c r="AG329" s="124">
        <f t="shared" si="506"/>
        <v>0</v>
      </c>
      <c r="AH329" s="124">
        <f t="shared" si="506"/>
        <v>0</v>
      </c>
      <c r="AI329" s="201">
        <f t="shared" si="506"/>
        <v>0</v>
      </c>
      <c r="AJ329" s="203">
        <f t="shared" si="506"/>
        <v>0</v>
      </c>
      <c r="AL329" s="170">
        <f t="shared" ref="AL329:AM329" si="507">SUM(AL315:AL328)</f>
        <v>0</v>
      </c>
      <c r="AM329" s="170">
        <f t="shared" si="507"/>
        <v>0</v>
      </c>
      <c r="AN329" s="170">
        <f t="shared" ref="AN329" si="508">SUM(AN315:AN328)</f>
        <v>0</v>
      </c>
    </row>
    <row r="330" spans="1:40" x14ac:dyDescent="0.25">
      <c r="A330" s="15"/>
      <c r="B330" s="64"/>
      <c r="C330" s="64"/>
      <c r="D330" s="56"/>
      <c r="H330" s="59"/>
      <c r="K330" s="57"/>
      <c r="L330" s="174"/>
      <c r="M330" s="174"/>
      <c r="N330" s="5"/>
      <c r="O330" s="67"/>
      <c r="U330" s="5"/>
      <c r="AA330" s="184"/>
      <c r="AB330" s="128"/>
      <c r="AL330" s="174"/>
      <c r="AM330" s="174"/>
      <c r="AN330" s="174"/>
    </row>
    <row r="331" spans="1:40" x14ac:dyDescent="0.25">
      <c r="A331" s="23">
        <v>3000</v>
      </c>
      <c r="B331" s="8" t="s">
        <v>35</v>
      </c>
      <c r="C331" s="8"/>
      <c r="D331" s="56"/>
      <c r="H331" s="59"/>
      <c r="J331" s="61"/>
      <c r="K331" s="57"/>
      <c r="L331" s="174"/>
      <c r="M331" s="174"/>
      <c r="N331" s="5"/>
      <c r="O331" s="67"/>
      <c r="U331" s="5"/>
      <c r="AA331" s="184"/>
      <c r="AB331" s="128"/>
      <c r="AL331" s="174"/>
      <c r="AM331" s="174"/>
      <c r="AN331" s="174"/>
    </row>
    <row r="332" spans="1:40" x14ac:dyDescent="0.25">
      <c r="A332" s="69">
        <v>3001</v>
      </c>
      <c r="B332" s="64" t="s">
        <v>283</v>
      </c>
      <c r="C332" s="64"/>
      <c r="D332" s="56"/>
      <c r="E332" s="60">
        <f>ROUND(shoot*0.2,0)</f>
        <v>0</v>
      </c>
      <c r="F332" s="65">
        <f>shoot</f>
        <v>0</v>
      </c>
      <c r="H332" s="59">
        <f t="shared" ref="H332:H346" si="509">SUM(E332:G332)</f>
        <v>0</v>
      </c>
      <c r="I332" s="60">
        <v>1</v>
      </c>
      <c r="J332" s="61" t="s">
        <v>126</v>
      </c>
      <c r="K332" s="57"/>
      <c r="L332" s="174">
        <f t="shared" ref="L332:L346" si="510">H:H*I:I*K:K</f>
        <v>0</v>
      </c>
      <c r="M332" s="174">
        <f>0</f>
        <v>0</v>
      </c>
      <c r="N332" s="5">
        <f t="shared" ref="N332:N346" si="511">L:L+M:M</f>
        <v>0</v>
      </c>
      <c r="O332" s="67"/>
      <c r="P332" s="5">
        <f t="shared" ref="P332:P346" si="512">MAX(N332-SUM(Q332:T332),0)</f>
        <v>0</v>
      </c>
      <c r="U332" s="5">
        <f t="shared" ref="U332:U346" si="513">N332-SUM(P332:T332)</f>
        <v>0</v>
      </c>
      <c r="V332" s="63">
        <f t="shared" ref="V332:V345" si="514">P332</f>
        <v>0</v>
      </c>
      <c r="W332" s="139">
        <f t="shared" ref="W332:W346" si="515">X:X+Y:Y</f>
        <v>0</v>
      </c>
      <c r="AA332" s="184">
        <f t="shared" ref="AA332:AA346" si="516">AC:AC+AD:AD+AE:AE+AF:AF+AG:AG</f>
        <v>0</v>
      </c>
      <c r="AB332" s="128"/>
      <c r="AC332" s="5">
        <f>SUMIF('Uitdraai administratie'!G:G,A:A,'Uitdraai administratie'!F:F)</f>
        <v>0</v>
      </c>
      <c r="AH332" s="128">
        <f>SUMIF('Uitdraai administratie'!G:G,A:A,'Uitdraai administratie'!F:F)</f>
        <v>0</v>
      </c>
      <c r="AI332" s="201">
        <f t="shared" ref="AI332:AI346" si="517">W:W+AA:AA</f>
        <v>0</v>
      </c>
      <c r="AJ332" s="203">
        <f t="shared" ref="AJ332:AJ346" si="518">N:N-AI:AI</f>
        <v>0</v>
      </c>
      <c r="AL332" s="174">
        <f>SUMIF('Uitdraai administratie'!G:G,A:A,'Uitdraai administratie'!T:T)</f>
        <v>0</v>
      </c>
      <c r="AM332" s="174">
        <f t="shared" ref="AM332:AM346" si="519">M:M</f>
        <v>0</v>
      </c>
      <c r="AN332" s="174">
        <f t="shared" ref="AN332:AN346" si="520">AM:AM-AL:AL</f>
        <v>0</v>
      </c>
    </row>
    <row r="333" spans="1:40" x14ac:dyDescent="0.25">
      <c r="A333" s="15">
        <v>3002</v>
      </c>
      <c r="B333" s="64" t="s">
        <v>284</v>
      </c>
      <c r="C333" s="64"/>
      <c r="D333" s="56"/>
      <c r="F333" s="65">
        <v>1</v>
      </c>
      <c r="H333" s="59">
        <f t="shared" si="509"/>
        <v>1</v>
      </c>
      <c r="I333" s="60">
        <v>1</v>
      </c>
      <c r="J333" s="61" t="s">
        <v>126</v>
      </c>
      <c r="K333" s="57"/>
      <c r="L333" s="174">
        <f t="shared" si="510"/>
        <v>0</v>
      </c>
      <c r="M333" s="174">
        <f>0</f>
        <v>0</v>
      </c>
      <c r="N333" s="5">
        <f t="shared" si="511"/>
        <v>0</v>
      </c>
      <c r="O333" s="67"/>
      <c r="P333" s="5">
        <f t="shared" si="512"/>
        <v>0</v>
      </c>
      <c r="U333" s="5">
        <f t="shared" si="513"/>
        <v>0</v>
      </c>
      <c r="V333" s="63">
        <f t="shared" si="514"/>
        <v>0</v>
      </c>
      <c r="W333" s="139">
        <f t="shared" si="515"/>
        <v>0</v>
      </c>
      <c r="AA333" s="184">
        <f t="shared" si="516"/>
        <v>0</v>
      </c>
      <c r="AB333" s="128"/>
      <c r="AC333" s="5">
        <f>SUMIF('Uitdraai administratie'!G:G,A:A,'Uitdraai administratie'!F:F)</f>
        <v>0</v>
      </c>
      <c r="AH333" s="128">
        <f>SUMIF('Uitdraai administratie'!G:G,A:A,'Uitdraai administratie'!F:F)</f>
        <v>0</v>
      </c>
      <c r="AI333" s="201">
        <f t="shared" si="517"/>
        <v>0</v>
      </c>
      <c r="AJ333" s="203">
        <f t="shared" si="518"/>
        <v>0</v>
      </c>
      <c r="AL333" s="174">
        <f>SUMIF('Uitdraai administratie'!G:G,A:A,'Uitdraai administratie'!T:T)</f>
        <v>0</v>
      </c>
      <c r="AM333" s="174">
        <f t="shared" si="519"/>
        <v>0</v>
      </c>
      <c r="AN333" s="174">
        <f t="shared" si="520"/>
        <v>0</v>
      </c>
    </row>
    <row r="334" spans="1:40" x14ac:dyDescent="0.25">
      <c r="A334" s="69">
        <v>3003</v>
      </c>
      <c r="B334" s="64" t="s">
        <v>285</v>
      </c>
      <c r="C334" s="64"/>
      <c r="D334" s="56"/>
      <c r="E334" s="60">
        <f>ROUND(shoot*0.15,0)</f>
        <v>0</v>
      </c>
      <c r="F334" s="65">
        <f>shoot</f>
        <v>0</v>
      </c>
      <c r="H334" s="59">
        <f t="shared" si="509"/>
        <v>0</v>
      </c>
      <c r="I334" s="60">
        <v>1</v>
      </c>
      <c r="J334" s="61" t="s">
        <v>126</v>
      </c>
      <c r="K334" s="57"/>
      <c r="L334" s="174">
        <f t="shared" si="510"/>
        <v>0</v>
      </c>
      <c r="M334" s="174">
        <f>0</f>
        <v>0</v>
      </c>
      <c r="N334" s="5">
        <f t="shared" si="511"/>
        <v>0</v>
      </c>
      <c r="O334" s="67"/>
      <c r="P334" s="5">
        <f t="shared" si="512"/>
        <v>0</v>
      </c>
      <c r="U334" s="5">
        <f t="shared" si="513"/>
        <v>0</v>
      </c>
      <c r="V334" s="63">
        <f t="shared" si="514"/>
        <v>0</v>
      </c>
      <c r="W334" s="139">
        <f t="shared" si="515"/>
        <v>0</v>
      </c>
      <c r="AA334" s="184">
        <f t="shared" si="516"/>
        <v>0</v>
      </c>
      <c r="AB334" s="128"/>
      <c r="AC334" s="5">
        <f>SUMIF('Uitdraai administratie'!G:G,A:A,'Uitdraai administratie'!F:F)</f>
        <v>0</v>
      </c>
      <c r="AH334" s="128">
        <f>SUMIF('Uitdraai administratie'!G:G,A:A,'Uitdraai administratie'!F:F)</f>
        <v>0</v>
      </c>
      <c r="AI334" s="201">
        <f t="shared" si="517"/>
        <v>0</v>
      </c>
      <c r="AJ334" s="203">
        <f t="shared" si="518"/>
        <v>0</v>
      </c>
      <c r="AL334" s="174">
        <f>SUMIF('Uitdraai administratie'!G:G,A:A,'Uitdraai administratie'!T:T)</f>
        <v>0</v>
      </c>
      <c r="AM334" s="174">
        <f t="shared" si="519"/>
        <v>0</v>
      </c>
      <c r="AN334" s="174">
        <f t="shared" si="520"/>
        <v>0</v>
      </c>
    </row>
    <row r="335" spans="1:40" x14ac:dyDescent="0.25">
      <c r="A335" s="15">
        <v>3005</v>
      </c>
      <c r="B335" s="64" t="s">
        <v>286</v>
      </c>
      <c r="C335" s="64"/>
      <c r="D335" s="56"/>
      <c r="F335" s="65">
        <v>1</v>
      </c>
      <c r="H335" s="59">
        <f t="shared" si="509"/>
        <v>1</v>
      </c>
      <c r="I335" s="60">
        <v>1</v>
      </c>
      <c r="J335" s="61" t="s">
        <v>126</v>
      </c>
      <c r="K335" s="57"/>
      <c r="L335" s="174">
        <f t="shared" si="510"/>
        <v>0</v>
      </c>
      <c r="M335" s="174">
        <f>0</f>
        <v>0</v>
      </c>
      <c r="N335" s="5">
        <f t="shared" si="511"/>
        <v>0</v>
      </c>
      <c r="O335" s="67"/>
      <c r="P335" s="5">
        <f t="shared" si="512"/>
        <v>0</v>
      </c>
      <c r="U335" s="5">
        <f t="shared" si="513"/>
        <v>0</v>
      </c>
      <c r="V335" s="63">
        <f t="shared" si="514"/>
        <v>0</v>
      </c>
      <c r="W335" s="139">
        <f t="shared" si="515"/>
        <v>0</v>
      </c>
      <c r="AA335" s="184">
        <f t="shared" si="516"/>
        <v>0</v>
      </c>
      <c r="AB335" s="128"/>
      <c r="AC335" s="5">
        <f>SUMIF('Uitdraai administratie'!G:G,A:A,'Uitdraai administratie'!F:F)</f>
        <v>0</v>
      </c>
      <c r="AH335" s="128">
        <f>SUMIF('Uitdraai administratie'!G:G,A:A,'Uitdraai administratie'!F:F)</f>
        <v>0</v>
      </c>
      <c r="AI335" s="201">
        <f t="shared" si="517"/>
        <v>0</v>
      </c>
      <c r="AJ335" s="203">
        <f t="shared" si="518"/>
        <v>0</v>
      </c>
      <c r="AL335" s="174">
        <f>SUMIF('Uitdraai administratie'!G:G,A:A,'Uitdraai administratie'!T:T)</f>
        <v>0</v>
      </c>
      <c r="AM335" s="174">
        <f t="shared" si="519"/>
        <v>0</v>
      </c>
      <c r="AN335" s="174">
        <f t="shared" si="520"/>
        <v>0</v>
      </c>
    </row>
    <row r="336" spans="1:40" x14ac:dyDescent="0.25">
      <c r="A336" s="69">
        <v>3006</v>
      </c>
      <c r="B336" s="64" t="s">
        <v>287</v>
      </c>
      <c r="C336" s="64"/>
      <c r="D336" s="56"/>
      <c r="E336" s="61"/>
      <c r="F336" s="65">
        <v>1</v>
      </c>
      <c r="H336" s="59">
        <f t="shared" si="509"/>
        <v>1</v>
      </c>
      <c r="I336" s="60">
        <v>1</v>
      </c>
      <c r="J336" s="61" t="s">
        <v>126</v>
      </c>
      <c r="K336" s="57"/>
      <c r="L336" s="174">
        <f t="shared" si="510"/>
        <v>0</v>
      </c>
      <c r="M336" s="174">
        <f>0</f>
        <v>0</v>
      </c>
      <c r="N336" s="5">
        <f t="shared" si="511"/>
        <v>0</v>
      </c>
      <c r="O336" s="67"/>
      <c r="P336" s="5">
        <f t="shared" si="512"/>
        <v>0</v>
      </c>
      <c r="U336" s="5">
        <f t="shared" si="513"/>
        <v>0</v>
      </c>
      <c r="V336" s="63">
        <f t="shared" si="514"/>
        <v>0</v>
      </c>
      <c r="W336" s="139">
        <f t="shared" si="515"/>
        <v>0</v>
      </c>
      <c r="AA336" s="184">
        <f t="shared" si="516"/>
        <v>0</v>
      </c>
      <c r="AB336" s="128"/>
      <c r="AC336" s="5">
        <f>SUMIF('Uitdraai administratie'!G:G,A:A,'Uitdraai administratie'!F:F)</f>
        <v>0</v>
      </c>
      <c r="AH336" s="128">
        <f>SUMIF('Uitdraai administratie'!G:G,A:A,'Uitdraai administratie'!F:F)</f>
        <v>0</v>
      </c>
      <c r="AI336" s="201">
        <f t="shared" si="517"/>
        <v>0</v>
      </c>
      <c r="AJ336" s="203">
        <f t="shared" si="518"/>
        <v>0</v>
      </c>
      <c r="AL336" s="174">
        <f>SUMIF('Uitdraai administratie'!G:G,A:A,'Uitdraai administratie'!T:T)</f>
        <v>0</v>
      </c>
      <c r="AM336" s="174">
        <f t="shared" si="519"/>
        <v>0</v>
      </c>
      <c r="AN336" s="174">
        <f t="shared" si="520"/>
        <v>0</v>
      </c>
    </row>
    <row r="337" spans="1:40" x14ac:dyDescent="0.25">
      <c r="A337" s="69">
        <v>3007</v>
      </c>
      <c r="B337" s="64" t="s">
        <v>288</v>
      </c>
      <c r="C337" s="64"/>
      <c r="D337" s="56"/>
      <c r="E337" s="61"/>
      <c r="F337" s="65">
        <v>1</v>
      </c>
      <c r="H337" s="59">
        <f t="shared" si="509"/>
        <v>1</v>
      </c>
      <c r="I337" s="60">
        <v>1</v>
      </c>
      <c r="J337" s="61" t="s">
        <v>126</v>
      </c>
      <c r="K337" s="57"/>
      <c r="L337" s="174">
        <f t="shared" si="510"/>
        <v>0</v>
      </c>
      <c r="M337" s="174">
        <f>0</f>
        <v>0</v>
      </c>
      <c r="N337" s="5">
        <f t="shared" si="511"/>
        <v>0</v>
      </c>
      <c r="O337" s="67"/>
      <c r="P337" s="5">
        <f t="shared" si="512"/>
        <v>0</v>
      </c>
      <c r="U337" s="5">
        <f t="shared" si="513"/>
        <v>0</v>
      </c>
      <c r="V337" s="63">
        <f t="shared" si="514"/>
        <v>0</v>
      </c>
      <c r="W337" s="139">
        <f t="shared" si="515"/>
        <v>0</v>
      </c>
      <c r="AA337" s="184">
        <f t="shared" si="516"/>
        <v>0</v>
      </c>
      <c r="AB337" s="128"/>
      <c r="AC337" s="5">
        <f>SUMIF('Uitdraai administratie'!G:G,A:A,'Uitdraai administratie'!F:F)</f>
        <v>0</v>
      </c>
      <c r="AH337" s="128">
        <f>SUMIF('Uitdraai administratie'!G:G,A:A,'Uitdraai administratie'!F:F)</f>
        <v>0</v>
      </c>
      <c r="AI337" s="201">
        <f t="shared" si="517"/>
        <v>0</v>
      </c>
      <c r="AJ337" s="203">
        <f t="shared" si="518"/>
        <v>0</v>
      </c>
      <c r="AL337" s="174">
        <f>SUMIF('Uitdraai administratie'!G:G,A:A,'Uitdraai administratie'!T:T)</f>
        <v>0</v>
      </c>
      <c r="AM337" s="174">
        <f t="shared" si="519"/>
        <v>0</v>
      </c>
      <c r="AN337" s="174">
        <f t="shared" si="520"/>
        <v>0</v>
      </c>
    </row>
    <row r="338" spans="1:40" x14ac:dyDescent="0.25">
      <c r="A338" s="15">
        <v>3010</v>
      </c>
      <c r="B338" s="64" t="s">
        <v>289</v>
      </c>
      <c r="C338" s="64"/>
      <c r="D338" s="56"/>
      <c r="E338" s="61"/>
      <c r="F338" s="65">
        <v>1</v>
      </c>
      <c r="H338" s="59">
        <f t="shared" si="509"/>
        <v>1</v>
      </c>
      <c r="I338" s="60">
        <v>1</v>
      </c>
      <c r="J338" s="61" t="s">
        <v>126</v>
      </c>
      <c r="K338" s="57"/>
      <c r="L338" s="174">
        <f t="shared" si="510"/>
        <v>0</v>
      </c>
      <c r="M338" s="174">
        <f>0</f>
        <v>0</v>
      </c>
      <c r="N338" s="5">
        <f t="shared" si="511"/>
        <v>0</v>
      </c>
      <c r="O338" s="67"/>
      <c r="P338" s="5">
        <f t="shared" si="512"/>
        <v>0</v>
      </c>
      <c r="U338" s="5">
        <f t="shared" si="513"/>
        <v>0</v>
      </c>
      <c r="V338" s="63">
        <f t="shared" si="514"/>
        <v>0</v>
      </c>
      <c r="W338" s="139">
        <f t="shared" si="515"/>
        <v>0</v>
      </c>
      <c r="AA338" s="184">
        <f t="shared" si="516"/>
        <v>0</v>
      </c>
      <c r="AB338" s="128"/>
      <c r="AC338" s="5">
        <f>SUMIF('Uitdraai administratie'!G:G,A:A,'Uitdraai administratie'!F:F)</f>
        <v>0</v>
      </c>
      <c r="AH338" s="128">
        <f>SUMIF('Uitdraai administratie'!G:G,A:A,'Uitdraai administratie'!F:F)</f>
        <v>0</v>
      </c>
      <c r="AI338" s="201">
        <f t="shared" si="517"/>
        <v>0</v>
      </c>
      <c r="AJ338" s="203">
        <f t="shared" si="518"/>
        <v>0</v>
      </c>
      <c r="AL338" s="174">
        <f>SUMIF('Uitdraai administratie'!G:G,A:A,'Uitdraai administratie'!T:T)</f>
        <v>0</v>
      </c>
      <c r="AM338" s="174">
        <f t="shared" si="519"/>
        <v>0</v>
      </c>
      <c r="AN338" s="174">
        <f t="shared" si="520"/>
        <v>0</v>
      </c>
    </row>
    <row r="339" spans="1:40" x14ac:dyDescent="0.25">
      <c r="A339" s="69">
        <v>3011</v>
      </c>
      <c r="B339" s="64" t="s">
        <v>290</v>
      </c>
      <c r="C339" s="64"/>
      <c r="D339" s="56"/>
      <c r="E339" s="61"/>
      <c r="F339" s="65">
        <v>1</v>
      </c>
      <c r="H339" s="59">
        <f t="shared" si="509"/>
        <v>1</v>
      </c>
      <c r="I339" s="60">
        <v>1</v>
      </c>
      <c r="J339" s="61" t="s">
        <v>126</v>
      </c>
      <c r="K339" s="57"/>
      <c r="L339" s="174">
        <f t="shared" si="510"/>
        <v>0</v>
      </c>
      <c r="M339" s="174">
        <f>0</f>
        <v>0</v>
      </c>
      <c r="N339" s="5">
        <f t="shared" si="511"/>
        <v>0</v>
      </c>
      <c r="O339" s="67"/>
      <c r="P339" s="5">
        <f t="shared" si="512"/>
        <v>0</v>
      </c>
      <c r="U339" s="5">
        <f t="shared" si="513"/>
        <v>0</v>
      </c>
      <c r="V339" s="63">
        <f t="shared" si="514"/>
        <v>0</v>
      </c>
      <c r="W339" s="139">
        <f t="shared" si="515"/>
        <v>0</v>
      </c>
      <c r="AA339" s="184">
        <f t="shared" si="516"/>
        <v>0</v>
      </c>
      <c r="AB339" s="128"/>
      <c r="AC339" s="5">
        <f>SUMIF('Uitdraai administratie'!G:G,A:A,'Uitdraai administratie'!F:F)</f>
        <v>0</v>
      </c>
      <c r="AH339" s="128">
        <f>SUMIF('Uitdraai administratie'!G:G,A:A,'Uitdraai administratie'!F:F)</f>
        <v>0</v>
      </c>
      <c r="AI339" s="201">
        <f t="shared" si="517"/>
        <v>0</v>
      </c>
      <c r="AJ339" s="203">
        <f t="shared" si="518"/>
        <v>0</v>
      </c>
      <c r="AL339" s="174">
        <f>SUMIF('Uitdraai administratie'!G:G,A:A,'Uitdraai administratie'!T:T)</f>
        <v>0</v>
      </c>
      <c r="AM339" s="174">
        <f t="shared" si="519"/>
        <v>0</v>
      </c>
      <c r="AN339" s="174">
        <f t="shared" si="520"/>
        <v>0</v>
      </c>
    </row>
    <row r="340" spans="1:40" x14ac:dyDescent="0.25">
      <c r="A340" s="69">
        <v>3013</v>
      </c>
      <c r="B340" s="64" t="s">
        <v>209</v>
      </c>
      <c r="C340" s="64"/>
      <c r="D340" s="56"/>
      <c r="E340" s="61"/>
      <c r="F340" s="65">
        <v>1</v>
      </c>
      <c r="H340" s="59">
        <f t="shared" si="509"/>
        <v>1</v>
      </c>
      <c r="I340" s="60">
        <v>1</v>
      </c>
      <c r="J340" s="61" t="s">
        <v>164</v>
      </c>
      <c r="K340" s="57"/>
      <c r="L340" s="174">
        <f t="shared" si="510"/>
        <v>0</v>
      </c>
      <c r="M340" s="174">
        <f>0</f>
        <v>0</v>
      </c>
      <c r="N340" s="5">
        <f t="shared" si="511"/>
        <v>0</v>
      </c>
      <c r="O340" s="67"/>
      <c r="P340" s="5">
        <f t="shared" si="512"/>
        <v>0</v>
      </c>
      <c r="U340" s="5">
        <f t="shared" si="513"/>
        <v>0</v>
      </c>
      <c r="V340" s="63">
        <f t="shared" si="514"/>
        <v>0</v>
      </c>
      <c r="W340" s="139">
        <f t="shared" si="515"/>
        <v>0</v>
      </c>
      <c r="AA340" s="184">
        <f t="shared" si="516"/>
        <v>0</v>
      </c>
      <c r="AB340" s="128"/>
      <c r="AC340" s="5">
        <f>SUMIF('Uitdraai administratie'!G:G,A:A,'Uitdraai administratie'!F:F)</f>
        <v>0</v>
      </c>
      <c r="AH340" s="128">
        <f>SUMIF('Uitdraai administratie'!G:G,A:A,'Uitdraai administratie'!F:F)</f>
        <v>0</v>
      </c>
      <c r="AI340" s="201">
        <f t="shared" si="517"/>
        <v>0</v>
      </c>
      <c r="AJ340" s="203">
        <f t="shared" si="518"/>
        <v>0</v>
      </c>
      <c r="AL340" s="174">
        <f>SUMIF('Uitdraai administratie'!G:G,A:A,'Uitdraai administratie'!T:T)</f>
        <v>0</v>
      </c>
      <c r="AM340" s="174">
        <f t="shared" si="519"/>
        <v>0</v>
      </c>
      <c r="AN340" s="174">
        <f t="shared" si="520"/>
        <v>0</v>
      </c>
    </row>
    <row r="341" spans="1:40" x14ac:dyDescent="0.25">
      <c r="A341" s="15">
        <v>3039</v>
      </c>
      <c r="B341" s="64" t="s">
        <v>291</v>
      </c>
      <c r="C341" s="64"/>
      <c r="D341" s="56"/>
      <c r="E341" s="61"/>
      <c r="F341" s="65">
        <f>sh</f>
        <v>0</v>
      </c>
      <c r="H341" s="59">
        <f t="shared" si="509"/>
        <v>0</v>
      </c>
      <c r="I341" s="60">
        <v>1</v>
      </c>
      <c r="J341" s="61" t="s">
        <v>126</v>
      </c>
      <c r="K341" s="57"/>
      <c r="L341" s="174">
        <f t="shared" si="510"/>
        <v>0</v>
      </c>
      <c r="M341" s="174">
        <f>0</f>
        <v>0</v>
      </c>
      <c r="N341" s="5">
        <f t="shared" si="511"/>
        <v>0</v>
      </c>
      <c r="O341" s="67"/>
      <c r="P341" s="5">
        <f t="shared" si="512"/>
        <v>0</v>
      </c>
      <c r="U341" s="5">
        <f t="shared" si="513"/>
        <v>0</v>
      </c>
      <c r="V341" s="63">
        <f t="shared" si="514"/>
        <v>0</v>
      </c>
      <c r="W341" s="139">
        <f t="shared" si="515"/>
        <v>0</v>
      </c>
      <c r="AA341" s="184">
        <f t="shared" si="516"/>
        <v>0</v>
      </c>
      <c r="AB341" s="128"/>
      <c r="AC341" s="5">
        <f>SUMIF('Uitdraai administratie'!G:G,A:A,'Uitdraai administratie'!F:F)</f>
        <v>0</v>
      </c>
      <c r="AH341" s="128">
        <f>SUMIF('Uitdraai administratie'!G:G,A:A,'Uitdraai administratie'!F:F)</f>
        <v>0</v>
      </c>
      <c r="AI341" s="201">
        <f t="shared" si="517"/>
        <v>0</v>
      </c>
      <c r="AJ341" s="203">
        <f t="shared" si="518"/>
        <v>0</v>
      </c>
      <c r="AL341" s="174">
        <f>SUMIF('Uitdraai administratie'!G:G,A:A,'Uitdraai administratie'!T:T)</f>
        <v>0</v>
      </c>
      <c r="AM341" s="174">
        <f t="shared" si="519"/>
        <v>0</v>
      </c>
      <c r="AN341" s="174">
        <f t="shared" si="520"/>
        <v>0</v>
      </c>
    </row>
    <row r="342" spans="1:40" x14ac:dyDescent="0.25">
      <c r="A342" s="15">
        <v>3040</v>
      </c>
      <c r="B342" s="64" t="s">
        <v>292</v>
      </c>
      <c r="C342" s="64"/>
      <c r="D342" s="56"/>
      <c r="E342" s="61"/>
      <c r="F342" s="65">
        <f>shoot</f>
        <v>0</v>
      </c>
      <c r="H342" s="59">
        <f t="shared" si="509"/>
        <v>0</v>
      </c>
      <c r="I342" s="60">
        <v>1</v>
      </c>
      <c r="J342" s="61" t="s">
        <v>77</v>
      </c>
      <c r="K342" s="57"/>
      <c r="L342" s="174">
        <f t="shared" si="510"/>
        <v>0</v>
      </c>
      <c r="M342" s="174">
        <f>0</f>
        <v>0</v>
      </c>
      <c r="N342" s="5">
        <f t="shared" si="511"/>
        <v>0</v>
      </c>
      <c r="O342" s="67"/>
      <c r="P342" s="5">
        <f t="shared" si="512"/>
        <v>0</v>
      </c>
      <c r="U342" s="5">
        <f t="shared" si="513"/>
        <v>0</v>
      </c>
      <c r="V342" s="63">
        <f t="shared" si="514"/>
        <v>0</v>
      </c>
      <c r="W342" s="139">
        <f t="shared" si="515"/>
        <v>0</v>
      </c>
      <c r="AA342" s="184">
        <f t="shared" si="516"/>
        <v>0</v>
      </c>
      <c r="AB342" s="128"/>
      <c r="AC342" s="5">
        <f>SUMIF('Uitdraai administratie'!G:G,A:A,'Uitdraai administratie'!F:F)</f>
        <v>0</v>
      </c>
      <c r="AH342" s="128">
        <f>SUMIF('Uitdraai administratie'!G:G,A:A,'Uitdraai administratie'!F:F)</f>
        <v>0</v>
      </c>
      <c r="AI342" s="201">
        <f t="shared" si="517"/>
        <v>0</v>
      </c>
      <c r="AJ342" s="203">
        <f t="shared" si="518"/>
        <v>0</v>
      </c>
      <c r="AL342" s="174">
        <f>SUMIF('Uitdraai administratie'!G:G,A:A,'Uitdraai administratie'!T:T)</f>
        <v>0</v>
      </c>
      <c r="AM342" s="174">
        <f t="shared" si="519"/>
        <v>0</v>
      </c>
      <c r="AN342" s="174">
        <f t="shared" si="520"/>
        <v>0</v>
      </c>
    </row>
    <row r="343" spans="1:40" x14ac:dyDescent="0.25">
      <c r="A343" s="15">
        <v>3044</v>
      </c>
      <c r="B343" s="64" t="s">
        <v>293</v>
      </c>
      <c r="C343" s="64"/>
      <c r="D343" s="56"/>
      <c r="E343" s="61"/>
      <c r="F343" s="65">
        <v>1</v>
      </c>
      <c r="H343" s="59">
        <f t="shared" si="509"/>
        <v>1</v>
      </c>
      <c r="I343" s="60">
        <v>1</v>
      </c>
      <c r="J343" s="61" t="s">
        <v>77</v>
      </c>
      <c r="K343" s="57"/>
      <c r="L343" s="174">
        <f t="shared" si="510"/>
        <v>0</v>
      </c>
      <c r="M343" s="174">
        <f>0</f>
        <v>0</v>
      </c>
      <c r="N343" s="5">
        <f t="shared" si="511"/>
        <v>0</v>
      </c>
      <c r="O343" s="67"/>
      <c r="P343" s="5">
        <f t="shared" si="512"/>
        <v>0</v>
      </c>
      <c r="U343" s="5">
        <f t="shared" si="513"/>
        <v>0</v>
      </c>
      <c r="V343" s="63">
        <f t="shared" si="514"/>
        <v>0</v>
      </c>
      <c r="W343" s="139">
        <f t="shared" si="515"/>
        <v>0</v>
      </c>
      <c r="AA343" s="184">
        <f t="shared" si="516"/>
        <v>0</v>
      </c>
      <c r="AB343" s="128"/>
      <c r="AC343" s="5">
        <f>SUMIF('Uitdraai administratie'!G:G,A:A,'Uitdraai administratie'!F:F)</f>
        <v>0</v>
      </c>
      <c r="AH343" s="128">
        <f>SUMIF('Uitdraai administratie'!G:G,A:A,'Uitdraai administratie'!F:F)</f>
        <v>0</v>
      </c>
      <c r="AI343" s="201">
        <f t="shared" si="517"/>
        <v>0</v>
      </c>
      <c r="AJ343" s="203">
        <f t="shared" si="518"/>
        <v>0</v>
      </c>
      <c r="AL343" s="174">
        <f>SUMIF('Uitdraai administratie'!G:G,A:A,'Uitdraai administratie'!T:T)</f>
        <v>0</v>
      </c>
      <c r="AM343" s="174">
        <f t="shared" si="519"/>
        <v>0</v>
      </c>
      <c r="AN343" s="174">
        <f t="shared" si="520"/>
        <v>0</v>
      </c>
    </row>
    <row r="344" spans="1:40" x14ac:dyDescent="0.25">
      <c r="A344" s="69">
        <v>3050</v>
      </c>
      <c r="B344" s="64" t="s">
        <v>294</v>
      </c>
      <c r="C344" s="64"/>
      <c r="D344" s="56"/>
      <c r="E344" s="61"/>
      <c r="F344" s="65">
        <v>1</v>
      </c>
      <c r="H344" s="59">
        <f t="shared" si="509"/>
        <v>1</v>
      </c>
      <c r="I344" s="60">
        <v>1</v>
      </c>
      <c r="J344" s="61" t="s">
        <v>77</v>
      </c>
      <c r="K344" s="57"/>
      <c r="L344" s="174">
        <f t="shared" si="510"/>
        <v>0</v>
      </c>
      <c r="M344" s="174">
        <f>0</f>
        <v>0</v>
      </c>
      <c r="N344" s="5">
        <f t="shared" si="511"/>
        <v>0</v>
      </c>
      <c r="O344" s="67"/>
      <c r="P344" s="5">
        <f t="shared" si="512"/>
        <v>0</v>
      </c>
      <c r="U344" s="5">
        <f t="shared" si="513"/>
        <v>0</v>
      </c>
      <c r="V344" s="63">
        <f t="shared" si="514"/>
        <v>0</v>
      </c>
      <c r="W344" s="139">
        <f t="shared" si="515"/>
        <v>0</v>
      </c>
      <c r="AA344" s="184">
        <f t="shared" si="516"/>
        <v>0</v>
      </c>
      <c r="AB344" s="128"/>
      <c r="AC344" s="5">
        <f>SUMIF('Uitdraai administratie'!G:G,A:A,'Uitdraai administratie'!F:F)</f>
        <v>0</v>
      </c>
      <c r="AH344" s="128">
        <f>SUMIF('Uitdraai administratie'!G:G,A:A,'Uitdraai administratie'!F:F)</f>
        <v>0</v>
      </c>
      <c r="AI344" s="201">
        <f t="shared" si="517"/>
        <v>0</v>
      </c>
      <c r="AJ344" s="203">
        <f t="shared" si="518"/>
        <v>0</v>
      </c>
      <c r="AL344" s="174">
        <f>SUMIF('Uitdraai administratie'!G:G,A:A,'Uitdraai administratie'!T:T)</f>
        <v>0</v>
      </c>
      <c r="AM344" s="174">
        <f t="shared" si="519"/>
        <v>0</v>
      </c>
      <c r="AN344" s="174">
        <f t="shared" si="520"/>
        <v>0</v>
      </c>
    </row>
    <row r="345" spans="1:40" x14ac:dyDescent="0.25">
      <c r="A345" s="15">
        <v>3083</v>
      </c>
      <c r="B345" s="64" t="s">
        <v>295</v>
      </c>
      <c r="C345" s="64"/>
      <c r="D345" s="56"/>
      <c r="E345" s="61"/>
      <c r="F345" s="65">
        <f>location</f>
        <v>0</v>
      </c>
      <c r="H345" s="59">
        <f t="shared" si="509"/>
        <v>0</v>
      </c>
      <c r="I345" s="60">
        <v>1</v>
      </c>
      <c r="J345" s="61" t="s">
        <v>126</v>
      </c>
      <c r="K345" s="57"/>
      <c r="L345" s="174">
        <f t="shared" si="510"/>
        <v>0</v>
      </c>
      <c r="M345" s="174">
        <f>0</f>
        <v>0</v>
      </c>
      <c r="N345" s="5">
        <f t="shared" si="511"/>
        <v>0</v>
      </c>
      <c r="O345" s="67"/>
      <c r="P345" s="5">
        <f t="shared" si="512"/>
        <v>0</v>
      </c>
      <c r="U345" s="5">
        <f t="shared" si="513"/>
        <v>0</v>
      </c>
      <c r="V345" s="63">
        <f t="shared" si="514"/>
        <v>0</v>
      </c>
      <c r="W345" s="139">
        <f t="shared" si="515"/>
        <v>0</v>
      </c>
      <c r="AA345" s="184">
        <f t="shared" si="516"/>
        <v>0</v>
      </c>
      <c r="AB345" s="128"/>
      <c r="AC345" s="5">
        <f>SUMIF('Uitdraai administratie'!G:G,A:A,'Uitdraai administratie'!F:F)</f>
        <v>0</v>
      </c>
      <c r="AH345" s="128">
        <f>SUMIF('Uitdraai administratie'!G:G,A:A,'Uitdraai administratie'!F:F)</f>
        <v>0</v>
      </c>
      <c r="AI345" s="201">
        <f t="shared" si="517"/>
        <v>0</v>
      </c>
      <c r="AJ345" s="203">
        <f t="shared" si="518"/>
        <v>0</v>
      </c>
      <c r="AL345" s="174">
        <f>SUMIF('Uitdraai administratie'!G:G,A:A,'Uitdraai administratie'!T:T)</f>
        <v>0</v>
      </c>
      <c r="AM345" s="174">
        <f t="shared" si="519"/>
        <v>0</v>
      </c>
      <c r="AN345" s="174">
        <f t="shared" si="520"/>
        <v>0</v>
      </c>
    </row>
    <row r="346" spans="1:40" x14ac:dyDescent="0.25">
      <c r="A346" s="15">
        <v>3097</v>
      </c>
      <c r="B346" s="64" t="s">
        <v>296</v>
      </c>
      <c r="C346" s="64"/>
      <c r="D346" s="56"/>
      <c r="E346" s="61"/>
      <c r="F346" s="65">
        <v>1</v>
      </c>
      <c r="H346" s="59">
        <f t="shared" si="509"/>
        <v>1</v>
      </c>
      <c r="I346" s="60">
        <v>1</v>
      </c>
      <c r="J346" s="61" t="s">
        <v>77</v>
      </c>
      <c r="K346" s="57"/>
      <c r="L346" s="174">
        <f t="shared" si="510"/>
        <v>0</v>
      </c>
      <c r="M346" s="174">
        <f>0</f>
        <v>0</v>
      </c>
      <c r="N346" s="5">
        <f t="shared" si="511"/>
        <v>0</v>
      </c>
      <c r="O346" s="67"/>
      <c r="P346" s="5">
        <f t="shared" si="512"/>
        <v>0</v>
      </c>
      <c r="U346" s="5">
        <f t="shared" si="513"/>
        <v>0</v>
      </c>
      <c r="V346" s="68"/>
      <c r="W346" s="138">
        <f t="shared" si="515"/>
        <v>0</v>
      </c>
      <c r="X346" s="148"/>
      <c r="Y346" s="148"/>
      <c r="Z346" s="148"/>
      <c r="AA346" s="184">
        <f t="shared" si="516"/>
        <v>0</v>
      </c>
      <c r="AB346" s="128"/>
      <c r="AC346" s="5">
        <f>SUMIF('Uitdraai administratie'!G:G,A:A,'Uitdraai administratie'!F:F)</f>
        <v>0</v>
      </c>
      <c r="AH346" s="137"/>
      <c r="AI346" s="201">
        <f t="shared" si="517"/>
        <v>0</v>
      </c>
      <c r="AJ346" s="203">
        <f t="shared" si="518"/>
        <v>0</v>
      </c>
      <c r="AL346" s="174">
        <f>SUMIF('Uitdraai administratie'!G:G,A:A,'Uitdraai administratie'!T:T)</f>
        <v>0</v>
      </c>
      <c r="AM346" s="174">
        <f t="shared" si="519"/>
        <v>0</v>
      </c>
      <c r="AN346" s="174">
        <f t="shared" si="520"/>
        <v>0</v>
      </c>
    </row>
    <row r="347" spans="1:40" x14ac:dyDescent="0.25">
      <c r="A347" s="15"/>
      <c r="B347" s="71" t="s">
        <v>6</v>
      </c>
      <c r="C347" s="71"/>
      <c r="D347" s="56"/>
      <c r="E347" s="61"/>
      <c r="H347" s="59"/>
      <c r="J347" s="61"/>
      <c r="K347" s="57"/>
      <c r="L347" s="170">
        <f t="shared" ref="L347:M347" si="521">SUM(L332:L346)</f>
        <v>0</v>
      </c>
      <c r="M347" s="170">
        <f t="shared" si="521"/>
        <v>0</v>
      </c>
      <c r="N347" s="27">
        <f t="shared" ref="N347:W347" si="522">SUM(N332:N346)</f>
        <v>0</v>
      </c>
      <c r="O347" s="72">
        <f t="shared" si="522"/>
        <v>0</v>
      </c>
      <c r="P347" s="27">
        <f t="shared" si="522"/>
        <v>0</v>
      </c>
      <c r="Q347" s="73">
        <f t="shared" si="522"/>
        <v>0</v>
      </c>
      <c r="R347" s="73">
        <f t="shared" si="522"/>
        <v>0</v>
      </c>
      <c r="S347" s="73">
        <f t="shared" si="522"/>
        <v>0</v>
      </c>
      <c r="T347" s="73">
        <f t="shared" si="522"/>
        <v>0</v>
      </c>
      <c r="U347" s="27">
        <f t="shared" si="522"/>
        <v>0</v>
      </c>
      <c r="V347" s="73">
        <f t="shared" si="522"/>
        <v>0</v>
      </c>
      <c r="W347" s="141">
        <f t="shared" si="522"/>
        <v>0</v>
      </c>
      <c r="X347" s="147"/>
      <c r="Y347" s="147"/>
      <c r="Z347" s="142"/>
      <c r="AA347" s="181">
        <f t="shared" ref="AA347:AJ347" si="523">SUM(AA332:AA346)</f>
        <v>0</v>
      </c>
      <c r="AB347" s="124">
        <f t="shared" si="523"/>
        <v>0</v>
      </c>
      <c r="AC347" s="27">
        <f t="shared" si="523"/>
        <v>0</v>
      </c>
      <c r="AD347" s="124">
        <f t="shared" si="523"/>
        <v>0</v>
      </c>
      <c r="AE347" s="124">
        <f t="shared" si="523"/>
        <v>0</v>
      </c>
      <c r="AF347" s="124">
        <f t="shared" si="523"/>
        <v>0</v>
      </c>
      <c r="AG347" s="124">
        <f t="shared" si="523"/>
        <v>0</v>
      </c>
      <c r="AH347" s="124">
        <f t="shared" si="523"/>
        <v>0</v>
      </c>
      <c r="AI347" s="201">
        <f t="shared" si="523"/>
        <v>0</v>
      </c>
      <c r="AJ347" s="203">
        <f t="shared" si="523"/>
        <v>0</v>
      </c>
      <c r="AL347" s="170">
        <f t="shared" ref="AL347:AM347" si="524">SUM(AL332:AL346)</f>
        <v>0</v>
      </c>
      <c r="AM347" s="170">
        <f t="shared" si="524"/>
        <v>0</v>
      </c>
      <c r="AN347" s="170">
        <f t="shared" ref="AN347" si="525">SUM(AN332:AN346)</f>
        <v>0</v>
      </c>
    </row>
    <row r="348" spans="1:40" x14ac:dyDescent="0.25">
      <c r="A348" s="42"/>
      <c r="B348" s="64"/>
      <c r="C348" s="64"/>
      <c r="D348" s="56"/>
      <c r="H348" s="59"/>
      <c r="K348" s="57"/>
      <c r="L348" s="174"/>
      <c r="M348" s="174"/>
      <c r="N348" s="5"/>
      <c r="O348" s="67"/>
      <c r="U348" s="5"/>
      <c r="AA348" s="184"/>
      <c r="AB348" s="128"/>
      <c r="AL348" s="174"/>
      <c r="AM348" s="174"/>
      <c r="AN348" s="174"/>
    </row>
    <row r="349" spans="1:40" x14ac:dyDescent="0.25">
      <c r="A349" s="23">
        <v>3200</v>
      </c>
      <c r="B349" s="8" t="s">
        <v>36</v>
      </c>
      <c r="C349" s="8"/>
      <c r="D349" s="56"/>
      <c r="E349" s="61"/>
      <c r="H349" s="59"/>
      <c r="J349" s="61"/>
      <c r="K349" s="57"/>
      <c r="L349" s="169"/>
      <c r="M349" s="169"/>
      <c r="N349" s="12"/>
      <c r="O349" s="79"/>
      <c r="P349" s="12"/>
      <c r="U349" s="5"/>
      <c r="AA349" s="180"/>
      <c r="AB349" s="130"/>
      <c r="AC349" s="12"/>
      <c r="AL349" s="169"/>
      <c r="AM349" s="169"/>
      <c r="AN349" s="169"/>
    </row>
    <row r="350" spans="1:40" x14ac:dyDescent="0.25">
      <c r="A350" s="69">
        <v>3201</v>
      </c>
      <c r="B350" s="64" t="s">
        <v>297</v>
      </c>
      <c r="C350" s="64"/>
      <c r="D350" s="56"/>
      <c r="E350" s="61">
        <f>F350/2</f>
        <v>0</v>
      </c>
      <c r="F350" s="65">
        <f>shoot</f>
        <v>0</v>
      </c>
      <c r="H350" s="59">
        <f t="shared" ref="H350:H370" si="526">SUM(E350:G350)</f>
        <v>0</v>
      </c>
      <c r="I350" s="60">
        <v>1</v>
      </c>
      <c r="J350" s="61" t="s">
        <v>126</v>
      </c>
      <c r="K350" s="57"/>
      <c r="L350" s="174">
        <f t="shared" ref="L350:L370" si="527">H:H*I:I*K:K</f>
        <v>0</v>
      </c>
      <c r="M350" s="174">
        <f>0</f>
        <v>0</v>
      </c>
      <c r="N350" s="5">
        <f t="shared" ref="N350:N370" si="528">L:L+M:M</f>
        <v>0</v>
      </c>
      <c r="O350" s="67"/>
      <c r="P350" s="5">
        <f t="shared" ref="P350:P370" si="529">MAX(N350-SUM(Q350:T350),0)</f>
        <v>0</v>
      </c>
      <c r="U350" s="5">
        <f t="shared" ref="U350:U370" si="530">N350-SUM(P350:T350)</f>
        <v>0</v>
      </c>
      <c r="V350" s="63">
        <f t="shared" ref="V350:V370" si="531">P350</f>
        <v>0</v>
      </c>
      <c r="W350" s="139">
        <f t="shared" ref="W350:W370" si="532">X:X+Y:Y</f>
        <v>0</v>
      </c>
      <c r="AA350" s="184">
        <f t="shared" ref="AA350:AA370" si="533">AC:AC+AD:AD+AE:AE+AF:AF+AG:AG</f>
        <v>0</v>
      </c>
      <c r="AB350" s="128"/>
      <c r="AC350" s="5">
        <f>SUMIF('Uitdraai administratie'!G:G,A:A,'Uitdraai administratie'!F:F)</f>
        <v>0</v>
      </c>
      <c r="AH350" s="128">
        <f>SUMIF('Uitdraai administratie'!G:G,A:A,'Uitdraai administratie'!F:F)</f>
        <v>0</v>
      </c>
      <c r="AI350" s="201">
        <f t="shared" ref="AI350:AI370" si="534">W:W+AA:AA</f>
        <v>0</v>
      </c>
      <c r="AJ350" s="203">
        <f t="shared" ref="AJ350:AJ370" si="535">N:N-AI:AI</f>
        <v>0</v>
      </c>
      <c r="AL350" s="174">
        <f>SUMIF('Uitdraai administratie'!G:G,A:A,'Uitdraai administratie'!T:T)</f>
        <v>0</v>
      </c>
      <c r="AM350" s="174">
        <f t="shared" ref="AM350:AM370" si="536">M:M</f>
        <v>0</v>
      </c>
      <c r="AN350" s="174">
        <f t="shared" ref="AN350:AN370" si="537">AM:AM-AL:AL</f>
        <v>0</v>
      </c>
    </row>
    <row r="351" spans="1:40" x14ac:dyDescent="0.25">
      <c r="A351" s="69">
        <v>3202</v>
      </c>
      <c r="B351" s="64" t="s">
        <v>298</v>
      </c>
      <c r="C351" s="64"/>
      <c r="D351" s="56"/>
      <c r="E351" s="61"/>
      <c r="F351" s="65">
        <f>shoot</f>
        <v>0</v>
      </c>
      <c r="H351" s="59">
        <f t="shared" si="526"/>
        <v>0</v>
      </c>
      <c r="I351" s="60">
        <v>1</v>
      </c>
      <c r="J351" s="61" t="s">
        <v>126</v>
      </c>
      <c r="K351" s="57"/>
      <c r="L351" s="174">
        <f t="shared" si="527"/>
        <v>0</v>
      </c>
      <c r="M351" s="174">
        <f>0</f>
        <v>0</v>
      </c>
      <c r="N351" s="5">
        <f t="shared" si="528"/>
        <v>0</v>
      </c>
      <c r="O351" s="67"/>
      <c r="P351" s="5">
        <f t="shared" si="529"/>
        <v>0</v>
      </c>
      <c r="U351" s="5">
        <f t="shared" si="530"/>
        <v>0</v>
      </c>
      <c r="V351" s="63">
        <f t="shared" si="531"/>
        <v>0</v>
      </c>
      <c r="W351" s="139">
        <f t="shared" si="532"/>
        <v>0</v>
      </c>
      <c r="AA351" s="184">
        <f t="shared" si="533"/>
        <v>0</v>
      </c>
      <c r="AB351" s="128"/>
      <c r="AC351" s="5">
        <f>SUMIF('Uitdraai administratie'!G:G,A:A,'Uitdraai administratie'!F:F)</f>
        <v>0</v>
      </c>
      <c r="AH351" s="128">
        <f>SUMIF('Uitdraai administratie'!G:G,A:A,'Uitdraai administratie'!F:F)</f>
        <v>0</v>
      </c>
      <c r="AI351" s="201">
        <f t="shared" si="534"/>
        <v>0</v>
      </c>
      <c r="AJ351" s="203">
        <f t="shared" si="535"/>
        <v>0</v>
      </c>
      <c r="AL351" s="174">
        <f>SUMIF('Uitdraai administratie'!G:G,A:A,'Uitdraai administratie'!T:T)</f>
        <v>0</v>
      </c>
      <c r="AM351" s="174">
        <f t="shared" si="536"/>
        <v>0</v>
      </c>
      <c r="AN351" s="174">
        <f t="shared" si="537"/>
        <v>0</v>
      </c>
    </row>
    <row r="352" spans="1:40" x14ac:dyDescent="0.25">
      <c r="A352" s="69">
        <v>3203</v>
      </c>
      <c r="B352" s="64" t="s">
        <v>299</v>
      </c>
      <c r="C352" s="64"/>
      <c r="D352" s="56"/>
      <c r="E352" s="60">
        <f>ROUND(shoot*0.2,0)</f>
        <v>0</v>
      </c>
      <c r="F352" s="65">
        <f>shoot</f>
        <v>0</v>
      </c>
      <c r="H352" s="59">
        <f t="shared" si="526"/>
        <v>0</v>
      </c>
      <c r="I352" s="60">
        <v>1</v>
      </c>
      <c r="J352" s="61" t="s">
        <v>126</v>
      </c>
      <c r="K352" s="57"/>
      <c r="L352" s="174">
        <f t="shared" si="527"/>
        <v>0</v>
      </c>
      <c r="M352" s="174">
        <f>0</f>
        <v>0</v>
      </c>
      <c r="N352" s="5">
        <f t="shared" si="528"/>
        <v>0</v>
      </c>
      <c r="O352" s="67"/>
      <c r="P352" s="5">
        <f t="shared" si="529"/>
        <v>0</v>
      </c>
      <c r="U352" s="5">
        <f t="shared" si="530"/>
        <v>0</v>
      </c>
      <c r="V352" s="63">
        <f t="shared" si="531"/>
        <v>0</v>
      </c>
      <c r="W352" s="139">
        <f t="shared" si="532"/>
        <v>0</v>
      </c>
      <c r="AA352" s="184">
        <f t="shared" si="533"/>
        <v>0</v>
      </c>
      <c r="AB352" s="128"/>
      <c r="AC352" s="5">
        <f>SUMIF('Uitdraai administratie'!G:G,A:A,'Uitdraai administratie'!F:F)</f>
        <v>0</v>
      </c>
      <c r="AH352" s="128">
        <f>SUMIF('Uitdraai administratie'!G:G,A:A,'Uitdraai administratie'!F:F)</f>
        <v>0</v>
      </c>
      <c r="AI352" s="201">
        <f t="shared" si="534"/>
        <v>0</v>
      </c>
      <c r="AJ352" s="203">
        <f t="shared" si="535"/>
        <v>0</v>
      </c>
      <c r="AL352" s="174">
        <f>SUMIF('Uitdraai administratie'!G:G,A:A,'Uitdraai administratie'!T:T)</f>
        <v>0</v>
      </c>
      <c r="AM352" s="174">
        <f t="shared" si="536"/>
        <v>0</v>
      </c>
      <c r="AN352" s="174">
        <f t="shared" si="537"/>
        <v>0</v>
      </c>
    </row>
    <row r="353" spans="1:40" x14ac:dyDescent="0.25">
      <c r="A353" s="15">
        <v>3204</v>
      </c>
      <c r="B353" s="87" t="s">
        <v>300</v>
      </c>
      <c r="C353" s="87"/>
      <c r="D353" s="56"/>
      <c r="F353" s="65">
        <f>shoot</f>
        <v>0</v>
      </c>
      <c r="H353" s="59">
        <f t="shared" si="526"/>
        <v>0</v>
      </c>
      <c r="I353" s="60">
        <v>1</v>
      </c>
      <c r="J353" s="61" t="s">
        <v>126</v>
      </c>
      <c r="K353" s="57"/>
      <c r="L353" s="174">
        <f t="shared" si="527"/>
        <v>0</v>
      </c>
      <c r="M353" s="174">
        <f>0</f>
        <v>0</v>
      </c>
      <c r="N353" s="5">
        <f t="shared" si="528"/>
        <v>0</v>
      </c>
      <c r="O353" s="67"/>
      <c r="P353" s="5">
        <f t="shared" si="529"/>
        <v>0</v>
      </c>
      <c r="U353" s="5">
        <f t="shared" si="530"/>
        <v>0</v>
      </c>
      <c r="V353" s="63">
        <f t="shared" si="531"/>
        <v>0</v>
      </c>
      <c r="W353" s="139">
        <f t="shared" si="532"/>
        <v>0</v>
      </c>
      <c r="AA353" s="184">
        <f t="shared" si="533"/>
        <v>0</v>
      </c>
      <c r="AB353" s="128"/>
      <c r="AC353" s="5">
        <f>SUMIF('Uitdraai administratie'!G:G,A:A,'Uitdraai administratie'!F:F)</f>
        <v>0</v>
      </c>
      <c r="AH353" s="128">
        <f>SUMIF('Uitdraai administratie'!G:G,A:A,'Uitdraai administratie'!F:F)</f>
        <v>0</v>
      </c>
      <c r="AI353" s="201">
        <f t="shared" si="534"/>
        <v>0</v>
      </c>
      <c r="AJ353" s="203">
        <f t="shared" si="535"/>
        <v>0</v>
      </c>
      <c r="AL353" s="174">
        <f>SUMIF('Uitdraai administratie'!G:G,A:A,'Uitdraai administratie'!T:T)</f>
        <v>0</v>
      </c>
      <c r="AM353" s="174">
        <f t="shared" si="536"/>
        <v>0</v>
      </c>
      <c r="AN353" s="174">
        <f t="shared" si="537"/>
        <v>0</v>
      </c>
    </row>
    <row r="354" spans="1:40" x14ac:dyDescent="0.25">
      <c r="A354" s="15">
        <v>3205</v>
      </c>
      <c r="B354" s="64" t="s">
        <v>301</v>
      </c>
      <c r="C354" s="64"/>
      <c r="D354" s="56"/>
      <c r="F354" s="65">
        <f>shoot</f>
        <v>0</v>
      </c>
      <c r="H354" s="59">
        <f t="shared" si="526"/>
        <v>0</v>
      </c>
      <c r="I354" s="60">
        <v>1</v>
      </c>
      <c r="J354" s="61" t="s">
        <v>126</v>
      </c>
      <c r="K354" s="57"/>
      <c r="L354" s="174">
        <f t="shared" si="527"/>
        <v>0</v>
      </c>
      <c r="M354" s="174">
        <f>0</f>
        <v>0</v>
      </c>
      <c r="N354" s="5">
        <f t="shared" si="528"/>
        <v>0</v>
      </c>
      <c r="O354" s="67"/>
      <c r="P354" s="5">
        <f t="shared" si="529"/>
        <v>0</v>
      </c>
      <c r="U354" s="5">
        <f t="shared" si="530"/>
        <v>0</v>
      </c>
      <c r="V354" s="63">
        <f t="shared" si="531"/>
        <v>0</v>
      </c>
      <c r="W354" s="139">
        <f t="shared" si="532"/>
        <v>0</v>
      </c>
      <c r="AA354" s="184">
        <f t="shared" si="533"/>
        <v>0</v>
      </c>
      <c r="AB354" s="128"/>
      <c r="AC354" s="5">
        <f>SUMIF('Uitdraai administratie'!G:G,A:A,'Uitdraai administratie'!F:F)</f>
        <v>0</v>
      </c>
      <c r="AH354" s="128">
        <f>SUMIF('Uitdraai administratie'!G:G,A:A,'Uitdraai administratie'!F:F)</f>
        <v>0</v>
      </c>
      <c r="AI354" s="201">
        <f t="shared" si="534"/>
        <v>0</v>
      </c>
      <c r="AJ354" s="203">
        <f t="shared" si="535"/>
        <v>0</v>
      </c>
      <c r="AL354" s="174">
        <f>SUMIF('Uitdraai administratie'!G:G,A:A,'Uitdraai administratie'!T:T)</f>
        <v>0</v>
      </c>
      <c r="AM354" s="174">
        <f t="shared" si="536"/>
        <v>0</v>
      </c>
      <c r="AN354" s="174">
        <f t="shared" si="537"/>
        <v>0</v>
      </c>
    </row>
    <row r="355" spans="1:40" x14ac:dyDescent="0.25">
      <c r="A355" s="15">
        <v>3208</v>
      </c>
      <c r="B355" s="64" t="s">
        <v>302</v>
      </c>
      <c r="C355" s="64"/>
      <c r="D355" s="56"/>
      <c r="F355" s="65">
        <f>sm</f>
        <v>0</v>
      </c>
      <c r="H355" s="59">
        <f t="shared" si="526"/>
        <v>0</v>
      </c>
      <c r="I355" s="60">
        <v>1</v>
      </c>
      <c r="J355" s="61" t="s">
        <v>164</v>
      </c>
      <c r="K355" s="57"/>
      <c r="L355" s="174">
        <f t="shared" si="527"/>
        <v>0</v>
      </c>
      <c r="M355" s="174">
        <f>0</f>
        <v>0</v>
      </c>
      <c r="N355" s="5">
        <f t="shared" si="528"/>
        <v>0</v>
      </c>
      <c r="O355" s="67"/>
      <c r="P355" s="5">
        <f t="shared" si="529"/>
        <v>0</v>
      </c>
      <c r="U355" s="5">
        <f t="shared" si="530"/>
        <v>0</v>
      </c>
      <c r="V355" s="63">
        <f t="shared" si="531"/>
        <v>0</v>
      </c>
      <c r="W355" s="139">
        <f t="shared" si="532"/>
        <v>0</v>
      </c>
      <c r="AA355" s="184">
        <f t="shared" si="533"/>
        <v>0</v>
      </c>
      <c r="AB355" s="128"/>
      <c r="AC355" s="5">
        <f>SUMIF('Uitdraai administratie'!G:G,A:A,'Uitdraai administratie'!F:F)</f>
        <v>0</v>
      </c>
      <c r="AH355" s="128">
        <f>SUMIF('Uitdraai administratie'!G:G,A:A,'Uitdraai administratie'!F:F)</f>
        <v>0</v>
      </c>
      <c r="AI355" s="201">
        <f t="shared" si="534"/>
        <v>0</v>
      </c>
      <c r="AJ355" s="203">
        <f t="shared" si="535"/>
        <v>0</v>
      </c>
      <c r="AL355" s="174">
        <f>SUMIF('Uitdraai administratie'!G:G,A:A,'Uitdraai administratie'!T:T)</f>
        <v>0</v>
      </c>
      <c r="AM355" s="174">
        <f t="shared" si="536"/>
        <v>0</v>
      </c>
      <c r="AN355" s="174">
        <f t="shared" si="537"/>
        <v>0</v>
      </c>
    </row>
    <row r="356" spans="1:40" x14ac:dyDescent="0.25">
      <c r="A356" s="15">
        <v>3209</v>
      </c>
      <c r="B356" s="64" t="s">
        <v>303</v>
      </c>
      <c r="C356" s="64"/>
      <c r="D356" s="56"/>
      <c r="E356" s="61"/>
      <c r="F356" s="65">
        <f>steady</f>
        <v>0</v>
      </c>
      <c r="H356" s="59">
        <f t="shared" si="526"/>
        <v>0</v>
      </c>
      <c r="I356" s="60">
        <v>1</v>
      </c>
      <c r="J356" s="61" t="s">
        <v>126</v>
      </c>
      <c r="K356" s="57"/>
      <c r="L356" s="174">
        <f t="shared" si="527"/>
        <v>0</v>
      </c>
      <c r="M356" s="174">
        <f>0</f>
        <v>0</v>
      </c>
      <c r="N356" s="5">
        <f t="shared" si="528"/>
        <v>0</v>
      </c>
      <c r="O356" s="67"/>
      <c r="P356" s="5">
        <f t="shared" si="529"/>
        <v>0</v>
      </c>
      <c r="U356" s="5">
        <f t="shared" si="530"/>
        <v>0</v>
      </c>
      <c r="V356" s="63">
        <f t="shared" si="531"/>
        <v>0</v>
      </c>
      <c r="W356" s="139">
        <f t="shared" si="532"/>
        <v>0</v>
      </c>
      <c r="AA356" s="184">
        <f t="shared" si="533"/>
        <v>0</v>
      </c>
      <c r="AB356" s="128"/>
      <c r="AC356" s="5">
        <f>SUMIF('Uitdraai administratie'!G:G,A:A,'Uitdraai administratie'!F:F)</f>
        <v>0</v>
      </c>
      <c r="AH356" s="128">
        <f>SUMIF('Uitdraai administratie'!G:G,A:A,'Uitdraai administratie'!F:F)</f>
        <v>0</v>
      </c>
      <c r="AI356" s="201">
        <f t="shared" si="534"/>
        <v>0</v>
      </c>
      <c r="AJ356" s="203">
        <f t="shared" si="535"/>
        <v>0</v>
      </c>
      <c r="AL356" s="174">
        <f>SUMIF('Uitdraai administratie'!G:G,A:A,'Uitdraai administratie'!T:T)</f>
        <v>0</v>
      </c>
      <c r="AM356" s="174">
        <f t="shared" si="536"/>
        <v>0</v>
      </c>
      <c r="AN356" s="174">
        <f t="shared" si="537"/>
        <v>0</v>
      </c>
    </row>
    <row r="357" spans="1:40" x14ac:dyDescent="0.25">
      <c r="A357" s="15">
        <v>3210</v>
      </c>
      <c r="B357" s="64" t="s">
        <v>304</v>
      </c>
      <c r="C357" s="64"/>
      <c r="D357" s="56"/>
      <c r="E357" s="61"/>
      <c r="F357" s="65">
        <f>sec</f>
        <v>0</v>
      </c>
      <c r="H357" s="59">
        <f t="shared" si="526"/>
        <v>0</v>
      </c>
      <c r="I357" s="60">
        <v>1</v>
      </c>
      <c r="J357" s="61" t="s">
        <v>146</v>
      </c>
      <c r="K357" s="57"/>
      <c r="L357" s="174">
        <f t="shared" si="527"/>
        <v>0</v>
      </c>
      <c r="M357" s="174">
        <f>0</f>
        <v>0</v>
      </c>
      <c r="N357" s="5">
        <f t="shared" si="528"/>
        <v>0</v>
      </c>
      <c r="O357" s="67"/>
      <c r="P357" s="5">
        <f t="shared" si="529"/>
        <v>0</v>
      </c>
      <c r="U357" s="5">
        <f t="shared" si="530"/>
        <v>0</v>
      </c>
      <c r="V357" s="63">
        <f t="shared" si="531"/>
        <v>0</v>
      </c>
      <c r="W357" s="139">
        <f t="shared" si="532"/>
        <v>0</v>
      </c>
      <c r="AA357" s="184">
        <f t="shared" si="533"/>
        <v>0</v>
      </c>
      <c r="AB357" s="128"/>
      <c r="AC357" s="5">
        <f>SUMIF('Uitdraai administratie'!G:G,A:A,'Uitdraai administratie'!F:F)</f>
        <v>0</v>
      </c>
      <c r="AH357" s="128">
        <f>SUMIF('Uitdraai administratie'!G:G,A:A,'Uitdraai administratie'!F:F)</f>
        <v>0</v>
      </c>
      <c r="AI357" s="201">
        <f t="shared" si="534"/>
        <v>0</v>
      </c>
      <c r="AJ357" s="203">
        <f t="shared" si="535"/>
        <v>0</v>
      </c>
      <c r="AL357" s="174">
        <f>SUMIF('Uitdraai administratie'!G:G,A:A,'Uitdraai administratie'!T:T)</f>
        <v>0</v>
      </c>
      <c r="AM357" s="174">
        <f t="shared" si="536"/>
        <v>0</v>
      </c>
      <c r="AN357" s="174">
        <f t="shared" si="537"/>
        <v>0</v>
      </c>
    </row>
    <row r="358" spans="1:40" x14ac:dyDescent="0.25">
      <c r="A358" s="69">
        <v>3213</v>
      </c>
      <c r="B358" s="64" t="s">
        <v>209</v>
      </c>
      <c r="C358" s="64"/>
      <c r="D358" s="56"/>
      <c r="E358" s="61"/>
      <c r="F358" s="65">
        <f>sm</f>
        <v>0</v>
      </c>
      <c r="H358" s="59">
        <f t="shared" si="526"/>
        <v>0</v>
      </c>
      <c r="I358" s="60">
        <v>1</v>
      </c>
      <c r="J358" s="61" t="s">
        <v>164</v>
      </c>
      <c r="K358" s="57"/>
      <c r="L358" s="174">
        <f t="shared" si="527"/>
        <v>0</v>
      </c>
      <c r="M358" s="174">
        <f>0</f>
        <v>0</v>
      </c>
      <c r="N358" s="5">
        <f t="shared" si="528"/>
        <v>0</v>
      </c>
      <c r="O358" s="67"/>
      <c r="P358" s="5">
        <f t="shared" si="529"/>
        <v>0</v>
      </c>
      <c r="U358" s="5">
        <f t="shared" si="530"/>
        <v>0</v>
      </c>
      <c r="V358" s="63">
        <f t="shared" si="531"/>
        <v>0</v>
      </c>
      <c r="W358" s="139">
        <f t="shared" si="532"/>
        <v>0</v>
      </c>
      <c r="AA358" s="184">
        <f t="shared" si="533"/>
        <v>0</v>
      </c>
      <c r="AB358" s="128"/>
      <c r="AC358" s="5">
        <f>SUMIF('Uitdraai administratie'!G:G,A:A,'Uitdraai administratie'!F:F)</f>
        <v>0</v>
      </c>
      <c r="AH358" s="128">
        <f>SUMIF('Uitdraai administratie'!G:G,A:A,'Uitdraai administratie'!F:F)</f>
        <v>0</v>
      </c>
      <c r="AI358" s="201">
        <f t="shared" si="534"/>
        <v>0</v>
      </c>
      <c r="AJ358" s="203">
        <f t="shared" si="535"/>
        <v>0</v>
      </c>
      <c r="AL358" s="174">
        <f>SUMIF('Uitdraai administratie'!G:G,A:A,'Uitdraai administratie'!T:T)</f>
        <v>0</v>
      </c>
      <c r="AM358" s="174">
        <f t="shared" si="536"/>
        <v>0</v>
      </c>
      <c r="AN358" s="174">
        <f t="shared" si="537"/>
        <v>0</v>
      </c>
    </row>
    <row r="359" spans="1:40" x14ac:dyDescent="0.25">
      <c r="A359" s="15">
        <v>3240</v>
      </c>
      <c r="B359" s="64" t="s">
        <v>305</v>
      </c>
      <c r="C359" s="64"/>
      <c r="D359" s="56"/>
      <c r="E359" s="61"/>
      <c r="F359" s="65">
        <f>shoot</f>
        <v>0</v>
      </c>
      <c r="H359" s="59">
        <f t="shared" si="526"/>
        <v>0</v>
      </c>
      <c r="I359" s="60">
        <v>1</v>
      </c>
      <c r="J359" s="61" t="s">
        <v>126</v>
      </c>
      <c r="K359" s="57"/>
      <c r="L359" s="174">
        <f t="shared" si="527"/>
        <v>0</v>
      </c>
      <c r="M359" s="174">
        <f>0</f>
        <v>0</v>
      </c>
      <c r="N359" s="5">
        <f t="shared" si="528"/>
        <v>0</v>
      </c>
      <c r="O359" s="67"/>
      <c r="P359" s="5">
        <f t="shared" si="529"/>
        <v>0</v>
      </c>
      <c r="U359" s="5">
        <f t="shared" si="530"/>
        <v>0</v>
      </c>
      <c r="V359" s="63">
        <f t="shared" si="531"/>
        <v>0</v>
      </c>
      <c r="W359" s="139">
        <f t="shared" si="532"/>
        <v>0</v>
      </c>
      <c r="AA359" s="184">
        <f t="shared" si="533"/>
        <v>0</v>
      </c>
      <c r="AB359" s="128"/>
      <c r="AC359" s="5">
        <f>SUMIF('Uitdraai administratie'!G:G,A:A,'Uitdraai administratie'!F:F)</f>
        <v>0</v>
      </c>
      <c r="AH359" s="128">
        <f>SUMIF('Uitdraai administratie'!G:G,A:A,'Uitdraai administratie'!F:F)</f>
        <v>0</v>
      </c>
      <c r="AI359" s="201">
        <f t="shared" si="534"/>
        <v>0</v>
      </c>
      <c r="AJ359" s="203">
        <f t="shared" si="535"/>
        <v>0</v>
      </c>
      <c r="AL359" s="174">
        <f>SUMIF('Uitdraai administratie'!G:G,A:A,'Uitdraai administratie'!T:T)</f>
        <v>0</v>
      </c>
      <c r="AM359" s="174">
        <f t="shared" si="536"/>
        <v>0</v>
      </c>
      <c r="AN359" s="174">
        <f t="shared" si="537"/>
        <v>0</v>
      </c>
    </row>
    <row r="360" spans="1:40" x14ac:dyDescent="0.25">
      <c r="A360" s="15">
        <v>3241</v>
      </c>
      <c r="B360" s="64" t="s">
        <v>161</v>
      </c>
      <c r="C360" s="64"/>
      <c r="D360" s="56"/>
      <c r="E360" s="61"/>
      <c r="F360" s="65">
        <f>shoot</f>
        <v>0</v>
      </c>
      <c r="H360" s="59">
        <f t="shared" si="526"/>
        <v>0</v>
      </c>
      <c r="I360" s="60">
        <v>1</v>
      </c>
      <c r="J360" s="61" t="s">
        <v>77</v>
      </c>
      <c r="K360" s="57"/>
      <c r="L360" s="174">
        <f t="shared" si="527"/>
        <v>0</v>
      </c>
      <c r="M360" s="174">
        <f>0</f>
        <v>0</v>
      </c>
      <c r="N360" s="5">
        <f t="shared" si="528"/>
        <v>0</v>
      </c>
      <c r="O360" s="67"/>
      <c r="P360" s="5">
        <f t="shared" si="529"/>
        <v>0</v>
      </c>
      <c r="U360" s="5">
        <f t="shared" si="530"/>
        <v>0</v>
      </c>
      <c r="V360" s="63">
        <f t="shared" si="531"/>
        <v>0</v>
      </c>
      <c r="W360" s="139">
        <f t="shared" si="532"/>
        <v>0</v>
      </c>
      <c r="AA360" s="184">
        <f t="shared" si="533"/>
        <v>0</v>
      </c>
      <c r="AB360" s="128"/>
      <c r="AC360" s="5">
        <f>SUMIF('Uitdraai administratie'!G:G,A:A,'Uitdraai administratie'!F:F)</f>
        <v>0</v>
      </c>
      <c r="AH360" s="128">
        <f>SUMIF('Uitdraai administratie'!G:G,A:A,'Uitdraai administratie'!F:F)</f>
        <v>0</v>
      </c>
      <c r="AI360" s="201">
        <f t="shared" si="534"/>
        <v>0</v>
      </c>
      <c r="AJ360" s="203">
        <f t="shared" si="535"/>
        <v>0</v>
      </c>
      <c r="AL360" s="174">
        <f>SUMIF('Uitdraai administratie'!G:G,A:A,'Uitdraai administratie'!T:T)</f>
        <v>0</v>
      </c>
      <c r="AM360" s="174">
        <f t="shared" si="536"/>
        <v>0</v>
      </c>
      <c r="AN360" s="174">
        <f t="shared" si="537"/>
        <v>0</v>
      </c>
    </row>
    <row r="361" spans="1:40" x14ac:dyDescent="0.25">
      <c r="A361" s="15">
        <v>3242</v>
      </c>
      <c r="B361" s="64" t="s">
        <v>306</v>
      </c>
      <c r="C361" s="64"/>
      <c r="D361" s="56"/>
      <c r="E361" s="61"/>
      <c r="F361" s="65">
        <v>1</v>
      </c>
      <c r="H361" s="59">
        <f t="shared" si="526"/>
        <v>1</v>
      </c>
      <c r="I361" s="60">
        <v>1</v>
      </c>
      <c r="J361" s="61" t="s">
        <v>77</v>
      </c>
      <c r="K361" s="57"/>
      <c r="L361" s="174">
        <f t="shared" si="527"/>
        <v>0</v>
      </c>
      <c r="M361" s="174">
        <f>0</f>
        <v>0</v>
      </c>
      <c r="N361" s="5">
        <f t="shared" si="528"/>
        <v>0</v>
      </c>
      <c r="O361" s="67"/>
      <c r="P361" s="5">
        <f t="shared" si="529"/>
        <v>0</v>
      </c>
      <c r="U361" s="5">
        <f t="shared" si="530"/>
        <v>0</v>
      </c>
      <c r="V361" s="63">
        <f t="shared" si="531"/>
        <v>0</v>
      </c>
      <c r="W361" s="139">
        <f t="shared" si="532"/>
        <v>0</v>
      </c>
      <c r="AA361" s="184">
        <f t="shared" si="533"/>
        <v>0</v>
      </c>
      <c r="AB361" s="128"/>
      <c r="AC361" s="5">
        <f>SUMIF('Uitdraai administratie'!G:G,A:A,'Uitdraai administratie'!F:F)</f>
        <v>0</v>
      </c>
      <c r="AH361" s="128">
        <f>SUMIF('Uitdraai administratie'!G:G,A:A,'Uitdraai administratie'!F:F)</f>
        <v>0</v>
      </c>
      <c r="AI361" s="201">
        <f t="shared" si="534"/>
        <v>0</v>
      </c>
      <c r="AJ361" s="203">
        <f t="shared" si="535"/>
        <v>0</v>
      </c>
      <c r="AL361" s="174">
        <f>SUMIF('Uitdraai administratie'!G:G,A:A,'Uitdraai administratie'!T:T)</f>
        <v>0</v>
      </c>
      <c r="AM361" s="174">
        <f t="shared" si="536"/>
        <v>0</v>
      </c>
      <c r="AN361" s="174">
        <f t="shared" si="537"/>
        <v>0</v>
      </c>
    </row>
    <row r="362" spans="1:40" x14ac:dyDescent="0.25">
      <c r="A362" s="15">
        <v>3243</v>
      </c>
      <c r="B362" s="64" t="s">
        <v>307</v>
      </c>
      <c r="C362" s="64"/>
      <c r="D362" s="56"/>
      <c r="E362" s="61"/>
      <c r="F362" s="65">
        <f>sec</f>
        <v>0</v>
      </c>
      <c r="H362" s="59">
        <f t="shared" si="526"/>
        <v>0</v>
      </c>
      <c r="I362" s="60">
        <v>1</v>
      </c>
      <c r="J362" s="61" t="s">
        <v>126</v>
      </c>
      <c r="K362" s="57"/>
      <c r="L362" s="174">
        <f t="shared" si="527"/>
        <v>0</v>
      </c>
      <c r="M362" s="174">
        <f>0</f>
        <v>0</v>
      </c>
      <c r="N362" s="5">
        <f t="shared" si="528"/>
        <v>0</v>
      </c>
      <c r="O362" s="67"/>
      <c r="P362" s="5">
        <f t="shared" si="529"/>
        <v>0</v>
      </c>
      <c r="U362" s="5">
        <f t="shared" si="530"/>
        <v>0</v>
      </c>
      <c r="V362" s="63">
        <f t="shared" si="531"/>
        <v>0</v>
      </c>
      <c r="W362" s="139">
        <f t="shared" si="532"/>
        <v>0</v>
      </c>
      <c r="AA362" s="184">
        <f t="shared" si="533"/>
        <v>0</v>
      </c>
      <c r="AB362" s="128"/>
      <c r="AC362" s="5">
        <f>SUMIF('Uitdraai administratie'!G:G,A:A,'Uitdraai administratie'!F:F)</f>
        <v>0</v>
      </c>
      <c r="AH362" s="128">
        <f>SUMIF('Uitdraai administratie'!G:G,A:A,'Uitdraai administratie'!F:F)</f>
        <v>0</v>
      </c>
      <c r="AI362" s="201">
        <f t="shared" si="534"/>
        <v>0</v>
      </c>
      <c r="AJ362" s="203">
        <f t="shared" si="535"/>
        <v>0</v>
      </c>
      <c r="AL362" s="174">
        <f>SUMIF('Uitdraai administratie'!G:G,A:A,'Uitdraai administratie'!T:T)</f>
        <v>0</v>
      </c>
      <c r="AM362" s="174">
        <f t="shared" si="536"/>
        <v>0</v>
      </c>
      <c r="AN362" s="174">
        <f t="shared" si="537"/>
        <v>0</v>
      </c>
    </row>
    <row r="363" spans="1:40" x14ac:dyDescent="0.25">
      <c r="A363" s="15">
        <v>3244</v>
      </c>
      <c r="B363" s="64" t="s">
        <v>308</v>
      </c>
      <c r="C363" s="64"/>
      <c r="D363" s="56"/>
      <c r="E363" s="61"/>
      <c r="F363" s="65">
        <v>1</v>
      </c>
      <c r="H363" s="59">
        <f t="shared" si="526"/>
        <v>1</v>
      </c>
      <c r="I363" s="60">
        <v>1</v>
      </c>
      <c r="J363" s="61" t="s">
        <v>309</v>
      </c>
      <c r="K363" s="57"/>
      <c r="L363" s="174">
        <f t="shared" si="527"/>
        <v>0</v>
      </c>
      <c r="M363" s="174">
        <f>0</f>
        <v>0</v>
      </c>
      <c r="N363" s="5">
        <f t="shared" si="528"/>
        <v>0</v>
      </c>
      <c r="O363" s="67"/>
      <c r="P363" s="5">
        <f t="shared" si="529"/>
        <v>0</v>
      </c>
      <c r="U363" s="5">
        <f t="shared" si="530"/>
        <v>0</v>
      </c>
      <c r="V363" s="63">
        <f t="shared" si="531"/>
        <v>0</v>
      </c>
      <c r="W363" s="139">
        <f t="shared" si="532"/>
        <v>0</v>
      </c>
      <c r="AA363" s="184">
        <f t="shared" si="533"/>
        <v>0</v>
      </c>
      <c r="AB363" s="128"/>
      <c r="AC363" s="5">
        <f>SUMIF('Uitdraai administratie'!G:G,A:A,'Uitdraai administratie'!F:F)</f>
        <v>0</v>
      </c>
      <c r="AH363" s="128">
        <f>SUMIF('Uitdraai administratie'!G:G,A:A,'Uitdraai administratie'!F:F)</f>
        <v>0</v>
      </c>
      <c r="AI363" s="201">
        <f t="shared" si="534"/>
        <v>0</v>
      </c>
      <c r="AJ363" s="203">
        <f t="shared" si="535"/>
        <v>0</v>
      </c>
      <c r="AL363" s="174">
        <f>SUMIF('Uitdraai administratie'!G:G,A:A,'Uitdraai administratie'!T:T)</f>
        <v>0</v>
      </c>
      <c r="AM363" s="174">
        <f t="shared" si="536"/>
        <v>0</v>
      </c>
      <c r="AN363" s="174">
        <f t="shared" si="537"/>
        <v>0</v>
      </c>
    </row>
    <row r="364" spans="1:40" x14ac:dyDescent="0.25">
      <c r="A364" s="15">
        <v>3245</v>
      </c>
      <c r="B364" s="64" t="s">
        <v>310</v>
      </c>
      <c r="C364" s="64"/>
      <c r="D364" s="56"/>
      <c r="E364" s="61"/>
      <c r="F364" s="65">
        <v>1</v>
      </c>
      <c r="H364" s="59">
        <f t="shared" si="526"/>
        <v>1</v>
      </c>
      <c r="I364" s="60">
        <v>1</v>
      </c>
      <c r="J364" s="61" t="s">
        <v>77</v>
      </c>
      <c r="K364" s="57"/>
      <c r="L364" s="174">
        <f t="shared" si="527"/>
        <v>0</v>
      </c>
      <c r="M364" s="174">
        <f>0</f>
        <v>0</v>
      </c>
      <c r="N364" s="5">
        <f t="shared" si="528"/>
        <v>0</v>
      </c>
      <c r="O364" s="67"/>
      <c r="P364" s="5">
        <f t="shared" si="529"/>
        <v>0</v>
      </c>
      <c r="U364" s="5">
        <f t="shared" si="530"/>
        <v>0</v>
      </c>
      <c r="V364" s="63">
        <f t="shared" si="531"/>
        <v>0</v>
      </c>
      <c r="W364" s="139">
        <f t="shared" si="532"/>
        <v>0</v>
      </c>
      <c r="AA364" s="184">
        <f t="shared" si="533"/>
        <v>0</v>
      </c>
      <c r="AB364" s="128"/>
      <c r="AC364" s="5">
        <f>SUMIF('Uitdraai administratie'!G:G,A:A,'Uitdraai administratie'!F:F)</f>
        <v>0</v>
      </c>
      <c r="AH364" s="128">
        <f>SUMIF('Uitdraai administratie'!G:G,A:A,'Uitdraai administratie'!F:F)</f>
        <v>0</v>
      </c>
      <c r="AI364" s="201">
        <f t="shared" si="534"/>
        <v>0</v>
      </c>
      <c r="AJ364" s="203">
        <f t="shared" si="535"/>
        <v>0</v>
      </c>
      <c r="AL364" s="174">
        <f>SUMIF('Uitdraai administratie'!G:G,A:A,'Uitdraai administratie'!T:T)</f>
        <v>0</v>
      </c>
      <c r="AM364" s="174">
        <f t="shared" si="536"/>
        <v>0</v>
      </c>
      <c r="AN364" s="174">
        <f t="shared" si="537"/>
        <v>0</v>
      </c>
    </row>
    <row r="365" spans="1:40" x14ac:dyDescent="0.25">
      <c r="A365" s="15">
        <v>3250</v>
      </c>
      <c r="B365" s="64" t="s">
        <v>269</v>
      </c>
      <c r="C365" s="64"/>
      <c r="D365" s="56"/>
      <c r="E365" s="61"/>
      <c r="F365" s="65">
        <v>1</v>
      </c>
      <c r="H365" s="59">
        <f t="shared" si="526"/>
        <v>1</v>
      </c>
      <c r="I365" s="60">
        <v>1</v>
      </c>
      <c r="J365" s="61" t="s">
        <v>77</v>
      </c>
      <c r="K365" s="57"/>
      <c r="L365" s="174">
        <f t="shared" si="527"/>
        <v>0</v>
      </c>
      <c r="M365" s="174">
        <f>0</f>
        <v>0</v>
      </c>
      <c r="N365" s="5">
        <f t="shared" si="528"/>
        <v>0</v>
      </c>
      <c r="O365" s="67"/>
      <c r="P365" s="5">
        <f t="shared" si="529"/>
        <v>0</v>
      </c>
      <c r="U365" s="5">
        <f t="shared" si="530"/>
        <v>0</v>
      </c>
      <c r="V365" s="63">
        <f t="shared" si="531"/>
        <v>0</v>
      </c>
      <c r="W365" s="139">
        <f t="shared" si="532"/>
        <v>0</v>
      </c>
      <c r="AA365" s="184">
        <f t="shared" si="533"/>
        <v>0</v>
      </c>
      <c r="AB365" s="128"/>
      <c r="AC365" s="5">
        <f>SUMIF('Uitdraai administratie'!G:G,A:A,'Uitdraai administratie'!F:F)</f>
        <v>0</v>
      </c>
      <c r="AH365" s="128">
        <f>SUMIF('Uitdraai administratie'!G:G,A:A,'Uitdraai administratie'!F:F)</f>
        <v>0</v>
      </c>
      <c r="AI365" s="201">
        <f t="shared" si="534"/>
        <v>0</v>
      </c>
      <c r="AJ365" s="203">
        <f t="shared" si="535"/>
        <v>0</v>
      </c>
      <c r="AL365" s="174">
        <f>SUMIF('Uitdraai administratie'!G:G,A:A,'Uitdraai administratie'!T:T)</f>
        <v>0</v>
      </c>
      <c r="AM365" s="174">
        <f t="shared" si="536"/>
        <v>0</v>
      </c>
      <c r="AN365" s="174">
        <f t="shared" si="537"/>
        <v>0</v>
      </c>
    </row>
    <row r="366" spans="1:40" x14ac:dyDescent="0.25">
      <c r="A366" s="15">
        <v>3251</v>
      </c>
      <c r="B366" s="64" t="s">
        <v>311</v>
      </c>
      <c r="C366" s="64"/>
      <c r="D366" s="56"/>
      <c r="E366" s="61"/>
      <c r="F366" s="65">
        <v>1</v>
      </c>
      <c r="H366" s="59">
        <f t="shared" si="526"/>
        <v>1</v>
      </c>
      <c r="I366" s="60">
        <v>1</v>
      </c>
      <c r="J366" s="61" t="s">
        <v>126</v>
      </c>
      <c r="K366" s="57"/>
      <c r="L366" s="174">
        <f t="shared" si="527"/>
        <v>0</v>
      </c>
      <c r="M366" s="174">
        <f>0</f>
        <v>0</v>
      </c>
      <c r="N366" s="5">
        <f t="shared" si="528"/>
        <v>0</v>
      </c>
      <c r="O366" s="67"/>
      <c r="P366" s="5">
        <f t="shared" si="529"/>
        <v>0</v>
      </c>
      <c r="U366" s="5">
        <f t="shared" si="530"/>
        <v>0</v>
      </c>
      <c r="V366" s="63">
        <f t="shared" si="531"/>
        <v>0</v>
      </c>
      <c r="W366" s="139">
        <f t="shared" si="532"/>
        <v>0</v>
      </c>
      <c r="AA366" s="184">
        <f t="shared" si="533"/>
        <v>0</v>
      </c>
      <c r="AB366" s="128"/>
      <c r="AC366" s="5">
        <f>SUMIF('Uitdraai administratie'!G:G,A:A,'Uitdraai administratie'!F:F)</f>
        <v>0</v>
      </c>
      <c r="AH366" s="128">
        <f>SUMIF('Uitdraai administratie'!G:G,A:A,'Uitdraai administratie'!F:F)</f>
        <v>0</v>
      </c>
      <c r="AI366" s="201">
        <f t="shared" si="534"/>
        <v>0</v>
      </c>
      <c r="AJ366" s="203">
        <f t="shared" si="535"/>
        <v>0</v>
      </c>
      <c r="AL366" s="174">
        <f>SUMIF('Uitdraai administratie'!G:G,A:A,'Uitdraai administratie'!T:T)</f>
        <v>0</v>
      </c>
      <c r="AM366" s="174">
        <f t="shared" si="536"/>
        <v>0</v>
      </c>
      <c r="AN366" s="174">
        <f t="shared" si="537"/>
        <v>0</v>
      </c>
    </row>
    <row r="367" spans="1:40" x14ac:dyDescent="0.25">
      <c r="A367" s="69">
        <v>3255</v>
      </c>
      <c r="B367" s="64" t="s">
        <v>312</v>
      </c>
      <c r="C367" s="64"/>
      <c r="D367" s="56"/>
      <c r="E367" s="61"/>
      <c r="F367" s="65">
        <v>1</v>
      </c>
      <c r="H367" s="59">
        <f t="shared" si="526"/>
        <v>1</v>
      </c>
      <c r="I367" s="60">
        <v>1</v>
      </c>
      <c r="J367" s="61" t="s">
        <v>77</v>
      </c>
      <c r="K367" s="57"/>
      <c r="L367" s="174">
        <f t="shared" si="527"/>
        <v>0</v>
      </c>
      <c r="M367" s="174">
        <f>0</f>
        <v>0</v>
      </c>
      <c r="N367" s="5">
        <f t="shared" si="528"/>
        <v>0</v>
      </c>
      <c r="O367" s="67"/>
      <c r="P367" s="5">
        <f t="shared" si="529"/>
        <v>0</v>
      </c>
      <c r="U367" s="5">
        <f t="shared" si="530"/>
        <v>0</v>
      </c>
      <c r="V367" s="63">
        <f t="shared" si="531"/>
        <v>0</v>
      </c>
      <c r="W367" s="139">
        <f t="shared" si="532"/>
        <v>0</v>
      </c>
      <c r="AA367" s="184">
        <f t="shared" si="533"/>
        <v>0</v>
      </c>
      <c r="AB367" s="128"/>
      <c r="AC367" s="5">
        <f>SUMIF('Uitdraai administratie'!G:G,A:A,'Uitdraai administratie'!F:F)</f>
        <v>0</v>
      </c>
      <c r="AH367" s="128">
        <f>SUMIF('Uitdraai administratie'!G:G,A:A,'Uitdraai administratie'!F:F)</f>
        <v>0</v>
      </c>
      <c r="AI367" s="201">
        <f t="shared" si="534"/>
        <v>0</v>
      </c>
      <c r="AJ367" s="203">
        <f t="shared" si="535"/>
        <v>0</v>
      </c>
      <c r="AL367" s="174">
        <f>SUMIF('Uitdraai administratie'!G:G,A:A,'Uitdraai administratie'!T:T)</f>
        <v>0</v>
      </c>
      <c r="AM367" s="174">
        <f t="shared" si="536"/>
        <v>0</v>
      </c>
      <c r="AN367" s="174">
        <f t="shared" si="537"/>
        <v>0</v>
      </c>
    </row>
    <row r="368" spans="1:40" x14ac:dyDescent="0.25">
      <c r="A368" s="69">
        <v>3256</v>
      </c>
      <c r="B368" s="64" t="s">
        <v>313</v>
      </c>
      <c r="C368" s="64"/>
      <c r="D368" s="56"/>
      <c r="E368" s="61"/>
      <c r="F368" s="65">
        <v>1</v>
      </c>
      <c r="H368" s="59">
        <f t="shared" si="526"/>
        <v>1</v>
      </c>
      <c r="I368" s="60">
        <v>1</v>
      </c>
      <c r="J368" s="61" t="s">
        <v>77</v>
      </c>
      <c r="K368" s="57"/>
      <c r="L368" s="174">
        <f t="shared" si="527"/>
        <v>0</v>
      </c>
      <c r="M368" s="174">
        <f>0</f>
        <v>0</v>
      </c>
      <c r="N368" s="5">
        <f t="shared" si="528"/>
        <v>0</v>
      </c>
      <c r="O368" s="67"/>
      <c r="P368" s="5">
        <f t="shared" si="529"/>
        <v>0</v>
      </c>
      <c r="U368" s="5">
        <f t="shared" si="530"/>
        <v>0</v>
      </c>
      <c r="V368" s="63">
        <f t="shared" si="531"/>
        <v>0</v>
      </c>
      <c r="W368" s="139">
        <f t="shared" si="532"/>
        <v>0</v>
      </c>
      <c r="AA368" s="184">
        <f t="shared" si="533"/>
        <v>0</v>
      </c>
      <c r="AB368" s="128"/>
      <c r="AC368" s="5">
        <f>SUMIF('Uitdraai administratie'!G:G,A:A,'Uitdraai administratie'!F:F)</f>
        <v>0</v>
      </c>
      <c r="AH368" s="128">
        <f>SUMIF('Uitdraai administratie'!G:G,A:A,'Uitdraai administratie'!F:F)</f>
        <v>0</v>
      </c>
      <c r="AI368" s="201">
        <f t="shared" si="534"/>
        <v>0</v>
      </c>
      <c r="AJ368" s="203">
        <f t="shared" si="535"/>
        <v>0</v>
      </c>
      <c r="AL368" s="174">
        <f>SUMIF('Uitdraai administratie'!G:G,A:A,'Uitdraai administratie'!T:T)</f>
        <v>0</v>
      </c>
      <c r="AM368" s="174">
        <f t="shared" si="536"/>
        <v>0</v>
      </c>
      <c r="AN368" s="174">
        <f t="shared" si="537"/>
        <v>0</v>
      </c>
    </row>
    <row r="369" spans="1:40" x14ac:dyDescent="0.25">
      <c r="A369" s="69">
        <v>3260</v>
      </c>
      <c r="B369" s="64" t="s">
        <v>314</v>
      </c>
      <c r="C369" s="64"/>
      <c r="D369" s="56"/>
      <c r="E369" s="61"/>
      <c r="F369" s="65">
        <v>1</v>
      </c>
      <c r="H369" s="59">
        <f t="shared" si="526"/>
        <v>1</v>
      </c>
      <c r="I369" s="60">
        <v>1</v>
      </c>
      <c r="J369" s="61" t="s">
        <v>77</v>
      </c>
      <c r="K369" s="57"/>
      <c r="L369" s="174">
        <f t="shared" si="527"/>
        <v>0</v>
      </c>
      <c r="M369" s="174">
        <f>0</f>
        <v>0</v>
      </c>
      <c r="N369" s="5">
        <f t="shared" si="528"/>
        <v>0</v>
      </c>
      <c r="O369" s="67"/>
      <c r="P369" s="5">
        <f t="shared" si="529"/>
        <v>0</v>
      </c>
      <c r="U369" s="5">
        <f t="shared" si="530"/>
        <v>0</v>
      </c>
      <c r="V369" s="63">
        <f t="shared" si="531"/>
        <v>0</v>
      </c>
      <c r="W369" s="139">
        <f t="shared" si="532"/>
        <v>0</v>
      </c>
      <c r="AA369" s="184">
        <f t="shared" si="533"/>
        <v>0</v>
      </c>
      <c r="AB369" s="128"/>
      <c r="AC369" s="5">
        <f>SUMIF('Uitdraai administratie'!G:G,A:A,'Uitdraai administratie'!F:F)</f>
        <v>0</v>
      </c>
      <c r="AH369" s="128">
        <f>SUMIF('Uitdraai administratie'!G:G,A:A,'Uitdraai administratie'!F:F)</f>
        <v>0</v>
      </c>
      <c r="AI369" s="201">
        <f t="shared" si="534"/>
        <v>0</v>
      </c>
      <c r="AJ369" s="203">
        <f t="shared" si="535"/>
        <v>0</v>
      </c>
      <c r="AL369" s="174">
        <f>SUMIF('Uitdraai administratie'!G:G,A:A,'Uitdraai administratie'!T:T)</f>
        <v>0</v>
      </c>
      <c r="AM369" s="174">
        <f t="shared" si="536"/>
        <v>0</v>
      </c>
      <c r="AN369" s="174">
        <f t="shared" si="537"/>
        <v>0</v>
      </c>
    </row>
    <row r="370" spans="1:40" x14ac:dyDescent="0.25">
      <c r="A370" s="15">
        <v>3283</v>
      </c>
      <c r="B370" s="64" t="s">
        <v>315</v>
      </c>
      <c r="C370" s="64"/>
      <c r="D370" s="56"/>
      <c r="E370" s="61"/>
      <c r="F370" s="65">
        <v>1</v>
      </c>
      <c r="H370" s="59">
        <f t="shared" si="526"/>
        <v>1</v>
      </c>
      <c r="I370" s="60">
        <v>1</v>
      </c>
      <c r="J370" s="61" t="s">
        <v>126</v>
      </c>
      <c r="K370" s="57"/>
      <c r="L370" s="174">
        <f t="shared" si="527"/>
        <v>0</v>
      </c>
      <c r="M370" s="174">
        <f>0</f>
        <v>0</v>
      </c>
      <c r="N370" s="5">
        <f t="shared" si="528"/>
        <v>0</v>
      </c>
      <c r="O370" s="67"/>
      <c r="P370" s="5">
        <f t="shared" si="529"/>
        <v>0</v>
      </c>
      <c r="U370" s="5">
        <f t="shared" si="530"/>
        <v>0</v>
      </c>
      <c r="V370" s="63">
        <f t="shared" si="531"/>
        <v>0</v>
      </c>
      <c r="W370" s="139">
        <f t="shared" si="532"/>
        <v>0</v>
      </c>
      <c r="AA370" s="184">
        <f t="shared" si="533"/>
        <v>0</v>
      </c>
      <c r="AB370" s="128"/>
      <c r="AC370" s="5">
        <f>SUMIF('Uitdraai administratie'!G:G,A:A,'Uitdraai administratie'!F:F)</f>
        <v>0</v>
      </c>
      <c r="AH370" s="128">
        <f>SUMIF('Uitdraai administratie'!G:G,A:A,'Uitdraai administratie'!F:F)</f>
        <v>0</v>
      </c>
      <c r="AI370" s="201">
        <f t="shared" si="534"/>
        <v>0</v>
      </c>
      <c r="AJ370" s="203">
        <f t="shared" si="535"/>
        <v>0</v>
      </c>
      <c r="AL370" s="174">
        <f>SUMIF('Uitdraai administratie'!G:G,A:A,'Uitdraai administratie'!T:T)</f>
        <v>0</v>
      </c>
      <c r="AM370" s="174">
        <f t="shared" si="536"/>
        <v>0</v>
      </c>
      <c r="AN370" s="174">
        <f t="shared" si="537"/>
        <v>0</v>
      </c>
    </row>
    <row r="371" spans="1:40" x14ac:dyDescent="0.25">
      <c r="A371" s="15"/>
      <c r="B371" s="71" t="s">
        <v>6</v>
      </c>
      <c r="C371" s="71"/>
      <c r="D371" s="56"/>
      <c r="E371" s="61"/>
      <c r="H371" s="59"/>
      <c r="J371" s="61"/>
      <c r="K371" s="57"/>
      <c r="L371" s="170">
        <f t="shared" ref="L371:M371" si="538">SUM(L350:L370)</f>
        <v>0</v>
      </c>
      <c r="M371" s="170">
        <f t="shared" si="538"/>
        <v>0</v>
      </c>
      <c r="N371" s="27">
        <f t="shared" ref="N371:W371" si="539">SUM(N350:N370)</f>
        <v>0</v>
      </c>
      <c r="O371" s="72">
        <f t="shared" si="539"/>
        <v>0</v>
      </c>
      <c r="P371" s="27">
        <f t="shared" si="539"/>
        <v>0</v>
      </c>
      <c r="Q371" s="73">
        <f t="shared" si="539"/>
        <v>0</v>
      </c>
      <c r="R371" s="73">
        <f t="shared" si="539"/>
        <v>0</v>
      </c>
      <c r="S371" s="73">
        <f t="shared" si="539"/>
        <v>0</v>
      </c>
      <c r="T371" s="73">
        <f t="shared" si="539"/>
        <v>0</v>
      </c>
      <c r="U371" s="27">
        <f t="shared" si="539"/>
        <v>0</v>
      </c>
      <c r="V371" s="73">
        <f t="shared" si="539"/>
        <v>0</v>
      </c>
      <c r="W371" s="141">
        <f t="shared" si="539"/>
        <v>0</v>
      </c>
      <c r="X371" s="147"/>
      <c r="Y371" s="147"/>
      <c r="Z371" s="142"/>
      <c r="AA371" s="181">
        <f t="shared" ref="AA371:AJ371" si="540">SUM(AA350:AA370)</f>
        <v>0</v>
      </c>
      <c r="AB371" s="124">
        <f t="shared" si="540"/>
        <v>0</v>
      </c>
      <c r="AC371" s="27">
        <f t="shared" si="540"/>
        <v>0</v>
      </c>
      <c r="AD371" s="124">
        <f t="shared" si="540"/>
        <v>0</v>
      </c>
      <c r="AE371" s="124">
        <f t="shared" si="540"/>
        <v>0</v>
      </c>
      <c r="AF371" s="124">
        <f t="shared" si="540"/>
        <v>0</v>
      </c>
      <c r="AG371" s="124">
        <f t="shared" si="540"/>
        <v>0</v>
      </c>
      <c r="AH371" s="124">
        <f t="shared" si="540"/>
        <v>0</v>
      </c>
      <c r="AI371" s="201">
        <f t="shared" si="540"/>
        <v>0</v>
      </c>
      <c r="AJ371" s="203">
        <f t="shared" si="540"/>
        <v>0</v>
      </c>
      <c r="AL371" s="170">
        <f t="shared" ref="AL371:AM371" si="541">SUM(AL350:AL370)</f>
        <v>0</v>
      </c>
      <c r="AM371" s="170">
        <f t="shared" si="541"/>
        <v>0</v>
      </c>
      <c r="AN371" s="170">
        <f t="shared" ref="AN371" si="542">SUM(AN350:AN370)</f>
        <v>0</v>
      </c>
    </row>
    <row r="372" spans="1:40" x14ac:dyDescent="0.25">
      <c r="A372" s="42"/>
      <c r="B372" s="64"/>
      <c r="C372" s="64"/>
      <c r="D372" s="56"/>
      <c r="H372" s="59"/>
      <c r="K372" s="57"/>
      <c r="L372" s="174"/>
      <c r="M372" s="174"/>
      <c r="N372" s="5"/>
      <c r="O372" s="67"/>
      <c r="U372" s="5"/>
      <c r="AA372" s="184"/>
      <c r="AB372" s="128"/>
      <c r="AL372" s="174"/>
      <c r="AM372" s="174"/>
      <c r="AN372" s="174"/>
    </row>
    <row r="373" spans="1:40" x14ac:dyDescent="0.25">
      <c r="A373" s="23">
        <v>3400</v>
      </c>
      <c r="B373" s="8" t="s">
        <v>37</v>
      </c>
      <c r="C373" s="8"/>
      <c r="D373" s="56"/>
      <c r="E373" s="61"/>
      <c r="H373" s="59"/>
      <c r="J373" s="61"/>
      <c r="K373" s="57"/>
      <c r="L373" s="174"/>
      <c r="M373" s="174"/>
      <c r="N373" s="5"/>
      <c r="O373" s="67"/>
      <c r="U373" s="5"/>
      <c r="AA373" s="184"/>
      <c r="AB373" s="128"/>
      <c r="AL373" s="174"/>
      <c r="AM373" s="174"/>
      <c r="AN373" s="174"/>
    </row>
    <row r="374" spans="1:40" x14ac:dyDescent="0.25">
      <c r="A374" s="15">
        <v>3401</v>
      </c>
      <c r="B374" s="64" t="s">
        <v>316</v>
      </c>
      <c r="C374" s="64"/>
      <c r="D374" s="56"/>
      <c r="E374" s="60">
        <f>ROUND(shoot*0.2,0)</f>
        <v>0</v>
      </c>
      <c r="F374" s="65">
        <f>shoot</f>
        <v>0</v>
      </c>
      <c r="H374" s="59">
        <f t="shared" ref="H374:H390" si="543">SUM(E374:G374)</f>
        <v>0</v>
      </c>
      <c r="I374" s="60">
        <v>1</v>
      </c>
      <c r="J374" s="61" t="s">
        <v>126</v>
      </c>
      <c r="K374" s="57"/>
      <c r="L374" s="174">
        <f t="shared" ref="L374:L390" si="544">H:H*I:I*K:K</f>
        <v>0</v>
      </c>
      <c r="M374" s="174">
        <f>0</f>
        <v>0</v>
      </c>
      <c r="N374" s="5">
        <f t="shared" ref="N374:N390" si="545">L:L+M:M</f>
        <v>0</v>
      </c>
      <c r="O374" s="67"/>
      <c r="P374" s="5">
        <f t="shared" ref="P374:P390" si="546">MAX(N374-SUM(Q374:T374),0)</f>
        <v>0</v>
      </c>
      <c r="U374" s="5">
        <f t="shared" ref="U374:U390" si="547">N374-SUM(P374:T374)</f>
        <v>0</v>
      </c>
      <c r="V374" s="63">
        <f t="shared" ref="V374:V390" si="548">P374</f>
        <v>0</v>
      </c>
      <c r="W374" s="139">
        <f t="shared" ref="W374:W390" si="549">X:X+Y:Y</f>
        <v>0</v>
      </c>
      <c r="AA374" s="184">
        <f t="shared" ref="AA374:AA390" si="550">AC:AC+AD:AD+AE:AE+AF:AF+AG:AG</f>
        <v>0</v>
      </c>
      <c r="AB374" s="128"/>
      <c r="AC374" s="5">
        <f>SUMIF('Uitdraai administratie'!G:G,A:A,'Uitdraai administratie'!F:F)</f>
        <v>0</v>
      </c>
      <c r="AH374" s="128">
        <f>SUMIF('Uitdraai administratie'!G:G,A:A,'Uitdraai administratie'!F:F)</f>
        <v>0</v>
      </c>
      <c r="AI374" s="201">
        <f t="shared" ref="AI374:AI390" si="551">W:W+AA:AA</f>
        <v>0</v>
      </c>
      <c r="AJ374" s="203">
        <f t="shared" ref="AJ374:AJ390" si="552">N:N-AI:AI</f>
        <v>0</v>
      </c>
      <c r="AL374" s="174">
        <f>SUMIF('Uitdraai administratie'!G:G,A:A,'Uitdraai administratie'!T:T)</f>
        <v>0</v>
      </c>
      <c r="AM374" s="174">
        <f t="shared" ref="AM374:AM390" si="553">M:M</f>
        <v>0</v>
      </c>
      <c r="AN374" s="174">
        <f t="shared" ref="AN374:AN390" si="554">AM:AM-AL:AL</f>
        <v>0</v>
      </c>
    </row>
    <row r="375" spans="1:40" x14ac:dyDescent="0.25">
      <c r="A375" s="15">
        <v>3403</v>
      </c>
      <c r="B375" s="64" t="s">
        <v>317</v>
      </c>
      <c r="C375" s="64"/>
      <c r="D375" s="56"/>
      <c r="E375" s="60">
        <f>ROUND(shoot*0.1,0)</f>
        <v>0</v>
      </c>
      <c r="F375" s="65">
        <f>shoot</f>
        <v>0</v>
      </c>
      <c r="H375" s="59">
        <f t="shared" si="543"/>
        <v>0</v>
      </c>
      <c r="I375" s="60">
        <v>1</v>
      </c>
      <c r="J375" s="61" t="s">
        <v>126</v>
      </c>
      <c r="K375" s="57"/>
      <c r="L375" s="174">
        <f t="shared" si="544"/>
        <v>0</v>
      </c>
      <c r="M375" s="174">
        <f>0</f>
        <v>0</v>
      </c>
      <c r="N375" s="5">
        <f t="shared" si="545"/>
        <v>0</v>
      </c>
      <c r="O375" s="67"/>
      <c r="P375" s="5">
        <f t="shared" si="546"/>
        <v>0</v>
      </c>
      <c r="U375" s="5">
        <f t="shared" si="547"/>
        <v>0</v>
      </c>
      <c r="V375" s="63">
        <f t="shared" si="548"/>
        <v>0</v>
      </c>
      <c r="W375" s="139">
        <f t="shared" si="549"/>
        <v>0</v>
      </c>
      <c r="AA375" s="184">
        <f t="shared" si="550"/>
        <v>0</v>
      </c>
      <c r="AB375" s="128"/>
      <c r="AC375" s="5">
        <f>SUMIF('Uitdraai administratie'!G:G,A:A,'Uitdraai administratie'!F:F)</f>
        <v>0</v>
      </c>
      <c r="AH375" s="128">
        <f>SUMIF('Uitdraai administratie'!G:G,A:A,'Uitdraai administratie'!F:F)</f>
        <v>0</v>
      </c>
      <c r="AI375" s="201">
        <f t="shared" si="551"/>
        <v>0</v>
      </c>
      <c r="AJ375" s="203">
        <f t="shared" si="552"/>
        <v>0</v>
      </c>
      <c r="AL375" s="174">
        <f>SUMIF('Uitdraai administratie'!G:G,A:A,'Uitdraai administratie'!T:T)</f>
        <v>0</v>
      </c>
      <c r="AM375" s="174">
        <f t="shared" si="553"/>
        <v>0</v>
      </c>
      <c r="AN375" s="174">
        <f t="shared" si="554"/>
        <v>0</v>
      </c>
    </row>
    <row r="376" spans="1:40" x14ac:dyDescent="0.25">
      <c r="A376" s="15">
        <v>3405</v>
      </c>
      <c r="B376" s="64" t="s">
        <v>318</v>
      </c>
      <c r="C376" s="64"/>
      <c r="D376" s="56"/>
      <c r="E376" s="61"/>
      <c r="F376" s="65">
        <f>shoot</f>
        <v>0</v>
      </c>
      <c r="H376" s="59">
        <f t="shared" si="543"/>
        <v>0</v>
      </c>
      <c r="I376" s="60">
        <v>1</v>
      </c>
      <c r="J376" s="61" t="s">
        <v>126</v>
      </c>
      <c r="K376" s="57"/>
      <c r="L376" s="174">
        <f t="shared" si="544"/>
        <v>0</v>
      </c>
      <c r="M376" s="174">
        <f>0</f>
        <v>0</v>
      </c>
      <c r="N376" s="5">
        <f t="shared" si="545"/>
        <v>0</v>
      </c>
      <c r="O376" s="67"/>
      <c r="P376" s="5">
        <f t="shared" si="546"/>
        <v>0</v>
      </c>
      <c r="U376" s="5">
        <f t="shared" si="547"/>
        <v>0</v>
      </c>
      <c r="V376" s="63">
        <f t="shared" si="548"/>
        <v>0</v>
      </c>
      <c r="W376" s="139">
        <f t="shared" si="549"/>
        <v>0</v>
      </c>
      <c r="AA376" s="184">
        <f t="shared" si="550"/>
        <v>0</v>
      </c>
      <c r="AB376" s="128"/>
      <c r="AC376" s="5">
        <f>SUMIF('Uitdraai administratie'!G:G,A:A,'Uitdraai administratie'!F:F)</f>
        <v>0</v>
      </c>
      <c r="AH376" s="128">
        <f>SUMIF('Uitdraai administratie'!G:G,A:A,'Uitdraai administratie'!F:F)</f>
        <v>0</v>
      </c>
      <c r="AI376" s="201">
        <f t="shared" si="551"/>
        <v>0</v>
      </c>
      <c r="AJ376" s="203">
        <f t="shared" si="552"/>
        <v>0</v>
      </c>
      <c r="AL376" s="174">
        <f>SUMIF('Uitdraai administratie'!G:G,A:A,'Uitdraai administratie'!T:T)</f>
        <v>0</v>
      </c>
      <c r="AM376" s="174">
        <f t="shared" si="553"/>
        <v>0</v>
      </c>
      <c r="AN376" s="174">
        <f t="shared" si="554"/>
        <v>0</v>
      </c>
    </row>
    <row r="377" spans="1:40" x14ac:dyDescent="0.25">
      <c r="A377" s="15">
        <v>3406</v>
      </c>
      <c r="B377" s="64" t="s">
        <v>319</v>
      </c>
      <c r="C377" s="64"/>
      <c r="D377" s="56"/>
      <c r="E377" s="61"/>
      <c r="F377" s="65">
        <f>shoot</f>
        <v>0</v>
      </c>
      <c r="H377" s="59">
        <f t="shared" si="543"/>
        <v>0</v>
      </c>
      <c r="I377" s="60">
        <v>1</v>
      </c>
      <c r="J377" s="61" t="s">
        <v>126</v>
      </c>
      <c r="K377" s="57"/>
      <c r="L377" s="174">
        <f t="shared" si="544"/>
        <v>0</v>
      </c>
      <c r="M377" s="174">
        <f>0</f>
        <v>0</v>
      </c>
      <c r="N377" s="5">
        <f t="shared" si="545"/>
        <v>0</v>
      </c>
      <c r="O377" s="67"/>
      <c r="P377" s="5">
        <f t="shared" si="546"/>
        <v>0</v>
      </c>
      <c r="U377" s="5">
        <f t="shared" si="547"/>
        <v>0</v>
      </c>
      <c r="V377" s="63">
        <f t="shared" si="548"/>
        <v>0</v>
      </c>
      <c r="W377" s="139">
        <f t="shared" si="549"/>
        <v>0</v>
      </c>
      <c r="AA377" s="184">
        <f t="shared" si="550"/>
        <v>0</v>
      </c>
      <c r="AB377" s="128"/>
      <c r="AC377" s="5">
        <f>SUMIF('Uitdraai administratie'!G:G,A:A,'Uitdraai administratie'!F:F)</f>
        <v>0</v>
      </c>
      <c r="AH377" s="128">
        <f>SUMIF('Uitdraai administratie'!G:G,A:A,'Uitdraai administratie'!F:F)</f>
        <v>0</v>
      </c>
      <c r="AI377" s="201">
        <f t="shared" si="551"/>
        <v>0</v>
      </c>
      <c r="AJ377" s="203">
        <f t="shared" si="552"/>
        <v>0</v>
      </c>
      <c r="AL377" s="174">
        <f>SUMIF('Uitdraai administratie'!G:G,A:A,'Uitdraai administratie'!T:T)</f>
        <v>0</v>
      </c>
      <c r="AM377" s="174">
        <f t="shared" si="553"/>
        <v>0</v>
      </c>
      <c r="AN377" s="174">
        <f t="shared" si="554"/>
        <v>0</v>
      </c>
    </row>
    <row r="378" spans="1:40" x14ac:dyDescent="0.25">
      <c r="A378" s="69">
        <v>3407</v>
      </c>
      <c r="B378" s="64" t="s">
        <v>320</v>
      </c>
      <c r="C378" s="64"/>
      <c r="D378" s="56"/>
      <c r="E378" s="61"/>
      <c r="F378" s="65">
        <f>shoot</f>
        <v>0</v>
      </c>
      <c r="H378" s="59">
        <f t="shared" si="543"/>
        <v>0</v>
      </c>
      <c r="I378" s="60">
        <v>1</v>
      </c>
      <c r="J378" s="61" t="s">
        <v>126</v>
      </c>
      <c r="K378" s="57"/>
      <c r="L378" s="174">
        <f t="shared" si="544"/>
        <v>0</v>
      </c>
      <c r="M378" s="174">
        <f>0</f>
        <v>0</v>
      </c>
      <c r="N378" s="5">
        <f t="shared" si="545"/>
        <v>0</v>
      </c>
      <c r="O378" s="67"/>
      <c r="P378" s="5">
        <f t="shared" si="546"/>
        <v>0</v>
      </c>
      <c r="U378" s="5">
        <f t="shared" si="547"/>
        <v>0</v>
      </c>
      <c r="V378" s="63">
        <f t="shared" si="548"/>
        <v>0</v>
      </c>
      <c r="W378" s="139">
        <f t="shared" si="549"/>
        <v>0</v>
      </c>
      <c r="AA378" s="184">
        <f t="shared" si="550"/>
        <v>0</v>
      </c>
      <c r="AB378" s="128"/>
      <c r="AC378" s="5">
        <f>SUMIF('Uitdraai administratie'!G:G,A:A,'Uitdraai administratie'!F:F)</f>
        <v>0</v>
      </c>
      <c r="AH378" s="128">
        <f>SUMIF('Uitdraai administratie'!G:G,A:A,'Uitdraai administratie'!F:F)</f>
        <v>0</v>
      </c>
      <c r="AI378" s="201">
        <f t="shared" si="551"/>
        <v>0</v>
      </c>
      <c r="AJ378" s="203">
        <f t="shared" si="552"/>
        <v>0</v>
      </c>
      <c r="AL378" s="174">
        <f>SUMIF('Uitdraai administratie'!G:G,A:A,'Uitdraai administratie'!T:T)</f>
        <v>0</v>
      </c>
      <c r="AM378" s="174">
        <f t="shared" si="553"/>
        <v>0</v>
      </c>
      <c r="AN378" s="174">
        <f t="shared" si="554"/>
        <v>0</v>
      </c>
    </row>
    <row r="379" spans="1:40" x14ac:dyDescent="0.25">
      <c r="A379" s="69">
        <v>3409</v>
      </c>
      <c r="B379" s="64" t="s">
        <v>321</v>
      </c>
      <c r="C379" s="64"/>
      <c r="D379" s="56"/>
      <c r="E379" s="61"/>
      <c r="F379" s="65">
        <v>1</v>
      </c>
      <c r="H379" s="59">
        <f t="shared" si="543"/>
        <v>1</v>
      </c>
      <c r="I379" s="60">
        <v>1</v>
      </c>
      <c r="J379" s="61" t="s">
        <v>126</v>
      </c>
      <c r="K379" s="57"/>
      <c r="L379" s="174">
        <f t="shared" si="544"/>
        <v>0</v>
      </c>
      <c r="M379" s="174">
        <f>0</f>
        <v>0</v>
      </c>
      <c r="N379" s="5">
        <f t="shared" si="545"/>
        <v>0</v>
      </c>
      <c r="O379" s="67"/>
      <c r="P379" s="5">
        <f t="shared" si="546"/>
        <v>0</v>
      </c>
      <c r="U379" s="5">
        <f t="shared" si="547"/>
        <v>0</v>
      </c>
      <c r="V379" s="63">
        <f t="shared" si="548"/>
        <v>0</v>
      </c>
      <c r="W379" s="139">
        <f t="shared" si="549"/>
        <v>0</v>
      </c>
      <c r="AA379" s="184">
        <f t="shared" si="550"/>
        <v>0</v>
      </c>
      <c r="AB379" s="128"/>
      <c r="AC379" s="5">
        <f>SUMIF('Uitdraai administratie'!G:G,A:A,'Uitdraai administratie'!F:F)</f>
        <v>0</v>
      </c>
      <c r="AH379" s="128">
        <f>SUMIF('Uitdraai administratie'!G:G,A:A,'Uitdraai administratie'!F:F)</f>
        <v>0</v>
      </c>
      <c r="AI379" s="201">
        <f t="shared" si="551"/>
        <v>0</v>
      </c>
      <c r="AJ379" s="203">
        <f t="shared" si="552"/>
        <v>0</v>
      </c>
      <c r="AL379" s="174">
        <f>SUMIF('Uitdraai administratie'!G:G,A:A,'Uitdraai administratie'!T:T)</f>
        <v>0</v>
      </c>
      <c r="AM379" s="174">
        <f t="shared" si="553"/>
        <v>0</v>
      </c>
      <c r="AN379" s="174">
        <f t="shared" si="554"/>
        <v>0</v>
      </c>
    </row>
    <row r="380" spans="1:40" x14ac:dyDescent="0.25">
      <c r="A380" s="15">
        <v>3410</v>
      </c>
      <c r="B380" s="64" t="s">
        <v>322</v>
      </c>
      <c r="C380" s="64"/>
      <c r="D380" s="56"/>
      <c r="E380" s="61"/>
      <c r="F380" s="65">
        <v>1</v>
      </c>
      <c r="H380" s="59">
        <f t="shared" si="543"/>
        <v>1</v>
      </c>
      <c r="I380" s="60">
        <v>1</v>
      </c>
      <c r="J380" s="61" t="s">
        <v>126</v>
      </c>
      <c r="K380" s="57"/>
      <c r="L380" s="174">
        <f t="shared" si="544"/>
        <v>0</v>
      </c>
      <c r="M380" s="174">
        <f>0</f>
        <v>0</v>
      </c>
      <c r="N380" s="5">
        <f t="shared" si="545"/>
        <v>0</v>
      </c>
      <c r="O380" s="67"/>
      <c r="P380" s="5">
        <f t="shared" si="546"/>
        <v>0</v>
      </c>
      <c r="U380" s="5">
        <f t="shared" si="547"/>
        <v>0</v>
      </c>
      <c r="V380" s="63">
        <f t="shared" si="548"/>
        <v>0</v>
      </c>
      <c r="W380" s="139">
        <f t="shared" si="549"/>
        <v>0</v>
      </c>
      <c r="AA380" s="184">
        <f t="shared" si="550"/>
        <v>0</v>
      </c>
      <c r="AB380" s="128"/>
      <c r="AC380" s="5">
        <f>SUMIF('Uitdraai administratie'!G:G,A:A,'Uitdraai administratie'!F:F)</f>
        <v>0</v>
      </c>
      <c r="AH380" s="128">
        <f>SUMIF('Uitdraai administratie'!G:G,A:A,'Uitdraai administratie'!F:F)</f>
        <v>0</v>
      </c>
      <c r="AI380" s="201">
        <f t="shared" si="551"/>
        <v>0</v>
      </c>
      <c r="AJ380" s="203">
        <f t="shared" si="552"/>
        <v>0</v>
      </c>
      <c r="AL380" s="174">
        <f>SUMIF('Uitdraai administratie'!G:G,A:A,'Uitdraai administratie'!T:T)</f>
        <v>0</v>
      </c>
      <c r="AM380" s="174">
        <f t="shared" si="553"/>
        <v>0</v>
      </c>
      <c r="AN380" s="174">
        <f t="shared" si="554"/>
        <v>0</v>
      </c>
    </row>
    <row r="381" spans="1:40" x14ac:dyDescent="0.25">
      <c r="A381" s="69">
        <v>3413</v>
      </c>
      <c r="B381" s="64" t="s">
        <v>209</v>
      </c>
      <c r="C381" s="64"/>
      <c r="D381" s="56"/>
      <c r="E381" s="61"/>
      <c r="F381" s="65">
        <f>sm</f>
        <v>0</v>
      </c>
      <c r="H381" s="59">
        <f t="shared" si="543"/>
        <v>0</v>
      </c>
      <c r="I381" s="60">
        <v>1</v>
      </c>
      <c r="J381" s="61" t="s">
        <v>164</v>
      </c>
      <c r="K381" s="57"/>
      <c r="L381" s="174">
        <f t="shared" si="544"/>
        <v>0</v>
      </c>
      <c r="M381" s="174">
        <f>0</f>
        <v>0</v>
      </c>
      <c r="N381" s="5">
        <f t="shared" si="545"/>
        <v>0</v>
      </c>
      <c r="O381" s="67"/>
      <c r="P381" s="5">
        <f t="shared" si="546"/>
        <v>0</v>
      </c>
      <c r="U381" s="5">
        <f t="shared" si="547"/>
        <v>0</v>
      </c>
      <c r="V381" s="63">
        <f t="shared" si="548"/>
        <v>0</v>
      </c>
      <c r="W381" s="139">
        <f t="shared" si="549"/>
        <v>0</v>
      </c>
      <c r="AA381" s="184">
        <f t="shared" si="550"/>
        <v>0</v>
      </c>
      <c r="AB381" s="128"/>
      <c r="AC381" s="5">
        <f>SUMIF('Uitdraai administratie'!G:G,A:A,'Uitdraai administratie'!F:F)</f>
        <v>0</v>
      </c>
      <c r="AH381" s="128">
        <f>SUMIF('Uitdraai administratie'!G:G,A:A,'Uitdraai administratie'!F:F)</f>
        <v>0</v>
      </c>
      <c r="AI381" s="201">
        <f t="shared" si="551"/>
        <v>0</v>
      </c>
      <c r="AJ381" s="203">
        <f t="shared" si="552"/>
        <v>0</v>
      </c>
      <c r="AL381" s="174">
        <f>SUMIF('Uitdraai administratie'!G:G,A:A,'Uitdraai administratie'!T:T)</f>
        <v>0</v>
      </c>
      <c r="AM381" s="174">
        <f t="shared" si="553"/>
        <v>0</v>
      </c>
      <c r="AN381" s="174">
        <f t="shared" si="554"/>
        <v>0</v>
      </c>
    </row>
    <row r="382" spans="1:40" x14ac:dyDescent="0.25">
      <c r="A382" s="15">
        <v>3440</v>
      </c>
      <c r="B382" s="64" t="s">
        <v>305</v>
      </c>
      <c r="C382" s="64"/>
      <c r="D382" s="56"/>
      <c r="E382" s="61"/>
      <c r="F382" s="65">
        <f>shoot</f>
        <v>0</v>
      </c>
      <c r="H382" s="59">
        <f t="shared" si="543"/>
        <v>0</v>
      </c>
      <c r="I382" s="60">
        <v>1</v>
      </c>
      <c r="J382" s="61" t="s">
        <v>126</v>
      </c>
      <c r="K382" s="57"/>
      <c r="L382" s="174">
        <f t="shared" si="544"/>
        <v>0</v>
      </c>
      <c r="M382" s="174">
        <f>0</f>
        <v>0</v>
      </c>
      <c r="N382" s="5">
        <f t="shared" si="545"/>
        <v>0</v>
      </c>
      <c r="O382" s="67"/>
      <c r="P382" s="5">
        <f t="shared" si="546"/>
        <v>0</v>
      </c>
      <c r="U382" s="5">
        <f t="shared" si="547"/>
        <v>0</v>
      </c>
      <c r="V382" s="63">
        <f t="shared" si="548"/>
        <v>0</v>
      </c>
      <c r="W382" s="139">
        <f t="shared" si="549"/>
        <v>0</v>
      </c>
      <c r="AA382" s="184">
        <f t="shared" si="550"/>
        <v>0</v>
      </c>
      <c r="AB382" s="128"/>
      <c r="AC382" s="5">
        <f>SUMIF('Uitdraai administratie'!G:G,A:A,'Uitdraai administratie'!F:F)</f>
        <v>0</v>
      </c>
      <c r="AH382" s="128">
        <f>SUMIF('Uitdraai administratie'!G:G,A:A,'Uitdraai administratie'!F:F)</f>
        <v>0</v>
      </c>
      <c r="AI382" s="201">
        <f t="shared" si="551"/>
        <v>0</v>
      </c>
      <c r="AJ382" s="203">
        <f t="shared" si="552"/>
        <v>0</v>
      </c>
      <c r="AL382" s="174">
        <f>SUMIF('Uitdraai administratie'!G:G,A:A,'Uitdraai administratie'!T:T)</f>
        <v>0</v>
      </c>
      <c r="AM382" s="174">
        <f t="shared" si="553"/>
        <v>0</v>
      </c>
      <c r="AN382" s="174">
        <f t="shared" si="554"/>
        <v>0</v>
      </c>
    </row>
    <row r="383" spans="1:40" x14ac:dyDescent="0.25">
      <c r="A383" s="15">
        <v>3441</v>
      </c>
      <c r="B383" s="64" t="s">
        <v>161</v>
      </c>
      <c r="C383" s="64"/>
      <c r="D383" s="56"/>
      <c r="E383" s="61"/>
      <c r="F383" s="65">
        <v>1</v>
      </c>
      <c r="H383" s="59">
        <f t="shared" si="543"/>
        <v>1</v>
      </c>
      <c r="I383" s="60">
        <v>1</v>
      </c>
      <c r="J383" s="61" t="s">
        <v>77</v>
      </c>
      <c r="K383" s="57"/>
      <c r="L383" s="174">
        <f t="shared" si="544"/>
        <v>0</v>
      </c>
      <c r="M383" s="174">
        <f>0</f>
        <v>0</v>
      </c>
      <c r="N383" s="5">
        <f t="shared" si="545"/>
        <v>0</v>
      </c>
      <c r="O383" s="67"/>
      <c r="P383" s="5">
        <f t="shared" si="546"/>
        <v>0</v>
      </c>
      <c r="U383" s="5">
        <f t="shared" si="547"/>
        <v>0</v>
      </c>
      <c r="V383" s="63">
        <f t="shared" si="548"/>
        <v>0</v>
      </c>
      <c r="W383" s="139">
        <f t="shared" si="549"/>
        <v>0</v>
      </c>
      <c r="AA383" s="184">
        <f t="shared" si="550"/>
        <v>0</v>
      </c>
      <c r="AB383" s="128"/>
      <c r="AC383" s="5">
        <f>SUMIF('Uitdraai administratie'!G:G,A:A,'Uitdraai administratie'!F:F)</f>
        <v>0</v>
      </c>
      <c r="AH383" s="128">
        <f>SUMIF('Uitdraai administratie'!G:G,A:A,'Uitdraai administratie'!F:F)</f>
        <v>0</v>
      </c>
      <c r="AI383" s="201">
        <f t="shared" si="551"/>
        <v>0</v>
      </c>
      <c r="AJ383" s="203">
        <f t="shared" si="552"/>
        <v>0</v>
      </c>
      <c r="AL383" s="174">
        <f>SUMIF('Uitdraai administratie'!G:G,A:A,'Uitdraai administratie'!T:T)</f>
        <v>0</v>
      </c>
      <c r="AM383" s="174">
        <f t="shared" si="553"/>
        <v>0</v>
      </c>
      <c r="AN383" s="174">
        <f t="shared" si="554"/>
        <v>0</v>
      </c>
    </row>
    <row r="384" spans="1:40" x14ac:dyDescent="0.25">
      <c r="A384" s="15">
        <v>3442</v>
      </c>
      <c r="B384" s="64" t="s">
        <v>323</v>
      </c>
      <c r="C384" s="64"/>
      <c r="D384" s="56"/>
      <c r="E384" s="61"/>
      <c r="F384" s="65">
        <v>1</v>
      </c>
      <c r="H384" s="59">
        <f t="shared" si="543"/>
        <v>1</v>
      </c>
      <c r="I384" s="60">
        <v>1</v>
      </c>
      <c r="J384" s="61" t="s">
        <v>77</v>
      </c>
      <c r="K384" s="57"/>
      <c r="L384" s="174">
        <f t="shared" si="544"/>
        <v>0</v>
      </c>
      <c r="M384" s="174">
        <f>0</f>
        <v>0</v>
      </c>
      <c r="N384" s="5">
        <f t="shared" si="545"/>
        <v>0</v>
      </c>
      <c r="O384" s="67"/>
      <c r="P384" s="5">
        <f t="shared" si="546"/>
        <v>0</v>
      </c>
      <c r="U384" s="5">
        <f t="shared" si="547"/>
        <v>0</v>
      </c>
      <c r="V384" s="63">
        <f t="shared" si="548"/>
        <v>0</v>
      </c>
      <c r="W384" s="139">
        <f t="shared" si="549"/>
        <v>0</v>
      </c>
      <c r="AA384" s="184">
        <f t="shared" si="550"/>
        <v>0</v>
      </c>
      <c r="AB384" s="128"/>
      <c r="AC384" s="5">
        <f>SUMIF('Uitdraai administratie'!G:G,A:A,'Uitdraai administratie'!F:F)</f>
        <v>0</v>
      </c>
      <c r="AH384" s="128">
        <f>SUMIF('Uitdraai administratie'!G:G,A:A,'Uitdraai administratie'!F:F)</f>
        <v>0</v>
      </c>
      <c r="AI384" s="201">
        <f t="shared" si="551"/>
        <v>0</v>
      </c>
      <c r="AJ384" s="203">
        <f t="shared" si="552"/>
        <v>0</v>
      </c>
      <c r="AL384" s="174">
        <f>SUMIF('Uitdraai administratie'!G:G,A:A,'Uitdraai administratie'!T:T)</f>
        <v>0</v>
      </c>
      <c r="AM384" s="174">
        <f t="shared" si="553"/>
        <v>0</v>
      </c>
      <c r="AN384" s="174">
        <f t="shared" si="554"/>
        <v>0</v>
      </c>
    </row>
    <row r="385" spans="1:40" x14ac:dyDescent="0.25">
      <c r="A385" s="69">
        <v>3444</v>
      </c>
      <c r="B385" s="64" t="s">
        <v>324</v>
      </c>
      <c r="C385" s="64"/>
      <c r="D385" s="56"/>
      <c r="E385" s="61"/>
      <c r="F385" s="65">
        <v>1</v>
      </c>
      <c r="H385" s="59">
        <f t="shared" si="543"/>
        <v>1</v>
      </c>
      <c r="I385" s="60">
        <v>1</v>
      </c>
      <c r="J385" s="61" t="s">
        <v>126</v>
      </c>
      <c r="K385" s="57"/>
      <c r="L385" s="174">
        <f t="shared" si="544"/>
        <v>0</v>
      </c>
      <c r="M385" s="174">
        <f>0</f>
        <v>0</v>
      </c>
      <c r="N385" s="5">
        <f t="shared" si="545"/>
        <v>0</v>
      </c>
      <c r="O385" s="67"/>
      <c r="P385" s="5">
        <f t="shared" si="546"/>
        <v>0</v>
      </c>
      <c r="U385" s="5">
        <f t="shared" si="547"/>
        <v>0</v>
      </c>
      <c r="V385" s="63">
        <f t="shared" si="548"/>
        <v>0</v>
      </c>
      <c r="W385" s="139">
        <f t="shared" si="549"/>
        <v>0</v>
      </c>
      <c r="AA385" s="184">
        <f t="shared" si="550"/>
        <v>0</v>
      </c>
      <c r="AB385" s="128"/>
      <c r="AC385" s="5">
        <f>SUMIF('Uitdraai administratie'!G:G,A:A,'Uitdraai administratie'!F:F)</f>
        <v>0</v>
      </c>
      <c r="AH385" s="128">
        <f>SUMIF('Uitdraai administratie'!G:G,A:A,'Uitdraai administratie'!F:F)</f>
        <v>0</v>
      </c>
      <c r="AI385" s="201">
        <f t="shared" si="551"/>
        <v>0</v>
      </c>
      <c r="AJ385" s="203">
        <f t="shared" si="552"/>
        <v>0</v>
      </c>
      <c r="AL385" s="174">
        <f>SUMIF('Uitdraai administratie'!G:G,A:A,'Uitdraai administratie'!T:T)</f>
        <v>0</v>
      </c>
      <c r="AM385" s="174">
        <f t="shared" si="553"/>
        <v>0</v>
      </c>
      <c r="AN385" s="174">
        <f t="shared" si="554"/>
        <v>0</v>
      </c>
    </row>
    <row r="386" spans="1:40" x14ac:dyDescent="0.25">
      <c r="A386" s="69">
        <v>3445</v>
      </c>
      <c r="B386" s="64" t="s">
        <v>325</v>
      </c>
      <c r="C386" s="64"/>
      <c r="D386" s="56"/>
      <c r="E386" s="61"/>
      <c r="F386" s="65">
        <f>shoot</f>
        <v>0</v>
      </c>
      <c r="H386" s="59">
        <f t="shared" si="543"/>
        <v>0</v>
      </c>
      <c r="I386" s="60">
        <v>1</v>
      </c>
      <c r="J386" s="61" t="s">
        <v>126</v>
      </c>
      <c r="K386" s="57"/>
      <c r="L386" s="174">
        <f t="shared" si="544"/>
        <v>0</v>
      </c>
      <c r="M386" s="174">
        <f>0</f>
        <v>0</v>
      </c>
      <c r="N386" s="5">
        <f t="shared" si="545"/>
        <v>0</v>
      </c>
      <c r="O386" s="67"/>
      <c r="P386" s="5">
        <f t="shared" si="546"/>
        <v>0</v>
      </c>
      <c r="U386" s="5">
        <f t="shared" si="547"/>
        <v>0</v>
      </c>
      <c r="V386" s="63">
        <f t="shared" si="548"/>
        <v>0</v>
      </c>
      <c r="W386" s="139">
        <f t="shared" si="549"/>
        <v>0</v>
      </c>
      <c r="AA386" s="184">
        <f t="shared" si="550"/>
        <v>0</v>
      </c>
      <c r="AB386" s="128"/>
      <c r="AC386" s="5">
        <f>SUMIF('Uitdraai administratie'!G:G,A:A,'Uitdraai administratie'!F:F)</f>
        <v>0</v>
      </c>
      <c r="AH386" s="128">
        <f>SUMIF('Uitdraai administratie'!G:G,A:A,'Uitdraai administratie'!F:F)</f>
        <v>0</v>
      </c>
      <c r="AI386" s="201">
        <f t="shared" si="551"/>
        <v>0</v>
      </c>
      <c r="AJ386" s="203">
        <f t="shared" si="552"/>
        <v>0</v>
      </c>
      <c r="AL386" s="174">
        <f>SUMIF('Uitdraai administratie'!G:G,A:A,'Uitdraai administratie'!T:T)</f>
        <v>0</v>
      </c>
      <c r="AM386" s="174">
        <f t="shared" si="553"/>
        <v>0</v>
      </c>
      <c r="AN386" s="174">
        <f t="shared" si="554"/>
        <v>0</v>
      </c>
    </row>
    <row r="387" spans="1:40" x14ac:dyDescent="0.25">
      <c r="A387" s="15">
        <v>3447</v>
      </c>
      <c r="B387" s="64" t="s">
        <v>326</v>
      </c>
      <c r="C387" s="64"/>
      <c r="D387" s="56"/>
      <c r="E387" s="61"/>
      <c r="F387" s="65">
        <v>1</v>
      </c>
      <c r="H387" s="59">
        <f t="shared" si="543"/>
        <v>1</v>
      </c>
      <c r="I387" s="60">
        <v>1</v>
      </c>
      <c r="J387" s="61" t="s">
        <v>77</v>
      </c>
      <c r="K387" s="57"/>
      <c r="L387" s="174">
        <f t="shared" si="544"/>
        <v>0</v>
      </c>
      <c r="M387" s="174">
        <f>0</f>
        <v>0</v>
      </c>
      <c r="N387" s="5">
        <f t="shared" si="545"/>
        <v>0</v>
      </c>
      <c r="O387" s="67"/>
      <c r="P387" s="5">
        <f t="shared" si="546"/>
        <v>0</v>
      </c>
      <c r="U387" s="5">
        <f t="shared" si="547"/>
        <v>0</v>
      </c>
      <c r="V387" s="63">
        <f t="shared" si="548"/>
        <v>0</v>
      </c>
      <c r="W387" s="139">
        <f t="shared" si="549"/>
        <v>0</v>
      </c>
      <c r="AA387" s="184">
        <f t="shared" si="550"/>
        <v>0</v>
      </c>
      <c r="AB387" s="128"/>
      <c r="AC387" s="5">
        <f>SUMIF('Uitdraai administratie'!G:G,A:A,'Uitdraai administratie'!F:F)</f>
        <v>0</v>
      </c>
      <c r="AH387" s="128">
        <f>SUMIF('Uitdraai administratie'!G:G,A:A,'Uitdraai administratie'!F:F)</f>
        <v>0</v>
      </c>
      <c r="AI387" s="201">
        <f t="shared" si="551"/>
        <v>0</v>
      </c>
      <c r="AJ387" s="203">
        <f t="shared" si="552"/>
        <v>0</v>
      </c>
      <c r="AL387" s="174">
        <f>SUMIF('Uitdraai administratie'!G:G,A:A,'Uitdraai administratie'!T:T)</f>
        <v>0</v>
      </c>
      <c r="AM387" s="174">
        <f t="shared" si="553"/>
        <v>0</v>
      </c>
      <c r="AN387" s="174">
        <f t="shared" si="554"/>
        <v>0</v>
      </c>
    </row>
    <row r="388" spans="1:40" x14ac:dyDescent="0.25">
      <c r="A388" s="15">
        <v>3450</v>
      </c>
      <c r="B388" s="64" t="s">
        <v>327</v>
      </c>
      <c r="C388" s="64"/>
      <c r="D388" s="56"/>
      <c r="E388" s="61"/>
      <c r="F388" s="65">
        <v>1</v>
      </c>
      <c r="H388" s="59">
        <f t="shared" si="543"/>
        <v>1</v>
      </c>
      <c r="I388" s="60">
        <v>1</v>
      </c>
      <c r="J388" s="61" t="s">
        <v>77</v>
      </c>
      <c r="K388" s="57"/>
      <c r="L388" s="174">
        <f t="shared" si="544"/>
        <v>0</v>
      </c>
      <c r="M388" s="174">
        <f>0</f>
        <v>0</v>
      </c>
      <c r="N388" s="5">
        <f t="shared" si="545"/>
        <v>0</v>
      </c>
      <c r="O388" s="67"/>
      <c r="P388" s="5">
        <f t="shared" si="546"/>
        <v>0</v>
      </c>
      <c r="U388" s="5">
        <f t="shared" si="547"/>
        <v>0</v>
      </c>
      <c r="V388" s="63">
        <f t="shared" si="548"/>
        <v>0</v>
      </c>
      <c r="W388" s="139">
        <f t="shared" si="549"/>
        <v>0</v>
      </c>
      <c r="AA388" s="184">
        <f t="shared" si="550"/>
        <v>0</v>
      </c>
      <c r="AB388" s="128"/>
      <c r="AC388" s="5">
        <f>SUMIF('Uitdraai administratie'!G:G,A:A,'Uitdraai administratie'!F:F)</f>
        <v>0</v>
      </c>
      <c r="AH388" s="128">
        <f>SUMIF('Uitdraai administratie'!G:G,A:A,'Uitdraai administratie'!F:F)</f>
        <v>0</v>
      </c>
      <c r="AI388" s="201">
        <f t="shared" si="551"/>
        <v>0</v>
      </c>
      <c r="AJ388" s="203">
        <f t="shared" si="552"/>
        <v>0</v>
      </c>
      <c r="AL388" s="174">
        <f>SUMIF('Uitdraai administratie'!G:G,A:A,'Uitdraai administratie'!T:T)</f>
        <v>0</v>
      </c>
      <c r="AM388" s="174">
        <f t="shared" si="553"/>
        <v>0</v>
      </c>
      <c r="AN388" s="174">
        <f t="shared" si="554"/>
        <v>0</v>
      </c>
    </row>
    <row r="389" spans="1:40" x14ac:dyDescent="0.25">
      <c r="A389" s="69">
        <v>3477</v>
      </c>
      <c r="B389" s="64" t="s">
        <v>328</v>
      </c>
      <c r="C389" s="64"/>
      <c r="D389" s="56"/>
      <c r="E389" s="61"/>
      <c r="F389" s="65">
        <v>1</v>
      </c>
      <c r="H389" s="59">
        <f t="shared" si="543"/>
        <v>1</v>
      </c>
      <c r="I389" s="60">
        <v>1</v>
      </c>
      <c r="J389" s="61" t="s">
        <v>77</v>
      </c>
      <c r="K389" s="57"/>
      <c r="L389" s="174">
        <f t="shared" si="544"/>
        <v>0</v>
      </c>
      <c r="M389" s="174">
        <f>0</f>
        <v>0</v>
      </c>
      <c r="N389" s="5">
        <f t="shared" si="545"/>
        <v>0</v>
      </c>
      <c r="O389" s="67"/>
      <c r="P389" s="5">
        <f t="shared" si="546"/>
        <v>0</v>
      </c>
      <c r="U389" s="5">
        <f t="shared" si="547"/>
        <v>0</v>
      </c>
      <c r="V389" s="63">
        <f t="shared" si="548"/>
        <v>0</v>
      </c>
      <c r="W389" s="139">
        <f t="shared" si="549"/>
        <v>0</v>
      </c>
      <c r="AA389" s="184">
        <f t="shared" si="550"/>
        <v>0</v>
      </c>
      <c r="AB389" s="128"/>
      <c r="AC389" s="5">
        <f>SUMIF('Uitdraai administratie'!G:G,A:A,'Uitdraai administratie'!F:F)</f>
        <v>0</v>
      </c>
      <c r="AH389" s="128">
        <f>SUMIF('Uitdraai administratie'!G:G,A:A,'Uitdraai administratie'!F:F)</f>
        <v>0</v>
      </c>
      <c r="AI389" s="201">
        <f t="shared" si="551"/>
        <v>0</v>
      </c>
      <c r="AJ389" s="203">
        <f t="shared" si="552"/>
        <v>0</v>
      </c>
      <c r="AL389" s="174">
        <f>SUMIF('Uitdraai administratie'!G:G,A:A,'Uitdraai administratie'!T:T)</f>
        <v>0</v>
      </c>
      <c r="AM389" s="174">
        <f t="shared" si="553"/>
        <v>0</v>
      </c>
      <c r="AN389" s="174">
        <f t="shared" si="554"/>
        <v>0</v>
      </c>
    </row>
    <row r="390" spans="1:40" x14ac:dyDescent="0.25">
      <c r="A390" s="15">
        <v>3483</v>
      </c>
      <c r="B390" s="64" t="s">
        <v>329</v>
      </c>
      <c r="C390" s="64"/>
      <c r="D390" s="56"/>
      <c r="E390" s="61"/>
      <c r="F390" s="65">
        <v>1</v>
      </c>
      <c r="H390" s="59">
        <f t="shared" si="543"/>
        <v>1</v>
      </c>
      <c r="I390" s="60">
        <v>1</v>
      </c>
      <c r="J390" s="61" t="s">
        <v>126</v>
      </c>
      <c r="K390" s="57"/>
      <c r="L390" s="174">
        <f t="shared" si="544"/>
        <v>0</v>
      </c>
      <c r="M390" s="174">
        <f>0</f>
        <v>0</v>
      </c>
      <c r="N390" s="5">
        <f t="shared" si="545"/>
        <v>0</v>
      </c>
      <c r="O390" s="67"/>
      <c r="P390" s="5">
        <f t="shared" si="546"/>
        <v>0</v>
      </c>
      <c r="U390" s="5">
        <f t="shared" si="547"/>
        <v>0</v>
      </c>
      <c r="V390" s="63">
        <f t="shared" si="548"/>
        <v>0</v>
      </c>
      <c r="W390" s="139">
        <f t="shared" si="549"/>
        <v>0</v>
      </c>
      <c r="AA390" s="184">
        <f t="shared" si="550"/>
        <v>0</v>
      </c>
      <c r="AB390" s="128"/>
      <c r="AC390" s="5">
        <f>SUMIF('Uitdraai administratie'!G:G,A:A,'Uitdraai administratie'!F:F)</f>
        <v>0</v>
      </c>
      <c r="AH390" s="128">
        <f>SUMIF('Uitdraai administratie'!G:G,A:A,'Uitdraai administratie'!F:F)</f>
        <v>0</v>
      </c>
      <c r="AI390" s="201">
        <f t="shared" si="551"/>
        <v>0</v>
      </c>
      <c r="AJ390" s="203">
        <f t="shared" si="552"/>
        <v>0</v>
      </c>
      <c r="AL390" s="174">
        <f>SUMIF('Uitdraai administratie'!G:G,A:A,'Uitdraai administratie'!T:T)</f>
        <v>0</v>
      </c>
      <c r="AM390" s="174">
        <f t="shared" si="553"/>
        <v>0</v>
      </c>
      <c r="AN390" s="174">
        <f t="shared" si="554"/>
        <v>0</v>
      </c>
    </row>
    <row r="391" spans="1:40" x14ac:dyDescent="0.25">
      <c r="A391" s="15"/>
      <c r="B391" s="71" t="s">
        <v>6</v>
      </c>
      <c r="C391" s="71"/>
      <c r="D391" s="56"/>
      <c r="E391" s="61"/>
      <c r="H391" s="59"/>
      <c r="J391" s="61"/>
      <c r="K391" s="57"/>
      <c r="L391" s="170">
        <f t="shared" ref="L391:M391" si="555">SUM(L374:L390)</f>
        <v>0</v>
      </c>
      <c r="M391" s="170">
        <f t="shared" si="555"/>
        <v>0</v>
      </c>
      <c r="N391" s="27">
        <f t="shared" ref="N391:W391" si="556">SUM(N374:N390)</f>
        <v>0</v>
      </c>
      <c r="O391" s="72">
        <f t="shared" si="556"/>
        <v>0</v>
      </c>
      <c r="P391" s="27">
        <f t="shared" si="556"/>
        <v>0</v>
      </c>
      <c r="Q391" s="73">
        <f t="shared" si="556"/>
        <v>0</v>
      </c>
      <c r="R391" s="73">
        <f t="shared" si="556"/>
        <v>0</v>
      </c>
      <c r="S391" s="73">
        <f t="shared" si="556"/>
        <v>0</v>
      </c>
      <c r="T391" s="73">
        <f t="shared" si="556"/>
        <v>0</v>
      </c>
      <c r="U391" s="27">
        <f t="shared" si="556"/>
        <v>0</v>
      </c>
      <c r="V391" s="73">
        <f t="shared" si="556"/>
        <v>0</v>
      </c>
      <c r="W391" s="141">
        <f t="shared" si="556"/>
        <v>0</v>
      </c>
      <c r="X391" s="147"/>
      <c r="Y391" s="147"/>
      <c r="Z391" s="142"/>
      <c r="AA391" s="181">
        <f t="shared" ref="AA391:AJ391" si="557">SUM(AA374:AA390)</f>
        <v>0</v>
      </c>
      <c r="AB391" s="124">
        <f t="shared" si="557"/>
        <v>0</v>
      </c>
      <c r="AC391" s="27">
        <f t="shared" si="557"/>
        <v>0</v>
      </c>
      <c r="AD391" s="124">
        <f t="shared" si="557"/>
        <v>0</v>
      </c>
      <c r="AE391" s="124">
        <f t="shared" si="557"/>
        <v>0</v>
      </c>
      <c r="AF391" s="124">
        <f t="shared" si="557"/>
        <v>0</v>
      </c>
      <c r="AG391" s="124">
        <f t="shared" si="557"/>
        <v>0</v>
      </c>
      <c r="AH391" s="124">
        <f t="shared" si="557"/>
        <v>0</v>
      </c>
      <c r="AI391" s="201">
        <f t="shared" si="557"/>
        <v>0</v>
      </c>
      <c r="AJ391" s="203">
        <f t="shared" si="557"/>
        <v>0</v>
      </c>
      <c r="AL391" s="170">
        <f t="shared" ref="AL391:AM391" si="558">SUM(AL374:AL390)</f>
        <v>0</v>
      </c>
      <c r="AM391" s="170">
        <f t="shared" si="558"/>
        <v>0</v>
      </c>
      <c r="AN391" s="170">
        <f t="shared" ref="AN391" si="559">SUM(AN374:AN390)</f>
        <v>0</v>
      </c>
    </row>
    <row r="392" spans="1:40" x14ac:dyDescent="0.25">
      <c r="A392" s="42"/>
      <c r="B392" s="64"/>
      <c r="C392" s="64"/>
      <c r="D392" s="56"/>
      <c r="H392" s="59"/>
      <c r="K392" s="57"/>
      <c r="L392" s="174"/>
      <c r="M392" s="174"/>
      <c r="N392" s="5"/>
      <c r="O392" s="67"/>
      <c r="U392" s="5"/>
      <c r="AA392" s="184"/>
      <c r="AB392" s="128"/>
      <c r="AL392" s="174"/>
      <c r="AM392" s="174"/>
      <c r="AN392" s="174"/>
    </row>
    <row r="393" spans="1:40" x14ac:dyDescent="0.25">
      <c r="A393" s="23">
        <v>3500</v>
      </c>
      <c r="B393" s="8" t="s">
        <v>38</v>
      </c>
      <c r="C393" s="8"/>
      <c r="D393" s="56"/>
      <c r="E393" s="61"/>
      <c r="H393" s="59"/>
      <c r="J393" s="61"/>
      <c r="K393" s="57"/>
      <c r="L393" s="174"/>
      <c r="M393" s="174"/>
      <c r="N393" s="5"/>
      <c r="O393" s="67"/>
      <c r="U393" s="5"/>
      <c r="AA393" s="184"/>
      <c r="AB393" s="128"/>
      <c r="AL393" s="174"/>
      <c r="AM393" s="174"/>
      <c r="AN393" s="174"/>
    </row>
    <row r="394" spans="1:40" x14ac:dyDescent="0.25">
      <c r="A394" s="15">
        <v>3501</v>
      </c>
      <c r="B394" s="64" t="s">
        <v>330</v>
      </c>
      <c r="C394" s="64"/>
      <c r="D394" s="56"/>
      <c r="E394" s="60">
        <f>ROUND(shoot*0.15,0)</f>
        <v>0</v>
      </c>
      <c r="F394" s="65">
        <f>shoot</f>
        <v>0</v>
      </c>
      <c r="H394" s="59">
        <f t="shared" ref="H394:H409" si="560">SUM(E394:G394)</f>
        <v>0</v>
      </c>
      <c r="I394" s="60">
        <v>1</v>
      </c>
      <c r="J394" s="61" t="s">
        <v>126</v>
      </c>
      <c r="K394" s="57"/>
      <c r="L394" s="174">
        <f t="shared" ref="L394:L409" si="561">H:H*I:I*K:K</f>
        <v>0</v>
      </c>
      <c r="M394" s="174">
        <f>0</f>
        <v>0</v>
      </c>
      <c r="N394" s="5">
        <f t="shared" ref="N394:N409" si="562">L:L+M:M</f>
        <v>0</v>
      </c>
      <c r="O394" s="67"/>
      <c r="P394" s="5">
        <f t="shared" ref="P394:P409" si="563">MAX(N394-SUM(Q394:T394),0)</f>
        <v>0</v>
      </c>
      <c r="U394" s="5">
        <f t="shared" ref="U394:U409" si="564">N394-SUM(P394:T394)</f>
        <v>0</v>
      </c>
      <c r="V394" s="63">
        <f t="shared" ref="V394:V409" si="565">P394</f>
        <v>0</v>
      </c>
      <c r="W394" s="139">
        <f t="shared" ref="W394:W409" si="566">X:X+Y:Y</f>
        <v>0</v>
      </c>
      <c r="AA394" s="184">
        <f t="shared" ref="AA394:AA409" si="567">AC:AC+AD:AD+AE:AE+AF:AF+AG:AG</f>
        <v>0</v>
      </c>
      <c r="AB394" s="128"/>
      <c r="AC394" s="5">
        <f>SUMIF('Uitdraai administratie'!G:G,A:A,'Uitdraai administratie'!F:F)</f>
        <v>0</v>
      </c>
      <c r="AH394" s="128">
        <f>SUMIF('Uitdraai administratie'!G:G,A:A,'Uitdraai administratie'!F:F)</f>
        <v>0</v>
      </c>
      <c r="AI394" s="201">
        <f t="shared" ref="AI394:AI409" si="568">W:W+AA:AA</f>
        <v>0</v>
      </c>
      <c r="AJ394" s="203">
        <f t="shared" ref="AJ394:AJ409" si="569">N:N-AI:AI</f>
        <v>0</v>
      </c>
      <c r="AL394" s="174">
        <f>SUMIF('Uitdraai administratie'!G:G,A:A,'Uitdraai administratie'!T:T)</f>
        <v>0</v>
      </c>
      <c r="AM394" s="174">
        <f t="shared" ref="AM394:AM409" si="570">M:M</f>
        <v>0</v>
      </c>
      <c r="AN394" s="174">
        <f t="shared" ref="AN394:AN409" si="571">AM:AM-AL:AL</f>
        <v>0</v>
      </c>
    </row>
    <row r="395" spans="1:40" x14ac:dyDescent="0.25">
      <c r="A395" s="69">
        <v>3503</v>
      </c>
      <c r="B395" s="64" t="s">
        <v>331</v>
      </c>
      <c r="C395" s="64"/>
      <c r="D395" s="56"/>
      <c r="E395" s="61"/>
      <c r="F395" s="65">
        <v>0</v>
      </c>
      <c r="H395" s="59">
        <f t="shared" si="560"/>
        <v>0</v>
      </c>
      <c r="I395" s="60">
        <v>1</v>
      </c>
      <c r="J395" s="61" t="s">
        <v>126</v>
      </c>
      <c r="K395" s="57"/>
      <c r="L395" s="174">
        <f t="shared" si="561"/>
        <v>0</v>
      </c>
      <c r="M395" s="174">
        <f>0</f>
        <v>0</v>
      </c>
      <c r="N395" s="5">
        <f t="shared" si="562"/>
        <v>0</v>
      </c>
      <c r="O395" s="67"/>
      <c r="P395" s="5">
        <f t="shared" si="563"/>
        <v>0</v>
      </c>
      <c r="U395" s="5">
        <f t="shared" si="564"/>
        <v>0</v>
      </c>
      <c r="V395" s="63">
        <f t="shared" si="565"/>
        <v>0</v>
      </c>
      <c r="W395" s="139">
        <f t="shared" si="566"/>
        <v>0</v>
      </c>
      <c r="AA395" s="184">
        <f t="shared" si="567"/>
        <v>0</v>
      </c>
      <c r="AB395" s="128"/>
      <c r="AC395" s="5">
        <f>SUMIF('Uitdraai administratie'!G:G,A:A,'Uitdraai administratie'!F:F)</f>
        <v>0</v>
      </c>
      <c r="AH395" s="128">
        <f>SUMIF('Uitdraai administratie'!G:G,A:A,'Uitdraai administratie'!F:F)</f>
        <v>0</v>
      </c>
      <c r="AI395" s="201">
        <f t="shared" si="568"/>
        <v>0</v>
      </c>
      <c r="AJ395" s="203">
        <f t="shared" si="569"/>
        <v>0</v>
      </c>
      <c r="AL395" s="174">
        <f>SUMIF('Uitdraai administratie'!G:G,A:A,'Uitdraai administratie'!T:T)</f>
        <v>0</v>
      </c>
      <c r="AM395" s="174">
        <f t="shared" si="570"/>
        <v>0</v>
      </c>
      <c r="AN395" s="174">
        <f t="shared" si="571"/>
        <v>0</v>
      </c>
    </row>
    <row r="396" spans="1:40" x14ac:dyDescent="0.25">
      <c r="A396" s="69">
        <v>3504</v>
      </c>
      <c r="B396" s="64" t="s">
        <v>332</v>
      </c>
      <c r="C396" s="64"/>
      <c r="D396" s="56"/>
      <c r="E396" s="61"/>
      <c r="F396" s="65">
        <f>shoot</f>
        <v>0</v>
      </c>
      <c r="H396" s="59">
        <f t="shared" si="560"/>
        <v>0</v>
      </c>
      <c r="I396" s="60">
        <v>1</v>
      </c>
      <c r="J396" s="61" t="s">
        <v>126</v>
      </c>
      <c r="K396" s="57"/>
      <c r="L396" s="174">
        <f t="shared" si="561"/>
        <v>0</v>
      </c>
      <c r="M396" s="174">
        <f>0</f>
        <v>0</v>
      </c>
      <c r="N396" s="5">
        <f t="shared" si="562"/>
        <v>0</v>
      </c>
      <c r="O396" s="67"/>
      <c r="P396" s="5">
        <f t="shared" si="563"/>
        <v>0</v>
      </c>
      <c r="U396" s="5">
        <f t="shared" si="564"/>
        <v>0</v>
      </c>
      <c r="V396" s="63">
        <f t="shared" si="565"/>
        <v>0</v>
      </c>
      <c r="W396" s="139">
        <f t="shared" si="566"/>
        <v>0</v>
      </c>
      <c r="AA396" s="184">
        <f t="shared" si="567"/>
        <v>0</v>
      </c>
      <c r="AB396" s="128"/>
      <c r="AC396" s="5">
        <f>SUMIF('Uitdraai administratie'!G:G,A:A,'Uitdraai administratie'!F:F)</f>
        <v>0</v>
      </c>
      <c r="AH396" s="128">
        <f>SUMIF('Uitdraai administratie'!G:G,A:A,'Uitdraai administratie'!F:F)</f>
        <v>0</v>
      </c>
      <c r="AI396" s="201">
        <f t="shared" si="568"/>
        <v>0</v>
      </c>
      <c r="AJ396" s="203">
        <f t="shared" si="569"/>
        <v>0</v>
      </c>
      <c r="AL396" s="174">
        <f>SUMIF('Uitdraai administratie'!G:G,A:A,'Uitdraai administratie'!T:T)</f>
        <v>0</v>
      </c>
      <c r="AM396" s="174">
        <f t="shared" si="570"/>
        <v>0</v>
      </c>
      <c r="AN396" s="174">
        <f t="shared" si="571"/>
        <v>0</v>
      </c>
    </row>
    <row r="397" spans="1:40" x14ac:dyDescent="0.25">
      <c r="A397" s="69">
        <v>3505</v>
      </c>
      <c r="B397" s="64" t="s">
        <v>333</v>
      </c>
      <c r="C397" s="64"/>
      <c r="D397" s="56"/>
      <c r="E397" s="61"/>
      <c r="F397" s="65">
        <v>1</v>
      </c>
      <c r="H397" s="59">
        <f t="shared" si="560"/>
        <v>1</v>
      </c>
      <c r="I397" s="60">
        <v>1</v>
      </c>
      <c r="J397" s="61" t="s">
        <v>126</v>
      </c>
      <c r="K397" s="57"/>
      <c r="L397" s="174">
        <f t="shared" si="561"/>
        <v>0</v>
      </c>
      <c r="M397" s="174">
        <f>0</f>
        <v>0</v>
      </c>
      <c r="N397" s="5">
        <f t="shared" si="562"/>
        <v>0</v>
      </c>
      <c r="O397" s="67"/>
      <c r="P397" s="5">
        <f t="shared" si="563"/>
        <v>0</v>
      </c>
      <c r="U397" s="5">
        <f t="shared" si="564"/>
        <v>0</v>
      </c>
      <c r="V397" s="63">
        <f t="shared" si="565"/>
        <v>0</v>
      </c>
      <c r="W397" s="139">
        <f t="shared" si="566"/>
        <v>0</v>
      </c>
      <c r="AA397" s="184">
        <f t="shared" si="567"/>
        <v>0</v>
      </c>
      <c r="AB397" s="128"/>
      <c r="AC397" s="5">
        <f>SUMIF('Uitdraai administratie'!G:G,A:A,'Uitdraai administratie'!F:F)</f>
        <v>0</v>
      </c>
      <c r="AH397" s="128">
        <f>SUMIF('Uitdraai administratie'!G:G,A:A,'Uitdraai administratie'!F:F)</f>
        <v>0</v>
      </c>
      <c r="AI397" s="201">
        <f t="shared" si="568"/>
        <v>0</v>
      </c>
      <c r="AJ397" s="203">
        <f t="shared" si="569"/>
        <v>0</v>
      </c>
      <c r="AL397" s="174">
        <f>SUMIF('Uitdraai administratie'!G:G,A:A,'Uitdraai administratie'!T:T)</f>
        <v>0</v>
      </c>
      <c r="AM397" s="174">
        <f t="shared" si="570"/>
        <v>0</v>
      </c>
      <c r="AN397" s="174">
        <f t="shared" si="571"/>
        <v>0</v>
      </c>
    </row>
    <row r="398" spans="1:40" x14ac:dyDescent="0.25">
      <c r="A398" s="69">
        <v>3509</v>
      </c>
      <c r="B398" s="64" t="s">
        <v>334</v>
      </c>
      <c r="C398" s="64"/>
      <c r="D398" s="56"/>
      <c r="E398" s="61"/>
      <c r="F398" s="65">
        <v>1</v>
      </c>
      <c r="H398" s="59">
        <f t="shared" si="560"/>
        <v>1</v>
      </c>
      <c r="I398" s="60">
        <v>1</v>
      </c>
      <c r="J398" s="61" t="s">
        <v>126</v>
      </c>
      <c r="K398" s="57"/>
      <c r="L398" s="174">
        <f t="shared" si="561"/>
        <v>0</v>
      </c>
      <c r="M398" s="174">
        <f>0</f>
        <v>0</v>
      </c>
      <c r="N398" s="5">
        <f t="shared" si="562"/>
        <v>0</v>
      </c>
      <c r="O398" s="67"/>
      <c r="P398" s="5">
        <f t="shared" si="563"/>
        <v>0</v>
      </c>
      <c r="U398" s="5">
        <f t="shared" si="564"/>
        <v>0</v>
      </c>
      <c r="V398" s="63">
        <f t="shared" si="565"/>
        <v>0</v>
      </c>
      <c r="W398" s="139">
        <f t="shared" si="566"/>
        <v>0</v>
      </c>
      <c r="AA398" s="184">
        <f t="shared" si="567"/>
        <v>0</v>
      </c>
      <c r="AB398" s="128"/>
      <c r="AC398" s="5">
        <f>SUMIF('Uitdraai administratie'!G:G,A:A,'Uitdraai administratie'!F:F)</f>
        <v>0</v>
      </c>
      <c r="AH398" s="128">
        <f>SUMIF('Uitdraai administratie'!G:G,A:A,'Uitdraai administratie'!F:F)</f>
        <v>0</v>
      </c>
      <c r="AI398" s="201">
        <f t="shared" si="568"/>
        <v>0</v>
      </c>
      <c r="AJ398" s="203">
        <f t="shared" si="569"/>
        <v>0</v>
      </c>
      <c r="AL398" s="174">
        <f>SUMIF('Uitdraai administratie'!G:G,A:A,'Uitdraai administratie'!T:T)</f>
        <v>0</v>
      </c>
      <c r="AM398" s="174">
        <f t="shared" si="570"/>
        <v>0</v>
      </c>
      <c r="AN398" s="174">
        <f t="shared" si="571"/>
        <v>0</v>
      </c>
    </row>
    <row r="399" spans="1:40" x14ac:dyDescent="0.25">
      <c r="A399" s="69">
        <v>3513</v>
      </c>
      <c r="B399" s="64" t="s">
        <v>209</v>
      </c>
      <c r="C399" s="64"/>
      <c r="D399" s="56"/>
      <c r="E399" s="61"/>
      <c r="F399" s="65">
        <v>1</v>
      </c>
      <c r="H399" s="59">
        <f t="shared" si="560"/>
        <v>1</v>
      </c>
      <c r="I399" s="60">
        <v>1</v>
      </c>
      <c r="J399" s="61" t="s">
        <v>164</v>
      </c>
      <c r="K399" s="57"/>
      <c r="L399" s="174">
        <f t="shared" si="561"/>
        <v>0</v>
      </c>
      <c r="M399" s="174">
        <f>0</f>
        <v>0</v>
      </c>
      <c r="N399" s="5">
        <f t="shared" si="562"/>
        <v>0</v>
      </c>
      <c r="O399" s="67"/>
      <c r="P399" s="5">
        <f t="shared" si="563"/>
        <v>0</v>
      </c>
      <c r="U399" s="5">
        <f t="shared" si="564"/>
        <v>0</v>
      </c>
      <c r="V399" s="63">
        <f t="shared" si="565"/>
        <v>0</v>
      </c>
      <c r="W399" s="139">
        <f t="shared" si="566"/>
        <v>0</v>
      </c>
      <c r="AA399" s="184">
        <f t="shared" si="567"/>
        <v>0</v>
      </c>
      <c r="AB399" s="128"/>
      <c r="AC399" s="5">
        <f>SUMIF('Uitdraai administratie'!G:G,A:A,'Uitdraai administratie'!F:F)</f>
        <v>0</v>
      </c>
      <c r="AH399" s="128">
        <f>SUMIF('Uitdraai administratie'!G:G,A:A,'Uitdraai administratie'!F:F)</f>
        <v>0</v>
      </c>
      <c r="AI399" s="201">
        <f t="shared" si="568"/>
        <v>0</v>
      </c>
      <c r="AJ399" s="203">
        <f t="shared" si="569"/>
        <v>0</v>
      </c>
      <c r="AL399" s="174">
        <f>SUMIF('Uitdraai administratie'!G:G,A:A,'Uitdraai administratie'!T:T)</f>
        <v>0</v>
      </c>
      <c r="AM399" s="174">
        <f t="shared" si="570"/>
        <v>0</v>
      </c>
      <c r="AN399" s="174">
        <f t="shared" si="571"/>
        <v>0</v>
      </c>
    </row>
    <row r="400" spans="1:40" x14ac:dyDescent="0.25">
      <c r="A400" s="15">
        <v>3540</v>
      </c>
      <c r="B400" s="64" t="s">
        <v>335</v>
      </c>
      <c r="C400" s="64"/>
      <c r="D400" s="56"/>
      <c r="E400" s="61"/>
      <c r="F400" s="65">
        <f>shoot</f>
        <v>0</v>
      </c>
      <c r="H400" s="59">
        <f t="shared" si="560"/>
        <v>0</v>
      </c>
      <c r="I400" s="60">
        <v>1</v>
      </c>
      <c r="J400" s="61" t="s">
        <v>126</v>
      </c>
      <c r="K400" s="57"/>
      <c r="L400" s="174">
        <f t="shared" si="561"/>
        <v>0</v>
      </c>
      <c r="M400" s="174">
        <f>0</f>
        <v>0</v>
      </c>
      <c r="N400" s="5">
        <f t="shared" si="562"/>
        <v>0</v>
      </c>
      <c r="O400" s="67"/>
      <c r="P400" s="5">
        <f t="shared" si="563"/>
        <v>0</v>
      </c>
      <c r="U400" s="5">
        <f t="shared" si="564"/>
        <v>0</v>
      </c>
      <c r="V400" s="63">
        <f t="shared" si="565"/>
        <v>0</v>
      </c>
      <c r="W400" s="139">
        <f t="shared" si="566"/>
        <v>0</v>
      </c>
      <c r="AA400" s="184">
        <f t="shared" si="567"/>
        <v>0</v>
      </c>
      <c r="AB400" s="128"/>
      <c r="AC400" s="5">
        <f>SUMIF('Uitdraai administratie'!G:G,A:A,'Uitdraai administratie'!F:F)</f>
        <v>0</v>
      </c>
      <c r="AH400" s="128">
        <f>SUMIF('Uitdraai administratie'!G:G,A:A,'Uitdraai administratie'!F:F)</f>
        <v>0</v>
      </c>
      <c r="AI400" s="201">
        <f t="shared" si="568"/>
        <v>0</v>
      </c>
      <c r="AJ400" s="203">
        <f t="shared" si="569"/>
        <v>0</v>
      </c>
      <c r="AL400" s="174">
        <f>SUMIF('Uitdraai administratie'!G:G,A:A,'Uitdraai administratie'!T:T)</f>
        <v>0</v>
      </c>
      <c r="AM400" s="174">
        <f t="shared" si="570"/>
        <v>0</v>
      </c>
      <c r="AN400" s="174">
        <f t="shared" si="571"/>
        <v>0</v>
      </c>
    </row>
    <row r="401" spans="1:40" x14ac:dyDescent="0.25">
      <c r="A401" s="15">
        <v>3541</v>
      </c>
      <c r="B401" s="64" t="s">
        <v>161</v>
      </c>
      <c r="C401" s="64"/>
      <c r="D401" s="56"/>
      <c r="E401" s="61"/>
      <c r="F401" s="65">
        <v>1</v>
      </c>
      <c r="H401" s="59">
        <f t="shared" si="560"/>
        <v>1</v>
      </c>
      <c r="I401" s="60">
        <v>1</v>
      </c>
      <c r="J401" s="61" t="s">
        <v>77</v>
      </c>
      <c r="K401" s="57"/>
      <c r="L401" s="174">
        <f t="shared" si="561"/>
        <v>0</v>
      </c>
      <c r="M401" s="174">
        <f>0</f>
        <v>0</v>
      </c>
      <c r="N401" s="5">
        <f t="shared" si="562"/>
        <v>0</v>
      </c>
      <c r="O401" s="67"/>
      <c r="P401" s="5">
        <f t="shared" si="563"/>
        <v>0</v>
      </c>
      <c r="U401" s="5">
        <f t="shared" si="564"/>
        <v>0</v>
      </c>
      <c r="V401" s="63">
        <f t="shared" si="565"/>
        <v>0</v>
      </c>
      <c r="W401" s="139">
        <f t="shared" si="566"/>
        <v>0</v>
      </c>
      <c r="AA401" s="184">
        <f t="shared" si="567"/>
        <v>0</v>
      </c>
      <c r="AB401" s="128"/>
      <c r="AC401" s="5">
        <f>SUMIF('Uitdraai administratie'!G:G,A:A,'Uitdraai administratie'!F:F)</f>
        <v>0</v>
      </c>
      <c r="AH401" s="128">
        <f>SUMIF('Uitdraai administratie'!G:G,A:A,'Uitdraai administratie'!F:F)</f>
        <v>0</v>
      </c>
      <c r="AI401" s="201">
        <f t="shared" si="568"/>
        <v>0</v>
      </c>
      <c r="AJ401" s="203">
        <f t="shared" si="569"/>
        <v>0</v>
      </c>
      <c r="AL401" s="174">
        <f>SUMIF('Uitdraai administratie'!G:G,A:A,'Uitdraai administratie'!T:T)</f>
        <v>0</v>
      </c>
      <c r="AM401" s="174">
        <f t="shared" si="570"/>
        <v>0</v>
      </c>
      <c r="AN401" s="174">
        <f t="shared" si="571"/>
        <v>0</v>
      </c>
    </row>
    <row r="402" spans="1:40" x14ac:dyDescent="0.25">
      <c r="A402" s="15">
        <v>3542</v>
      </c>
      <c r="B402" s="64" t="s">
        <v>306</v>
      </c>
      <c r="C402" s="64"/>
      <c r="D402" s="56"/>
      <c r="E402" s="61"/>
      <c r="F402" s="65">
        <v>1</v>
      </c>
      <c r="H402" s="59">
        <f t="shared" si="560"/>
        <v>1</v>
      </c>
      <c r="I402" s="60">
        <v>1</v>
      </c>
      <c r="J402" s="61" t="s">
        <v>77</v>
      </c>
      <c r="K402" s="57"/>
      <c r="L402" s="174">
        <f t="shared" si="561"/>
        <v>0</v>
      </c>
      <c r="M402" s="174">
        <f>0</f>
        <v>0</v>
      </c>
      <c r="N402" s="5">
        <f t="shared" si="562"/>
        <v>0</v>
      </c>
      <c r="O402" s="67"/>
      <c r="P402" s="5">
        <f t="shared" si="563"/>
        <v>0</v>
      </c>
      <c r="U402" s="5">
        <f t="shared" si="564"/>
        <v>0</v>
      </c>
      <c r="V402" s="63">
        <f t="shared" si="565"/>
        <v>0</v>
      </c>
      <c r="W402" s="139">
        <f t="shared" si="566"/>
        <v>0</v>
      </c>
      <c r="AA402" s="184">
        <f t="shared" si="567"/>
        <v>0</v>
      </c>
      <c r="AB402" s="128"/>
      <c r="AC402" s="5">
        <f>SUMIF('Uitdraai administratie'!G:G,A:A,'Uitdraai administratie'!F:F)</f>
        <v>0</v>
      </c>
      <c r="AH402" s="128">
        <f>SUMIF('Uitdraai administratie'!G:G,A:A,'Uitdraai administratie'!F:F)</f>
        <v>0</v>
      </c>
      <c r="AI402" s="201">
        <f t="shared" si="568"/>
        <v>0</v>
      </c>
      <c r="AJ402" s="203">
        <f t="shared" si="569"/>
        <v>0</v>
      </c>
      <c r="AL402" s="174">
        <f>SUMIF('Uitdraai administratie'!G:G,A:A,'Uitdraai administratie'!T:T)</f>
        <v>0</v>
      </c>
      <c r="AM402" s="174">
        <f t="shared" si="570"/>
        <v>0</v>
      </c>
      <c r="AN402" s="174">
        <f t="shared" si="571"/>
        <v>0</v>
      </c>
    </row>
    <row r="403" spans="1:40" x14ac:dyDescent="0.25">
      <c r="A403" s="69">
        <v>3543</v>
      </c>
      <c r="B403" s="64" t="s">
        <v>336</v>
      </c>
      <c r="C403" s="64"/>
      <c r="D403" s="56"/>
      <c r="E403" s="61"/>
      <c r="F403" s="65">
        <v>1</v>
      </c>
      <c r="H403" s="59">
        <f t="shared" si="560"/>
        <v>1</v>
      </c>
      <c r="I403" s="60">
        <v>1</v>
      </c>
      <c r="J403" s="61" t="s">
        <v>77</v>
      </c>
      <c r="K403" s="57"/>
      <c r="L403" s="174">
        <f t="shared" si="561"/>
        <v>0</v>
      </c>
      <c r="M403" s="174">
        <f>0</f>
        <v>0</v>
      </c>
      <c r="N403" s="5">
        <f t="shared" si="562"/>
        <v>0</v>
      </c>
      <c r="O403" s="67"/>
      <c r="P403" s="5">
        <f t="shared" si="563"/>
        <v>0</v>
      </c>
      <c r="U403" s="5">
        <f t="shared" si="564"/>
        <v>0</v>
      </c>
      <c r="V403" s="63">
        <f t="shared" si="565"/>
        <v>0</v>
      </c>
      <c r="W403" s="139">
        <f t="shared" si="566"/>
        <v>0</v>
      </c>
      <c r="AA403" s="184">
        <f t="shared" si="567"/>
        <v>0</v>
      </c>
      <c r="AB403" s="128"/>
      <c r="AC403" s="5">
        <f>SUMIF('Uitdraai administratie'!G:G,A:A,'Uitdraai administratie'!F:F)</f>
        <v>0</v>
      </c>
      <c r="AH403" s="128">
        <f>SUMIF('Uitdraai administratie'!G:G,A:A,'Uitdraai administratie'!F:F)</f>
        <v>0</v>
      </c>
      <c r="AI403" s="201">
        <f t="shared" si="568"/>
        <v>0</v>
      </c>
      <c r="AJ403" s="203">
        <f t="shared" si="569"/>
        <v>0</v>
      </c>
      <c r="AL403" s="174">
        <f>SUMIF('Uitdraai administratie'!G:G,A:A,'Uitdraai administratie'!T:T)</f>
        <v>0</v>
      </c>
      <c r="AM403" s="174">
        <f t="shared" si="570"/>
        <v>0</v>
      </c>
      <c r="AN403" s="174">
        <f t="shared" si="571"/>
        <v>0</v>
      </c>
    </row>
    <row r="404" spans="1:40" x14ac:dyDescent="0.25">
      <c r="A404" s="15">
        <v>3544</v>
      </c>
      <c r="B404" s="64" t="s">
        <v>337</v>
      </c>
      <c r="C404" s="64"/>
      <c r="D404" s="56"/>
      <c r="E404" s="61"/>
      <c r="F404" s="65">
        <v>1</v>
      </c>
      <c r="H404" s="59">
        <f t="shared" si="560"/>
        <v>1</v>
      </c>
      <c r="I404" s="60">
        <v>1</v>
      </c>
      <c r="J404" s="61" t="s">
        <v>126</v>
      </c>
      <c r="K404" s="57"/>
      <c r="L404" s="174">
        <f t="shared" si="561"/>
        <v>0</v>
      </c>
      <c r="M404" s="174">
        <f>0</f>
        <v>0</v>
      </c>
      <c r="N404" s="5">
        <f t="shared" si="562"/>
        <v>0</v>
      </c>
      <c r="O404" s="67"/>
      <c r="P404" s="5">
        <f t="shared" si="563"/>
        <v>0</v>
      </c>
      <c r="U404" s="5">
        <f t="shared" si="564"/>
        <v>0</v>
      </c>
      <c r="V404" s="63">
        <f t="shared" si="565"/>
        <v>0</v>
      </c>
      <c r="W404" s="139">
        <f t="shared" si="566"/>
        <v>0</v>
      </c>
      <c r="AA404" s="184">
        <f t="shared" si="567"/>
        <v>0</v>
      </c>
      <c r="AB404" s="128"/>
      <c r="AC404" s="5">
        <f>SUMIF('Uitdraai administratie'!G:G,A:A,'Uitdraai administratie'!F:F)</f>
        <v>0</v>
      </c>
      <c r="AH404" s="128">
        <f>SUMIF('Uitdraai administratie'!G:G,A:A,'Uitdraai administratie'!F:F)</f>
        <v>0</v>
      </c>
      <c r="AI404" s="201">
        <f t="shared" si="568"/>
        <v>0</v>
      </c>
      <c r="AJ404" s="203">
        <f t="shared" si="569"/>
        <v>0</v>
      </c>
      <c r="AL404" s="174">
        <f>SUMIF('Uitdraai administratie'!G:G,A:A,'Uitdraai administratie'!T:T)</f>
        <v>0</v>
      </c>
      <c r="AM404" s="174">
        <f t="shared" si="570"/>
        <v>0</v>
      </c>
      <c r="AN404" s="174">
        <f t="shared" si="571"/>
        <v>0</v>
      </c>
    </row>
    <row r="405" spans="1:40" x14ac:dyDescent="0.25">
      <c r="A405" s="69">
        <v>3545</v>
      </c>
      <c r="B405" s="64" t="s">
        <v>338</v>
      </c>
      <c r="C405" s="64"/>
      <c r="D405" s="56"/>
      <c r="E405" s="61"/>
      <c r="F405" s="65">
        <v>1</v>
      </c>
      <c r="H405" s="59">
        <f t="shared" si="560"/>
        <v>1</v>
      </c>
      <c r="I405" s="60">
        <v>1</v>
      </c>
      <c r="J405" s="61" t="s">
        <v>126</v>
      </c>
      <c r="K405" s="57"/>
      <c r="L405" s="174">
        <f t="shared" si="561"/>
        <v>0</v>
      </c>
      <c r="M405" s="174">
        <f>0</f>
        <v>0</v>
      </c>
      <c r="N405" s="5">
        <f t="shared" si="562"/>
        <v>0</v>
      </c>
      <c r="O405" s="67"/>
      <c r="P405" s="5">
        <f t="shared" si="563"/>
        <v>0</v>
      </c>
      <c r="U405" s="5">
        <f t="shared" si="564"/>
        <v>0</v>
      </c>
      <c r="V405" s="63">
        <f t="shared" si="565"/>
        <v>0</v>
      </c>
      <c r="W405" s="139">
        <f t="shared" si="566"/>
        <v>0</v>
      </c>
      <c r="AA405" s="184">
        <f t="shared" si="567"/>
        <v>0</v>
      </c>
      <c r="AB405" s="128"/>
      <c r="AC405" s="5">
        <f>SUMIF('Uitdraai administratie'!G:G,A:A,'Uitdraai administratie'!F:F)</f>
        <v>0</v>
      </c>
      <c r="AH405" s="128">
        <f>SUMIF('Uitdraai administratie'!G:G,A:A,'Uitdraai administratie'!F:F)</f>
        <v>0</v>
      </c>
      <c r="AI405" s="201">
        <f t="shared" si="568"/>
        <v>0</v>
      </c>
      <c r="AJ405" s="203">
        <f t="shared" si="569"/>
        <v>0</v>
      </c>
      <c r="AL405" s="174">
        <f>SUMIF('Uitdraai administratie'!G:G,A:A,'Uitdraai administratie'!T:T)</f>
        <v>0</v>
      </c>
      <c r="AM405" s="174">
        <f t="shared" si="570"/>
        <v>0</v>
      </c>
      <c r="AN405" s="174">
        <f t="shared" si="571"/>
        <v>0</v>
      </c>
    </row>
    <row r="406" spans="1:40" x14ac:dyDescent="0.25">
      <c r="A406" s="15">
        <v>3547</v>
      </c>
      <c r="B406" s="64" t="s">
        <v>339</v>
      </c>
      <c r="C406" s="64"/>
      <c r="D406" s="56"/>
      <c r="E406" s="61"/>
      <c r="F406" s="65">
        <v>1</v>
      </c>
      <c r="H406" s="59">
        <f t="shared" si="560"/>
        <v>1</v>
      </c>
      <c r="I406" s="60">
        <v>1</v>
      </c>
      <c r="J406" s="61" t="s">
        <v>126</v>
      </c>
      <c r="K406" s="57"/>
      <c r="L406" s="174">
        <f t="shared" si="561"/>
        <v>0</v>
      </c>
      <c r="M406" s="174">
        <f>0</f>
        <v>0</v>
      </c>
      <c r="N406" s="5">
        <f t="shared" si="562"/>
        <v>0</v>
      </c>
      <c r="O406" s="67"/>
      <c r="P406" s="5">
        <f t="shared" si="563"/>
        <v>0</v>
      </c>
      <c r="U406" s="5">
        <f t="shared" si="564"/>
        <v>0</v>
      </c>
      <c r="V406" s="63">
        <f t="shared" si="565"/>
        <v>0</v>
      </c>
      <c r="W406" s="139">
        <f t="shared" si="566"/>
        <v>0</v>
      </c>
      <c r="AA406" s="184">
        <f t="shared" si="567"/>
        <v>0</v>
      </c>
      <c r="AB406" s="128"/>
      <c r="AC406" s="5">
        <f>SUMIF('Uitdraai administratie'!G:G,A:A,'Uitdraai administratie'!F:F)</f>
        <v>0</v>
      </c>
      <c r="AH406" s="128">
        <f>SUMIF('Uitdraai administratie'!G:G,A:A,'Uitdraai administratie'!F:F)</f>
        <v>0</v>
      </c>
      <c r="AI406" s="201">
        <f t="shared" si="568"/>
        <v>0</v>
      </c>
      <c r="AJ406" s="203">
        <f t="shared" si="569"/>
        <v>0</v>
      </c>
      <c r="AL406" s="174">
        <f>SUMIF('Uitdraai administratie'!G:G,A:A,'Uitdraai administratie'!T:T)</f>
        <v>0</v>
      </c>
      <c r="AM406" s="174">
        <f t="shared" si="570"/>
        <v>0</v>
      </c>
      <c r="AN406" s="174">
        <f t="shared" si="571"/>
        <v>0</v>
      </c>
    </row>
    <row r="407" spans="1:40" x14ac:dyDescent="0.25">
      <c r="A407" s="15">
        <v>3548</v>
      </c>
      <c r="B407" s="64" t="s">
        <v>340</v>
      </c>
      <c r="C407" s="64"/>
      <c r="D407" s="56"/>
      <c r="E407" s="61"/>
      <c r="F407" s="65">
        <v>1</v>
      </c>
      <c r="H407" s="59">
        <f t="shared" si="560"/>
        <v>1</v>
      </c>
      <c r="I407" s="60">
        <v>1</v>
      </c>
      <c r="J407" s="61" t="s">
        <v>126</v>
      </c>
      <c r="K407" s="57"/>
      <c r="L407" s="174">
        <f t="shared" si="561"/>
        <v>0</v>
      </c>
      <c r="M407" s="174">
        <f>0</f>
        <v>0</v>
      </c>
      <c r="N407" s="5">
        <f t="shared" si="562"/>
        <v>0</v>
      </c>
      <c r="O407" s="67"/>
      <c r="P407" s="5">
        <f t="shared" si="563"/>
        <v>0</v>
      </c>
      <c r="U407" s="5">
        <f t="shared" si="564"/>
        <v>0</v>
      </c>
      <c r="V407" s="63">
        <f t="shared" si="565"/>
        <v>0</v>
      </c>
      <c r="W407" s="139">
        <f t="shared" si="566"/>
        <v>0</v>
      </c>
      <c r="AA407" s="184">
        <f t="shared" si="567"/>
        <v>0</v>
      </c>
      <c r="AB407" s="128"/>
      <c r="AC407" s="5">
        <f>SUMIF('Uitdraai administratie'!G:G,A:A,'Uitdraai administratie'!F:F)</f>
        <v>0</v>
      </c>
      <c r="AH407" s="128">
        <f>SUMIF('Uitdraai administratie'!G:G,A:A,'Uitdraai administratie'!F:F)</f>
        <v>0</v>
      </c>
      <c r="AI407" s="201">
        <f t="shared" si="568"/>
        <v>0</v>
      </c>
      <c r="AJ407" s="203">
        <f t="shared" si="569"/>
        <v>0</v>
      </c>
      <c r="AL407" s="174">
        <f>SUMIF('Uitdraai administratie'!G:G,A:A,'Uitdraai administratie'!T:T)</f>
        <v>0</v>
      </c>
      <c r="AM407" s="174">
        <f t="shared" si="570"/>
        <v>0</v>
      </c>
      <c r="AN407" s="174">
        <f t="shared" si="571"/>
        <v>0</v>
      </c>
    </row>
    <row r="408" spans="1:40" x14ac:dyDescent="0.25">
      <c r="A408" s="15">
        <v>3550</v>
      </c>
      <c r="B408" s="64" t="s">
        <v>341</v>
      </c>
      <c r="C408" s="64"/>
      <c r="D408" s="56"/>
      <c r="E408" s="61"/>
      <c r="F408" s="65">
        <v>1</v>
      </c>
      <c r="H408" s="59">
        <f t="shared" si="560"/>
        <v>1</v>
      </c>
      <c r="I408" s="60">
        <v>1</v>
      </c>
      <c r="J408" s="61" t="s">
        <v>77</v>
      </c>
      <c r="K408" s="57"/>
      <c r="L408" s="174">
        <f t="shared" si="561"/>
        <v>0</v>
      </c>
      <c r="M408" s="174">
        <f>0</f>
        <v>0</v>
      </c>
      <c r="N408" s="5">
        <f t="shared" si="562"/>
        <v>0</v>
      </c>
      <c r="O408" s="67"/>
      <c r="P408" s="5">
        <f t="shared" si="563"/>
        <v>0</v>
      </c>
      <c r="U408" s="5">
        <f t="shared" si="564"/>
        <v>0</v>
      </c>
      <c r="V408" s="63">
        <f t="shared" si="565"/>
        <v>0</v>
      </c>
      <c r="W408" s="139">
        <f t="shared" si="566"/>
        <v>0</v>
      </c>
      <c r="AA408" s="184">
        <f t="shared" si="567"/>
        <v>0</v>
      </c>
      <c r="AB408" s="128"/>
      <c r="AC408" s="5">
        <f>SUMIF('Uitdraai administratie'!G:G,A:A,'Uitdraai administratie'!F:F)</f>
        <v>0</v>
      </c>
      <c r="AH408" s="128">
        <f>SUMIF('Uitdraai administratie'!G:G,A:A,'Uitdraai administratie'!F:F)</f>
        <v>0</v>
      </c>
      <c r="AI408" s="201">
        <f t="shared" si="568"/>
        <v>0</v>
      </c>
      <c r="AJ408" s="203">
        <f t="shared" si="569"/>
        <v>0</v>
      </c>
      <c r="AL408" s="174">
        <f>SUMIF('Uitdraai administratie'!G:G,A:A,'Uitdraai administratie'!T:T)</f>
        <v>0</v>
      </c>
      <c r="AM408" s="174">
        <f t="shared" si="570"/>
        <v>0</v>
      </c>
      <c r="AN408" s="174">
        <f t="shared" si="571"/>
        <v>0</v>
      </c>
    </row>
    <row r="409" spans="1:40" x14ac:dyDescent="0.25">
      <c r="A409" s="15">
        <v>3583</v>
      </c>
      <c r="B409" s="64" t="s">
        <v>342</v>
      </c>
      <c r="C409" s="64"/>
      <c r="D409" s="56"/>
      <c r="E409" s="61"/>
      <c r="F409" s="65">
        <v>1</v>
      </c>
      <c r="H409" s="59">
        <f t="shared" si="560"/>
        <v>1</v>
      </c>
      <c r="I409" s="60">
        <v>1</v>
      </c>
      <c r="J409" s="61" t="s">
        <v>126</v>
      </c>
      <c r="K409" s="57"/>
      <c r="L409" s="174">
        <f t="shared" si="561"/>
        <v>0</v>
      </c>
      <c r="M409" s="174">
        <f>0</f>
        <v>0</v>
      </c>
      <c r="N409" s="5">
        <f t="shared" si="562"/>
        <v>0</v>
      </c>
      <c r="O409" s="67"/>
      <c r="P409" s="5">
        <f t="shared" si="563"/>
        <v>0</v>
      </c>
      <c r="U409" s="5">
        <f t="shared" si="564"/>
        <v>0</v>
      </c>
      <c r="V409" s="63">
        <f t="shared" si="565"/>
        <v>0</v>
      </c>
      <c r="W409" s="139">
        <f t="shared" si="566"/>
        <v>0</v>
      </c>
      <c r="AA409" s="184">
        <f t="shared" si="567"/>
        <v>0</v>
      </c>
      <c r="AB409" s="128"/>
      <c r="AC409" s="5">
        <f>SUMIF('Uitdraai administratie'!G:G,A:A,'Uitdraai administratie'!F:F)</f>
        <v>0</v>
      </c>
      <c r="AH409" s="128">
        <f>SUMIF('Uitdraai administratie'!G:G,A:A,'Uitdraai administratie'!F:F)</f>
        <v>0</v>
      </c>
      <c r="AI409" s="201">
        <f t="shared" si="568"/>
        <v>0</v>
      </c>
      <c r="AJ409" s="203">
        <f t="shared" si="569"/>
        <v>0</v>
      </c>
      <c r="AL409" s="174">
        <f>SUMIF('Uitdraai administratie'!G:G,A:A,'Uitdraai administratie'!T:T)</f>
        <v>0</v>
      </c>
      <c r="AM409" s="174">
        <f t="shared" si="570"/>
        <v>0</v>
      </c>
      <c r="AN409" s="174">
        <f t="shared" si="571"/>
        <v>0</v>
      </c>
    </row>
    <row r="410" spans="1:40" x14ac:dyDescent="0.25">
      <c r="A410" s="15"/>
      <c r="B410" s="71" t="s">
        <v>6</v>
      </c>
      <c r="C410" s="71"/>
      <c r="D410" s="56"/>
      <c r="E410" s="61"/>
      <c r="H410" s="59"/>
      <c r="J410" s="61"/>
      <c r="K410" s="57"/>
      <c r="L410" s="170">
        <f t="shared" ref="L410:M410" si="572">SUM(L394:L409)</f>
        <v>0</v>
      </c>
      <c r="M410" s="170">
        <f t="shared" si="572"/>
        <v>0</v>
      </c>
      <c r="N410" s="27">
        <f t="shared" ref="N410:W410" si="573">SUM(N394:N409)</f>
        <v>0</v>
      </c>
      <c r="O410" s="72">
        <f t="shared" si="573"/>
        <v>0</v>
      </c>
      <c r="P410" s="27">
        <f t="shared" si="573"/>
        <v>0</v>
      </c>
      <c r="Q410" s="73">
        <f t="shared" si="573"/>
        <v>0</v>
      </c>
      <c r="R410" s="73">
        <f t="shared" si="573"/>
        <v>0</v>
      </c>
      <c r="S410" s="73">
        <f t="shared" si="573"/>
        <v>0</v>
      </c>
      <c r="T410" s="73">
        <f t="shared" si="573"/>
        <v>0</v>
      </c>
      <c r="U410" s="27">
        <f t="shared" si="573"/>
        <v>0</v>
      </c>
      <c r="V410" s="73">
        <f t="shared" si="573"/>
        <v>0</v>
      </c>
      <c r="W410" s="141">
        <f t="shared" si="573"/>
        <v>0</v>
      </c>
      <c r="X410" s="147"/>
      <c r="Y410" s="147"/>
      <c r="Z410" s="142"/>
      <c r="AA410" s="181">
        <f t="shared" ref="AA410:AJ410" si="574">SUM(AA394:AA409)</f>
        <v>0</v>
      </c>
      <c r="AB410" s="124">
        <f t="shared" si="574"/>
        <v>0</v>
      </c>
      <c r="AC410" s="27">
        <f t="shared" si="574"/>
        <v>0</v>
      </c>
      <c r="AD410" s="124">
        <f t="shared" si="574"/>
        <v>0</v>
      </c>
      <c r="AE410" s="124">
        <f t="shared" si="574"/>
        <v>0</v>
      </c>
      <c r="AF410" s="124">
        <f t="shared" si="574"/>
        <v>0</v>
      </c>
      <c r="AG410" s="124">
        <f t="shared" si="574"/>
        <v>0</v>
      </c>
      <c r="AH410" s="124">
        <f t="shared" si="574"/>
        <v>0</v>
      </c>
      <c r="AI410" s="201">
        <f t="shared" si="574"/>
        <v>0</v>
      </c>
      <c r="AJ410" s="203">
        <f t="shared" si="574"/>
        <v>0</v>
      </c>
      <c r="AL410" s="170">
        <f t="shared" ref="AL410:AM410" si="575">SUM(AL394:AL409)</f>
        <v>0</v>
      </c>
      <c r="AM410" s="170">
        <f t="shared" si="575"/>
        <v>0</v>
      </c>
      <c r="AN410" s="170">
        <f t="shared" ref="AN410" si="576">SUM(AN394:AN409)</f>
        <v>0</v>
      </c>
    </row>
    <row r="411" spans="1:40" x14ac:dyDescent="0.25">
      <c r="A411" s="42"/>
      <c r="B411" s="64"/>
      <c r="C411" s="64"/>
      <c r="D411" s="56"/>
      <c r="H411" s="59"/>
      <c r="K411" s="57"/>
      <c r="L411" s="174"/>
      <c r="M411" s="174"/>
      <c r="N411" s="5"/>
      <c r="O411" s="67"/>
      <c r="U411" s="5"/>
      <c r="AA411" s="184"/>
      <c r="AB411" s="128"/>
      <c r="AL411" s="174"/>
      <c r="AM411" s="174"/>
      <c r="AN411" s="174"/>
    </row>
    <row r="412" spans="1:40" x14ac:dyDescent="0.25">
      <c r="A412" s="23">
        <v>3600</v>
      </c>
      <c r="B412" s="8" t="s">
        <v>39</v>
      </c>
      <c r="C412" s="8"/>
      <c r="D412" s="56"/>
      <c r="E412" s="61"/>
      <c r="H412" s="59"/>
      <c r="J412" s="61"/>
      <c r="K412" s="57"/>
      <c r="L412" s="174"/>
      <c r="M412" s="174"/>
      <c r="N412" s="5"/>
      <c r="O412" s="67"/>
      <c r="U412" s="5"/>
      <c r="AA412" s="184"/>
      <c r="AB412" s="128"/>
      <c r="AL412" s="174"/>
      <c r="AM412" s="174"/>
      <c r="AN412" s="174"/>
    </row>
    <row r="413" spans="1:40" x14ac:dyDescent="0.25">
      <c r="A413" s="15">
        <v>3601</v>
      </c>
      <c r="B413" s="64" t="s">
        <v>343</v>
      </c>
      <c r="C413" s="64"/>
      <c r="D413" s="56"/>
      <c r="E413" s="61"/>
      <c r="F413" s="65">
        <f>shoot</f>
        <v>0</v>
      </c>
      <c r="H413" s="59">
        <f t="shared" ref="H413:H420" si="577">SUM(E413:G413)</f>
        <v>0</v>
      </c>
      <c r="I413" s="60">
        <v>1</v>
      </c>
      <c r="J413" s="61" t="s">
        <v>126</v>
      </c>
      <c r="K413" s="57"/>
      <c r="L413" s="174">
        <f t="shared" ref="L413:L424" si="578">H:H*I:I*K:K</f>
        <v>0</v>
      </c>
      <c r="M413" s="174">
        <f>0</f>
        <v>0</v>
      </c>
      <c r="N413" s="5">
        <f t="shared" ref="N413:N424" si="579">L:L+M:M</f>
        <v>0</v>
      </c>
      <c r="O413" s="67"/>
      <c r="P413" s="5">
        <f t="shared" ref="P413:P424" si="580">MAX(N413-SUM(Q413:T413),0)</f>
        <v>0</v>
      </c>
      <c r="U413" s="5">
        <f t="shared" ref="U413:U424" si="581">N413-SUM(P413:T413)</f>
        <v>0</v>
      </c>
      <c r="V413" s="63">
        <f t="shared" ref="V413:V424" si="582">P413</f>
        <v>0</v>
      </c>
      <c r="W413" s="139">
        <f t="shared" ref="W413:W424" si="583">X:X+Y:Y</f>
        <v>0</v>
      </c>
      <c r="AA413" s="184">
        <f t="shared" ref="AA413:AA424" si="584">AC:AC+AD:AD+AE:AE+AF:AF+AG:AG</f>
        <v>0</v>
      </c>
      <c r="AB413" s="128"/>
      <c r="AC413" s="5">
        <f>SUMIF('Uitdraai administratie'!G:G,A:A,'Uitdraai administratie'!F:F)</f>
        <v>0</v>
      </c>
      <c r="AH413" s="128">
        <f>SUMIF('Uitdraai administratie'!G:G,A:A,'Uitdraai administratie'!F:F)</f>
        <v>0</v>
      </c>
      <c r="AI413" s="201">
        <f t="shared" ref="AI413:AI424" si="585">W:W+AA:AA</f>
        <v>0</v>
      </c>
      <c r="AJ413" s="203">
        <f t="shared" ref="AJ413:AJ424" si="586">N:N-AI:AI</f>
        <v>0</v>
      </c>
      <c r="AL413" s="174">
        <f>SUMIF('Uitdraai administratie'!G:G,A:A,'Uitdraai administratie'!T:T)</f>
        <v>0</v>
      </c>
      <c r="AM413" s="174">
        <f t="shared" ref="AM413:AM424" si="587">M:M</f>
        <v>0</v>
      </c>
      <c r="AN413" s="174">
        <f t="shared" ref="AN413:AN424" si="588">AM:AM-AL:AL</f>
        <v>0</v>
      </c>
    </row>
    <row r="414" spans="1:40" x14ac:dyDescent="0.25">
      <c r="A414" s="15">
        <v>3602</v>
      </c>
      <c r="B414" s="64" t="s">
        <v>344</v>
      </c>
      <c r="C414" s="64"/>
      <c r="D414" s="56"/>
      <c r="E414" s="61"/>
      <c r="F414" s="65">
        <f>shoot</f>
        <v>0</v>
      </c>
      <c r="H414" s="59">
        <f t="shared" si="577"/>
        <v>0</v>
      </c>
      <c r="I414" s="60">
        <v>1</v>
      </c>
      <c r="J414" s="61" t="s">
        <v>126</v>
      </c>
      <c r="K414" s="57"/>
      <c r="L414" s="174">
        <f t="shared" si="578"/>
        <v>0</v>
      </c>
      <c r="M414" s="174">
        <f>0</f>
        <v>0</v>
      </c>
      <c r="N414" s="5">
        <f t="shared" si="579"/>
        <v>0</v>
      </c>
      <c r="O414" s="67"/>
      <c r="P414" s="5">
        <f t="shared" si="580"/>
        <v>0</v>
      </c>
      <c r="U414" s="5">
        <f t="shared" si="581"/>
        <v>0</v>
      </c>
      <c r="V414" s="63">
        <f t="shared" si="582"/>
        <v>0</v>
      </c>
      <c r="W414" s="139">
        <f t="shared" si="583"/>
        <v>0</v>
      </c>
      <c r="AA414" s="184">
        <f t="shared" si="584"/>
        <v>0</v>
      </c>
      <c r="AB414" s="128"/>
      <c r="AC414" s="5">
        <f>SUMIF('Uitdraai administratie'!G:G,A:A,'Uitdraai administratie'!F:F)</f>
        <v>0</v>
      </c>
      <c r="AH414" s="128">
        <f>SUMIF('Uitdraai administratie'!G:G,A:A,'Uitdraai administratie'!F:F)</f>
        <v>0</v>
      </c>
      <c r="AI414" s="201">
        <f t="shared" si="585"/>
        <v>0</v>
      </c>
      <c r="AJ414" s="203">
        <f t="shared" si="586"/>
        <v>0</v>
      </c>
      <c r="AL414" s="174">
        <f>SUMIF('Uitdraai administratie'!G:G,A:A,'Uitdraai administratie'!T:T)</f>
        <v>0</v>
      </c>
      <c r="AM414" s="174">
        <f t="shared" si="587"/>
        <v>0</v>
      </c>
      <c r="AN414" s="174">
        <f t="shared" si="588"/>
        <v>0</v>
      </c>
    </row>
    <row r="415" spans="1:40" x14ac:dyDescent="0.25">
      <c r="A415" s="15">
        <v>3613</v>
      </c>
      <c r="B415" s="64" t="s">
        <v>209</v>
      </c>
      <c r="C415" s="64"/>
      <c r="D415" s="56"/>
      <c r="E415" s="61"/>
      <c r="F415" s="65">
        <v>1</v>
      </c>
      <c r="H415" s="59">
        <f t="shared" si="577"/>
        <v>1</v>
      </c>
      <c r="I415" s="60">
        <v>1</v>
      </c>
      <c r="J415" s="61" t="s">
        <v>126</v>
      </c>
      <c r="K415" s="57"/>
      <c r="L415" s="174">
        <f t="shared" si="578"/>
        <v>0</v>
      </c>
      <c r="M415" s="174">
        <f>0</f>
        <v>0</v>
      </c>
      <c r="N415" s="5">
        <f t="shared" si="579"/>
        <v>0</v>
      </c>
      <c r="O415" s="67"/>
      <c r="P415" s="5">
        <f t="shared" si="580"/>
        <v>0</v>
      </c>
      <c r="U415" s="5">
        <f t="shared" si="581"/>
        <v>0</v>
      </c>
      <c r="V415" s="63">
        <f t="shared" si="582"/>
        <v>0</v>
      </c>
      <c r="W415" s="139">
        <f t="shared" si="583"/>
        <v>0</v>
      </c>
      <c r="AA415" s="184">
        <f t="shared" si="584"/>
        <v>0</v>
      </c>
      <c r="AB415" s="128"/>
      <c r="AC415" s="5">
        <f>SUMIF('Uitdraai administratie'!G:G,A:A,'Uitdraai administratie'!F:F)</f>
        <v>0</v>
      </c>
      <c r="AH415" s="128">
        <f>SUMIF('Uitdraai administratie'!G:G,A:A,'Uitdraai administratie'!F:F)</f>
        <v>0</v>
      </c>
      <c r="AI415" s="201">
        <f t="shared" si="585"/>
        <v>0</v>
      </c>
      <c r="AJ415" s="203">
        <f t="shared" si="586"/>
        <v>0</v>
      </c>
      <c r="AL415" s="174">
        <f>SUMIF('Uitdraai administratie'!G:G,A:A,'Uitdraai administratie'!T:T)</f>
        <v>0</v>
      </c>
      <c r="AM415" s="174">
        <f t="shared" si="587"/>
        <v>0</v>
      </c>
      <c r="AN415" s="174">
        <f t="shared" si="588"/>
        <v>0</v>
      </c>
    </row>
    <row r="416" spans="1:40" x14ac:dyDescent="0.25">
      <c r="A416" s="15">
        <v>3639</v>
      </c>
      <c r="B416" s="64" t="s">
        <v>345</v>
      </c>
      <c r="C416" s="64"/>
      <c r="D416" s="56"/>
      <c r="E416" s="61"/>
      <c r="F416" s="65">
        <v>1</v>
      </c>
      <c r="H416" s="59">
        <f t="shared" si="577"/>
        <v>1</v>
      </c>
      <c r="I416" s="60">
        <v>1</v>
      </c>
      <c r="J416" s="61" t="s">
        <v>126</v>
      </c>
      <c r="K416" s="57"/>
      <c r="L416" s="174">
        <f t="shared" si="578"/>
        <v>0</v>
      </c>
      <c r="M416" s="174">
        <f>0</f>
        <v>0</v>
      </c>
      <c r="N416" s="5">
        <f t="shared" si="579"/>
        <v>0</v>
      </c>
      <c r="O416" s="67"/>
      <c r="P416" s="5">
        <f t="shared" si="580"/>
        <v>0</v>
      </c>
      <c r="U416" s="5">
        <f t="shared" si="581"/>
        <v>0</v>
      </c>
      <c r="V416" s="63">
        <f t="shared" si="582"/>
        <v>0</v>
      </c>
      <c r="W416" s="139">
        <f t="shared" si="583"/>
        <v>0</v>
      </c>
      <c r="AA416" s="184">
        <f t="shared" si="584"/>
        <v>0</v>
      </c>
      <c r="AB416" s="128"/>
      <c r="AC416" s="5">
        <f>SUMIF('Uitdraai administratie'!G:G,A:A,'Uitdraai administratie'!F:F)</f>
        <v>0</v>
      </c>
      <c r="AH416" s="128">
        <f>SUMIF('Uitdraai administratie'!G:G,A:A,'Uitdraai administratie'!F:F)</f>
        <v>0</v>
      </c>
      <c r="AI416" s="201">
        <f t="shared" si="585"/>
        <v>0</v>
      </c>
      <c r="AJ416" s="203">
        <f t="shared" si="586"/>
        <v>0</v>
      </c>
      <c r="AL416" s="174">
        <f>SUMIF('Uitdraai administratie'!G:G,A:A,'Uitdraai administratie'!T:T)</f>
        <v>0</v>
      </c>
      <c r="AM416" s="174">
        <f t="shared" si="587"/>
        <v>0</v>
      </c>
      <c r="AN416" s="174">
        <f t="shared" si="588"/>
        <v>0</v>
      </c>
    </row>
    <row r="417" spans="1:40" x14ac:dyDescent="0.25">
      <c r="A417" s="15">
        <v>3640</v>
      </c>
      <c r="B417" s="64" t="s">
        <v>346</v>
      </c>
      <c r="C417" s="64"/>
      <c r="D417" s="56"/>
      <c r="E417" s="61"/>
      <c r="F417" s="65">
        <f>shoot</f>
        <v>0</v>
      </c>
      <c r="H417" s="59">
        <f t="shared" si="577"/>
        <v>0</v>
      </c>
      <c r="I417" s="60">
        <v>1</v>
      </c>
      <c r="J417" s="61" t="s">
        <v>126</v>
      </c>
      <c r="K417" s="57"/>
      <c r="L417" s="174">
        <f t="shared" si="578"/>
        <v>0</v>
      </c>
      <c r="M417" s="174">
        <f>0</f>
        <v>0</v>
      </c>
      <c r="N417" s="5">
        <f t="shared" si="579"/>
        <v>0</v>
      </c>
      <c r="O417" s="67"/>
      <c r="P417" s="5">
        <f t="shared" si="580"/>
        <v>0</v>
      </c>
      <c r="U417" s="5">
        <f t="shared" si="581"/>
        <v>0</v>
      </c>
      <c r="V417" s="63">
        <f t="shared" si="582"/>
        <v>0</v>
      </c>
      <c r="W417" s="139">
        <f t="shared" si="583"/>
        <v>0</v>
      </c>
      <c r="AA417" s="184">
        <f t="shared" si="584"/>
        <v>0</v>
      </c>
      <c r="AB417" s="128"/>
      <c r="AC417" s="5">
        <f>SUMIF('Uitdraai administratie'!G:G,A:A,'Uitdraai administratie'!F:F)</f>
        <v>0</v>
      </c>
      <c r="AH417" s="128">
        <f>SUMIF('Uitdraai administratie'!G:G,A:A,'Uitdraai administratie'!F:F)</f>
        <v>0</v>
      </c>
      <c r="AI417" s="201">
        <f t="shared" si="585"/>
        <v>0</v>
      </c>
      <c r="AJ417" s="203">
        <f t="shared" si="586"/>
        <v>0</v>
      </c>
      <c r="AL417" s="174">
        <f>SUMIF('Uitdraai administratie'!G:G,A:A,'Uitdraai administratie'!T:T)</f>
        <v>0</v>
      </c>
      <c r="AM417" s="174">
        <f t="shared" si="587"/>
        <v>0</v>
      </c>
      <c r="AN417" s="174">
        <f t="shared" si="588"/>
        <v>0</v>
      </c>
    </row>
    <row r="418" spans="1:40" x14ac:dyDescent="0.25">
      <c r="A418" s="15">
        <v>3641</v>
      </c>
      <c r="B418" s="64" t="s">
        <v>161</v>
      </c>
      <c r="C418" s="64"/>
      <c r="D418" s="56"/>
      <c r="E418" s="61"/>
      <c r="F418" s="65">
        <f>shoot</f>
        <v>0</v>
      </c>
      <c r="H418" s="59">
        <f t="shared" si="577"/>
        <v>0</v>
      </c>
      <c r="I418" s="60">
        <v>1</v>
      </c>
      <c r="J418" s="61" t="s">
        <v>77</v>
      </c>
      <c r="K418" s="57"/>
      <c r="L418" s="174">
        <f t="shared" si="578"/>
        <v>0</v>
      </c>
      <c r="M418" s="174">
        <f>0</f>
        <v>0</v>
      </c>
      <c r="N418" s="5">
        <f t="shared" si="579"/>
        <v>0</v>
      </c>
      <c r="O418" s="67"/>
      <c r="P418" s="5">
        <f t="shared" si="580"/>
        <v>0</v>
      </c>
      <c r="U418" s="5">
        <f t="shared" si="581"/>
        <v>0</v>
      </c>
      <c r="V418" s="63">
        <f t="shared" si="582"/>
        <v>0</v>
      </c>
      <c r="W418" s="139">
        <f t="shared" si="583"/>
        <v>0</v>
      </c>
      <c r="AA418" s="184">
        <f t="shared" si="584"/>
        <v>0</v>
      </c>
      <c r="AB418" s="128"/>
      <c r="AC418" s="5">
        <f>SUMIF('Uitdraai administratie'!G:G,A:A,'Uitdraai administratie'!F:F)</f>
        <v>0</v>
      </c>
      <c r="AH418" s="128">
        <f>SUMIF('Uitdraai administratie'!G:G,A:A,'Uitdraai administratie'!F:F)</f>
        <v>0</v>
      </c>
      <c r="AI418" s="201">
        <f t="shared" si="585"/>
        <v>0</v>
      </c>
      <c r="AJ418" s="203">
        <f t="shared" si="586"/>
        <v>0</v>
      </c>
      <c r="AL418" s="174">
        <f>SUMIF('Uitdraai administratie'!G:G,A:A,'Uitdraai administratie'!T:T)</f>
        <v>0</v>
      </c>
      <c r="AM418" s="174">
        <f t="shared" si="587"/>
        <v>0</v>
      </c>
      <c r="AN418" s="174">
        <f t="shared" si="588"/>
        <v>0</v>
      </c>
    </row>
    <row r="419" spans="1:40" x14ac:dyDescent="0.25">
      <c r="A419" s="15">
        <v>3642</v>
      </c>
      <c r="B419" s="64" t="s">
        <v>306</v>
      </c>
      <c r="C419" s="64"/>
      <c r="D419" s="56"/>
      <c r="E419" s="61"/>
      <c r="F419" s="65">
        <v>1</v>
      </c>
      <c r="H419" s="59">
        <f t="shared" si="577"/>
        <v>1</v>
      </c>
      <c r="I419" s="60">
        <v>1</v>
      </c>
      <c r="J419" s="61" t="s">
        <v>77</v>
      </c>
      <c r="K419" s="57"/>
      <c r="L419" s="174">
        <f t="shared" si="578"/>
        <v>0</v>
      </c>
      <c r="M419" s="174">
        <f>0</f>
        <v>0</v>
      </c>
      <c r="N419" s="5">
        <f t="shared" si="579"/>
        <v>0</v>
      </c>
      <c r="O419" s="67"/>
      <c r="P419" s="5">
        <f t="shared" si="580"/>
        <v>0</v>
      </c>
      <c r="U419" s="5">
        <f t="shared" si="581"/>
        <v>0</v>
      </c>
      <c r="V419" s="63">
        <f t="shared" si="582"/>
        <v>0</v>
      </c>
      <c r="W419" s="139">
        <f t="shared" si="583"/>
        <v>0</v>
      </c>
      <c r="AA419" s="184">
        <f t="shared" si="584"/>
        <v>0</v>
      </c>
      <c r="AB419" s="128"/>
      <c r="AC419" s="5">
        <f>SUMIF('Uitdraai administratie'!G:G,A:A,'Uitdraai administratie'!F:F)</f>
        <v>0</v>
      </c>
      <c r="AH419" s="128">
        <f>SUMIF('Uitdraai administratie'!G:G,A:A,'Uitdraai administratie'!F:F)</f>
        <v>0</v>
      </c>
      <c r="AI419" s="201">
        <f t="shared" si="585"/>
        <v>0</v>
      </c>
      <c r="AJ419" s="203">
        <f t="shared" si="586"/>
        <v>0</v>
      </c>
      <c r="AL419" s="174">
        <f>SUMIF('Uitdraai administratie'!G:G,A:A,'Uitdraai administratie'!T:T)</f>
        <v>0</v>
      </c>
      <c r="AM419" s="174">
        <f t="shared" si="587"/>
        <v>0</v>
      </c>
      <c r="AN419" s="174">
        <f t="shared" si="588"/>
        <v>0</v>
      </c>
    </row>
    <row r="420" spans="1:40" x14ac:dyDescent="0.25">
      <c r="A420" s="15">
        <v>3643</v>
      </c>
      <c r="B420" s="64" t="s">
        <v>347</v>
      </c>
      <c r="C420" s="64"/>
      <c r="D420" s="56"/>
      <c r="E420" s="61"/>
      <c r="F420" s="65">
        <v>1</v>
      </c>
      <c r="H420" s="59">
        <f t="shared" si="577"/>
        <v>1</v>
      </c>
      <c r="I420" s="60">
        <v>1</v>
      </c>
      <c r="J420" s="61" t="s">
        <v>77</v>
      </c>
      <c r="K420" s="57"/>
      <c r="L420" s="174">
        <f t="shared" si="578"/>
        <v>0</v>
      </c>
      <c r="M420" s="174">
        <f>0</f>
        <v>0</v>
      </c>
      <c r="N420" s="5">
        <f t="shared" si="579"/>
        <v>0</v>
      </c>
      <c r="O420" s="67"/>
      <c r="P420" s="5">
        <f t="shared" si="580"/>
        <v>0</v>
      </c>
      <c r="U420" s="5">
        <f t="shared" si="581"/>
        <v>0</v>
      </c>
      <c r="V420" s="63">
        <f t="shared" si="582"/>
        <v>0</v>
      </c>
      <c r="W420" s="139">
        <f t="shared" si="583"/>
        <v>0</v>
      </c>
      <c r="AA420" s="184">
        <f t="shared" si="584"/>
        <v>0</v>
      </c>
      <c r="AB420" s="128"/>
      <c r="AC420" s="5">
        <f>SUMIF('Uitdraai administratie'!G:G,A:A,'Uitdraai administratie'!F:F)</f>
        <v>0</v>
      </c>
      <c r="AH420" s="128">
        <f>SUMIF('Uitdraai administratie'!G:G,A:A,'Uitdraai administratie'!F:F)</f>
        <v>0</v>
      </c>
      <c r="AI420" s="201">
        <f t="shared" si="585"/>
        <v>0</v>
      </c>
      <c r="AJ420" s="203">
        <f t="shared" si="586"/>
        <v>0</v>
      </c>
      <c r="AL420" s="174">
        <f>SUMIF('Uitdraai administratie'!G:G,A:A,'Uitdraai administratie'!T:T)</f>
        <v>0</v>
      </c>
      <c r="AM420" s="174">
        <f t="shared" si="587"/>
        <v>0</v>
      </c>
      <c r="AN420" s="174">
        <f t="shared" si="588"/>
        <v>0</v>
      </c>
    </row>
    <row r="421" spans="1:40" x14ac:dyDescent="0.25">
      <c r="A421" s="15">
        <v>3645</v>
      </c>
      <c r="B421" s="64" t="s">
        <v>348</v>
      </c>
      <c r="C421" s="64"/>
      <c r="D421" s="56"/>
      <c r="E421" s="61"/>
      <c r="F421" s="65">
        <v>1</v>
      </c>
      <c r="H421" s="59">
        <v>1</v>
      </c>
      <c r="I421" s="60">
        <v>1</v>
      </c>
      <c r="J421" s="61" t="s">
        <v>77</v>
      </c>
      <c r="K421" s="57"/>
      <c r="L421" s="174">
        <f t="shared" si="578"/>
        <v>0</v>
      </c>
      <c r="M421" s="174">
        <f>0</f>
        <v>0</v>
      </c>
      <c r="N421" s="5">
        <f t="shared" si="579"/>
        <v>0</v>
      </c>
      <c r="O421" s="67"/>
      <c r="P421" s="5">
        <f t="shared" si="580"/>
        <v>0</v>
      </c>
      <c r="U421" s="5">
        <f t="shared" si="581"/>
        <v>0</v>
      </c>
      <c r="V421" s="63">
        <f t="shared" si="582"/>
        <v>0</v>
      </c>
      <c r="W421" s="139">
        <f t="shared" si="583"/>
        <v>0</v>
      </c>
      <c r="AA421" s="184">
        <f t="shared" si="584"/>
        <v>0</v>
      </c>
      <c r="AB421" s="128"/>
      <c r="AC421" s="5">
        <f>SUMIF('Uitdraai administratie'!G:G,A:A,'Uitdraai administratie'!F:F)</f>
        <v>0</v>
      </c>
      <c r="AH421" s="128">
        <f>SUMIF('Uitdraai administratie'!G:G,A:A,'Uitdraai administratie'!F:F)</f>
        <v>0</v>
      </c>
      <c r="AI421" s="201">
        <f t="shared" si="585"/>
        <v>0</v>
      </c>
      <c r="AJ421" s="203">
        <f t="shared" si="586"/>
        <v>0</v>
      </c>
      <c r="AL421" s="174">
        <f>SUMIF('Uitdraai administratie'!G:G,A:A,'Uitdraai administratie'!T:T)</f>
        <v>0</v>
      </c>
      <c r="AM421" s="174">
        <f t="shared" si="587"/>
        <v>0</v>
      </c>
      <c r="AN421" s="174">
        <f t="shared" si="588"/>
        <v>0</v>
      </c>
    </row>
    <row r="422" spans="1:40" x14ac:dyDescent="0.25">
      <c r="A422" s="15">
        <v>3646</v>
      </c>
      <c r="B422" s="64" t="s">
        <v>349</v>
      </c>
      <c r="C422" s="64"/>
      <c r="D422" s="56"/>
      <c r="E422" s="61"/>
      <c r="F422" s="65">
        <v>1</v>
      </c>
      <c r="H422" s="59">
        <f>SUM(E422:G422)</f>
        <v>1</v>
      </c>
      <c r="I422" s="60">
        <v>1</v>
      </c>
      <c r="J422" s="61" t="s">
        <v>77</v>
      </c>
      <c r="K422" s="57"/>
      <c r="L422" s="174">
        <f t="shared" si="578"/>
        <v>0</v>
      </c>
      <c r="M422" s="174">
        <f>0</f>
        <v>0</v>
      </c>
      <c r="N422" s="5">
        <f t="shared" si="579"/>
        <v>0</v>
      </c>
      <c r="O422" s="67"/>
      <c r="P422" s="5">
        <f t="shared" si="580"/>
        <v>0</v>
      </c>
      <c r="U422" s="5">
        <f t="shared" si="581"/>
        <v>0</v>
      </c>
      <c r="V422" s="63">
        <f t="shared" si="582"/>
        <v>0</v>
      </c>
      <c r="W422" s="139">
        <f t="shared" si="583"/>
        <v>0</v>
      </c>
      <c r="AA422" s="184">
        <f t="shared" si="584"/>
        <v>0</v>
      </c>
      <c r="AB422" s="128"/>
      <c r="AC422" s="5">
        <f>SUMIF('Uitdraai administratie'!G:G,A:A,'Uitdraai administratie'!F:F)</f>
        <v>0</v>
      </c>
      <c r="AH422" s="128">
        <f>SUMIF('Uitdraai administratie'!G:G,A:A,'Uitdraai administratie'!F:F)</f>
        <v>0</v>
      </c>
      <c r="AI422" s="201">
        <f t="shared" si="585"/>
        <v>0</v>
      </c>
      <c r="AJ422" s="203">
        <f t="shared" si="586"/>
        <v>0</v>
      </c>
      <c r="AL422" s="174">
        <f>SUMIF('Uitdraai administratie'!G:G,A:A,'Uitdraai administratie'!T:T)</f>
        <v>0</v>
      </c>
      <c r="AM422" s="174">
        <f t="shared" si="587"/>
        <v>0</v>
      </c>
      <c r="AN422" s="174">
        <f t="shared" si="588"/>
        <v>0</v>
      </c>
    </row>
    <row r="423" spans="1:40" x14ac:dyDescent="0.25">
      <c r="A423" s="15">
        <v>3647</v>
      </c>
      <c r="B423" s="64" t="s">
        <v>350</v>
      </c>
      <c r="C423" s="64"/>
      <c r="D423" s="56"/>
      <c r="E423" s="61"/>
      <c r="F423" s="65">
        <f>shootmonths</f>
        <v>0</v>
      </c>
      <c r="H423" s="59">
        <f>SUM(E423:G423)</f>
        <v>0</v>
      </c>
      <c r="I423" s="60">
        <v>1</v>
      </c>
      <c r="J423" s="61" t="s">
        <v>164</v>
      </c>
      <c r="K423" s="57"/>
      <c r="L423" s="174">
        <f t="shared" si="578"/>
        <v>0</v>
      </c>
      <c r="M423" s="174">
        <f>0</f>
        <v>0</v>
      </c>
      <c r="N423" s="5">
        <f t="shared" si="579"/>
        <v>0</v>
      </c>
      <c r="O423" s="67"/>
      <c r="P423" s="5">
        <f t="shared" si="580"/>
        <v>0</v>
      </c>
      <c r="U423" s="5">
        <f t="shared" si="581"/>
        <v>0</v>
      </c>
      <c r="V423" s="63">
        <f t="shared" si="582"/>
        <v>0</v>
      </c>
      <c r="W423" s="139">
        <f t="shared" si="583"/>
        <v>0</v>
      </c>
      <c r="AA423" s="184">
        <f t="shared" si="584"/>
        <v>0</v>
      </c>
      <c r="AB423" s="128"/>
      <c r="AC423" s="5">
        <f>SUMIF('Uitdraai administratie'!G:G,A:A,'Uitdraai administratie'!F:F)</f>
        <v>0</v>
      </c>
      <c r="AH423" s="128">
        <f>SUMIF('Uitdraai administratie'!G:G,A:A,'Uitdraai administratie'!F:F)</f>
        <v>0</v>
      </c>
      <c r="AI423" s="201">
        <f t="shared" si="585"/>
        <v>0</v>
      </c>
      <c r="AJ423" s="203">
        <f t="shared" si="586"/>
        <v>0</v>
      </c>
      <c r="AL423" s="174">
        <f>SUMIF('Uitdraai administratie'!G:G,A:A,'Uitdraai administratie'!T:T)</f>
        <v>0</v>
      </c>
      <c r="AM423" s="174">
        <f t="shared" si="587"/>
        <v>0</v>
      </c>
      <c r="AN423" s="174">
        <f t="shared" si="588"/>
        <v>0</v>
      </c>
    </row>
    <row r="424" spans="1:40" x14ac:dyDescent="0.25">
      <c r="A424" s="15">
        <v>3683</v>
      </c>
      <c r="B424" s="64" t="s">
        <v>351</v>
      </c>
      <c r="C424" s="64"/>
      <c r="D424" s="56"/>
      <c r="E424" s="61"/>
      <c r="F424" s="65">
        <v>1</v>
      </c>
      <c r="H424" s="59">
        <f>SUM(E424:G424)</f>
        <v>1</v>
      </c>
      <c r="I424" s="60">
        <v>1</v>
      </c>
      <c r="J424" s="61" t="s">
        <v>126</v>
      </c>
      <c r="K424" s="57"/>
      <c r="L424" s="174">
        <f t="shared" si="578"/>
        <v>0</v>
      </c>
      <c r="M424" s="174">
        <f>0</f>
        <v>0</v>
      </c>
      <c r="N424" s="5">
        <f t="shared" si="579"/>
        <v>0</v>
      </c>
      <c r="O424" s="67"/>
      <c r="P424" s="5">
        <f t="shared" si="580"/>
        <v>0</v>
      </c>
      <c r="U424" s="5">
        <f t="shared" si="581"/>
        <v>0</v>
      </c>
      <c r="V424" s="63">
        <f t="shared" si="582"/>
        <v>0</v>
      </c>
      <c r="W424" s="139">
        <f t="shared" si="583"/>
        <v>0</v>
      </c>
      <c r="AA424" s="184">
        <f t="shared" si="584"/>
        <v>0</v>
      </c>
      <c r="AB424" s="128"/>
      <c r="AC424" s="5">
        <f>SUMIF('Uitdraai administratie'!G:G,A:A,'Uitdraai administratie'!F:F)</f>
        <v>0</v>
      </c>
      <c r="AH424" s="128">
        <f>SUMIF('Uitdraai administratie'!G:G,A:A,'Uitdraai administratie'!F:F)</f>
        <v>0</v>
      </c>
      <c r="AI424" s="201">
        <f t="shared" si="585"/>
        <v>0</v>
      </c>
      <c r="AJ424" s="203">
        <f t="shared" si="586"/>
        <v>0</v>
      </c>
      <c r="AL424" s="174">
        <f>SUMIF('Uitdraai administratie'!G:G,A:A,'Uitdraai administratie'!T:T)</f>
        <v>0</v>
      </c>
      <c r="AM424" s="174">
        <f t="shared" si="587"/>
        <v>0</v>
      </c>
      <c r="AN424" s="174">
        <f t="shared" si="588"/>
        <v>0</v>
      </c>
    </row>
    <row r="425" spans="1:40" x14ac:dyDescent="0.25">
      <c r="A425" s="15"/>
      <c r="B425" s="71" t="s">
        <v>6</v>
      </c>
      <c r="C425" s="71"/>
      <c r="D425" s="56"/>
      <c r="E425" s="61"/>
      <c r="H425" s="59"/>
      <c r="J425" s="61"/>
      <c r="K425" s="57"/>
      <c r="L425" s="170">
        <f t="shared" ref="L425:M425" si="589">SUM(L413:L424)</f>
        <v>0</v>
      </c>
      <c r="M425" s="170">
        <f t="shared" si="589"/>
        <v>0</v>
      </c>
      <c r="N425" s="27">
        <f t="shared" ref="N425:W425" si="590">SUM(N413:N424)</f>
        <v>0</v>
      </c>
      <c r="O425" s="72">
        <f t="shared" si="590"/>
        <v>0</v>
      </c>
      <c r="P425" s="27">
        <f t="shared" si="590"/>
        <v>0</v>
      </c>
      <c r="Q425" s="73">
        <f t="shared" si="590"/>
        <v>0</v>
      </c>
      <c r="R425" s="73">
        <f t="shared" si="590"/>
        <v>0</v>
      </c>
      <c r="S425" s="73">
        <f t="shared" si="590"/>
        <v>0</v>
      </c>
      <c r="T425" s="73">
        <f t="shared" si="590"/>
        <v>0</v>
      </c>
      <c r="U425" s="27">
        <f t="shared" si="590"/>
        <v>0</v>
      </c>
      <c r="V425" s="73">
        <f t="shared" si="590"/>
        <v>0</v>
      </c>
      <c r="W425" s="141">
        <f t="shared" si="590"/>
        <v>0</v>
      </c>
      <c r="X425" s="147"/>
      <c r="Y425" s="147"/>
      <c r="Z425" s="142"/>
      <c r="AA425" s="181">
        <f t="shared" ref="AA425:AJ425" si="591">SUM(AA413:AA424)</f>
        <v>0</v>
      </c>
      <c r="AB425" s="124">
        <f t="shared" si="591"/>
        <v>0</v>
      </c>
      <c r="AC425" s="27">
        <f t="shared" si="591"/>
        <v>0</v>
      </c>
      <c r="AD425" s="124">
        <f t="shared" si="591"/>
        <v>0</v>
      </c>
      <c r="AE425" s="124">
        <f t="shared" si="591"/>
        <v>0</v>
      </c>
      <c r="AF425" s="124">
        <f t="shared" si="591"/>
        <v>0</v>
      </c>
      <c r="AG425" s="124">
        <f t="shared" si="591"/>
        <v>0</v>
      </c>
      <c r="AH425" s="124">
        <f t="shared" si="591"/>
        <v>0</v>
      </c>
      <c r="AI425" s="201">
        <f t="shared" si="591"/>
        <v>0</v>
      </c>
      <c r="AJ425" s="203">
        <f t="shared" si="591"/>
        <v>0</v>
      </c>
      <c r="AL425" s="170">
        <f t="shared" ref="AL425:AM425" si="592">SUM(AL413:AL424)</f>
        <v>0</v>
      </c>
      <c r="AM425" s="170">
        <f t="shared" si="592"/>
        <v>0</v>
      </c>
      <c r="AN425" s="170">
        <f t="shared" ref="AN425" si="593">SUM(AN413:AN424)</f>
        <v>0</v>
      </c>
    </row>
    <row r="426" spans="1:40" x14ac:dyDescent="0.25">
      <c r="A426" s="15"/>
      <c r="B426" s="64"/>
      <c r="C426" s="64"/>
      <c r="D426" s="56"/>
      <c r="H426" s="59"/>
      <c r="K426" s="57"/>
      <c r="L426" s="174"/>
      <c r="M426" s="174"/>
      <c r="N426" s="5"/>
      <c r="O426" s="67"/>
      <c r="U426" s="5"/>
      <c r="AA426" s="184"/>
      <c r="AB426" s="128"/>
      <c r="AL426" s="174"/>
      <c r="AM426" s="174"/>
      <c r="AN426" s="174"/>
    </row>
    <row r="427" spans="1:40" x14ac:dyDescent="0.25">
      <c r="A427" s="23">
        <v>3700</v>
      </c>
      <c r="B427" s="8" t="s">
        <v>40</v>
      </c>
      <c r="C427" s="8"/>
      <c r="D427" s="56"/>
      <c r="E427" s="61"/>
      <c r="H427" s="59"/>
      <c r="J427" s="61"/>
      <c r="K427" s="57"/>
      <c r="L427" s="174"/>
      <c r="M427" s="174"/>
      <c r="N427" s="5"/>
      <c r="O427" s="67"/>
      <c r="U427" s="5"/>
      <c r="AA427" s="184"/>
      <c r="AB427" s="128"/>
      <c r="AL427" s="174"/>
      <c r="AM427" s="174"/>
      <c r="AN427" s="174"/>
    </row>
    <row r="428" spans="1:40" x14ac:dyDescent="0.25">
      <c r="A428" s="69">
        <v>3701</v>
      </c>
      <c r="B428" s="64" t="s">
        <v>352</v>
      </c>
      <c r="C428" s="64"/>
      <c r="D428" s="56"/>
      <c r="E428" s="61"/>
      <c r="F428" s="65">
        <v>1</v>
      </c>
      <c r="H428" s="59">
        <f t="shared" ref="H428:H446" si="594">SUM(E428:G428)</f>
        <v>1</v>
      </c>
      <c r="I428" s="60">
        <v>1</v>
      </c>
      <c r="J428" s="61" t="s">
        <v>126</v>
      </c>
      <c r="K428" s="57"/>
      <c r="L428" s="174">
        <f t="shared" ref="L428:L446" si="595">H:H*I:I*K:K</f>
        <v>0</v>
      </c>
      <c r="M428" s="174">
        <f>0</f>
        <v>0</v>
      </c>
      <c r="N428" s="5">
        <f t="shared" ref="N428:N446" si="596">L:L+M:M</f>
        <v>0</v>
      </c>
      <c r="O428" s="67"/>
      <c r="P428" s="5">
        <f t="shared" ref="P428:P446" si="597">MAX(N428-SUM(Q428:T428),0)</f>
        <v>0</v>
      </c>
      <c r="U428" s="5">
        <f t="shared" ref="U428:U446" si="598">N428-SUM(P428:T428)</f>
        <v>0</v>
      </c>
      <c r="V428" s="63">
        <f t="shared" ref="V428:V434" si="599">P428</f>
        <v>0</v>
      </c>
      <c r="W428" s="139">
        <f t="shared" ref="W428:W446" si="600">X:X+Y:Y</f>
        <v>0</v>
      </c>
      <c r="AA428" s="184">
        <f t="shared" ref="AA428:AA446" si="601">AC:AC+AD:AD+AE:AE+AF:AF+AG:AG</f>
        <v>0</v>
      </c>
      <c r="AB428" s="128"/>
      <c r="AC428" s="5">
        <f>SUMIF('Uitdraai administratie'!G:G,A:A,'Uitdraai administratie'!F:F)</f>
        <v>0</v>
      </c>
      <c r="AH428" s="128">
        <f>SUMIF('Uitdraai administratie'!G:G,A:A,'Uitdraai administratie'!F:F)</f>
        <v>0</v>
      </c>
      <c r="AI428" s="201">
        <f t="shared" ref="AI428:AI446" si="602">W:W+AA:AA</f>
        <v>0</v>
      </c>
      <c r="AJ428" s="203">
        <f t="shared" ref="AJ428:AJ446" si="603">N:N-AI:AI</f>
        <v>0</v>
      </c>
      <c r="AL428" s="174">
        <f>SUMIF('Uitdraai administratie'!G:G,A:A,'Uitdraai administratie'!T:T)</f>
        <v>0</v>
      </c>
      <c r="AM428" s="174">
        <f t="shared" ref="AM428:AM446" si="604">M:M</f>
        <v>0</v>
      </c>
      <c r="AN428" s="174">
        <f t="shared" ref="AN428:AN446" si="605">AM:AM-AL:AL</f>
        <v>0</v>
      </c>
    </row>
    <row r="429" spans="1:40" x14ac:dyDescent="0.25">
      <c r="A429" s="15">
        <v>3702</v>
      </c>
      <c r="B429" s="64" t="s">
        <v>353</v>
      </c>
      <c r="C429" s="64"/>
      <c r="D429" s="56"/>
      <c r="E429" s="61"/>
      <c r="F429" s="65">
        <v>1</v>
      </c>
      <c r="H429" s="59">
        <f t="shared" si="594"/>
        <v>1</v>
      </c>
      <c r="I429" s="60">
        <v>1</v>
      </c>
      <c r="J429" s="61" t="s">
        <v>126</v>
      </c>
      <c r="K429" s="57"/>
      <c r="L429" s="174">
        <f t="shared" si="595"/>
        <v>0</v>
      </c>
      <c r="M429" s="174">
        <f>0</f>
        <v>0</v>
      </c>
      <c r="N429" s="5">
        <f t="shared" si="596"/>
        <v>0</v>
      </c>
      <c r="O429" s="67"/>
      <c r="P429" s="5">
        <f t="shared" si="597"/>
        <v>0</v>
      </c>
      <c r="U429" s="5">
        <f t="shared" si="598"/>
        <v>0</v>
      </c>
      <c r="V429" s="63">
        <f t="shared" si="599"/>
        <v>0</v>
      </c>
      <c r="W429" s="139">
        <f t="shared" si="600"/>
        <v>0</v>
      </c>
      <c r="AA429" s="184">
        <f t="shared" si="601"/>
        <v>0</v>
      </c>
      <c r="AB429" s="128"/>
      <c r="AC429" s="5">
        <f>SUMIF('Uitdraai administratie'!G:G,A:A,'Uitdraai administratie'!F:F)</f>
        <v>0</v>
      </c>
      <c r="AH429" s="128">
        <f>SUMIF('Uitdraai administratie'!G:G,A:A,'Uitdraai administratie'!F:F)</f>
        <v>0</v>
      </c>
      <c r="AI429" s="201">
        <f t="shared" si="602"/>
        <v>0</v>
      </c>
      <c r="AJ429" s="203">
        <f t="shared" si="603"/>
        <v>0</v>
      </c>
      <c r="AL429" s="174">
        <f>SUMIF('Uitdraai administratie'!G:G,A:A,'Uitdraai administratie'!T:T)</f>
        <v>0</v>
      </c>
      <c r="AM429" s="174">
        <f t="shared" si="604"/>
        <v>0</v>
      </c>
      <c r="AN429" s="174">
        <f t="shared" si="605"/>
        <v>0</v>
      </c>
    </row>
    <row r="430" spans="1:40" x14ac:dyDescent="0.25">
      <c r="A430" s="15">
        <v>3704</v>
      </c>
      <c r="B430" s="64" t="s">
        <v>354</v>
      </c>
      <c r="C430" s="64"/>
      <c r="D430" s="56"/>
      <c r="E430" s="61"/>
      <c r="F430" s="65">
        <v>1</v>
      </c>
      <c r="H430" s="59">
        <f t="shared" si="594"/>
        <v>1</v>
      </c>
      <c r="I430" s="60">
        <v>1</v>
      </c>
      <c r="J430" s="61" t="s">
        <v>126</v>
      </c>
      <c r="K430" s="57"/>
      <c r="L430" s="174">
        <f t="shared" si="595"/>
        <v>0</v>
      </c>
      <c r="M430" s="174">
        <f>0</f>
        <v>0</v>
      </c>
      <c r="N430" s="5">
        <f t="shared" si="596"/>
        <v>0</v>
      </c>
      <c r="O430" s="67"/>
      <c r="P430" s="5">
        <f t="shared" si="597"/>
        <v>0</v>
      </c>
      <c r="U430" s="5">
        <f t="shared" si="598"/>
        <v>0</v>
      </c>
      <c r="V430" s="63">
        <f t="shared" si="599"/>
        <v>0</v>
      </c>
      <c r="W430" s="139">
        <f t="shared" si="600"/>
        <v>0</v>
      </c>
      <c r="AA430" s="184">
        <f t="shared" si="601"/>
        <v>0</v>
      </c>
      <c r="AB430" s="128"/>
      <c r="AC430" s="5">
        <f>SUMIF('Uitdraai administratie'!G:G,A:A,'Uitdraai administratie'!F:F)</f>
        <v>0</v>
      </c>
      <c r="AH430" s="128">
        <f>SUMIF('Uitdraai administratie'!G:G,A:A,'Uitdraai administratie'!F:F)</f>
        <v>0</v>
      </c>
      <c r="AI430" s="201">
        <f t="shared" si="602"/>
        <v>0</v>
      </c>
      <c r="AJ430" s="203">
        <f t="shared" si="603"/>
        <v>0</v>
      </c>
      <c r="AL430" s="174">
        <f>SUMIF('Uitdraai administratie'!G:G,A:A,'Uitdraai administratie'!T:T)</f>
        <v>0</v>
      </c>
      <c r="AM430" s="174">
        <f t="shared" si="604"/>
        <v>0</v>
      </c>
      <c r="AN430" s="174">
        <f t="shared" si="605"/>
        <v>0</v>
      </c>
    </row>
    <row r="431" spans="1:40" x14ac:dyDescent="0.25">
      <c r="A431" s="15">
        <v>3740</v>
      </c>
      <c r="B431" s="64" t="s">
        <v>355</v>
      </c>
      <c r="C431" s="64"/>
      <c r="D431" s="56"/>
      <c r="E431" s="61"/>
      <c r="F431" s="65">
        <v>1</v>
      </c>
      <c r="H431" s="59">
        <f t="shared" si="594"/>
        <v>1</v>
      </c>
      <c r="I431" s="60">
        <v>1</v>
      </c>
      <c r="J431" s="61" t="s">
        <v>126</v>
      </c>
      <c r="K431" s="57"/>
      <c r="L431" s="174">
        <f t="shared" si="595"/>
        <v>0</v>
      </c>
      <c r="M431" s="174">
        <f>0</f>
        <v>0</v>
      </c>
      <c r="N431" s="5">
        <f t="shared" si="596"/>
        <v>0</v>
      </c>
      <c r="O431" s="67"/>
      <c r="P431" s="5">
        <f t="shared" si="597"/>
        <v>0</v>
      </c>
      <c r="U431" s="5">
        <f t="shared" si="598"/>
        <v>0</v>
      </c>
      <c r="V431" s="63">
        <f t="shared" si="599"/>
        <v>0</v>
      </c>
      <c r="W431" s="139">
        <f t="shared" si="600"/>
        <v>0</v>
      </c>
      <c r="AA431" s="184">
        <f t="shared" si="601"/>
        <v>0</v>
      </c>
      <c r="AB431" s="128"/>
      <c r="AC431" s="5">
        <f>SUMIF('Uitdraai administratie'!G:G,A:A,'Uitdraai administratie'!F:F)</f>
        <v>0</v>
      </c>
      <c r="AH431" s="128">
        <f>SUMIF('Uitdraai administratie'!G:G,A:A,'Uitdraai administratie'!F:F)</f>
        <v>0</v>
      </c>
      <c r="AI431" s="201">
        <f t="shared" si="602"/>
        <v>0</v>
      </c>
      <c r="AJ431" s="203">
        <f t="shared" si="603"/>
        <v>0</v>
      </c>
      <c r="AL431" s="174">
        <f>SUMIF('Uitdraai administratie'!G:G,A:A,'Uitdraai administratie'!T:T)</f>
        <v>0</v>
      </c>
      <c r="AM431" s="174">
        <f t="shared" si="604"/>
        <v>0</v>
      </c>
      <c r="AN431" s="174">
        <f t="shared" si="605"/>
        <v>0</v>
      </c>
    </row>
    <row r="432" spans="1:40" x14ac:dyDescent="0.25">
      <c r="A432" s="15">
        <v>3741</v>
      </c>
      <c r="B432" s="64" t="s">
        <v>356</v>
      </c>
      <c r="C432" s="64"/>
      <c r="D432" s="56"/>
      <c r="E432" s="61"/>
      <c r="F432" s="65">
        <v>1</v>
      </c>
      <c r="H432" s="59">
        <f t="shared" si="594"/>
        <v>1</v>
      </c>
      <c r="I432" s="60">
        <v>1</v>
      </c>
      <c r="J432" s="61" t="s">
        <v>126</v>
      </c>
      <c r="K432" s="57"/>
      <c r="L432" s="174">
        <f t="shared" si="595"/>
        <v>0</v>
      </c>
      <c r="M432" s="174">
        <f>0</f>
        <v>0</v>
      </c>
      <c r="N432" s="5">
        <f t="shared" si="596"/>
        <v>0</v>
      </c>
      <c r="O432" s="67"/>
      <c r="P432" s="5">
        <f t="shared" si="597"/>
        <v>0</v>
      </c>
      <c r="U432" s="5">
        <f t="shared" si="598"/>
        <v>0</v>
      </c>
      <c r="V432" s="63">
        <f t="shared" si="599"/>
        <v>0</v>
      </c>
      <c r="W432" s="139">
        <f t="shared" si="600"/>
        <v>0</v>
      </c>
      <c r="AA432" s="184">
        <f t="shared" si="601"/>
        <v>0</v>
      </c>
      <c r="AB432" s="128"/>
      <c r="AC432" s="5">
        <f>SUMIF('Uitdraai administratie'!G:G,A:A,'Uitdraai administratie'!F:F)</f>
        <v>0</v>
      </c>
      <c r="AH432" s="128">
        <f>SUMIF('Uitdraai administratie'!G:G,A:A,'Uitdraai administratie'!F:F)</f>
        <v>0</v>
      </c>
      <c r="AI432" s="201">
        <f t="shared" si="602"/>
        <v>0</v>
      </c>
      <c r="AJ432" s="203">
        <f t="shared" si="603"/>
        <v>0</v>
      </c>
      <c r="AL432" s="174">
        <f>SUMIF('Uitdraai administratie'!G:G,A:A,'Uitdraai administratie'!T:T)</f>
        <v>0</v>
      </c>
      <c r="AM432" s="174">
        <f t="shared" si="604"/>
        <v>0</v>
      </c>
      <c r="AN432" s="174">
        <f t="shared" si="605"/>
        <v>0</v>
      </c>
    </row>
    <row r="433" spans="1:40" x14ac:dyDescent="0.25">
      <c r="A433" s="15">
        <v>3742</v>
      </c>
      <c r="B433" s="64" t="s">
        <v>357</v>
      </c>
      <c r="C433" s="64"/>
      <c r="D433" s="56"/>
      <c r="E433" s="61"/>
      <c r="F433" s="65">
        <v>1</v>
      </c>
      <c r="H433" s="59">
        <f t="shared" si="594"/>
        <v>1</v>
      </c>
      <c r="I433" s="60">
        <v>1</v>
      </c>
      <c r="J433" s="61" t="s">
        <v>126</v>
      </c>
      <c r="K433" s="57"/>
      <c r="L433" s="174">
        <f t="shared" si="595"/>
        <v>0</v>
      </c>
      <c r="M433" s="174">
        <f>0</f>
        <v>0</v>
      </c>
      <c r="N433" s="5">
        <f t="shared" si="596"/>
        <v>0</v>
      </c>
      <c r="O433" s="67"/>
      <c r="P433" s="5">
        <f t="shared" si="597"/>
        <v>0</v>
      </c>
      <c r="U433" s="5">
        <f t="shared" si="598"/>
        <v>0</v>
      </c>
      <c r="V433" s="63">
        <f t="shared" si="599"/>
        <v>0</v>
      </c>
      <c r="W433" s="139">
        <f t="shared" si="600"/>
        <v>0</v>
      </c>
      <c r="AA433" s="184">
        <f t="shared" si="601"/>
        <v>0</v>
      </c>
      <c r="AB433" s="128"/>
      <c r="AC433" s="5">
        <f>SUMIF('Uitdraai administratie'!G:G,A:A,'Uitdraai administratie'!F:F)</f>
        <v>0</v>
      </c>
      <c r="AH433" s="128">
        <f>SUMIF('Uitdraai administratie'!G:G,A:A,'Uitdraai administratie'!F:F)</f>
        <v>0</v>
      </c>
      <c r="AI433" s="201">
        <f t="shared" si="602"/>
        <v>0</v>
      </c>
      <c r="AJ433" s="203">
        <f t="shared" si="603"/>
        <v>0</v>
      </c>
      <c r="AL433" s="174">
        <f>SUMIF('Uitdraai administratie'!G:G,A:A,'Uitdraai administratie'!T:T)</f>
        <v>0</v>
      </c>
      <c r="AM433" s="174">
        <f t="shared" si="604"/>
        <v>0</v>
      </c>
      <c r="AN433" s="174">
        <f t="shared" si="605"/>
        <v>0</v>
      </c>
    </row>
    <row r="434" spans="1:40" x14ac:dyDescent="0.25">
      <c r="A434" s="15">
        <v>3743</v>
      </c>
      <c r="B434" s="64" t="s">
        <v>358</v>
      </c>
      <c r="C434" s="64"/>
      <c r="D434" s="56"/>
      <c r="E434" s="61"/>
      <c r="F434" s="65">
        <v>1</v>
      </c>
      <c r="H434" s="59">
        <f t="shared" si="594"/>
        <v>1</v>
      </c>
      <c r="I434" s="60">
        <v>1</v>
      </c>
      <c r="J434" s="61" t="s">
        <v>126</v>
      </c>
      <c r="K434" s="57"/>
      <c r="L434" s="174">
        <f t="shared" si="595"/>
        <v>0</v>
      </c>
      <c r="M434" s="174">
        <f>0</f>
        <v>0</v>
      </c>
      <c r="N434" s="5">
        <f t="shared" si="596"/>
        <v>0</v>
      </c>
      <c r="O434" s="67"/>
      <c r="P434" s="5">
        <f t="shared" si="597"/>
        <v>0</v>
      </c>
      <c r="U434" s="5">
        <f t="shared" si="598"/>
        <v>0</v>
      </c>
      <c r="V434" s="63">
        <f t="shared" si="599"/>
        <v>0</v>
      </c>
      <c r="W434" s="139">
        <f t="shared" si="600"/>
        <v>0</v>
      </c>
      <c r="AA434" s="184">
        <f t="shared" si="601"/>
        <v>0</v>
      </c>
      <c r="AB434" s="128"/>
      <c r="AC434" s="5">
        <f>SUMIF('Uitdraai administratie'!G:G,A:A,'Uitdraai administratie'!F:F)</f>
        <v>0</v>
      </c>
      <c r="AH434" s="128">
        <f>SUMIF('Uitdraai administratie'!G:G,A:A,'Uitdraai administratie'!F:F)</f>
        <v>0</v>
      </c>
      <c r="AI434" s="201">
        <f t="shared" si="602"/>
        <v>0</v>
      </c>
      <c r="AJ434" s="203">
        <f t="shared" si="603"/>
        <v>0</v>
      </c>
      <c r="AL434" s="174">
        <f>SUMIF('Uitdraai administratie'!G:G,A:A,'Uitdraai administratie'!T:T)</f>
        <v>0</v>
      </c>
      <c r="AM434" s="174">
        <f t="shared" si="604"/>
        <v>0</v>
      </c>
      <c r="AN434" s="174">
        <f t="shared" si="605"/>
        <v>0</v>
      </c>
    </row>
    <row r="435" spans="1:40" x14ac:dyDescent="0.25">
      <c r="A435" s="15">
        <v>3751</v>
      </c>
      <c r="B435" s="64" t="s">
        <v>359</v>
      </c>
      <c r="C435" s="64"/>
      <c r="D435" s="56"/>
      <c r="E435" s="61"/>
      <c r="F435" s="65">
        <v>1</v>
      </c>
      <c r="H435" s="59">
        <f t="shared" si="594"/>
        <v>1</v>
      </c>
      <c r="I435" s="60">
        <v>1</v>
      </c>
      <c r="J435" s="61" t="s">
        <v>77</v>
      </c>
      <c r="K435" s="57"/>
      <c r="L435" s="174">
        <f t="shared" si="595"/>
        <v>0</v>
      </c>
      <c r="M435" s="174">
        <f>0</f>
        <v>0</v>
      </c>
      <c r="N435" s="5">
        <f t="shared" si="596"/>
        <v>0</v>
      </c>
      <c r="O435" s="67"/>
      <c r="P435" s="5">
        <f t="shared" si="597"/>
        <v>0</v>
      </c>
      <c r="U435" s="5">
        <f t="shared" si="598"/>
        <v>0</v>
      </c>
      <c r="V435" s="68"/>
      <c r="W435" s="138">
        <f t="shared" si="600"/>
        <v>0</v>
      </c>
      <c r="X435" s="148"/>
      <c r="Y435" s="148"/>
      <c r="Z435" s="148"/>
      <c r="AA435" s="184">
        <f t="shared" si="601"/>
        <v>0</v>
      </c>
      <c r="AB435" s="128"/>
      <c r="AC435" s="5">
        <f>SUMIF('Uitdraai administratie'!G:G,A:A,'Uitdraai administratie'!F:F)</f>
        <v>0</v>
      </c>
      <c r="AH435" s="137"/>
      <c r="AI435" s="201">
        <f t="shared" si="602"/>
        <v>0</v>
      </c>
      <c r="AJ435" s="203">
        <f t="shared" si="603"/>
        <v>0</v>
      </c>
      <c r="AL435" s="174">
        <f>SUMIF('Uitdraai administratie'!G:G,A:A,'Uitdraai administratie'!T:T)</f>
        <v>0</v>
      </c>
      <c r="AM435" s="174">
        <f t="shared" si="604"/>
        <v>0</v>
      </c>
      <c r="AN435" s="174">
        <f t="shared" si="605"/>
        <v>0</v>
      </c>
    </row>
    <row r="436" spans="1:40" x14ac:dyDescent="0.25">
      <c r="A436" s="15">
        <v>3755</v>
      </c>
      <c r="B436" s="64" t="s">
        <v>360</v>
      </c>
      <c r="C436" s="64"/>
      <c r="D436" s="56"/>
      <c r="E436" s="61"/>
      <c r="F436" s="65">
        <v>1</v>
      </c>
      <c r="H436" s="59">
        <f t="shared" si="594"/>
        <v>1</v>
      </c>
      <c r="I436" s="60">
        <v>1</v>
      </c>
      <c r="J436" s="61" t="s">
        <v>77</v>
      </c>
      <c r="K436" s="57"/>
      <c r="L436" s="174">
        <f t="shared" si="595"/>
        <v>0</v>
      </c>
      <c r="M436" s="174">
        <f>0</f>
        <v>0</v>
      </c>
      <c r="N436" s="5">
        <f t="shared" si="596"/>
        <v>0</v>
      </c>
      <c r="O436" s="67"/>
      <c r="P436" s="5">
        <f t="shared" si="597"/>
        <v>0</v>
      </c>
      <c r="U436" s="5">
        <f t="shared" si="598"/>
        <v>0</v>
      </c>
      <c r="V436" s="68"/>
      <c r="W436" s="138">
        <f t="shared" si="600"/>
        <v>0</v>
      </c>
      <c r="X436" s="148"/>
      <c r="Y436" s="148"/>
      <c r="Z436" s="148"/>
      <c r="AA436" s="184">
        <f t="shared" si="601"/>
        <v>0</v>
      </c>
      <c r="AB436" s="128"/>
      <c r="AC436" s="5">
        <f>SUMIF('Uitdraai administratie'!G:G,A:A,'Uitdraai administratie'!F:F)</f>
        <v>0</v>
      </c>
      <c r="AH436" s="137"/>
      <c r="AI436" s="201">
        <f t="shared" si="602"/>
        <v>0</v>
      </c>
      <c r="AJ436" s="203">
        <f t="shared" si="603"/>
        <v>0</v>
      </c>
      <c r="AL436" s="174">
        <f>SUMIF('Uitdraai administratie'!G:G,A:A,'Uitdraai administratie'!T:T)</f>
        <v>0</v>
      </c>
      <c r="AM436" s="174">
        <f t="shared" si="604"/>
        <v>0</v>
      </c>
      <c r="AN436" s="174">
        <f t="shared" si="605"/>
        <v>0</v>
      </c>
    </row>
    <row r="437" spans="1:40" x14ac:dyDescent="0.25">
      <c r="A437" s="15">
        <v>3757</v>
      </c>
      <c r="B437" s="64" t="s">
        <v>361</v>
      </c>
      <c r="C437" s="64"/>
      <c r="D437" s="56"/>
      <c r="E437" s="61"/>
      <c r="F437" s="65">
        <v>1</v>
      </c>
      <c r="H437" s="59">
        <f t="shared" si="594"/>
        <v>1</v>
      </c>
      <c r="I437" s="60">
        <v>1</v>
      </c>
      <c r="J437" s="61" t="s">
        <v>77</v>
      </c>
      <c r="K437" s="57"/>
      <c r="L437" s="174">
        <f t="shared" si="595"/>
        <v>0</v>
      </c>
      <c r="M437" s="174">
        <f>0</f>
        <v>0</v>
      </c>
      <c r="N437" s="5">
        <f t="shared" si="596"/>
        <v>0</v>
      </c>
      <c r="O437" s="67"/>
      <c r="P437" s="5">
        <f t="shared" si="597"/>
        <v>0</v>
      </c>
      <c r="U437" s="5">
        <f t="shared" si="598"/>
        <v>0</v>
      </c>
      <c r="V437" s="68"/>
      <c r="W437" s="138">
        <f t="shared" si="600"/>
        <v>0</v>
      </c>
      <c r="X437" s="148"/>
      <c r="Y437" s="148"/>
      <c r="Z437" s="148"/>
      <c r="AA437" s="184">
        <f t="shared" si="601"/>
        <v>0</v>
      </c>
      <c r="AB437" s="128"/>
      <c r="AC437" s="5">
        <f>SUMIF('Uitdraai administratie'!G:G,A:A,'Uitdraai administratie'!F:F)</f>
        <v>0</v>
      </c>
      <c r="AH437" s="137"/>
      <c r="AI437" s="201">
        <f t="shared" si="602"/>
        <v>0</v>
      </c>
      <c r="AJ437" s="203">
        <f t="shared" si="603"/>
        <v>0</v>
      </c>
      <c r="AL437" s="174">
        <f>SUMIF('Uitdraai administratie'!G:G,A:A,'Uitdraai administratie'!T:T)</f>
        <v>0</v>
      </c>
      <c r="AM437" s="174">
        <f t="shared" si="604"/>
        <v>0</v>
      </c>
      <c r="AN437" s="174">
        <f t="shared" si="605"/>
        <v>0</v>
      </c>
    </row>
    <row r="438" spans="1:40" x14ac:dyDescent="0.25">
      <c r="A438" s="15">
        <v>3758</v>
      </c>
      <c r="B438" s="64" t="s">
        <v>362</v>
      </c>
      <c r="C438" s="64"/>
      <c r="D438" s="56"/>
      <c r="E438" s="61"/>
      <c r="F438" s="65">
        <v>1</v>
      </c>
      <c r="H438" s="59">
        <f t="shared" si="594"/>
        <v>1</v>
      </c>
      <c r="I438" s="60">
        <v>1</v>
      </c>
      <c r="J438" s="61" t="s">
        <v>77</v>
      </c>
      <c r="K438" s="57"/>
      <c r="L438" s="174">
        <f t="shared" si="595"/>
        <v>0</v>
      </c>
      <c r="M438" s="174">
        <f>0</f>
        <v>0</v>
      </c>
      <c r="N438" s="5">
        <f t="shared" si="596"/>
        <v>0</v>
      </c>
      <c r="O438" s="67"/>
      <c r="P438" s="5">
        <f t="shared" si="597"/>
        <v>0</v>
      </c>
      <c r="U438" s="5">
        <f t="shared" si="598"/>
        <v>0</v>
      </c>
      <c r="V438" s="68"/>
      <c r="W438" s="138">
        <f t="shared" si="600"/>
        <v>0</v>
      </c>
      <c r="X438" s="148"/>
      <c r="Y438" s="148"/>
      <c r="Z438" s="148"/>
      <c r="AA438" s="184">
        <f t="shared" si="601"/>
        <v>0</v>
      </c>
      <c r="AB438" s="128"/>
      <c r="AC438" s="5">
        <f>SUMIF('Uitdraai administratie'!G:G,A:A,'Uitdraai administratie'!F:F)</f>
        <v>0</v>
      </c>
      <c r="AH438" s="137"/>
      <c r="AI438" s="201">
        <f t="shared" si="602"/>
        <v>0</v>
      </c>
      <c r="AJ438" s="203">
        <f t="shared" si="603"/>
        <v>0</v>
      </c>
      <c r="AL438" s="174">
        <f>SUMIF('Uitdraai administratie'!G:G,A:A,'Uitdraai administratie'!T:T)</f>
        <v>0</v>
      </c>
      <c r="AM438" s="174">
        <f t="shared" si="604"/>
        <v>0</v>
      </c>
      <c r="AN438" s="174">
        <f t="shared" si="605"/>
        <v>0</v>
      </c>
    </row>
    <row r="439" spans="1:40" x14ac:dyDescent="0.25">
      <c r="A439" s="15">
        <v>3759</v>
      </c>
      <c r="B439" s="64" t="s">
        <v>363</v>
      </c>
      <c r="C439" s="64"/>
      <c r="D439" s="56"/>
      <c r="E439" s="61"/>
      <c r="F439" s="65">
        <v>1</v>
      </c>
      <c r="H439" s="59">
        <f t="shared" si="594"/>
        <v>1</v>
      </c>
      <c r="I439" s="60">
        <v>1</v>
      </c>
      <c r="J439" s="61" t="s">
        <v>77</v>
      </c>
      <c r="K439" s="57"/>
      <c r="L439" s="174">
        <f t="shared" si="595"/>
        <v>0</v>
      </c>
      <c r="M439" s="174">
        <f>0</f>
        <v>0</v>
      </c>
      <c r="N439" s="5">
        <f t="shared" si="596"/>
        <v>0</v>
      </c>
      <c r="O439" s="67"/>
      <c r="P439" s="5">
        <f t="shared" si="597"/>
        <v>0</v>
      </c>
      <c r="U439" s="5">
        <f t="shared" si="598"/>
        <v>0</v>
      </c>
      <c r="V439" s="68"/>
      <c r="W439" s="138">
        <f t="shared" si="600"/>
        <v>0</v>
      </c>
      <c r="X439" s="148"/>
      <c r="Y439" s="148"/>
      <c r="Z439" s="148"/>
      <c r="AA439" s="184">
        <f t="shared" si="601"/>
        <v>0</v>
      </c>
      <c r="AB439" s="128"/>
      <c r="AC439" s="5">
        <f>SUMIF('Uitdraai administratie'!G:G,A:A,'Uitdraai administratie'!F:F)</f>
        <v>0</v>
      </c>
      <c r="AH439" s="137"/>
      <c r="AI439" s="201">
        <f t="shared" si="602"/>
        <v>0</v>
      </c>
      <c r="AJ439" s="203">
        <f t="shared" si="603"/>
        <v>0</v>
      </c>
      <c r="AL439" s="174">
        <f>SUMIF('Uitdraai administratie'!G:G,A:A,'Uitdraai administratie'!T:T)</f>
        <v>0</v>
      </c>
      <c r="AM439" s="174">
        <f t="shared" si="604"/>
        <v>0</v>
      </c>
      <c r="AN439" s="174">
        <f t="shared" si="605"/>
        <v>0</v>
      </c>
    </row>
    <row r="440" spans="1:40" x14ac:dyDescent="0.25">
      <c r="A440" s="15">
        <v>3760</v>
      </c>
      <c r="B440" s="64" t="s">
        <v>364</v>
      </c>
      <c r="C440" s="64"/>
      <c r="D440" s="56"/>
      <c r="E440" s="61"/>
      <c r="F440" s="65">
        <v>1</v>
      </c>
      <c r="H440" s="59">
        <f t="shared" si="594"/>
        <v>1</v>
      </c>
      <c r="I440" s="60">
        <v>1</v>
      </c>
      <c r="J440" s="61" t="s">
        <v>77</v>
      </c>
      <c r="K440" s="57"/>
      <c r="L440" s="174">
        <f t="shared" si="595"/>
        <v>0</v>
      </c>
      <c r="M440" s="174">
        <f>0</f>
        <v>0</v>
      </c>
      <c r="N440" s="5">
        <f t="shared" si="596"/>
        <v>0</v>
      </c>
      <c r="O440" s="67"/>
      <c r="P440" s="5">
        <f t="shared" si="597"/>
        <v>0</v>
      </c>
      <c r="U440" s="5">
        <f t="shared" si="598"/>
        <v>0</v>
      </c>
      <c r="V440" s="68"/>
      <c r="W440" s="138">
        <f t="shared" si="600"/>
        <v>0</v>
      </c>
      <c r="X440" s="148"/>
      <c r="Y440" s="148"/>
      <c r="Z440" s="148"/>
      <c r="AA440" s="184">
        <f t="shared" si="601"/>
        <v>0</v>
      </c>
      <c r="AB440" s="128"/>
      <c r="AC440" s="5">
        <f>SUMIF('Uitdraai administratie'!G:G,A:A,'Uitdraai administratie'!F:F)</f>
        <v>0</v>
      </c>
      <c r="AH440" s="137"/>
      <c r="AI440" s="201">
        <f t="shared" si="602"/>
        <v>0</v>
      </c>
      <c r="AJ440" s="203">
        <f t="shared" si="603"/>
        <v>0</v>
      </c>
      <c r="AL440" s="174">
        <f>SUMIF('Uitdraai administratie'!G:G,A:A,'Uitdraai administratie'!T:T)</f>
        <v>0</v>
      </c>
      <c r="AM440" s="174">
        <f t="shared" si="604"/>
        <v>0</v>
      </c>
      <c r="AN440" s="174">
        <f t="shared" si="605"/>
        <v>0</v>
      </c>
    </row>
    <row r="441" spans="1:40" x14ac:dyDescent="0.25">
      <c r="A441" s="15">
        <v>3761</v>
      </c>
      <c r="B441" s="64" t="s">
        <v>365</v>
      </c>
      <c r="C441" s="64"/>
      <c r="D441" s="56"/>
      <c r="E441" s="61"/>
      <c r="F441" s="65">
        <v>1</v>
      </c>
      <c r="H441" s="59">
        <f t="shared" si="594"/>
        <v>1</v>
      </c>
      <c r="I441" s="60">
        <v>1</v>
      </c>
      <c r="J441" s="61" t="s">
        <v>77</v>
      </c>
      <c r="K441" s="57"/>
      <c r="L441" s="174">
        <f t="shared" si="595"/>
        <v>0</v>
      </c>
      <c r="M441" s="174">
        <f>0</f>
        <v>0</v>
      </c>
      <c r="N441" s="5">
        <f t="shared" si="596"/>
        <v>0</v>
      </c>
      <c r="O441" s="67"/>
      <c r="P441" s="5">
        <f t="shared" si="597"/>
        <v>0</v>
      </c>
      <c r="U441" s="5">
        <f t="shared" si="598"/>
        <v>0</v>
      </c>
      <c r="V441" s="68"/>
      <c r="W441" s="138">
        <f t="shared" si="600"/>
        <v>0</v>
      </c>
      <c r="X441" s="148"/>
      <c r="Y441" s="148"/>
      <c r="Z441" s="148"/>
      <c r="AA441" s="184">
        <f t="shared" si="601"/>
        <v>0</v>
      </c>
      <c r="AB441" s="128"/>
      <c r="AC441" s="5">
        <f>SUMIF('Uitdraai administratie'!G:G,A:A,'Uitdraai administratie'!F:F)</f>
        <v>0</v>
      </c>
      <c r="AH441" s="137"/>
      <c r="AI441" s="201">
        <f t="shared" si="602"/>
        <v>0</v>
      </c>
      <c r="AJ441" s="203">
        <f t="shared" si="603"/>
        <v>0</v>
      </c>
      <c r="AL441" s="174">
        <f>SUMIF('Uitdraai administratie'!G:G,A:A,'Uitdraai administratie'!T:T)</f>
        <v>0</v>
      </c>
      <c r="AM441" s="174">
        <f t="shared" si="604"/>
        <v>0</v>
      </c>
      <c r="AN441" s="174">
        <f t="shared" si="605"/>
        <v>0</v>
      </c>
    </row>
    <row r="442" spans="1:40" x14ac:dyDescent="0.25">
      <c r="A442" s="15">
        <v>3762</v>
      </c>
      <c r="B442" s="64" t="s">
        <v>366</v>
      </c>
      <c r="C442" s="64"/>
      <c r="D442" s="56"/>
      <c r="F442" s="65">
        <v>1</v>
      </c>
      <c r="H442" s="59">
        <f t="shared" si="594"/>
        <v>1</v>
      </c>
      <c r="I442" s="60">
        <v>1</v>
      </c>
      <c r="J442" s="61" t="s">
        <v>77</v>
      </c>
      <c r="K442" s="57"/>
      <c r="L442" s="174">
        <f t="shared" si="595"/>
        <v>0</v>
      </c>
      <c r="M442" s="174">
        <f>0</f>
        <v>0</v>
      </c>
      <c r="N442" s="5">
        <f t="shared" si="596"/>
        <v>0</v>
      </c>
      <c r="O442" s="67"/>
      <c r="P442" s="5">
        <f t="shared" si="597"/>
        <v>0</v>
      </c>
      <c r="U442" s="5">
        <f t="shared" si="598"/>
        <v>0</v>
      </c>
      <c r="V442" s="68"/>
      <c r="W442" s="138">
        <f t="shared" si="600"/>
        <v>0</v>
      </c>
      <c r="X442" s="148"/>
      <c r="Y442" s="148"/>
      <c r="Z442" s="148"/>
      <c r="AA442" s="184">
        <f t="shared" si="601"/>
        <v>0</v>
      </c>
      <c r="AB442" s="128"/>
      <c r="AC442" s="5">
        <f>SUMIF('Uitdraai administratie'!G:G,A:A,'Uitdraai administratie'!F:F)</f>
        <v>0</v>
      </c>
      <c r="AH442" s="137"/>
      <c r="AI442" s="201">
        <f t="shared" si="602"/>
        <v>0</v>
      </c>
      <c r="AJ442" s="203">
        <f t="shared" si="603"/>
        <v>0</v>
      </c>
      <c r="AL442" s="174">
        <f>SUMIF('Uitdraai administratie'!G:G,A:A,'Uitdraai administratie'!T:T)</f>
        <v>0</v>
      </c>
      <c r="AM442" s="174">
        <f t="shared" si="604"/>
        <v>0</v>
      </c>
      <c r="AN442" s="174">
        <f t="shared" si="605"/>
        <v>0</v>
      </c>
    </row>
    <row r="443" spans="1:40" x14ac:dyDescent="0.25">
      <c r="A443" s="15">
        <v>3784</v>
      </c>
      <c r="B443" s="64" t="s">
        <v>257</v>
      </c>
      <c r="C443" s="64"/>
      <c r="D443" s="56"/>
      <c r="F443" s="65">
        <v>1</v>
      </c>
      <c r="H443" s="59">
        <f t="shared" si="594"/>
        <v>1</v>
      </c>
      <c r="I443" s="60">
        <v>1</v>
      </c>
      <c r="J443" s="61" t="s">
        <v>77</v>
      </c>
      <c r="K443" s="57"/>
      <c r="L443" s="174">
        <f t="shared" si="595"/>
        <v>0</v>
      </c>
      <c r="M443" s="174">
        <f>0</f>
        <v>0</v>
      </c>
      <c r="N443" s="5">
        <f t="shared" si="596"/>
        <v>0</v>
      </c>
      <c r="O443" s="67"/>
      <c r="P443" s="5">
        <f t="shared" si="597"/>
        <v>0</v>
      </c>
      <c r="U443" s="5">
        <f t="shared" si="598"/>
        <v>0</v>
      </c>
      <c r="V443" s="68"/>
      <c r="W443" s="138">
        <f t="shared" si="600"/>
        <v>0</v>
      </c>
      <c r="X443" s="148"/>
      <c r="Y443" s="148"/>
      <c r="Z443" s="148"/>
      <c r="AA443" s="184">
        <f t="shared" si="601"/>
        <v>0</v>
      </c>
      <c r="AB443" s="128"/>
      <c r="AC443" s="5">
        <f>SUMIF('Uitdraai administratie'!G:G,A:A,'Uitdraai administratie'!F:F)</f>
        <v>0</v>
      </c>
      <c r="AH443" s="137"/>
      <c r="AI443" s="201">
        <f t="shared" si="602"/>
        <v>0</v>
      </c>
      <c r="AJ443" s="203">
        <f t="shared" si="603"/>
        <v>0</v>
      </c>
      <c r="AL443" s="174">
        <f>SUMIF('Uitdraai administratie'!G:G,A:A,'Uitdraai administratie'!T:T)</f>
        <v>0</v>
      </c>
      <c r="AM443" s="174">
        <f t="shared" si="604"/>
        <v>0</v>
      </c>
      <c r="AN443" s="174">
        <f t="shared" si="605"/>
        <v>0</v>
      </c>
    </row>
    <row r="444" spans="1:40" x14ac:dyDescent="0.25">
      <c r="A444" s="69">
        <v>3793</v>
      </c>
      <c r="B444" s="64" t="s">
        <v>367</v>
      </c>
      <c r="C444" s="64"/>
      <c r="D444" s="56"/>
      <c r="F444" s="65">
        <v>1</v>
      </c>
      <c r="H444" s="59">
        <f t="shared" si="594"/>
        <v>1</v>
      </c>
      <c r="I444" s="60">
        <v>1</v>
      </c>
      <c r="J444" s="61" t="s">
        <v>77</v>
      </c>
      <c r="K444" s="57"/>
      <c r="L444" s="174">
        <f t="shared" si="595"/>
        <v>0</v>
      </c>
      <c r="M444" s="174">
        <f>0</f>
        <v>0</v>
      </c>
      <c r="N444" s="5">
        <f t="shared" si="596"/>
        <v>0</v>
      </c>
      <c r="O444" s="67"/>
      <c r="P444" s="5">
        <f t="shared" si="597"/>
        <v>0</v>
      </c>
      <c r="U444" s="5">
        <f t="shared" si="598"/>
        <v>0</v>
      </c>
      <c r="V444" s="68"/>
      <c r="W444" s="138">
        <f t="shared" si="600"/>
        <v>0</v>
      </c>
      <c r="X444" s="148"/>
      <c r="Y444" s="148"/>
      <c r="Z444" s="148"/>
      <c r="AA444" s="184">
        <f t="shared" si="601"/>
        <v>0</v>
      </c>
      <c r="AB444" s="128"/>
      <c r="AC444" s="5">
        <f>SUMIF('Uitdraai administratie'!G:G,A:A,'Uitdraai administratie'!F:F)</f>
        <v>0</v>
      </c>
      <c r="AH444" s="137"/>
      <c r="AI444" s="201">
        <f t="shared" si="602"/>
        <v>0</v>
      </c>
      <c r="AJ444" s="203">
        <f t="shared" si="603"/>
        <v>0</v>
      </c>
      <c r="AL444" s="174">
        <f>SUMIF('Uitdraai administratie'!G:G,A:A,'Uitdraai administratie'!T:T)</f>
        <v>0</v>
      </c>
      <c r="AM444" s="174">
        <f t="shared" si="604"/>
        <v>0</v>
      </c>
      <c r="AN444" s="174">
        <f t="shared" si="605"/>
        <v>0</v>
      </c>
    </row>
    <row r="445" spans="1:40" x14ac:dyDescent="0.25">
      <c r="A445" s="15">
        <v>3794</v>
      </c>
      <c r="B445" s="64" t="s">
        <v>368</v>
      </c>
      <c r="C445" s="64"/>
      <c r="D445" s="56"/>
      <c r="F445" s="65">
        <v>1</v>
      </c>
      <c r="H445" s="59">
        <f t="shared" si="594"/>
        <v>1</v>
      </c>
      <c r="I445" s="60">
        <v>1</v>
      </c>
      <c r="J445" s="61" t="s">
        <v>77</v>
      </c>
      <c r="K445" s="57"/>
      <c r="L445" s="174">
        <f t="shared" si="595"/>
        <v>0</v>
      </c>
      <c r="M445" s="174">
        <f>0</f>
        <v>0</v>
      </c>
      <c r="N445" s="5">
        <f t="shared" si="596"/>
        <v>0</v>
      </c>
      <c r="O445" s="67"/>
      <c r="P445" s="5">
        <f t="shared" si="597"/>
        <v>0</v>
      </c>
      <c r="U445" s="5">
        <f t="shared" si="598"/>
        <v>0</v>
      </c>
      <c r="V445" s="63">
        <f>P445</f>
        <v>0</v>
      </c>
      <c r="W445" s="139">
        <f t="shared" si="600"/>
        <v>0</v>
      </c>
      <c r="AA445" s="184">
        <f t="shared" si="601"/>
        <v>0</v>
      </c>
      <c r="AB445" s="128"/>
      <c r="AC445" s="5">
        <f>SUMIF('Uitdraai administratie'!G:G,A:A,'Uitdraai administratie'!F:F)</f>
        <v>0</v>
      </c>
      <c r="AH445" s="128">
        <f>SUMIF('Uitdraai administratie'!G:G,A:A,'Uitdraai administratie'!F:F)</f>
        <v>0</v>
      </c>
      <c r="AI445" s="201">
        <f t="shared" si="602"/>
        <v>0</v>
      </c>
      <c r="AJ445" s="203">
        <f t="shared" si="603"/>
        <v>0</v>
      </c>
      <c r="AL445" s="174">
        <f>SUMIF('Uitdraai administratie'!G:G,A:A,'Uitdraai administratie'!T:T)</f>
        <v>0</v>
      </c>
      <c r="AM445" s="174">
        <f t="shared" si="604"/>
        <v>0</v>
      </c>
      <c r="AN445" s="174">
        <f t="shared" si="605"/>
        <v>0</v>
      </c>
    </row>
    <row r="446" spans="1:40" x14ac:dyDescent="0.25">
      <c r="A446" s="15">
        <v>3797</v>
      </c>
      <c r="B446" s="64" t="s">
        <v>227</v>
      </c>
      <c r="C446" s="64"/>
      <c r="D446" s="56"/>
      <c r="F446" s="65">
        <v>1</v>
      </c>
      <c r="H446" s="59">
        <f t="shared" si="594"/>
        <v>1</v>
      </c>
      <c r="I446" s="60">
        <v>1</v>
      </c>
      <c r="J446" s="61" t="s">
        <v>77</v>
      </c>
      <c r="K446" s="57"/>
      <c r="L446" s="174">
        <f t="shared" si="595"/>
        <v>0</v>
      </c>
      <c r="M446" s="174">
        <f>0</f>
        <v>0</v>
      </c>
      <c r="N446" s="5">
        <f t="shared" si="596"/>
        <v>0</v>
      </c>
      <c r="O446" s="67"/>
      <c r="P446" s="5">
        <f t="shared" si="597"/>
        <v>0</v>
      </c>
      <c r="U446" s="5">
        <f t="shared" si="598"/>
        <v>0</v>
      </c>
      <c r="V446" s="68"/>
      <c r="W446" s="138">
        <f t="shared" si="600"/>
        <v>0</v>
      </c>
      <c r="X446" s="148"/>
      <c r="Y446" s="148"/>
      <c r="Z446" s="148"/>
      <c r="AA446" s="184">
        <f t="shared" si="601"/>
        <v>0</v>
      </c>
      <c r="AB446" s="128"/>
      <c r="AC446" s="5">
        <f>SUMIF('Uitdraai administratie'!G:G,A:A,'Uitdraai administratie'!F:F)</f>
        <v>0</v>
      </c>
      <c r="AH446" s="137"/>
      <c r="AI446" s="201">
        <f t="shared" si="602"/>
        <v>0</v>
      </c>
      <c r="AJ446" s="203">
        <f t="shared" si="603"/>
        <v>0</v>
      </c>
      <c r="AL446" s="174">
        <f>SUMIF('Uitdraai administratie'!G:G,A:A,'Uitdraai administratie'!T:T)</f>
        <v>0</v>
      </c>
      <c r="AM446" s="174">
        <f t="shared" si="604"/>
        <v>0</v>
      </c>
      <c r="AN446" s="174">
        <f t="shared" si="605"/>
        <v>0</v>
      </c>
    </row>
    <row r="447" spans="1:40" x14ac:dyDescent="0.25">
      <c r="A447" s="42"/>
      <c r="B447" s="71" t="s">
        <v>6</v>
      </c>
      <c r="C447" s="71"/>
      <c r="D447" s="56"/>
      <c r="H447" s="59"/>
      <c r="J447" s="61"/>
      <c r="K447" s="57"/>
      <c r="L447" s="170">
        <f t="shared" ref="L447:M447" si="606">SUM(L428:L446)</f>
        <v>0</v>
      </c>
      <c r="M447" s="170">
        <f t="shared" si="606"/>
        <v>0</v>
      </c>
      <c r="N447" s="27">
        <f t="shared" ref="N447:W447" si="607">SUM(N428:N446)</f>
        <v>0</v>
      </c>
      <c r="O447" s="72">
        <f t="shared" si="607"/>
        <v>0</v>
      </c>
      <c r="P447" s="27">
        <f t="shared" si="607"/>
        <v>0</v>
      </c>
      <c r="Q447" s="73">
        <f t="shared" si="607"/>
        <v>0</v>
      </c>
      <c r="R447" s="73">
        <f t="shared" si="607"/>
        <v>0</v>
      </c>
      <c r="S447" s="73">
        <f t="shared" si="607"/>
        <v>0</v>
      </c>
      <c r="T447" s="73">
        <f t="shared" si="607"/>
        <v>0</v>
      </c>
      <c r="U447" s="27">
        <f t="shared" si="607"/>
        <v>0</v>
      </c>
      <c r="V447" s="73">
        <f t="shared" si="607"/>
        <v>0</v>
      </c>
      <c r="W447" s="141">
        <f t="shared" si="607"/>
        <v>0</v>
      </c>
      <c r="X447" s="147"/>
      <c r="Y447" s="147"/>
      <c r="Z447" s="142"/>
      <c r="AA447" s="181">
        <f t="shared" ref="AA447:AJ447" si="608">SUM(AA428:AA446)</f>
        <v>0</v>
      </c>
      <c r="AB447" s="124">
        <f t="shared" si="608"/>
        <v>0</v>
      </c>
      <c r="AC447" s="27">
        <f t="shared" si="608"/>
        <v>0</v>
      </c>
      <c r="AD447" s="124">
        <f t="shared" si="608"/>
        <v>0</v>
      </c>
      <c r="AE447" s="124">
        <f t="shared" si="608"/>
        <v>0</v>
      </c>
      <c r="AF447" s="124">
        <f t="shared" si="608"/>
        <v>0</v>
      </c>
      <c r="AG447" s="124">
        <f t="shared" si="608"/>
        <v>0</v>
      </c>
      <c r="AH447" s="124">
        <f t="shared" si="608"/>
        <v>0</v>
      </c>
      <c r="AI447" s="201">
        <f t="shared" si="608"/>
        <v>0</v>
      </c>
      <c r="AJ447" s="203">
        <f t="shared" si="608"/>
        <v>0</v>
      </c>
      <c r="AL447" s="170">
        <f t="shared" ref="AL447:AM447" si="609">SUM(AL428:AL446)</f>
        <v>0</v>
      </c>
      <c r="AM447" s="170">
        <f t="shared" si="609"/>
        <v>0</v>
      </c>
      <c r="AN447" s="170">
        <f t="shared" ref="AN447" si="610">SUM(AN428:AN446)</f>
        <v>0</v>
      </c>
    </row>
    <row r="448" spans="1:40" x14ac:dyDescent="0.25">
      <c r="A448" s="42"/>
      <c r="B448" s="64"/>
      <c r="C448" s="64"/>
      <c r="D448" s="56"/>
      <c r="H448" s="59"/>
      <c r="K448" s="57"/>
      <c r="L448" s="174"/>
      <c r="M448" s="174"/>
      <c r="N448" s="5"/>
      <c r="O448" s="67"/>
      <c r="U448" s="5"/>
      <c r="AA448" s="184"/>
      <c r="AB448" s="128"/>
      <c r="AL448" s="174"/>
      <c r="AM448" s="174"/>
      <c r="AN448" s="174"/>
    </row>
    <row r="449" spans="1:40" x14ac:dyDescent="0.25">
      <c r="A449" s="23">
        <v>3800</v>
      </c>
      <c r="B449" s="8" t="s">
        <v>369</v>
      </c>
      <c r="C449" s="8"/>
      <c r="D449" s="56"/>
      <c r="E449" s="61"/>
      <c r="H449" s="59"/>
      <c r="J449" s="61"/>
      <c r="K449" s="57"/>
      <c r="L449" s="174"/>
      <c r="M449" s="174"/>
      <c r="N449" s="5"/>
      <c r="O449" s="67"/>
      <c r="U449" s="5"/>
      <c r="AA449" s="184"/>
      <c r="AB449" s="128"/>
      <c r="AL449" s="174"/>
      <c r="AM449" s="174"/>
      <c r="AN449" s="174"/>
    </row>
    <row r="450" spans="1:40" x14ac:dyDescent="0.25">
      <c r="A450" s="15">
        <v>3801</v>
      </c>
      <c r="B450" s="64" t="s">
        <v>370</v>
      </c>
      <c r="C450" s="64"/>
      <c r="D450" s="56"/>
      <c r="E450" s="61"/>
      <c r="F450" s="65">
        <f>scout</f>
        <v>0</v>
      </c>
      <c r="H450" s="59">
        <f t="shared" ref="H450:H464" si="611">SUM(E450:G450)</f>
        <v>0</v>
      </c>
      <c r="I450" s="60">
        <v>1</v>
      </c>
      <c r="J450" s="61" t="s">
        <v>126</v>
      </c>
      <c r="K450" s="57"/>
      <c r="L450" s="174">
        <f t="shared" ref="L450:L464" si="612">H:H*I:I*K:K</f>
        <v>0</v>
      </c>
      <c r="M450" s="174">
        <f>0</f>
        <v>0</v>
      </c>
      <c r="N450" s="5">
        <f t="shared" ref="N450:N464" si="613">L:L+M:M</f>
        <v>0</v>
      </c>
      <c r="O450" s="67"/>
      <c r="P450" s="5">
        <f t="shared" ref="P450:P464" si="614">MAX(N450-SUM(Q450:T450),0)</f>
        <v>0</v>
      </c>
      <c r="U450" s="5">
        <f t="shared" ref="U450:U464" si="615">N450-SUM(P450:T450)</f>
        <v>0</v>
      </c>
      <c r="V450" s="63">
        <f t="shared" ref="V450:V464" si="616">P450</f>
        <v>0</v>
      </c>
      <c r="W450" s="139">
        <f t="shared" ref="W450:W464" si="617">X:X+Y:Y</f>
        <v>0</v>
      </c>
      <c r="AA450" s="184">
        <f t="shared" ref="AA450:AA464" si="618">AC:AC+AD:AD+AE:AE+AF:AF+AG:AG</f>
        <v>0</v>
      </c>
      <c r="AB450" s="128"/>
      <c r="AC450" s="5">
        <f>SUMIF('Uitdraai administratie'!G:G,A:A,'Uitdraai administratie'!F:F)</f>
        <v>0</v>
      </c>
      <c r="AH450" s="128">
        <f>SUMIF('Uitdraai administratie'!G:G,A:A,'Uitdraai administratie'!F:F)</f>
        <v>0</v>
      </c>
      <c r="AI450" s="201">
        <f t="shared" ref="AI450:AI464" si="619">W:W+AA:AA</f>
        <v>0</v>
      </c>
      <c r="AJ450" s="203">
        <f t="shared" ref="AJ450:AJ464" si="620">N:N-AI:AI</f>
        <v>0</v>
      </c>
      <c r="AL450" s="174">
        <f>SUMIF('Uitdraai administratie'!G:G,A:A,'Uitdraai administratie'!T:T)</f>
        <v>0</v>
      </c>
      <c r="AM450" s="174">
        <f t="shared" ref="AM450:AM464" si="621">M:M</f>
        <v>0</v>
      </c>
      <c r="AN450" s="174">
        <f t="shared" ref="AN450:AN464" si="622">AM:AM-AL:AL</f>
        <v>0</v>
      </c>
    </row>
    <row r="451" spans="1:40" x14ac:dyDescent="0.25">
      <c r="A451" s="69">
        <v>3802</v>
      </c>
      <c r="B451" s="64" t="s">
        <v>371</v>
      </c>
      <c r="C451" s="64"/>
      <c r="D451" s="56"/>
      <c r="E451" s="61"/>
      <c r="F451" s="65">
        <v>1</v>
      </c>
      <c r="H451" s="59">
        <f t="shared" si="611"/>
        <v>1</v>
      </c>
      <c r="I451" s="60">
        <v>1</v>
      </c>
      <c r="J451" s="61" t="s">
        <v>126</v>
      </c>
      <c r="K451" s="57"/>
      <c r="L451" s="174">
        <f t="shared" si="612"/>
        <v>0</v>
      </c>
      <c r="M451" s="174">
        <f>0</f>
        <v>0</v>
      </c>
      <c r="N451" s="5">
        <f t="shared" si="613"/>
        <v>0</v>
      </c>
      <c r="O451" s="67"/>
      <c r="P451" s="5">
        <f t="shared" si="614"/>
        <v>0</v>
      </c>
      <c r="U451" s="5">
        <f t="shared" si="615"/>
        <v>0</v>
      </c>
      <c r="V451" s="63">
        <f t="shared" si="616"/>
        <v>0</v>
      </c>
      <c r="W451" s="139">
        <f t="shared" si="617"/>
        <v>0</v>
      </c>
      <c r="AA451" s="184">
        <f t="shared" si="618"/>
        <v>0</v>
      </c>
      <c r="AB451" s="128"/>
      <c r="AC451" s="5">
        <f>SUMIF('Uitdraai administratie'!G:G,A:A,'Uitdraai administratie'!F:F)</f>
        <v>0</v>
      </c>
      <c r="AH451" s="128">
        <f>SUMIF('Uitdraai administratie'!G:G,A:A,'Uitdraai administratie'!F:F)</f>
        <v>0</v>
      </c>
      <c r="AI451" s="201">
        <f t="shared" si="619"/>
        <v>0</v>
      </c>
      <c r="AJ451" s="203">
        <f t="shared" si="620"/>
        <v>0</v>
      </c>
      <c r="AL451" s="174">
        <f>SUMIF('Uitdraai administratie'!G:G,A:A,'Uitdraai administratie'!T:T)</f>
        <v>0</v>
      </c>
      <c r="AM451" s="174">
        <f t="shared" si="621"/>
        <v>0</v>
      </c>
      <c r="AN451" s="174">
        <f t="shared" si="622"/>
        <v>0</v>
      </c>
    </row>
    <row r="452" spans="1:40" x14ac:dyDescent="0.25">
      <c r="A452" s="15">
        <v>3803</v>
      </c>
      <c r="B452" s="64" t="s">
        <v>372</v>
      </c>
      <c r="C452" s="64"/>
      <c r="D452" s="56"/>
      <c r="E452" s="61">
        <f>2*F452/5</f>
        <v>0</v>
      </c>
      <c r="F452" s="65">
        <f>location</f>
        <v>0</v>
      </c>
      <c r="H452" s="59">
        <f t="shared" si="611"/>
        <v>0</v>
      </c>
      <c r="I452" s="60">
        <v>1</v>
      </c>
      <c r="J452" s="61" t="s">
        <v>126</v>
      </c>
      <c r="K452" s="57"/>
      <c r="L452" s="174">
        <f t="shared" si="612"/>
        <v>0</v>
      </c>
      <c r="M452" s="174">
        <f>0</f>
        <v>0</v>
      </c>
      <c r="N452" s="5">
        <f t="shared" si="613"/>
        <v>0</v>
      </c>
      <c r="O452" s="67"/>
      <c r="P452" s="5">
        <f t="shared" si="614"/>
        <v>0</v>
      </c>
      <c r="U452" s="5">
        <f t="shared" si="615"/>
        <v>0</v>
      </c>
      <c r="V452" s="63">
        <f t="shared" si="616"/>
        <v>0</v>
      </c>
      <c r="W452" s="139">
        <f t="shared" si="617"/>
        <v>0</v>
      </c>
      <c r="AA452" s="184">
        <f t="shared" si="618"/>
        <v>0</v>
      </c>
      <c r="AB452" s="128"/>
      <c r="AC452" s="5">
        <f>SUMIF('Uitdraai administratie'!G:G,A:A,'Uitdraai administratie'!F:F)</f>
        <v>0</v>
      </c>
      <c r="AH452" s="128">
        <f>SUMIF('Uitdraai administratie'!G:G,A:A,'Uitdraai administratie'!F:F)</f>
        <v>0</v>
      </c>
      <c r="AI452" s="201">
        <f t="shared" si="619"/>
        <v>0</v>
      </c>
      <c r="AJ452" s="203">
        <f t="shared" si="620"/>
        <v>0</v>
      </c>
      <c r="AL452" s="174">
        <f>SUMIF('Uitdraai administratie'!G:G,A:A,'Uitdraai administratie'!T:T)</f>
        <v>0</v>
      </c>
      <c r="AM452" s="174">
        <f t="shared" si="621"/>
        <v>0</v>
      </c>
      <c r="AN452" s="174">
        <f t="shared" si="622"/>
        <v>0</v>
      </c>
    </row>
    <row r="453" spans="1:40" x14ac:dyDescent="0.25">
      <c r="A453" s="15">
        <v>3804</v>
      </c>
      <c r="B453" s="64" t="s">
        <v>373</v>
      </c>
      <c r="C453" s="64"/>
      <c r="D453" s="56"/>
      <c r="E453" s="61"/>
      <c r="F453" s="65">
        <v>1</v>
      </c>
      <c r="H453" s="59">
        <f t="shared" si="611"/>
        <v>1</v>
      </c>
      <c r="I453" s="60">
        <v>1</v>
      </c>
      <c r="J453" s="61" t="s">
        <v>126</v>
      </c>
      <c r="K453" s="57"/>
      <c r="L453" s="174">
        <f t="shared" si="612"/>
        <v>0</v>
      </c>
      <c r="M453" s="174">
        <f>0</f>
        <v>0</v>
      </c>
      <c r="N453" s="5">
        <f t="shared" si="613"/>
        <v>0</v>
      </c>
      <c r="O453" s="67"/>
      <c r="P453" s="5">
        <f t="shared" si="614"/>
        <v>0</v>
      </c>
      <c r="U453" s="5">
        <f t="shared" si="615"/>
        <v>0</v>
      </c>
      <c r="V453" s="63">
        <f t="shared" si="616"/>
        <v>0</v>
      </c>
      <c r="W453" s="139">
        <f t="shared" si="617"/>
        <v>0</v>
      </c>
      <c r="AA453" s="184">
        <f t="shared" si="618"/>
        <v>0</v>
      </c>
      <c r="AB453" s="128"/>
      <c r="AC453" s="5">
        <f>SUMIF('Uitdraai administratie'!G:G,A:A,'Uitdraai administratie'!F:F)</f>
        <v>0</v>
      </c>
      <c r="AH453" s="128">
        <f>SUMIF('Uitdraai administratie'!G:G,A:A,'Uitdraai administratie'!F:F)</f>
        <v>0</v>
      </c>
      <c r="AI453" s="201">
        <f t="shared" si="619"/>
        <v>0</v>
      </c>
      <c r="AJ453" s="203">
        <f t="shared" si="620"/>
        <v>0</v>
      </c>
      <c r="AL453" s="174">
        <f>SUMIF('Uitdraai administratie'!G:G,A:A,'Uitdraai administratie'!T:T)</f>
        <v>0</v>
      </c>
      <c r="AM453" s="174">
        <f t="shared" si="621"/>
        <v>0</v>
      </c>
      <c r="AN453" s="174">
        <f t="shared" si="622"/>
        <v>0</v>
      </c>
    </row>
    <row r="454" spans="1:40" x14ac:dyDescent="0.25">
      <c r="A454" s="69">
        <v>3820</v>
      </c>
      <c r="B454" s="64" t="s">
        <v>374</v>
      </c>
      <c r="C454" s="64"/>
      <c r="D454" s="56"/>
      <c r="E454" s="61"/>
      <c r="F454" s="65">
        <v>1</v>
      </c>
      <c r="H454" s="59">
        <f t="shared" si="611"/>
        <v>1</v>
      </c>
      <c r="I454" s="60">
        <v>1</v>
      </c>
      <c r="J454" s="61" t="s">
        <v>126</v>
      </c>
      <c r="K454" s="57"/>
      <c r="L454" s="174">
        <f t="shared" si="612"/>
        <v>0</v>
      </c>
      <c r="M454" s="174">
        <f>0</f>
        <v>0</v>
      </c>
      <c r="N454" s="5">
        <f t="shared" si="613"/>
        <v>0</v>
      </c>
      <c r="O454" s="67"/>
      <c r="P454" s="5">
        <f t="shared" si="614"/>
        <v>0</v>
      </c>
      <c r="U454" s="5">
        <f t="shared" si="615"/>
        <v>0</v>
      </c>
      <c r="V454" s="63">
        <f t="shared" si="616"/>
        <v>0</v>
      </c>
      <c r="W454" s="139">
        <f t="shared" si="617"/>
        <v>0</v>
      </c>
      <c r="AA454" s="184">
        <f t="shared" si="618"/>
        <v>0</v>
      </c>
      <c r="AB454" s="128"/>
      <c r="AC454" s="5">
        <f>SUMIF('Uitdraai administratie'!G:G,A:A,'Uitdraai administratie'!F:F)</f>
        <v>0</v>
      </c>
      <c r="AH454" s="128">
        <f>SUMIF('Uitdraai administratie'!G:G,A:A,'Uitdraai administratie'!F:F)</f>
        <v>0</v>
      </c>
      <c r="AI454" s="201">
        <f t="shared" si="619"/>
        <v>0</v>
      </c>
      <c r="AJ454" s="203">
        <f t="shared" si="620"/>
        <v>0</v>
      </c>
      <c r="AL454" s="174">
        <f>SUMIF('Uitdraai administratie'!G:G,A:A,'Uitdraai administratie'!T:T)</f>
        <v>0</v>
      </c>
      <c r="AM454" s="174">
        <f t="shared" si="621"/>
        <v>0</v>
      </c>
      <c r="AN454" s="174">
        <f t="shared" si="622"/>
        <v>0</v>
      </c>
    </row>
    <row r="455" spans="1:40" x14ac:dyDescent="0.25">
      <c r="A455" s="69">
        <v>3839</v>
      </c>
      <c r="B455" s="64" t="s">
        <v>375</v>
      </c>
      <c r="C455" s="64"/>
      <c r="D455" s="56"/>
      <c r="E455" s="61"/>
      <c r="F455" s="65">
        <v>1</v>
      </c>
      <c r="H455" s="59">
        <f t="shared" si="611"/>
        <v>1</v>
      </c>
      <c r="I455" s="60">
        <v>1</v>
      </c>
      <c r="J455" s="61" t="s">
        <v>126</v>
      </c>
      <c r="K455" s="57"/>
      <c r="L455" s="174">
        <f t="shared" si="612"/>
        <v>0</v>
      </c>
      <c r="M455" s="174">
        <f>0</f>
        <v>0</v>
      </c>
      <c r="N455" s="5">
        <f t="shared" si="613"/>
        <v>0</v>
      </c>
      <c r="O455" s="67"/>
      <c r="P455" s="5">
        <f t="shared" si="614"/>
        <v>0</v>
      </c>
      <c r="U455" s="5">
        <f t="shared" si="615"/>
        <v>0</v>
      </c>
      <c r="V455" s="63">
        <f t="shared" si="616"/>
        <v>0</v>
      </c>
      <c r="W455" s="139">
        <f t="shared" si="617"/>
        <v>0</v>
      </c>
      <c r="AA455" s="184">
        <f t="shared" si="618"/>
        <v>0</v>
      </c>
      <c r="AB455" s="128"/>
      <c r="AC455" s="5">
        <f>SUMIF('Uitdraai administratie'!G:G,A:A,'Uitdraai administratie'!F:F)</f>
        <v>0</v>
      </c>
      <c r="AH455" s="128">
        <f>SUMIF('Uitdraai administratie'!G:G,A:A,'Uitdraai administratie'!F:F)</f>
        <v>0</v>
      </c>
      <c r="AI455" s="201">
        <f t="shared" si="619"/>
        <v>0</v>
      </c>
      <c r="AJ455" s="203">
        <f t="shared" si="620"/>
        <v>0</v>
      </c>
      <c r="AL455" s="174">
        <f>SUMIF('Uitdraai administratie'!G:G,A:A,'Uitdraai administratie'!T:T)</f>
        <v>0</v>
      </c>
      <c r="AM455" s="174">
        <f t="shared" si="621"/>
        <v>0</v>
      </c>
      <c r="AN455" s="174">
        <f t="shared" si="622"/>
        <v>0</v>
      </c>
    </row>
    <row r="456" spans="1:40" x14ac:dyDescent="0.25">
      <c r="A456" s="15">
        <v>3840</v>
      </c>
      <c r="B456" s="64" t="s">
        <v>376</v>
      </c>
      <c r="C456" s="64"/>
      <c r="D456" s="56"/>
      <c r="E456" s="61"/>
      <c r="F456" s="65">
        <f>location</f>
        <v>0</v>
      </c>
      <c r="H456" s="59">
        <f t="shared" si="611"/>
        <v>0</v>
      </c>
      <c r="I456" s="60">
        <v>1</v>
      </c>
      <c r="J456" s="61" t="s">
        <v>126</v>
      </c>
      <c r="K456" s="57"/>
      <c r="L456" s="174">
        <f t="shared" si="612"/>
        <v>0</v>
      </c>
      <c r="M456" s="174">
        <f>0</f>
        <v>0</v>
      </c>
      <c r="N456" s="5">
        <f t="shared" si="613"/>
        <v>0</v>
      </c>
      <c r="O456" s="67"/>
      <c r="P456" s="5">
        <f t="shared" si="614"/>
        <v>0</v>
      </c>
      <c r="U456" s="5">
        <f t="shared" si="615"/>
        <v>0</v>
      </c>
      <c r="V456" s="63">
        <f t="shared" si="616"/>
        <v>0</v>
      </c>
      <c r="W456" s="139">
        <f t="shared" si="617"/>
        <v>0</v>
      </c>
      <c r="AA456" s="184">
        <f t="shared" si="618"/>
        <v>0</v>
      </c>
      <c r="AB456" s="128"/>
      <c r="AC456" s="5">
        <f>SUMIF('Uitdraai administratie'!G:G,A:A,'Uitdraai administratie'!F:F)</f>
        <v>0</v>
      </c>
      <c r="AH456" s="128">
        <f>SUMIF('Uitdraai administratie'!G:G,A:A,'Uitdraai administratie'!F:F)</f>
        <v>0</v>
      </c>
      <c r="AI456" s="201">
        <f t="shared" si="619"/>
        <v>0</v>
      </c>
      <c r="AJ456" s="203">
        <f t="shared" si="620"/>
        <v>0</v>
      </c>
      <c r="AL456" s="174">
        <f>SUMIF('Uitdraai administratie'!G:G,A:A,'Uitdraai administratie'!T:T)</f>
        <v>0</v>
      </c>
      <c r="AM456" s="174">
        <f t="shared" si="621"/>
        <v>0</v>
      </c>
      <c r="AN456" s="174">
        <f t="shared" si="622"/>
        <v>0</v>
      </c>
    </row>
    <row r="457" spans="1:40" x14ac:dyDescent="0.25">
      <c r="A457" s="15">
        <v>3843</v>
      </c>
      <c r="B457" s="64" t="s">
        <v>377</v>
      </c>
      <c r="C457" s="64"/>
      <c r="D457" s="56"/>
      <c r="E457" s="61"/>
      <c r="F457" s="65">
        <v>1</v>
      </c>
      <c r="H457" s="59">
        <f t="shared" si="611"/>
        <v>1</v>
      </c>
      <c r="I457" s="60">
        <v>1</v>
      </c>
      <c r="J457" s="61" t="s">
        <v>77</v>
      </c>
      <c r="K457" s="57"/>
      <c r="L457" s="174">
        <f t="shared" si="612"/>
        <v>0</v>
      </c>
      <c r="M457" s="174">
        <f>0</f>
        <v>0</v>
      </c>
      <c r="N457" s="5">
        <f t="shared" si="613"/>
        <v>0</v>
      </c>
      <c r="O457" s="67"/>
      <c r="P457" s="5">
        <f t="shared" si="614"/>
        <v>0</v>
      </c>
      <c r="U457" s="5">
        <f t="shared" si="615"/>
        <v>0</v>
      </c>
      <c r="V457" s="63">
        <f t="shared" si="616"/>
        <v>0</v>
      </c>
      <c r="W457" s="139">
        <f t="shared" si="617"/>
        <v>0</v>
      </c>
      <c r="AA457" s="184">
        <f t="shared" si="618"/>
        <v>0</v>
      </c>
      <c r="AB457" s="128"/>
      <c r="AC457" s="5">
        <f>SUMIF('Uitdraai administratie'!G:G,A:A,'Uitdraai administratie'!F:F)</f>
        <v>0</v>
      </c>
      <c r="AH457" s="128">
        <f>SUMIF('Uitdraai administratie'!G:G,A:A,'Uitdraai administratie'!F:F)</f>
        <v>0</v>
      </c>
      <c r="AI457" s="201">
        <f t="shared" si="619"/>
        <v>0</v>
      </c>
      <c r="AJ457" s="203">
        <f t="shared" si="620"/>
        <v>0</v>
      </c>
      <c r="AL457" s="174">
        <f>SUMIF('Uitdraai administratie'!G:G,A:A,'Uitdraai administratie'!T:T)</f>
        <v>0</v>
      </c>
      <c r="AM457" s="174">
        <f t="shared" si="621"/>
        <v>0</v>
      </c>
      <c r="AN457" s="174">
        <f t="shared" si="622"/>
        <v>0</v>
      </c>
    </row>
    <row r="458" spans="1:40" x14ac:dyDescent="0.25">
      <c r="A458" s="15">
        <v>3844</v>
      </c>
      <c r="B458" s="64" t="s">
        <v>378</v>
      </c>
      <c r="C458" s="64"/>
      <c r="D458" s="56"/>
      <c r="E458" s="61"/>
      <c r="F458" s="65">
        <f>location</f>
        <v>0</v>
      </c>
      <c r="H458" s="59">
        <f t="shared" si="611"/>
        <v>0</v>
      </c>
      <c r="I458" s="60">
        <v>1</v>
      </c>
      <c r="J458" s="61" t="s">
        <v>126</v>
      </c>
      <c r="K458" s="57"/>
      <c r="L458" s="174">
        <f t="shared" si="612"/>
        <v>0</v>
      </c>
      <c r="M458" s="174">
        <f>0</f>
        <v>0</v>
      </c>
      <c r="N458" s="5">
        <f t="shared" si="613"/>
        <v>0</v>
      </c>
      <c r="O458" s="67"/>
      <c r="P458" s="5">
        <f t="shared" si="614"/>
        <v>0</v>
      </c>
      <c r="U458" s="5">
        <f t="shared" si="615"/>
        <v>0</v>
      </c>
      <c r="V458" s="63">
        <f t="shared" si="616"/>
        <v>0</v>
      </c>
      <c r="W458" s="139">
        <f t="shared" si="617"/>
        <v>0</v>
      </c>
      <c r="AA458" s="184">
        <f t="shared" si="618"/>
        <v>0</v>
      </c>
      <c r="AB458" s="128"/>
      <c r="AC458" s="5">
        <f>SUMIF('Uitdraai administratie'!G:G,A:A,'Uitdraai administratie'!F:F)</f>
        <v>0</v>
      </c>
      <c r="AH458" s="128">
        <f>SUMIF('Uitdraai administratie'!G:G,A:A,'Uitdraai administratie'!F:F)</f>
        <v>0</v>
      </c>
      <c r="AI458" s="201">
        <f t="shared" si="619"/>
        <v>0</v>
      </c>
      <c r="AJ458" s="203">
        <f t="shared" si="620"/>
        <v>0</v>
      </c>
      <c r="AL458" s="174">
        <f>SUMIF('Uitdraai administratie'!G:G,A:A,'Uitdraai administratie'!T:T)</f>
        <v>0</v>
      </c>
      <c r="AM458" s="174">
        <f t="shared" si="621"/>
        <v>0</v>
      </c>
      <c r="AN458" s="174">
        <f t="shared" si="622"/>
        <v>0</v>
      </c>
    </row>
    <row r="459" spans="1:40" x14ac:dyDescent="0.25">
      <c r="A459" s="69">
        <v>3845</v>
      </c>
      <c r="B459" s="64" t="s">
        <v>379</v>
      </c>
      <c r="C459" s="64"/>
      <c r="D459" s="56"/>
      <c r="E459" s="61"/>
      <c r="F459" s="65">
        <v>1</v>
      </c>
      <c r="H459" s="59">
        <f t="shared" si="611"/>
        <v>1</v>
      </c>
      <c r="I459" s="60">
        <v>1</v>
      </c>
      <c r="J459" s="61" t="s">
        <v>77</v>
      </c>
      <c r="K459" s="57"/>
      <c r="L459" s="174">
        <f t="shared" si="612"/>
        <v>0</v>
      </c>
      <c r="M459" s="174">
        <f>0</f>
        <v>0</v>
      </c>
      <c r="N459" s="5">
        <f t="shared" si="613"/>
        <v>0</v>
      </c>
      <c r="O459" s="67"/>
      <c r="P459" s="5">
        <f t="shared" si="614"/>
        <v>0</v>
      </c>
      <c r="U459" s="5">
        <f t="shared" si="615"/>
        <v>0</v>
      </c>
      <c r="V459" s="63">
        <f t="shared" si="616"/>
        <v>0</v>
      </c>
      <c r="W459" s="139">
        <f t="shared" si="617"/>
        <v>0</v>
      </c>
      <c r="AA459" s="184">
        <f t="shared" si="618"/>
        <v>0</v>
      </c>
      <c r="AB459" s="128"/>
      <c r="AC459" s="5">
        <f>SUMIF('Uitdraai administratie'!G:G,A:A,'Uitdraai administratie'!F:F)</f>
        <v>0</v>
      </c>
      <c r="AH459" s="128">
        <f>SUMIF('Uitdraai administratie'!G:G,A:A,'Uitdraai administratie'!F:F)</f>
        <v>0</v>
      </c>
      <c r="AI459" s="201">
        <f t="shared" si="619"/>
        <v>0</v>
      </c>
      <c r="AJ459" s="203">
        <f t="shared" si="620"/>
        <v>0</v>
      </c>
      <c r="AL459" s="174">
        <f>SUMIF('Uitdraai administratie'!G:G,A:A,'Uitdraai administratie'!T:T)</f>
        <v>0</v>
      </c>
      <c r="AM459" s="174">
        <f t="shared" si="621"/>
        <v>0</v>
      </c>
      <c r="AN459" s="174">
        <f t="shared" si="622"/>
        <v>0</v>
      </c>
    </row>
    <row r="460" spans="1:40" x14ac:dyDescent="0.25">
      <c r="A460" s="15">
        <v>3846</v>
      </c>
      <c r="B460" s="64" t="s">
        <v>380</v>
      </c>
      <c r="C460" s="64"/>
      <c r="D460" s="56"/>
      <c r="E460" s="61"/>
      <c r="F460" s="65">
        <v>1</v>
      </c>
      <c r="H460" s="59">
        <f t="shared" si="611"/>
        <v>1</v>
      </c>
      <c r="I460" s="60">
        <v>1</v>
      </c>
      <c r="J460" s="61" t="s">
        <v>77</v>
      </c>
      <c r="K460" s="57"/>
      <c r="L460" s="174">
        <f t="shared" si="612"/>
        <v>0</v>
      </c>
      <c r="M460" s="174">
        <f>0</f>
        <v>0</v>
      </c>
      <c r="N460" s="5">
        <f t="shared" si="613"/>
        <v>0</v>
      </c>
      <c r="O460" s="67"/>
      <c r="P460" s="5">
        <f t="shared" si="614"/>
        <v>0</v>
      </c>
      <c r="U460" s="5">
        <f t="shared" si="615"/>
        <v>0</v>
      </c>
      <c r="V460" s="63">
        <f t="shared" si="616"/>
        <v>0</v>
      </c>
      <c r="W460" s="139">
        <f t="shared" si="617"/>
        <v>0</v>
      </c>
      <c r="AA460" s="184">
        <f t="shared" si="618"/>
        <v>0</v>
      </c>
      <c r="AB460" s="128"/>
      <c r="AC460" s="5">
        <f>SUMIF('Uitdraai administratie'!G:G,A:A,'Uitdraai administratie'!F:F)</f>
        <v>0</v>
      </c>
      <c r="AH460" s="128">
        <f>SUMIF('Uitdraai administratie'!G:G,A:A,'Uitdraai administratie'!F:F)</f>
        <v>0</v>
      </c>
      <c r="AI460" s="201">
        <f t="shared" si="619"/>
        <v>0</v>
      </c>
      <c r="AJ460" s="203">
        <f t="shared" si="620"/>
        <v>0</v>
      </c>
      <c r="AL460" s="174">
        <f>SUMIF('Uitdraai administratie'!G:G,A:A,'Uitdraai administratie'!T:T)</f>
        <v>0</v>
      </c>
      <c r="AM460" s="174">
        <f t="shared" si="621"/>
        <v>0</v>
      </c>
      <c r="AN460" s="174">
        <f t="shared" si="622"/>
        <v>0</v>
      </c>
    </row>
    <row r="461" spans="1:40" x14ac:dyDescent="0.25">
      <c r="A461" s="69">
        <v>3849</v>
      </c>
      <c r="B461" s="64" t="s">
        <v>381</v>
      </c>
      <c r="C461" s="64"/>
      <c r="D461" s="56"/>
      <c r="E461" s="61"/>
      <c r="F461" s="65">
        <v>1</v>
      </c>
      <c r="H461" s="59">
        <f t="shared" si="611"/>
        <v>1</v>
      </c>
      <c r="I461" s="60">
        <v>1</v>
      </c>
      <c r="J461" s="61" t="s">
        <v>77</v>
      </c>
      <c r="K461" s="57"/>
      <c r="L461" s="174">
        <f t="shared" si="612"/>
        <v>0</v>
      </c>
      <c r="M461" s="174">
        <f>0</f>
        <v>0</v>
      </c>
      <c r="N461" s="5">
        <f t="shared" si="613"/>
        <v>0</v>
      </c>
      <c r="O461" s="67"/>
      <c r="P461" s="5">
        <f t="shared" si="614"/>
        <v>0</v>
      </c>
      <c r="U461" s="5">
        <f t="shared" si="615"/>
        <v>0</v>
      </c>
      <c r="V461" s="63">
        <f t="shared" si="616"/>
        <v>0</v>
      </c>
      <c r="W461" s="139">
        <f t="shared" si="617"/>
        <v>0</v>
      </c>
      <c r="AA461" s="184">
        <f t="shared" si="618"/>
        <v>0</v>
      </c>
      <c r="AB461" s="128"/>
      <c r="AC461" s="5">
        <f>SUMIF('Uitdraai administratie'!G:G,A:A,'Uitdraai administratie'!F:F)</f>
        <v>0</v>
      </c>
      <c r="AH461" s="128">
        <f>SUMIF('Uitdraai administratie'!G:G,A:A,'Uitdraai administratie'!F:F)</f>
        <v>0</v>
      </c>
      <c r="AI461" s="201">
        <f t="shared" si="619"/>
        <v>0</v>
      </c>
      <c r="AJ461" s="203">
        <f t="shared" si="620"/>
        <v>0</v>
      </c>
      <c r="AL461" s="174">
        <f>SUMIF('Uitdraai administratie'!G:G,A:A,'Uitdraai administratie'!T:T)</f>
        <v>0</v>
      </c>
      <c r="AM461" s="174">
        <f t="shared" si="621"/>
        <v>0</v>
      </c>
      <c r="AN461" s="174">
        <f t="shared" si="622"/>
        <v>0</v>
      </c>
    </row>
    <row r="462" spans="1:40" x14ac:dyDescent="0.25">
      <c r="A462" s="15">
        <v>3855</v>
      </c>
      <c r="B462" s="64" t="s">
        <v>382</v>
      </c>
      <c r="C462" s="64"/>
      <c r="D462" s="56"/>
      <c r="E462" s="61"/>
      <c r="F462" s="65">
        <v>1</v>
      </c>
      <c r="H462" s="59">
        <f t="shared" si="611"/>
        <v>1</v>
      </c>
      <c r="I462" s="60">
        <v>1</v>
      </c>
      <c r="J462" s="61" t="s">
        <v>77</v>
      </c>
      <c r="K462" s="57"/>
      <c r="L462" s="174">
        <f t="shared" si="612"/>
        <v>0</v>
      </c>
      <c r="M462" s="174">
        <f>0</f>
        <v>0</v>
      </c>
      <c r="N462" s="5">
        <f t="shared" si="613"/>
        <v>0</v>
      </c>
      <c r="O462" s="67"/>
      <c r="P462" s="5">
        <f t="shared" si="614"/>
        <v>0</v>
      </c>
      <c r="U462" s="5">
        <f t="shared" si="615"/>
        <v>0</v>
      </c>
      <c r="V462" s="63">
        <f t="shared" si="616"/>
        <v>0</v>
      </c>
      <c r="W462" s="139">
        <f t="shared" si="617"/>
        <v>0</v>
      </c>
      <c r="AA462" s="184">
        <f t="shared" si="618"/>
        <v>0</v>
      </c>
      <c r="AB462" s="128"/>
      <c r="AC462" s="5">
        <f>SUMIF('Uitdraai administratie'!G:G,A:A,'Uitdraai administratie'!F:F)</f>
        <v>0</v>
      </c>
      <c r="AH462" s="128">
        <f>SUMIF('Uitdraai administratie'!G:G,A:A,'Uitdraai administratie'!F:F)</f>
        <v>0</v>
      </c>
      <c r="AI462" s="201">
        <f t="shared" si="619"/>
        <v>0</v>
      </c>
      <c r="AJ462" s="203">
        <f t="shared" si="620"/>
        <v>0</v>
      </c>
      <c r="AL462" s="174">
        <f>SUMIF('Uitdraai administratie'!G:G,A:A,'Uitdraai administratie'!T:T)</f>
        <v>0</v>
      </c>
      <c r="AM462" s="174">
        <f t="shared" si="621"/>
        <v>0</v>
      </c>
      <c r="AN462" s="174">
        <f t="shared" si="622"/>
        <v>0</v>
      </c>
    </row>
    <row r="463" spans="1:40" x14ac:dyDescent="0.25">
      <c r="A463" s="69">
        <v>3880</v>
      </c>
      <c r="B463" s="64" t="s">
        <v>383</v>
      </c>
      <c r="C463" s="64"/>
      <c r="D463" s="56"/>
      <c r="E463" s="61"/>
      <c r="F463" s="65">
        <v>1</v>
      </c>
      <c r="H463" s="59">
        <f t="shared" si="611"/>
        <v>1</v>
      </c>
      <c r="I463" s="60">
        <v>1</v>
      </c>
      <c r="J463" s="61" t="s">
        <v>77</v>
      </c>
      <c r="K463" s="57"/>
      <c r="L463" s="174">
        <f t="shared" si="612"/>
        <v>0</v>
      </c>
      <c r="M463" s="174">
        <f>0</f>
        <v>0</v>
      </c>
      <c r="N463" s="5">
        <f t="shared" si="613"/>
        <v>0</v>
      </c>
      <c r="O463" s="67"/>
      <c r="P463" s="5">
        <f t="shared" si="614"/>
        <v>0</v>
      </c>
      <c r="U463" s="5">
        <f t="shared" si="615"/>
        <v>0</v>
      </c>
      <c r="V463" s="63">
        <f t="shared" si="616"/>
        <v>0</v>
      </c>
      <c r="W463" s="139">
        <f t="shared" si="617"/>
        <v>0</v>
      </c>
      <c r="AA463" s="184">
        <f t="shared" si="618"/>
        <v>0</v>
      </c>
      <c r="AB463" s="128"/>
      <c r="AC463" s="5">
        <f>SUMIF('Uitdraai administratie'!G:G,A:A,'Uitdraai administratie'!F:F)</f>
        <v>0</v>
      </c>
      <c r="AH463" s="128">
        <f>SUMIF('Uitdraai administratie'!G:G,A:A,'Uitdraai administratie'!F:F)</f>
        <v>0</v>
      </c>
      <c r="AI463" s="201">
        <f t="shared" si="619"/>
        <v>0</v>
      </c>
      <c r="AJ463" s="203">
        <f t="shared" si="620"/>
        <v>0</v>
      </c>
      <c r="AL463" s="174">
        <f>SUMIF('Uitdraai administratie'!G:G,A:A,'Uitdraai administratie'!T:T)</f>
        <v>0</v>
      </c>
      <c r="AM463" s="174">
        <f t="shared" si="621"/>
        <v>0</v>
      </c>
      <c r="AN463" s="174">
        <f t="shared" si="622"/>
        <v>0</v>
      </c>
    </row>
    <row r="464" spans="1:40" x14ac:dyDescent="0.25">
      <c r="A464" s="15">
        <v>3883</v>
      </c>
      <c r="B464" s="64" t="s">
        <v>384</v>
      </c>
      <c r="C464" s="64"/>
      <c r="D464" s="56"/>
      <c r="E464" s="61"/>
      <c r="F464" s="65">
        <f>location</f>
        <v>0</v>
      </c>
      <c r="H464" s="59">
        <f t="shared" si="611"/>
        <v>0</v>
      </c>
      <c r="I464" s="60">
        <v>1</v>
      </c>
      <c r="J464" s="61" t="s">
        <v>126</v>
      </c>
      <c r="K464" s="57"/>
      <c r="L464" s="174">
        <f t="shared" si="612"/>
        <v>0</v>
      </c>
      <c r="M464" s="174">
        <f>0</f>
        <v>0</v>
      </c>
      <c r="N464" s="5">
        <f t="shared" si="613"/>
        <v>0</v>
      </c>
      <c r="O464" s="67"/>
      <c r="P464" s="5">
        <f t="shared" si="614"/>
        <v>0</v>
      </c>
      <c r="U464" s="5">
        <f t="shared" si="615"/>
        <v>0</v>
      </c>
      <c r="V464" s="63">
        <f t="shared" si="616"/>
        <v>0</v>
      </c>
      <c r="W464" s="139">
        <f t="shared" si="617"/>
        <v>0</v>
      </c>
      <c r="AA464" s="184">
        <f t="shared" si="618"/>
        <v>0</v>
      </c>
      <c r="AB464" s="128"/>
      <c r="AC464" s="5">
        <f>SUMIF('Uitdraai administratie'!G:G,A:A,'Uitdraai administratie'!F:F)</f>
        <v>0</v>
      </c>
      <c r="AH464" s="128">
        <f>SUMIF('Uitdraai administratie'!G:G,A:A,'Uitdraai administratie'!F:F)</f>
        <v>0</v>
      </c>
      <c r="AI464" s="201">
        <f t="shared" si="619"/>
        <v>0</v>
      </c>
      <c r="AJ464" s="203">
        <f t="shared" si="620"/>
        <v>0</v>
      </c>
      <c r="AL464" s="174">
        <f>SUMIF('Uitdraai administratie'!G:G,A:A,'Uitdraai administratie'!T:T)</f>
        <v>0</v>
      </c>
      <c r="AM464" s="174">
        <f t="shared" si="621"/>
        <v>0</v>
      </c>
      <c r="AN464" s="174">
        <f t="shared" si="622"/>
        <v>0</v>
      </c>
    </row>
    <row r="465" spans="1:40" x14ac:dyDescent="0.25">
      <c r="A465" s="15"/>
      <c r="B465" s="71" t="s">
        <v>6</v>
      </c>
      <c r="C465" s="71"/>
      <c r="D465" s="56"/>
      <c r="E465" s="61"/>
      <c r="H465" s="59"/>
      <c r="J465" s="61"/>
      <c r="K465" s="57"/>
      <c r="L465" s="170">
        <f t="shared" ref="L465:M465" si="623">SUM(L450:L464)</f>
        <v>0</v>
      </c>
      <c r="M465" s="170">
        <f t="shared" si="623"/>
        <v>0</v>
      </c>
      <c r="N465" s="27">
        <f t="shared" ref="N465:W465" si="624">SUM(N450:N464)</f>
        <v>0</v>
      </c>
      <c r="O465" s="72">
        <f t="shared" si="624"/>
        <v>0</v>
      </c>
      <c r="P465" s="27">
        <f t="shared" si="624"/>
        <v>0</v>
      </c>
      <c r="Q465" s="73">
        <f t="shared" si="624"/>
        <v>0</v>
      </c>
      <c r="R465" s="73">
        <f t="shared" si="624"/>
        <v>0</v>
      </c>
      <c r="S465" s="73">
        <f t="shared" si="624"/>
        <v>0</v>
      </c>
      <c r="T465" s="73">
        <f t="shared" si="624"/>
        <v>0</v>
      </c>
      <c r="U465" s="27">
        <f t="shared" si="624"/>
        <v>0</v>
      </c>
      <c r="V465" s="73">
        <f t="shared" si="624"/>
        <v>0</v>
      </c>
      <c r="W465" s="141">
        <f t="shared" si="624"/>
        <v>0</v>
      </c>
      <c r="X465" s="147"/>
      <c r="Y465" s="147"/>
      <c r="Z465" s="142"/>
      <c r="AA465" s="181">
        <f t="shared" ref="AA465:AJ465" si="625">SUM(AA450:AA464)</f>
        <v>0</v>
      </c>
      <c r="AB465" s="124">
        <f t="shared" si="625"/>
        <v>0</v>
      </c>
      <c r="AC465" s="27">
        <f t="shared" si="625"/>
        <v>0</v>
      </c>
      <c r="AD465" s="124">
        <f t="shared" si="625"/>
        <v>0</v>
      </c>
      <c r="AE465" s="124">
        <f t="shared" si="625"/>
        <v>0</v>
      </c>
      <c r="AF465" s="124">
        <f t="shared" si="625"/>
        <v>0</v>
      </c>
      <c r="AG465" s="124">
        <f t="shared" si="625"/>
        <v>0</v>
      </c>
      <c r="AH465" s="124">
        <f t="shared" si="625"/>
        <v>0</v>
      </c>
      <c r="AI465" s="201">
        <f t="shared" si="625"/>
        <v>0</v>
      </c>
      <c r="AJ465" s="203">
        <f t="shared" si="625"/>
        <v>0</v>
      </c>
      <c r="AL465" s="170">
        <f t="shared" ref="AL465:AM465" si="626">SUM(AL450:AL464)</f>
        <v>0</v>
      </c>
      <c r="AM465" s="170">
        <f t="shared" si="626"/>
        <v>0</v>
      </c>
      <c r="AN465" s="170">
        <f t="shared" ref="AN465" si="627">SUM(AN450:AN464)</f>
        <v>0</v>
      </c>
    </row>
    <row r="466" spans="1:40" x14ac:dyDescent="0.25">
      <c r="A466" s="42"/>
      <c r="B466" s="64"/>
      <c r="C466" s="64"/>
      <c r="D466" s="56"/>
      <c r="H466" s="59"/>
      <c r="K466" s="57"/>
      <c r="L466" s="174"/>
      <c r="M466" s="174"/>
      <c r="N466" s="5"/>
      <c r="O466" s="67"/>
      <c r="U466" s="5"/>
      <c r="AA466" s="184"/>
      <c r="AB466" s="128"/>
      <c r="AL466" s="174"/>
      <c r="AM466" s="174"/>
      <c r="AN466" s="174"/>
    </row>
    <row r="467" spans="1:40" x14ac:dyDescent="0.25">
      <c r="A467" s="23">
        <v>3900</v>
      </c>
      <c r="B467" s="8" t="s">
        <v>42</v>
      </c>
      <c r="C467" s="8"/>
      <c r="D467" s="56"/>
      <c r="H467" s="59"/>
      <c r="J467" s="61"/>
      <c r="K467" s="57"/>
      <c r="L467" s="174"/>
      <c r="M467" s="174"/>
      <c r="N467" s="5"/>
      <c r="O467" s="67"/>
      <c r="U467" s="5"/>
      <c r="AA467" s="184"/>
      <c r="AB467" s="128"/>
      <c r="AL467" s="174"/>
      <c r="AM467" s="174"/>
      <c r="AN467" s="174"/>
    </row>
    <row r="468" spans="1:40" x14ac:dyDescent="0.25">
      <c r="A468" s="69">
        <v>3901</v>
      </c>
      <c r="B468" s="64" t="s">
        <v>385</v>
      </c>
      <c r="C468" s="64"/>
      <c r="D468" s="56"/>
      <c r="F468" s="65">
        <v>1</v>
      </c>
      <c r="H468" s="59">
        <f t="shared" ref="H468:H475" si="628">SUM(E468:G468)</f>
        <v>1</v>
      </c>
      <c r="I468" s="60">
        <v>1</v>
      </c>
      <c r="J468" s="61" t="s">
        <v>126</v>
      </c>
      <c r="K468" s="57"/>
      <c r="L468" s="174">
        <f t="shared" ref="L468:L475" si="629">H:H*I:I*K:K</f>
        <v>0</v>
      </c>
      <c r="M468" s="174">
        <f>0</f>
        <v>0</v>
      </c>
      <c r="N468" s="5">
        <f t="shared" ref="N468:N475" si="630">L:L+M:M</f>
        <v>0</v>
      </c>
      <c r="O468" s="67"/>
      <c r="P468" s="5">
        <f t="shared" ref="P468:P475" si="631">MAX(N468-SUM(Q468:T468),0)</f>
        <v>0</v>
      </c>
      <c r="U468" s="5">
        <f t="shared" ref="U468:U475" si="632">N468-SUM(P468:T468)</f>
        <v>0</v>
      </c>
      <c r="V468" s="63">
        <f t="shared" ref="V468:V474" si="633">P468</f>
        <v>0</v>
      </c>
      <c r="W468" s="139">
        <f t="shared" ref="W468:W475" si="634">X:X+Y:Y</f>
        <v>0</v>
      </c>
      <c r="AA468" s="184">
        <f t="shared" ref="AA468:AA475" si="635">AC:AC+AD:AD+AE:AE+AF:AF+AG:AG</f>
        <v>0</v>
      </c>
      <c r="AB468" s="128"/>
      <c r="AC468" s="5">
        <f>SUMIF('Uitdraai administratie'!G:G,A:A,'Uitdraai administratie'!F:F)</f>
        <v>0</v>
      </c>
      <c r="AH468" s="128">
        <f>SUMIF('Uitdraai administratie'!G:G,A:A,'Uitdraai administratie'!F:F)</f>
        <v>0</v>
      </c>
      <c r="AI468" s="201">
        <f t="shared" ref="AI468:AI475" si="636">W:W+AA:AA</f>
        <v>0</v>
      </c>
      <c r="AJ468" s="203">
        <f t="shared" ref="AJ468:AJ475" si="637">N:N-AI:AI</f>
        <v>0</v>
      </c>
      <c r="AL468" s="174">
        <f>SUMIF('Uitdraai administratie'!G:G,A:A,'Uitdraai administratie'!T:T)</f>
        <v>0</v>
      </c>
      <c r="AM468" s="174">
        <f t="shared" ref="AM468:AM475" si="638">M:M</f>
        <v>0</v>
      </c>
      <c r="AN468" s="174">
        <f t="shared" ref="AN468:AN475" si="639">AM:AM-AL:AL</f>
        <v>0</v>
      </c>
    </row>
    <row r="469" spans="1:40" x14ac:dyDescent="0.25">
      <c r="A469" s="15">
        <v>3903</v>
      </c>
      <c r="B469" s="64" t="s">
        <v>372</v>
      </c>
      <c r="C469" s="64"/>
      <c r="D469" s="56"/>
      <c r="F469" s="65">
        <v>1</v>
      </c>
      <c r="H469" s="59">
        <f t="shared" si="628"/>
        <v>1</v>
      </c>
      <c r="I469" s="60">
        <v>1</v>
      </c>
      <c r="J469" s="61" t="s">
        <v>126</v>
      </c>
      <c r="K469" s="57"/>
      <c r="L469" s="174">
        <f t="shared" si="629"/>
        <v>0</v>
      </c>
      <c r="M469" s="174">
        <f>0</f>
        <v>0</v>
      </c>
      <c r="N469" s="5">
        <f t="shared" si="630"/>
        <v>0</v>
      </c>
      <c r="O469" s="67"/>
      <c r="P469" s="5">
        <f t="shared" si="631"/>
        <v>0</v>
      </c>
      <c r="U469" s="5">
        <f t="shared" si="632"/>
        <v>0</v>
      </c>
      <c r="V469" s="63">
        <f t="shared" si="633"/>
        <v>0</v>
      </c>
      <c r="W469" s="139">
        <f t="shared" si="634"/>
        <v>0</v>
      </c>
      <c r="AA469" s="184">
        <f t="shared" si="635"/>
        <v>0</v>
      </c>
      <c r="AB469" s="128"/>
      <c r="AC469" s="5">
        <f>SUMIF('Uitdraai administratie'!G:G,A:A,'Uitdraai administratie'!F:F)</f>
        <v>0</v>
      </c>
      <c r="AH469" s="128">
        <f>SUMIF('Uitdraai administratie'!G:G,A:A,'Uitdraai administratie'!F:F)</f>
        <v>0</v>
      </c>
      <c r="AI469" s="201">
        <f t="shared" si="636"/>
        <v>0</v>
      </c>
      <c r="AJ469" s="203">
        <f t="shared" si="637"/>
        <v>0</v>
      </c>
      <c r="AL469" s="174">
        <f>SUMIF('Uitdraai administratie'!G:G,A:A,'Uitdraai administratie'!T:T)</f>
        <v>0</v>
      </c>
      <c r="AM469" s="174">
        <f t="shared" si="638"/>
        <v>0</v>
      </c>
      <c r="AN469" s="174">
        <f t="shared" si="639"/>
        <v>0</v>
      </c>
    </row>
    <row r="470" spans="1:40" x14ac:dyDescent="0.25">
      <c r="A470" s="15">
        <v>3940</v>
      </c>
      <c r="B470" s="64" t="s">
        <v>386</v>
      </c>
      <c r="C470" s="64"/>
      <c r="D470" s="56"/>
      <c r="E470" s="60">
        <f>F470*0.75</f>
        <v>0</v>
      </c>
      <c r="F470" s="65">
        <f>shoot-location</f>
        <v>0</v>
      </c>
      <c r="G470" s="61">
        <f>F470*0.25</f>
        <v>0</v>
      </c>
      <c r="H470" s="59">
        <f t="shared" si="628"/>
        <v>0</v>
      </c>
      <c r="I470" s="60">
        <v>1</v>
      </c>
      <c r="J470" s="61" t="s">
        <v>126</v>
      </c>
      <c r="K470" s="57"/>
      <c r="L470" s="174">
        <f t="shared" si="629"/>
        <v>0</v>
      </c>
      <c r="M470" s="174">
        <f>0</f>
        <v>0</v>
      </c>
      <c r="N470" s="5">
        <f t="shared" si="630"/>
        <v>0</v>
      </c>
      <c r="O470" s="67"/>
      <c r="P470" s="5">
        <f t="shared" si="631"/>
        <v>0</v>
      </c>
      <c r="U470" s="5">
        <f t="shared" si="632"/>
        <v>0</v>
      </c>
      <c r="V470" s="63">
        <f t="shared" si="633"/>
        <v>0</v>
      </c>
      <c r="W470" s="139">
        <f t="shared" si="634"/>
        <v>0</v>
      </c>
      <c r="AA470" s="184">
        <f t="shared" si="635"/>
        <v>0</v>
      </c>
      <c r="AB470" s="128"/>
      <c r="AC470" s="5">
        <f>SUMIF('Uitdraai administratie'!G:G,A:A,'Uitdraai administratie'!F:F)</f>
        <v>0</v>
      </c>
      <c r="AH470" s="128">
        <f>SUMIF('Uitdraai administratie'!G:G,A:A,'Uitdraai administratie'!F:F)</f>
        <v>0</v>
      </c>
      <c r="AI470" s="201">
        <f t="shared" si="636"/>
        <v>0</v>
      </c>
      <c r="AJ470" s="203">
        <f t="shared" si="637"/>
        <v>0</v>
      </c>
      <c r="AL470" s="174">
        <f>SUMIF('Uitdraai administratie'!G:G,A:A,'Uitdraai administratie'!T:T)</f>
        <v>0</v>
      </c>
      <c r="AM470" s="174">
        <f t="shared" si="638"/>
        <v>0</v>
      </c>
      <c r="AN470" s="174">
        <f t="shared" si="639"/>
        <v>0</v>
      </c>
    </row>
    <row r="471" spans="1:40" x14ac:dyDescent="0.25">
      <c r="A471" s="69">
        <v>3941</v>
      </c>
      <c r="B471" s="64" t="s">
        <v>387</v>
      </c>
      <c r="C471" s="64"/>
      <c r="D471" s="56"/>
      <c r="F471" s="65">
        <v>1</v>
      </c>
      <c r="H471" s="59">
        <f t="shared" si="628"/>
        <v>1</v>
      </c>
      <c r="I471" s="60">
        <v>1</v>
      </c>
      <c r="J471" s="61" t="s">
        <v>126</v>
      </c>
      <c r="K471" s="57"/>
      <c r="L471" s="174">
        <f t="shared" si="629"/>
        <v>0</v>
      </c>
      <c r="M471" s="174">
        <f>0</f>
        <v>0</v>
      </c>
      <c r="N471" s="5">
        <f t="shared" si="630"/>
        <v>0</v>
      </c>
      <c r="O471" s="67"/>
      <c r="P471" s="5">
        <f t="shared" si="631"/>
        <v>0</v>
      </c>
      <c r="U471" s="5">
        <f t="shared" si="632"/>
        <v>0</v>
      </c>
      <c r="V471" s="63">
        <f t="shared" si="633"/>
        <v>0</v>
      </c>
      <c r="W471" s="139">
        <f t="shared" si="634"/>
        <v>0</v>
      </c>
      <c r="AA471" s="184">
        <f t="shared" si="635"/>
        <v>0</v>
      </c>
      <c r="AB471" s="128"/>
      <c r="AC471" s="5">
        <f>SUMIF('Uitdraai administratie'!G:G,A:A,'Uitdraai administratie'!F:F)</f>
        <v>0</v>
      </c>
      <c r="AH471" s="128">
        <f>SUMIF('Uitdraai administratie'!G:G,A:A,'Uitdraai administratie'!F:F)</f>
        <v>0</v>
      </c>
      <c r="AI471" s="201">
        <f t="shared" si="636"/>
        <v>0</v>
      </c>
      <c r="AJ471" s="203">
        <f t="shared" si="637"/>
        <v>0</v>
      </c>
      <c r="AL471" s="174">
        <f>SUMIF('Uitdraai administratie'!G:G,A:A,'Uitdraai administratie'!T:T)</f>
        <v>0</v>
      </c>
      <c r="AM471" s="174">
        <f t="shared" si="638"/>
        <v>0</v>
      </c>
      <c r="AN471" s="174">
        <f t="shared" si="639"/>
        <v>0</v>
      </c>
    </row>
    <row r="472" spans="1:40" x14ac:dyDescent="0.25">
      <c r="A472" s="15">
        <v>3943</v>
      </c>
      <c r="B472" s="64" t="s">
        <v>388</v>
      </c>
      <c r="C472" s="64"/>
      <c r="D472" s="56"/>
      <c r="E472" s="60">
        <f>F472*0.75</f>
        <v>0</v>
      </c>
      <c r="F472" s="65">
        <f>shoot-location</f>
        <v>0</v>
      </c>
      <c r="G472" s="61">
        <f>F472*0.25</f>
        <v>0</v>
      </c>
      <c r="H472" s="59">
        <f t="shared" si="628"/>
        <v>0</v>
      </c>
      <c r="I472" s="60">
        <v>1</v>
      </c>
      <c r="J472" s="61" t="s">
        <v>126</v>
      </c>
      <c r="K472" s="57"/>
      <c r="L472" s="174">
        <f t="shared" si="629"/>
        <v>0</v>
      </c>
      <c r="M472" s="174">
        <f>0</f>
        <v>0</v>
      </c>
      <c r="N472" s="5">
        <f t="shared" si="630"/>
        <v>0</v>
      </c>
      <c r="O472" s="67"/>
      <c r="P472" s="5">
        <f t="shared" si="631"/>
        <v>0</v>
      </c>
      <c r="U472" s="5">
        <f t="shared" si="632"/>
        <v>0</v>
      </c>
      <c r="V472" s="63">
        <f t="shared" si="633"/>
        <v>0</v>
      </c>
      <c r="W472" s="139">
        <f t="shared" si="634"/>
        <v>0</v>
      </c>
      <c r="AA472" s="184">
        <f t="shared" si="635"/>
        <v>0</v>
      </c>
      <c r="AB472" s="128"/>
      <c r="AC472" s="5">
        <f>SUMIF('Uitdraai administratie'!G:G,A:A,'Uitdraai administratie'!F:F)</f>
        <v>0</v>
      </c>
      <c r="AH472" s="128">
        <f>SUMIF('Uitdraai administratie'!G:G,A:A,'Uitdraai administratie'!F:F)</f>
        <v>0</v>
      </c>
      <c r="AI472" s="201">
        <f t="shared" si="636"/>
        <v>0</v>
      </c>
      <c r="AJ472" s="203">
        <f t="shared" si="637"/>
        <v>0</v>
      </c>
      <c r="AL472" s="174">
        <f>SUMIF('Uitdraai administratie'!G:G,A:A,'Uitdraai administratie'!T:T)</f>
        <v>0</v>
      </c>
      <c r="AM472" s="174">
        <f t="shared" si="638"/>
        <v>0</v>
      </c>
      <c r="AN472" s="174">
        <f t="shared" si="639"/>
        <v>0</v>
      </c>
    </row>
    <row r="473" spans="1:40" x14ac:dyDescent="0.25">
      <c r="A473" s="69">
        <v>3944</v>
      </c>
      <c r="B473" s="64" t="s">
        <v>389</v>
      </c>
      <c r="C473" s="64"/>
      <c r="D473" s="56"/>
      <c r="F473" s="65">
        <v>1</v>
      </c>
      <c r="H473" s="59">
        <f t="shared" si="628"/>
        <v>1</v>
      </c>
      <c r="I473" s="60">
        <v>1</v>
      </c>
      <c r="J473" s="61" t="s">
        <v>77</v>
      </c>
      <c r="K473" s="57"/>
      <c r="L473" s="174">
        <f t="shared" si="629"/>
        <v>0</v>
      </c>
      <c r="M473" s="174">
        <f>0</f>
        <v>0</v>
      </c>
      <c r="N473" s="5">
        <f t="shared" si="630"/>
        <v>0</v>
      </c>
      <c r="O473" s="67"/>
      <c r="P473" s="5">
        <f t="shared" si="631"/>
        <v>0</v>
      </c>
      <c r="U473" s="5">
        <f t="shared" si="632"/>
        <v>0</v>
      </c>
      <c r="V473" s="63">
        <f t="shared" si="633"/>
        <v>0</v>
      </c>
      <c r="W473" s="139">
        <f t="shared" si="634"/>
        <v>0</v>
      </c>
      <c r="AA473" s="184">
        <f t="shared" si="635"/>
        <v>0</v>
      </c>
      <c r="AB473" s="128"/>
      <c r="AC473" s="5">
        <f>SUMIF('Uitdraai administratie'!G:G,A:A,'Uitdraai administratie'!F:F)</f>
        <v>0</v>
      </c>
      <c r="AH473" s="128">
        <f>SUMIF('Uitdraai administratie'!G:G,A:A,'Uitdraai administratie'!F:F)</f>
        <v>0</v>
      </c>
      <c r="AI473" s="201">
        <f t="shared" si="636"/>
        <v>0</v>
      </c>
      <c r="AJ473" s="203">
        <f t="shared" si="637"/>
        <v>0</v>
      </c>
      <c r="AL473" s="174">
        <f>SUMIF('Uitdraai administratie'!G:G,A:A,'Uitdraai administratie'!T:T)</f>
        <v>0</v>
      </c>
      <c r="AM473" s="174">
        <f t="shared" si="638"/>
        <v>0</v>
      </c>
      <c r="AN473" s="174">
        <f t="shared" si="639"/>
        <v>0</v>
      </c>
    </row>
    <row r="474" spans="1:40" x14ac:dyDescent="0.25">
      <c r="A474" s="69">
        <v>3949</v>
      </c>
      <c r="B474" s="64" t="s">
        <v>390</v>
      </c>
      <c r="C474" s="64"/>
      <c r="D474" s="56"/>
      <c r="F474" s="65">
        <v>1</v>
      </c>
      <c r="H474" s="59">
        <f t="shared" si="628"/>
        <v>1</v>
      </c>
      <c r="I474" s="60">
        <v>1</v>
      </c>
      <c r="J474" s="61" t="s">
        <v>77</v>
      </c>
      <c r="K474" s="57"/>
      <c r="L474" s="174">
        <f t="shared" si="629"/>
        <v>0</v>
      </c>
      <c r="M474" s="174">
        <f>0</f>
        <v>0</v>
      </c>
      <c r="N474" s="5">
        <f t="shared" si="630"/>
        <v>0</v>
      </c>
      <c r="O474" s="67"/>
      <c r="P474" s="5">
        <f t="shared" si="631"/>
        <v>0</v>
      </c>
      <c r="U474" s="5">
        <f t="shared" si="632"/>
        <v>0</v>
      </c>
      <c r="V474" s="63">
        <f t="shared" si="633"/>
        <v>0</v>
      </c>
      <c r="W474" s="139">
        <f t="shared" si="634"/>
        <v>0</v>
      </c>
      <c r="AA474" s="184">
        <f t="shared" si="635"/>
        <v>0</v>
      </c>
      <c r="AB474" s="128"/>
      <c r="AC474" s="5">
        <f>SUMIF('Uitdraai administratie'!G:G,A:A,'Uitdraai administratie'!F:F)</f>
        <v>0</v>
      </c>
      <c r="AH474" s="128">
        <f>SUMIF('Uitdraai administratie'!G:G,A:A,'Uitdraai administratie'!F:F)</f>
        <v>0</v>
      </c>
      <c r="AI474" s="201">
        <f t="shared" si="636"/>
        <v>0</v>
      </c>
      <c r="AJ474" s="203">
        <f t="shared" si="637"/>
        <v>0</v>
      </c>
      <c r="AL474" s="174">
        <f>SUMIF('Uitdraai administratie'!G:G,A:A,'Uitdraai administratie'!T:T)</f>
        <v>0</v>
      </c>
      <c r="AM474" s="174">
        <f t="shared" si="638"/>
        <v>0</v>
      </c>
      <c r="AN474" s="174">
        <f t="shared" si="639"/>
        <v>0</v>
      </c>
    </row>
    <row r="475" spans="1:40" x14ac:dyDescent="0.25">
      <c r="A475" s="69">
        <v>3962</v>
      </c>
      <c r="B475" s="64" t="s">
        <v>391</v>
      </c>
      <c r="C475" s="64"/>
      <c r="D475" s="56"/>
      <c r="F475" s="65">
        <v>1</v>
      </c>
      <c r="H475" s="59">
        <f t="shared" si="628"/>
        <v>1</v>
      </c>
      <c r="I475" s="60">
        <v>1</v>
      </c>
      <c r="J475" s="61" t="s">
        <v>77</v>
      </c>
      <c r="K475" s="57"/>
      <c r="L475" s="174">
        <f t="shared" si="629"/>
        <v>0</v>
      </c>
      <c r="M475" s="174">
        <f>0</f>
        <v>0</v>
      </c>
      <c r="N475" s="5">
        <f t="shared" si="630"/>
        <v>0</v>
      </c>
      <c r="O475" s="67"/>
      <c r="P475" s="5">
        <f t="shared" si="631"/>
        <v>0</v>
      </c>
      <c r="U475" s="5">
        <f t="shared" si="632"/>
        <v>0</v>
      </c>
      <c r="V475" s="68"/>
      <c r="W475" s="138">
        <f t="shared" si="634"/>
        <v>0</v>
      </c>
      <c r="X475" s="148"/>
      <c r="Y475" s="148"/>
      <c r="Z475" s="148"/>
      <c r="AA475" s="184">
        <f t="shared" si="635"/>
        <v>0</v>
      </c>
      <c r="AB475" s="128"/>
      <c r="AC475" s="5">
        <f>SUMIF('Uitdraai administratie'!G:G,A:A,'Uitdraai administratie'!F:F)</f>
        <v>0</v>
      </c>
      <c r="AH475" s="137"/>
      <c r="AI475" s="201">
        <f t="shared" si="636"/>
        <v>0</v>
      </c>
      <c r="AJ475" s="203">
        <f t="shared" si="637"/>
        <v>0</v>
      </c>
      <c r="AL475" s="174">
        <f>SUMIF('Uitdraai administratie'!G:G,A:A,'Uitdraai administratie'!T:T)</f>
        <v>0</v>
      </c>
      <c r="AM475" s="174">
        <f t="shared" si="638"/>
        <v>0</v>
      </c>
      <c r="AN475" s="174">
        <f t="shared" si="639"/>
        <v>0</v>
      </c>
    </row>
    <row r="476" spans="1:40" x14ac:dyDescent="0.25">
      <c r="A476" s="42"/>
      <c r="B476" s="71" t="s">
        <v>6</v>
      </c>
      <c r="C476" s="71"/>
      <c r="D476" s="56"/>
      <c r="H476" s="59"/>
      <c r="K476" s="57"/>
      <c r="L476" s="170">
        <f t="shared" ref="L476:M476" si="640">SUM(L468:L475)</f>
        <v>0</v>
      </c>
      <c r="M476" s="170">
        <f t="shared" si="640"/>
        <v>0</v>
      </c>
      <c r="N476" s="27">
        <f t="shared" ref="N476:W476" si="641">SUM(N468:N475)</f>
        <v>0</v>
      </c>
      <c r="O476" s="72">
        <f t="shared" si="641"/>
        <v>0</v>
      </c>
      <c r="P476" s="27">
        <f t="shared" si="641"/>
        <v>0</v>
      </c>
      <c r="Q476" s="73">
        <f t="shared" si="641"/>
        <v>0</v>
      </c>
      <c r="R476" s="73">
        <f t="shared" si="641"/>
        <v>0</v>
      </c>
      <c r="S476" s="73">
        <f t="shared" si="641"/>
        <v>0</v>
      </c>
      <c r="T476" s="73">
        <f t="shared" si="641"/>
        <v>0</v>
      </c>
      <c r="U476" s="27">
        <f t="shared" si="641"/>
        <v>0</v>
      </c>
      <c r="V476" s="73">
        <f t="shared" si="641"/>
        <v>0</v>
      </c>
      <c r="W476" s="141">
        <f t="shared" si="641"/>
        <v>0</v>
      </c>
      <c r="X476" s="147"/>
      <c r="Y476" s="147"/>
      <c r="Z476" s="142"/>
      <c r="AA476" s="181">
        <f t="shared" ref="AA476:AJ476" si="642">SUM(AA468:AA475)</f>
        <v>0</v>
      </c>
      <c r="AB476" s="124">
        <f t="shared" si="642"/>
        <v>0</v>
      </c>
      <c r="AC476" s="27">
        <f t="shared" si="642"/>
        <v>0</v>
      </c>
      <c r="AD476" s="124">
        <f t="shared" si="642"/>
        <v>0</v>
      </c>
      <c r="AE476" s="124">
        <f t="shared" si="642"/>
        <v>0</v>
      </c>
      <c r="AF476" s="124">
        <f t="shared" si="642"/>
        <v>0</v>
      </c>
      <c r="AG476" s="124">
        <f t="shared" si="642"/>
        <v>0</v>
      </c>
      <c r="AH476" s="124">
        <f t="shared" si="642"/>
        <v>0</v>
      </c>
      <c r="AI476" s="201">
        <f t="shared" si="642"/>
        <v>0</v>
      </c>
      <c r="AJ476" s="203">
        <f t="shared" si="642"/>
        <v>0</v>
      </c>
      <c r="AL476" s="170">
        <f t="shared" ref="AL476:AM476" si="643">SUM(AL468:AL475)</f>
        <v>0</v>
      </c>
      <c r="AM476" s="170">
        <f t="shared" si="643"/>
        <v>0</v>
      </c>
      <c r="AN476" s="170">
        <f t="shared" ref="AN476" si="644">SUM(AN468:AN475)</f>
        <v>0</v>
      </c>
    </row>
    <row r="477" spans="1:40" x14ac:dyDescent="0.25">
      <c r="A477" s="15"/>
      <c r="B477" s="64"/>
      <c r="C477" s="64"/>
      <c r="D477" s="56"/>
      <c r="H477" s="59"/>
      <c r="K477" s="57"/>
      <c r="L477" s="174"/>
      <c r="M477" s="174"/>
      <c r="N477" s="5"/>
      <c r="O477" s="67"/>
      <c r="U477" s="5"/>
      <c r="AA477" s="184"/>
      <c r="AB477" s="128"/>
      <c r="AL477" s="174"/>
      <c r="AM477" s="174"/>
      <c r="AN477" s="174"/>
    </row>
    <row r="478" spans="1:40" x14ac:dyDescent="0.25">
      <c r="A478" s="23">
        <v>4000</v>
      </c>
      <c r="B478" s="8" t="s">
        <v>43</v>
      </c>
      <c r="C478" s="8"/>
      <c r="D478" s="56"/>
      <c r="E478" s="61"/>
      <c r="H478" s="59"/>
      <c r="J478" s="61"/>
      <c r="K478" s="57"/>
      <c r="L478" s="174"/>
      <c r="M478" s="174"/>
      <c r="N478" s="5"/>
      <c r="O478" s="67"/>
      <c r="U478" s="5"/>
      <c r="AA478" s="184"/>
      <c r="AB478" s="128"/>
      <c r="AL478" s="174"/>
      <c r="AM478" s="174"/>
      <c r="AN478" s="174"/>
    </row>
    <row r="479" spans="1:40" x14ac:dyDescent="0.25">
      <c r="A479" s="15">
        <v>4001</v>
      </c>
      <c r="B479" s="64" t="s">
        <v>392</v>
      </c>
      <c r="C479" s="64"/>
      <c r="D479" s="56"/>
      <c r="E479" s="61">
        <f>F479/10</f>
        <v>0</v>
      </c>
      <c r="F479" s="65">
        <f>shoot</f>
        <v>0</v>
      </c>
      <c r="H479" s="59">
        <f t="shared" ref="H479:H493" si="645">SUM(E479:G479)</f>
        <v>0</v>
      </c>
      <c r="I479" s="60">
        <v>1</v>
      </c>
      <c r="J479" s="61" t="s">
        <v>126</v>
      </c>
      <c r="K479" s="57"/>
      <c r="L479" s="174">
        <f t="shared" ref="L479:L493" si="646">H:H*I:I*K:K</f>
        <v>0</v>
      </c>
      <c r="M479" s="174">
        <f>0</f>
        <v>0</v>
      </c>
      <c r="N479" s="5">
        <f t="shared" ref="N479:N493" si="647">L:L+M:M</f>
        <v>0</v>
      </c>
      <c r="O479" s="67"/>
      <c r="P479" s="5">
        <f t="shared" ref="P479:P493" si="648">MAX(N479-SUM(Q479:T479),0)</f>
        <v>0</v>
      </c>
      <c r="U479" s="5">
        <f t="shared" ref="U479:U493" si="649">N479-SUM(P479:T479)</f>
        <v>0</v>
      </c>
      <c r="V479" s="63">
        <f t="shared" ref="V479:V486" si="650">P479</f>
        <v>0</v>
      </c>
      <c r="W479" s="139">
        <f t="shared" ref="W479:W493" si="651">X:X+Y:Y</f>
        <v>0</v>
      </c>
      <c r="AA479" s="184">
        <f t="shared" ref="AA479:AA493" si="652">AC:AC+AD:AD+AE:AE+AF:AF+AG:AG</f>
        <v>0</v>
      </c>
      <c r="AB479" s="128"/>
      <c r="AC479" s="5">
        <f>SUMIF('Uitdraai administratie'!G:G,A:A,'Uitdraai administratie'!F:F)</f>
        <v>0</v>
      </c>
      <c r="AH479" s="128">
        <f>SUMIF('Uitdraai administratie'!G:G,A:A,'Uitdraai administratie'!F:F)</f>
        <v>0</v>
      </c>
      <c r="AI479" s="201">
        <f t="shared" ref="AI479:AI493" si="653">W:W+AA:AA</f>
        <v>0</v>
      </c>
      <c r="AJ479" s="203">
        <f t="shared" ref="AJ479:AJ493" si="654">N:N-AI:AI</f>
        <v>0</v>
      </c>
      <c r="AL479" s="174">
        <f>SUMIF('Uitdraai administratie'!G:G,A:A,'Uitdraai administratie'!T:T)</f>
        <v>0</v>
      </c>
      <c r="AM479" s="174">
        <f t="shared" ref="AM479:AM493" si="655">M:M</f>
        <v>0</v>
      </c>
      <c r="AN479" s="174">
        <f t="shared" ref="AN479:AN493" si="656">AM:AM-AL:AL</f>
        <v>0</v>
      </c>
    </row>
    <row r="480" spans="1:40" x14ac:dyDescent="0.25">
      <c r="A480" s="15">
        <v>4002</v>
      </c>
      <c r="B480" s="64" t="s">
        <v>393</v>
      </c>
      <c r="C480" s="64"/>
      <c r="D480" s="56"/>
      <c r="E480" s="61"/>
      <c r="F480" s="65">
        <f>shoot</f>
        <v>0</v>
      </c>
      <c r="H480" s="59">
        <f t="shared" si="645"/>
        <v>0</v>
      </c>
      <c r="I480" s="60">
        <v>1</v>
      </c>
      <c r="J480" s="61" t="s">
        <v>126</v>
      </c>
      <c r="K480" s="57"/>
      <c r="L480" s="174">
        <f t="shared" si="646"/>
        <v>0</v>
      </c>
      <c r="M480" s="174">
        <f>0</f>
        <v>0</v>
      </c>
      <c r="N480" s="5">
        <f t="shared" si="647"/>
        <v>0</v>
      </c>
      <c r="O480" s="67"/>
      <c r="P480" s="5">
        <f t="shared" si="648"/>
        <v>0</v>
      </c>
      <c r="U480" s="5">
        <f t="shared" si="649"/>
        <v>0</v>
      </c>
      <c r="V480" s="63">
        <f t="shared" si="650"/>
        <v>0</v>
      </c>
      <c r="W480" s="139">
        <f t="shared" si="651"/>
        <v>0</v>
      </c>
      <c r="AA480" s="184">
        <f t="shared" si="652"/>
        <v>0</v>
      </c>
      <c r="AB480" s="128"/>
      <c r="AC480" s="5">
        <f>SUMIF('Uitdraai administratie'!G:G,A:A,'Uitdraai administratie'!F:F)</f>
        <v>0</v>
      </c>
      <c r="AH480" s="128">
        <f>SUMIF('Uitdraai administratie'!G:G,A:A,'Uitdraai administratie'!F:F)</f>
        <v>0</v>
      </c>
      <c r="AI480" s="201">
        <f t="shared" si="653"/>
        <v>0</v>
      </c>
      <c r="AJ480" s="203">
        <f t="shared" si="654"/>
        <v>0</v>
      </c>
      <c r="AL480" s="174">
        <f>SUMIF('Uitdraai administratie'!G:G,A:A,'Uitdraai administratie'!T:T)</f>
        <v>0</v>
      </c>
      <c r="AM480" s="174">
        <f t="shared" si="655"/>
        <v>0</v>
      </c>
      <c r="AN480" s="174">
        <f t="shared" si="656"/>
        <v>0</v>
      </c>
    </row>
    <row r="481" spans="1:40" x14ac:dyDescent="0.25">
      <c r="A481" s="15">
        <v>4003</v>
      </c>
      <c r="B481" s="64" t="s">
        <v>394</v>
      </c>
      <c r="C481" s="64"/>
      <c r="D481" s="56"/>
      <c r="E481" s="61"/>
      <c r="F481" s="65">
        <v>1</v>
      </c>
      <c r="H481" s="59">
        <f t="shared" si="645"/>
        <v>1</v>
      </c>
      <c r="I481" s="60">
        <v>1</v>
      </c>
      <c r="J481" s="61" t="s">
        <v>126</v>
      </c>
      <c r="K481" s="57"/>
      <c r="L481" s="174">
        <f t="shared" si="646"/>
        <v>0</v>
      </c>
      <c r="M481" s="174">
        <f>0</f>
        <v>0</v>
      </c>
      <c r="N481" s="5">
        <f t="shared" si="647"/>
        <v>0</v>
      </c>
      <c r="O481" s="67"/>
      <c r="P481" s="5">
        <f t="shared" si="648"/>
        <v>0</v>
      </c>
      <c r="U481" s="5">
        <f t="shared" si="649"/>
        <v>0</v>
      </c>
      <c r="V481" s="63">
        <f t="shared" si="650"/>
        <v>0</v>
      </c>
      <c r="W481" s="139">
        <f t="shared" si="651"/>
        <v>0</v>
      </c>
      <c r="AA481" s="184">
        <f t="shared" si="652"/>
        <v>0</v>
      </c>
      <c r="AB481" s="128"/>
      <c r="AC481" s="5">
        <f>SUMIF('Uitdraai administratie'!G:G,A:A,'Uitdraai administratie'!F:F)</f>
        <v>0</v>
      </c>
      <c r="AH481" s="128">
        <f>SUMIF('Uitdraai administratie'!G:G,A:A,'Uitdraai administratie'!F:F)</f>
        <v>0</v>
      </c>
      <c r="AI481" s="201">
        <f t="shared" si="653"/>
        <v>0</v>
      </c>
      <c r="AJ481" s="203">
        <f t="shared" si="654"/>
        <v>0</v>
      </c>
      <c r="AL481" s="174">
        <f>SUMIF('Uitdraai administratie'!G:G,A:A,'Uitdraai administratie'!T:T)</f>
        <v>0</v>
      </c>
      <c r="AM481" s="174">
        <f t="shared" si="655"/>
        <v>0</v>
      </c>
      <c r="AN481" s="174">
        <f t="shared" si="656"/>
        <v>0</v>
      </c>
    </row>
    <row r="482" spans="1:40" x14ac:dyDescent="0.25">
      <c r="A482" s="69">
        <v>4004</v>
      </c>
      <c r="B482" s="64" t="s">
        <v>395</v>
      </c>
      <c r="C482" s="64"/>
      <c r="D482" s="56"/>
      <c r="E482" s="61"/>
      <c r="F482" s="65">
        <f>sh</f>
        <v>0</v>
      </c>
      <c r="H482" s="59">
        <f t="shared" si="645"/>
        <v>0</v>
      </c>
      <c r="I482" s="60">
        <v>1</v>
      </c>
      <c r="J482" s="61" t="s">
        <v>126</v>
      </c>
      <c r="K482" s="57"/>
      <c r="L482" s="174">
        <f t="shared" si="646"/>
        <v>0</v>
      </c>
      <c r="M482" s="174">
        <f>0</f>
        <v>0</v>
      </c>
      <c r="N482" s="5">
        <f t="shared" si="647"/>
        <v>0</v>
      </c>
      <c r="O482" s="67"/>
      <c r="P482" s="5">
        <f t="shared" si="648"/>
        <v>0</v>
      </c>
      <c r="U482" s="5">
        <f t="shared" si="649"/>
        <v>0</v>
      </c>
      <c r="V482" s="63">
        <f t="shared" si="650"/>
        <v>0</v>
      </c>
      <c r="W482" s="139">
        <f t="shared" si="651"/>
        <v>0</v>
      </c>
      <c r="AA482" s="184">
        <f t="shared" si="652"/>
        <v>0</v>
      </c>
      <c r="AB482" s="128"/>
      <c r="AC482" s="5">
        <f>SUMIF('Uitdraai administratie'!G:G,A:A,'Uitdraai administratie'!F:F)</f>
        <v>0</v>
      </c>
      <c r="AH482" s="128">
        <f>SUMIF('Uitdraai administratie'!G:G,A:A,'Uitdraai administratie'!F:F)</f>
        <v>0</v>
      </c>
      <c r="AI482" s="201">
        <f t="shared" si="653"/>
        <v>0</v>
      </c>
      <c r="AJ482" s="203">
        <f t="shared" si="654"/>
        <v>0</v>
      </c>
      <c r="AL482" s="174">
        <f>SUMIF('Uitdraai administratie'!G:G,A:A,'Uitdraai administratie'!T:T)</f>
        <v>0</v>
      </c>
      <c r="AM482" s="174">
        <f t="shared" si="655"/>
        <v>0</v>
      </c>
      <c r="AN482" s="174">
        <f t="shared" si="656"/>
        <v>0</v>
      </c>
    </row>
    <row r="483" spans="1:40" x14ac:dyDescent="0.25">
      <c r="A483" s="69">
        <v>4008</v>
      </c>
      <c r="B483" s="64" t="s">
        <v>396</v>
      </c>
      <c r="C483" s="64"/>
      <c r="D483" s="56"/>
      <c r="E483" s="61"/>
      <c r="F483" s="65">
        <v>1</v>
      </c>
      <c r="H483" s="59">
        <f t="shared" si="645"/>
        <v>1</v>
      </c>
      <c r="I483" s="60">
        <v>1</v>
      </c>
      <c r="J483" s="61" t="s">
        <v>77</v>
      </c>
      <c r="K483" s="57"/>
      <c r="L483" s="174">
        <f t="shared" si="646"/>
        <v>0</v>
      </c>
      <c r="M483" s="174">
        <f>0</f>
        <v>0</v>
      </c>
      <c r="N483" s="5">
        <f t="shared" si="647"/>
        <v>0</v>
      </c>
      <c r="O483" s="67"/>
      <c r="P483" s="5">
        <f t="shared" si="648"/>
        <v>0</v>
      </c>
      <c r="U483" s="5">
        <f t="shared" si="649"/>
        <v>0</v>
      </c>
      <c r="V483" s="63">
        <f t="shared" si="650"/>
        <v>0</v>
      </c>
      <c r="W483" s="139">
        <f t="shared" si="651"/>
        <v>0</v>
      </c>
      <c r="AA483" s="184">
        <f t="shared" si="652"/>
        <v>0</v>
      </c>
      <c r="AB483" s="128"/>
      <c r="AC483" s="5">
        <f>SUMIF('Uitdraai administratie'!G:G,A:A,'Uitdraai administratie'!F:F)</f>
        <v>0</v>
      </c>
      <c r="AH483" s="128">
        <f>SUMIF('Uitdraai administratie'!G:G,A:A,'Uitdraai administratie'!F:F)</f>
        <v>0</v>
      </c>
      <c r="AI483" s="201">
        <f t="shared" si="653"/>
        <v>0</v>
      </c>
      <c r="AJ483" s="203">
        <f t="shared" si="654"/>
        <v>0</v>
      </c>
      <c r="AL483" s="174">
        <f>SUMIF('Uitdraai administratie'!G:G,A:A,'Uitdraai administratie'!T:T)</f>
        <v>0</v>
      </c>
      <c r="AM483" s="174">
        <f t="shared" si="655"/>
        <v>0</v>
      </c>
      <c r="AN483" s="174">
        <f t="shared" si="656"/>
        <v>0</v>
      </c>
    </row>
    <row r="484" spans="1:40" x14ac:dyDescent="0.25">
      <c r="A484" s="15">
        <v>4011</v>
      </c>
      <c r="B484" s="64" t="s">
        <v>397</v>
      </c>
      <c r="C484" s="64"/>
      <c r="D484" s="56"/>
      <c r="E484" s="61"/>
      <c r="F484" s="65">
        <v>1</v>
      </c>
      <c r="H484" s="59">
        <f t="shared" si="645"/>
        <v>1</v>
      </c>
      <c r="I484" s="60">
        <v>1</v>
      </c>
      <c r="J484" s="61" t="s">
        <v>126</v>
      </c>
      <c r="K484" s="57"/>
      <c r="L484" s="174">
        <f t="shared" si="646"/>
        <v>0</v>
      </c>
      <c r="M484" s="174">
        <f>0</f>
        <v>0</v>
      </c>
      <c r="N484" s="5">
        <f t="shared" si="647"/>
        <v>0</v>
      </c>
      <c r="O484" s="67"/>
      <c r="P484" s="5">
        <f t="shared" si="648"/>
        <v>0</v>
      </c>
      <c r="U484" s="5">
        <f t="shared" si="649"/>
        <v>0</v>
      </c>
      <c r="V484" s="63">
        <f t="shared" si="650"/>
        <v>0</v>
      </c>
      <c r="W484" s="139">
        <f t="shared" si="651"/>
        <v>0</v>
      </c>
      <c r="AA484" s="184">
        <f t="shared" si="652"/>
        <v>0</v>
      </c>
      <c r="AB484" s="128"/>
      <c r="AC484" s="5">
        <f>SUMIF('Uitdraai administratie'!G:G,A:A,'Uitdraai administratie'!F:F)</f>
        <v>0</v>
      </c>
      <c r="AH484" s="128">
        <f>SUMIF('Uitdraai administratie'!G:G,A:A,'Uitdraai administratie'!F:F)</f>
        <v>0</v>
      </c>
      <c r="AI484" s="201">
        <f t="shared" si="653"/>
        <v>0</v>
      </c>
      <c r="AJ484" s="203">
        <f t="shared" si="654"/>
        <v>0</v>
      </c>
      <c r="AL484" s="174">
        <f>SUMIF('Uitdraai administratie'!G:G,A:A,'Uitdraai administratie'!T:T)</f>
        <v>0</v>
      </c>
      <c r="AM484" s="174">
        <f t="shared" si="655"/>
        <v>0</v>
      </c>
      <c r="AN484" s="174">
        <f t="shared" si="656"/>
        <v>0</v>
      </c>
    </row>
    <row r="485" spans="1:40" x14ac:dyDescent="0.25">
      <c r="A485" s="15">
        <v>4040</v>
      </c>
      <c r="B485" s="64" t="s">
        <v>398</v>
      </c>
      <c r="C485" s="64"/>
      <c r="D485" s="56"/>
      <c r="E485" s="61"/>
      <c r="F485" s="65">
        <f>shoot</f>
        <v>0</v>
      </c>
      <c r="H485" s="59">
        <f t="shared" si="645"/>
        <v>0</v>
      </c>
      <c r="I485" s="60">
        <v>1</v>
      </c>
      <c r="J485" s="61" t="s">
        <v>146</v>
      </c>
      <c r="K485" s="57"/>
      <c r="L485" s="174">
        <f t="shared" si="646"/>
        <v>0</v>
      </c>
      <c r="M485" s="174">
        <f>0</f>
        <v>0</v>
      </c>
      <c r="N485" s="5">
        <f t="shared" si="647"/>
        <v>0</v>
      </c>
      <c r="O485" s="67"/>
      <c r="P485" s="5">
        <f t="shared" si="648"/>
        <v>0</v>
      </c>
      <c r="U485" s="5">
        <f t="shared" si="649"/>
        <v>0</v>
      </c>
      <c r="V485" s="63">
        <f t="shared" si="650"/>
        <v>0</v>
      </c>
      <c r="W485" s="139">
        <f t="shared" si="651"/>
        <v>0</v>
      </c>
      <c r="AA485" s="184">
        <f t="shared" si="652"/>
        <v>0</v>
      </c>
      <c r="AB485" s="128"/>
      <c r="AC485" s="5">
        <f>SUMIF('Uitdraai administratie'!G:G,A:A,'Uitdraai administratie'!F:F)</f>
        <v>0</v>
      </c>
      <c r="AH485" s="128">
        <f>SUMIF('Uitdraai administratie'!G:G,A:A,'Uitdraai administratie'!F:F)</f>
        <v>0</v>
      </c>
      <c r="AI485" s="201">
        <f t="shared" si="653"/>
        <v>0</v>
      </c>
      <c r="AJ485" s="203">
        <f t="shared" si="654"/>
        <v>0</v>
      </c>
      <c r="AL485" s="174">
        <f>SUMIF('Uitdraai administratie'!G:G,A:A,'Uitdraai administratie'!T:T)</f>
        <v>0</v>
      </c>
      <c r="AM485" s="174">
        <f t="shared" si="655"/>
        <v>0</v>
      </c>
      <c r="AN485" s="174">
        <f t="shared" si="656"/>
        <v>0</v>
      </c>
    </row>
    <row r="486" spans="1:40" x14ac:dyDescent="0.25">
      <c r="A486" s="15">
        <v>4042</v>
      </c>
      <c r="B486" s="64" t="s">
        <v>399</v>
      </c>
      <c r="C486" s="64"/>
      <c r="D486" s="56"/>
      <c r="E486" s="61"/>
      <c r="F486" s="65">
        <f>extras+specials</f>
        <v>0</v>
      </c>
      <c r="H486" s="59">
        <f t="shared" si="645"/>
        <v>0</v>
      </c>
      <c r="I486" s="60">
        <v>1</v>
      </c>
      <c r="J486" s="61" t="s">
        <v>146</v>
      </c>
      <c r="K486" s="57"/>
      <c r="L486" s="174">
        <f t="shared" si="646"/>
        <v>0</v>
      </c>
      <c r="M486" s="174">
        <f>0</f>
        <v>0</v>
      </c>
      <c r="N486" s="5">
        <f t="shared" si="647"/>
        <v>0</v>
      </c>
      <c r="O486" s="67"/>
      <c r="P486" s="5">
        <f t="shared" si="648"/>
        <v>0</v>
      </c>
      <c r="U486" s="5">
        <f t="shared" si="649"/>
        <v>0</v>
      </c>
      <c r="V486" s="63">
        <f t="shared" si="650"/>
        <v>0</v>
      </c>
      <c r="W486" s="139">
        <f t="shared" si="651"/>
        <v>0</v>
      </c>
      <c r="AA486" s="184">
        <f t="shared" si="652"/>
        <v>0</v>
      </c>
      <c r="AB486" s="128"/>
      <c r="AC486" s="5">
        <f>SUMIF('Uitdraai administratie'!G:G,A:A,'Uitdraai administratie'!F:F)</f>
        <v>0</v>
      </c>
      <c r="AH486" s="128">
        <f>SUMIF('Uitdraai administratie'!G:G,A:A,'Uitdraai administratie'!F:F)</f>
        <v>0</v>
      </c>
      <c r="AI486" s="201">
        <f t="shared" si="653"/>
        <v>0</v>
      </c>
      <c r="AJ486" s="203">
        <f t="shared" si="654"/>
        <v>0</v>
      </c>
      <c r="AL486" s="174">
        <f>SUMIF('Uitdraai administratie'!G:G,A:A,'Uitdraai administratie'!T:T)</f>
        <v>0</v>
      </c>
      <c r="AM486" s="174">
        <f t="shared" si="655"/>
        <v>0</v>
      </c>
      <c r="AN486" s="174">
        <f t="shared" si="656"/>
        <v>0</v>
      </c>
    </row>
    <row r="487" spans="1:40" x14ac:dyDescent="0.25">
      <c r="A487" s="15">
        <v>4043</v>
      </c>
      <c r="B487" s="64" t="s">
        <v>400</v>
      </c>
      <c r="C487" s="64"/>
      <c r="D487" s="56"/>
      <c r="E487" s="61">
        <f>pm</f>
        <v>0</v>
      </c>
      <c r="F487" s="65">
        <f>sm</f>
        <v>0</v>
      </c>
      <c r="G487" s="61">
        <f>wm</f>
        <v>0</v>
      </c>
      <c r="H487" s="59">
        <f t="shared" si="645"/>
        <v>0</v>
      </c>
      <c r="I487" s="60">
        <v>1</v>
      </c>
      <c r="J487" s="61" t="s">
        <v>77</v>
      </c>
      <c r="K487" s="57"/>
      <c r="L487" s="174">
        <f t="shared" si="646"/>
        <v>0</v>
      </c>
      <c r="M487" s="174">
        <f>0</f>
        <v>0</v>
      </c>
      <c r="N487" s="5">
        <f t="shared" si="647"/>
        <v>0</v>
      </c>
      <c r="O487" s="67"/>
      <c r="P487" s="5">
        <f t="shared" si="648"/>
        <v>0</v>
      </c>
      <c r="U487" s="5">
        <f t="shared" si="649"/>
        <v>0</v>
      </c>
      <c r="V487" s="68"/>
      <c r="W487" s="138">
        <f t="shared" si="651"/>
        <v>0</v>
      </c>
      <c r="X487" s="148"/>
      <c r="Y487" s="148"/>
      <c r="Z487" s="148"/>
      <c r="AA487" s="184">
        <f t="shared" si="652"/>
        <v>0</v>
      </c>
      <c r="AB487" s="128"/>
      <c r="AC487" s="5">
        <f>SUMIF('Uitdraai administratie'!G:G,A:A,'Uitdraai administratie'!F:F)</f>
        <v>0</v>
      </c>
      <c r="AH487" s="137"/>
      <c r="AI487" s="201">
        <f t="shared" si="653"/>
        <v>0</v>
      </c>
      <c r="AJ487" s="203">
        <f t="shared" si="654"/>
        <v>0</v>
      </c>
      <c r="AL487" s="174">
        <f>SUMIF('Uitdraai administratie'!G:G,A:A,'Uitdraai administratie'!T:T)</f>
        <v>0</v>
      </c>
      <c r="AM487" s="174">
        <f t="shared" si="655"/>
        <v>0</v>
      </c>
      <c r="AN487" s="174">
        <f t="shared" si="656"/>
        <v>0</v>
      </c>
    </row>
    <row r="488" spans="1:40" x14ac:dyDescent="0.25">
      <c r="A488" s="15">
        <v>4044</v>
      </c>
      <c r="B488" s="64" t="s">
        <v>401</v>
      </c>
      <c r="C488" s="64"/>
      <c r="D488" s="56"/>
      <c r="E488" s="61">
        <f>sm*1.5</f>
        <v>0</v>
      </c>
      <c r="F488" s="65">
        <f>sm</f>
        <v>0</v>
      </c>
      <c r="G488" s="61">
        <f>wm</f>
        <v>0</v>
      </c>
      <c r="H488" s="59">
        <f t="shared" si="645"/>
        <v>0</v>
      </c>
      <c r="I488" s="60">
        <v>1</v>
      </c>
      <c r="J488" s="61" t="s">
        <v>77</v>
      </c>
      <c r="K488" s="57"/>
      <c r="L488" s="174">
        <f t="shared" si="646"/>
        <v>0</v>
      </c>
      <c r="M488" s="174">
        <f>0</f>
        <v>0</v>
      </c>
      <c r="N488" s="5">
        <f t="shared" si="647"/>
        <v>0</v>
      </c>
      <c r="O488" s="67"/>
      <c r="P488" s="5">
        <f t="shared" si="648"/>
        <v>0</v>
      </c>
      <c r="U488" s="5">
        <f t="shared" si="649"/>
        <v>0</v>
      </c>
      <c r="V488" s="68"/>
      <c r="W488" s="138">
        <f t="shared" si="651"/>
        <v>0</v>
      </c>
      <c r="X488" s="148"/>
      <c r="Y488" s="148"/>
      <c r="Z488" s="148"/>
      <c r="AA488" s="184">
        <f t="shared" si="652"/>
        <v>0</v>
      </c>
      <c r="AB488" s="128"/>
      <c r="AC488" s="5">
        <f>SUMIF('Uitdraai administratie'!G:G,A:A,'Uitdraai administratie'!F:F)</f>
        <v>0</v>
      </c>
      <c r="AH488" s="137"/>
      <c r="AI488" s="201">
        <f t="shared" si="653"/>
        <v>0</v>
      </c>
      <c r="AJ488" s="203">
        <f t="shared" si="654"/>
        <v>0</v>
      </c>
      <c r="AL488" s="174">
        <f>SUMIF('Uitdraai administratie'!G:G,A:A,'Uitdraai administratie'!T:T)</f>
        <v>0</v>
      </c>
      <c r="AM488" s="174">
        <f t="shared" si="655"/>
        <v>0</v>
      </c>
      <c r="AN488" s="174">
        <f t="shared" si="656"/>
        <v>0</v>
      </c>
    </row>
    <row r="489" spans="1:40" x14ac:dyDescent="0.25">
      <c r="A489" s="15">
        <v>4052</v>
      </c>
      <c r="B489" s="64" t="s">
        <v>402</v>
      </c>
      <c r="C489" s="64"/>
      <c r="D489" s="56"/>
      <c r="E489" s="61"/>
      <c r="F489" s="65">
        <f>hotel</f>
        <v>0</v>
      </c>
      <c r="H489" s="59">
        <f t="shared" si="645"/>
        <v>0</v>
      </c>
      <c r="I489" s="60">
        <v>1</v>
      </c>
      <c r="J489" s="61" t="s">
        <v>146</v>
      </c>
      <c r="K489" s="57"/>
      <c r="L489" s="174">
        <f t="shared" si="646"/>
        <v>0</v>
      </c>
      <c r="M489" s="174">
        <f>0</f>
        <v>0</v>
      </c>
      <c r="N489" s="5">
        <f t="shared" si="647"/>
        <v>0</v>
      </c>
      <c r="O489" s="67"/>
      <c r="P489" s="5">
        <f t="shared" si="648"/>
        <v>0</v>
      </c>
      <c r="U489" s="5">
        <f t="shared" si="649"/>
        <v>0</v>
      </c>
      <c r="V489" s="63">
        <f>P489</f>
        <v>0</v>
      </c>
      <c r="W489" s="139">
        <f t="shared" si="651"/>
        <v>0</v>
      </c>
      <c r="AA489" s="184">
        <f t="shared" si="652"/>
        <v>0</v>
      </c>
      <c r="AB489" s="128"/>
      <c r="AC489" s="5">
        <f>SUMIF('Uitdraai administratie'!G:G,A:A,'Uitdraai administratie'!F:F)</f>
        <v>0</v>
      </c>
      <c r="AH489" s="128">
        <f>SUMIF('Uitdraai administratie'!G:G,A:A,'Uitdraai administratie'!F:F)</f>
        <v>0</v>
      </c>
      <c r="AI489" s="201">
        <f t="shared" si="653"/>
        <v>0</v>
      </c>
      <c r="AJ489" s="203">
        <f t="shared" si="654"/>
        <v>0</v>
      </c>
      <c r="AL489" s="174">
        <f>SUMIF('Uitdraai administratie'!G:G,A:A,'Uitdraai administratie'!T:T)</f>
        <v>0</v>
      </c>
      <c r="AM489" s="174">
        <f t="shared" si="655"/>
        <v>0</v>
      </c>
      <c r="AN489" s="174">
        <f t="shared" si="656"/>
        <v>0</v>
      </c>
    </row>
    <row r="490" spans="1:40" x14ac:dyDescent="0.25">
      <c r="A490" s="15">
        <v>4053</v>
      </c>
      <c r="B490" s="64" t="s">
        <v>403</v>
      </c>
      <c r="C490" s="64"/>
      <c r="D490" s="56"/>
      <c r="F490" s="65">
        <f>hotel</f>
        <v>0</v>
      </c>
      <c r="H490" s="59">
        <f t="shared" si="645"/>
        <v>0</v>
      </c>
      <c r="I490" s="60">
        <v>1</v>
      </c>
      <c r="J490" s="61" t="s">
        <v>146</v>
      </c>
      <c r="K490" s="57"/>
      <c r="L490" s="174">
        <f t="shared" si="646"/>
        <v>0</v>
      </c>
      <c r="M490" s="174">
        <f>0</f>
        <v>0</v>
      </c>
      <c r="N490" s="5">
        <f t="shared" si="647"/>
        <v>0</v>
      </c>
      <c r="O490" s="67"/>
      <c r="P490" s="5">
        <f t="shared" si="648"/>
        <v>0</v>
      </c>
      <c r="U490" s="5">
        <f t="shared" si="649"/>
        <v>0</v>
      </c>
      <c r="V490" s="68"/>
      <c r="W490" s="138">
        <f t="shared" si="651"/>
        <v>0</v>
      </c>
      <c r="X490" s="148"/>
      <c r="Y490" s="148"/>
      <c r="Z490" s="148"/>
      <c r="AA490" s="184">
        <f t="shared" si="652"/>
        <v>0</v>
      </c>
      <c r="AB490" s="128"/>
      <c r="AC490" s="5">
        <f>SUMIF('Uitdraai administratie'!G:G,A:A,'Uitdraai administratie'!F:F)</f>
        <v>0</v>
      </c>
      <c r="AH490" s="137"/>
      <c r="AI490" s="201">
        <f t="shared" si="653"/>
        <v>0</v>
      </c>
      <c r="AJ490" s="203">
        <f t="shared" si="654"/>
        <v>0</v>
      </c>
      <c r="AL490" s="174">
        <f>SUMIF('Uitdraai administratie'!G:G,A:A,'Uitdraai administratie'!T:T)</f>
        <v>0</v>
      </c>
      <c r="AM490" s="174">
        <f t="shared" si="655"/>
        <v>0</v>
      </c>
      <c r="AN490" s="174">
        <f t="shared" si="656"/>
        <v>0</v>
      </c>
    </row>
    <row r="491" spans="1:40" x14ac:dyDescent="0.25">
      <c r="A491" s="15">
        <v>4054</v>
      </c>
      <c r="B491" s="64" t="s">
        <v>404</v>
      </c>
      <c r="C491" s="64"/>
      <c r="D491" s="56"/>
      <c r="E491" s="61">
        <f>sm*1.5</f>
        <v>0</v>
      </c>
      <c r="F491" s="65">
        <f>sm</f>
        <v>0</v>
      </c>
      <c r="G491" s="61">
        <f>wm</f>
        <v>0</v>
      </c>
      <c r="H491" s="59">
        <f t="shared" si="645"/>
        <v>0</v>
      </c>
      <c r="I491" s="60">
        <v>1</v>
      </c>
      <c r="J491" s="61" t="s">
        <v>77</v>
      </c>
      <c r="K491" s="57"/>
      <c r="L491" s="174">
        <f t="shared" si="646"/>
        <v>0</v>
      </c>
      <c r="M491" s="174">
        <f>0</f>
        <v>0</v>
      </c>
      <c r="N491" s="5">
        <f t="shared" si="647"/>
        <v>0</v>
      </c>
      <c r="O491" s="67"/>
      <c r="P491" s="5">
        <f t="shared" si="648"/>
        <v>0</v>
      </c>
      <c r="U491" s="5">
        <f t="shared" si="649"/>
        <v>0</v>
      </c>
      <c r="V491" s="68"/>
      <c r="W491" s="138">
        <f t="shared" si="651"/>
        <v>0</v>
      </c>
      <c r="X491" s="148"/>
      <c r="Y491" s="148"/>
      <c r="Z491" s="148"/>
      <c r="AA491" s="184">
        <f t="shared" si="652"/>
        <v>0</v>
      </c>
      <c r="AB491" s="128"/>
      <c r="AC491" s="5">
        <f>SUMIF('Uitdraai administratie'!G:G,A:A,'Uitdraai administratie'!F:F)</f>
        <v>0</v>
      </c>
      <c r="AH491" s="137"/>
      <c r="AI491" s="201">
        <f t="shared" si="653"/>
        <v>0</v>
      </c>
      <c r="AJ491" s="203">
        <f t="shared" si="654"/>
        <v>0</v>
      </c>
      <c r="AL491" s="174">
        <f>SUMIF('Uitdraai administratie'!G:G,A:A,'Uitdraai administratie'!T:T)</f>
        <v>0</v>
      </c>
      <c r="AM491" s="174">
        <f t="shared" si="655"/>
        <v>0</v>
      </c>
      <c r="AN491" s="174">
        <f t="shared" si="656"/>
        <v>0</v>
      </c>
    </row>
    <row r="492" spans="1:40" x14ac:dyDescent="0.25">
      <c r="A492" s="15">
        <v>4060</v>
      </c>
      <c r="B492" s="64" t="s">
        <v>405</v>
      </c>
      <c r="C492" s="64"/>
      <c r="D492" s="56"/>
      <c r="E492" s="61"/>
      <c r="F492" s="65">
        <v>1</v>
      </c>
      <c r="H492" s="59">
        <f t="shared" si="645"/>
        <v>1</v>
      </c>
      <c r="I492" s="60">
        <v>1</v>
      </c>
      <c r="J492" s="61" t="s">
        <v>77</v>
      </c>
      <c r="K492" s="57"/>
      <c r="L492" s="174">
        <f t="shared" si="646"/>
        <v>0</v>
      </c>
      <c r="M492" s="174">
        <f>0</f>
        <v>0</v>
      </c>
      <c r="N492" s="5">
        <f t="shared" si="647"/>
        <v>0</v>
      </c>
      <c r="O492" s="67"/>
      <c r="P492" s="5">
        <f t="shared" si="648"/>
        <v>0</v>
      </c>
      <c r="U492" s="5">
        <f t="shared" si="649"/>
        <v>0</v>
      </c>
      <c r="V492" s="68"/>
      <c r="W492" s="138">
        <f t="shared" si="651"/>
        <v>0</v>
      </c>
      <c r="X492" s="148"/>
      <c r="Y492" s="148"/>
      <c r="Z492" s="148"/>
      <c r="AA492" s="184">
        <f t="shared" si="652"/>
        <v>0</v>
      </c>
      <c r="AB492" s="128"/>
      <c r="AC492" s="5">
        <f>SUMIF('Uitdraai administratie'!G:G,A:A,'Uitdraai administratie'!F:F)</f>
        <v>0</v>
      </c>
      <c r="AH492" s="137"/>
      <c r="AI492" s="201">
        <f t="shared" si="653"/>
        <v>0</v>
      </c>
      <c r="AJ492" s="203">
        <f t="shared" si="654"/>
        <v>0</v>
      </c>
      <c r="AL492" s="174">
        <f>SUMIF('Uitdraai administratie'!G:G,A:A,'Uitdraai administratie'!T:T)</f>
        <v>0</v>
      </c>
      <c r="AM492" s="174">
        <f t="shared" si="655"/>
        <v>0</v>
      </c>
      <c r="AN492" s="174">
        <f t="shared" si="656"/>
        <v>0</v>
      </c>
    </row>
    <row r="493" spans="1:40" x14ac:dyDescent="0.25">
      <c r="A493" s="15">
        <v>4083</v>
      </c>
      <c r="B493" s="64" t="s">
        <v>406</v>
      </c>
      <c r="C493" s="64"/>
      <c r="D493" s="56"/>
      <c r="F493" s="65">
        <f>shoot</f>
        <v>0</v>
      </c>
      <c r="H493" s="59">
        <f t="shared" si="645"/>
        <v>0</v>
      </c>
      <c r="I493" s="60">
        <v>1</v>
      </c>
      <c r="J493" s="61" t="s">
        <v>126</v>
      </c>
      <c r="K493" s="57"/>
      <c r="L493" s="174">
        <f t="shared" si="646"/>
        <v>0</v>
      </c>
      <c r="M493" s="174">
        <f>0</f>
        <v>0</v>
      </c>
      <c r="N493" s="5">
        <f t="shared" si="647"/>
        <v>0</v>
      </c>
      <c r="O493" s="67"/>
      <c r="P493" s="5">
        <f t="shared" si="648"/>
        <v>0</v>
      </c>
      <c r="U493" s="5">
        <f t="shared" si="649"/>
        <v>0</v>
      </c>
      <c r="V493" s="63">
        <f>P493</f>
        <v>0</v>
      </c>
      <c r="W493" s="139">
        <f t="shared" si="651"/>
        <v>0</v>
      </c>
      <c r="AA493" s="184">
        <f t="shared" si="652"/>
        <v>0</v>
      </c>
      <c r="AB493" s="128"/>
      <c r="AC493" s="5">
        <f>SUMIF('Uitdraai administratie'!G:G,A:A,'Uitdraai administratie'!F:F)</f>
        <v>0</v>
      </c>
      <c r="AH493" s="128">
        <f>SUMIF('Uitdraai administratie'!G:G,A:A,'Uitdraai administratie'!F:F)</f>
        <v>0</v>
      </c>
      <c r="AI493" s="201">
        <f t="shared" si="653"/>
        <v>0</v>
      </c>
      <c r="AJ493" s="203">
        <f t="shared" si="654"/>
        <v>0</v>
      </c>
      <c r="AL493" s="174">
        <f>SUMIF('Uitdraai administratie'!G:G,A:A,'Uitdraai administratie'!T:T)</f>
        <v>0</v>
      </c>
      <c r="AM493" s="174">
        <f t="shared" si="655"/>
        <v>0</v>
      </c>
      <c r="AN493" s="174">
        <f t="shared" si="656"/>
        <v>0</v>
      </c>
    </row>
    <row r="494" spans="1:40" x14ac:dyDescent="0.25">
      <c r="A494" s="42"/>
      <c r="B494" s="71" t="s">
        <v>6</v>
      </c>
      <c r="C494" s="71"/>
      <c r="D494" s="56"/>
      <c r="E494" s="61"/>
      <c r="H494" s="59"/>
      <c r="J494" s="61"/>
      <c r="K494" s="57"/>
      <c r="L494" s="170">
        <f t="shared" ref="L494:M494" si="657">SUM(L479:L493)</f>
        <v>0</v>
      </c>
      <c r="M494" s="170">
        <f t="shared" si="657"/>
        <v>0</v>
      </c>
      <c r="N494" s="27">
        <f t="shared" ref="N494:W494" si="658">SUM(N479:N493)</f>
        <v>0</v>
      </c>
      <c r="O494" s="72">
        <f t="shared" si="658"/>
        <v>0</v>
      </c>
      <c r="P494" s="27">
        <f t="shared" si="658"/>
        <v>0</v>
      </c>
      <c r="Q494" s="73">
        <f t="shared" si="658"/>
        <v>0</v>
      </c>
      <c r="R494" s="73">
        <f t="shared" si="658"/>
        <v>0</v>
      </c>
      <c r="S494" s="73">
        <f t="shared" si="658"/>
        <v>0</v>
      </c>
      <c r="T494" s="73">
        <f t="shared" si="658"/>
        <v>0</v>
      </c>
      <c r="U494" s="27">
        <f t="shared" si="658"/>
        <v>0</v>
      </c>
      <c r="V494" s="73">
        <f t="shared" si="658"/>
        <v>0</v>
      </c>
      <c r="W494" s="141">
        <f t="shared" si="658"/>
        <v>0</v>
      </c>
      <c r="X494" s="147"/>
      <c r="Y494" s="147"/>
      <c r="Z494" s="142"/>
      <c r="AA494" s="181">
        <f t="shared" ref="AA494:AJ494" si="659">SUM(AA479:AA493)</f>
        <v>0</v>
      </c>
      <c r="AB494" s="124">
        <f t="shared" si="659"/>
        <v>0</v>
      </c>
      <c r="AC494" s="27">
        <f t="shared" si="659"/>
        <v>0</v>
      </c>
      <c r="AD494" s="124">
        <f t="shared" si="659"/>
        <v>0</v>
      </c>
      <c r="AE494" s="124">
        <f t="shared" si="659"/>
        <v>0</v>
      </c>
      <c r="AF494" s="124">
        <f t="shared" si="659"/>
        <v>0</v>
      </c>
      <c r="AG494" s="124">
        <f t="shared" si="659"/>
        <v>0</v>
      </c>
      <c r="AH494" s="124">
        <f t="shared" si="659"/>
        <v>0</v>
      </c>
      <c r="AI494" s="201">
        <f t="shared" si="659"/>
        <v>0</v>
      </c>
      <c r="AJ494" s="203">
        <f t="shared" si="659"/>
        <v>0</v>
      </c>
      <c r="AL494" s="170">
        <f t="shared" ref="AL494:AM494" si="660">SUM(AL479:AL493)</f>
        <v>0</v>
      </c>
      <c r="AM494" s="170">
        <f t="shared" si="660"/>
        <v>0</v>
      </c>
      <c r="AN494" s="170">
        <f t="shared" ref="AN494" si="661">SUM(AN479:AN493)</f>
        <v>0</v>
      </c>
    </row>
    <row r="495" spans="1:40" x14ac:dyDescent="0.25">
      <c r="A495" s="42"/>
      <c r="B495" s="64"/>
      <c r="C495" s="64"/>
      <c r="D495" s="56"/>
      <c r="E495" s="61"/>
      <c r="G495" s="61" t="s">
        <v>407</v>
      </c>
      <c r="H495" s="59">
        <f>min*29</f>
        <v>0</v>
      </c>
      <c r="K495" s="57"/>
      <c r="L495" s="174"/>
      <c r="M495" s="174"/>
      <c r="N495" s="5"/>
      <c r="O495" s="67"/>
      <c r="U495" s="5"/>
      <c r="AA495" s="184"/>
      <c r="AB495" s="128"/>
      <c r="AL495" s="174"/>
      <c r="AM495" s="174"/>
      <c r="AN495" s="174"/>
    </row>
    <row r="496" spans="1:40" x14ac:dyDescent="0.25">
      <c r="A496" s="32">
        <v>4100</v>
      </c>
      <c r="B496" s="8" t="s">
        <v>408</v>
      </c>
      <c r="C496" s="8"/>
      <c r="D496" s="56"/>
      <c r="E496" s="61"/>
      <c r="H496" s="59"/>
      <c r="J496" s="61"/>
      <c r="K496" s="57"/>
      <c r="L496" s="174"/>
      <c r="M496" s="174"/>
      <c r="N496" s="5"/>
      <c r="O496" s="67"/>
      <c r="U496" s="5"/>
      <c r="AA496" s="184"/>
      <c r="AB496" s="128"/>
      <c r="AL496" s="174"/>
      <c r="AM496" s="174"/>
      <c r="AN496" s="174"/>
    </row>
    <row r="497" spans="1:40" x14ac:dyDescent="0.25">
      <c r="A497" s="15">
        <v>4140</v>
      </c>
      <c r="B497" s="64" t="s">
        <v>409</v>
      </c>
      <c r="C497" s="64"/>
      <c r="D497" s="56"/>
      <c r="E497" s="61"/>
      <c r="F497" s="65">
        <v>0</v>
      </c>
      <c r="H497" s="59">
        <f t="shared" ref="H497:H502" si="662">SUM(E497:G497)</f>
        <v>0</v>
      </c>
      <c r="I497" s="60">
        <v>1</v>
      </c>
      <c r="J497" s="61" t="s">
        <v>410</v>
      </c>
      <c r="K497" s="57"/>
      <c r="L497" s="174">
        <f t="shared" ref="L497:L502" si="663">H:H*I:I*K:K</f>
        <v>0</v>
      </c>
      <c r="M497" s="174">
        <f>0</f>
        <v>0</v>
      </c>
      <c r="N497" s="5">
        <f t="shared" ref="N497:N502" si="664">L:L+M:M</f>
        <v>0</v>
      </c>
      <c r="O497" s="67"/>
      <c r="P497" s="5">
        <f t="shared" ref="P497:P502" si="665">MAX(N497-SUM(Q497:T497),0)</f>
        <v>0</v>
      </c>
      <c r="U497" s="5">
        <f t="shared" ref="U497:U502" si="666">N497-SUM(P497:T497)</f>
        <v>0</v>
      </c>
      <c r="V497" s="63">
        <f t="shared" ref="V497:V502" si="667">P497</f>
        <v>0</v>
      </c>
      <c r="W497" s="139">
        <f t="shared" ref="W497:W502" si="668">X:X+Y:Y</f>
        <v>0</v>
      </c>
      <c r="AA497" s="184">
        <f t="shared" ref="AA497:AA502" si="669">AC:AC+AD:AD+AE:AE+AF:AF+AG:AG</f>
        <v>0</v>
      </c>
      <c r="AB497" s="128"/>
      <c r="AC497" s="5">
        <f>SUMIF('Uitdraai administratie'!G:G,A:A,'Uitdraai administratie'!F:F)</f>
        <v>0</v>
      </c>
      <c r="AH497" s="128">
        <f>SUMIF('Uitdraai administratie'!G:G,A:A,'Uitdraai administratie'!F:F)</f>
        <v>0</v>
      </c>
      <c r="AI497" s="201">
        <f t="shared" ref="AI497:AI502" si="670">W:W+AA:AA</f>
        <v>0</v>
      </c>
      <c r="AJ497" s="203">
        <f t="shared" ref="AJ497:AJ502" si="671">N:N-AI:AI</f>
        <v>0</v>
      </c>
      <c r="AL497" s="174">
        <f>SUMIF('Uitdraai administratie'!G:G,A:A,'Uitdraai administratie'!T:T)</f>
        <v>0</v>
      </c>
      <c r="AM497" s="174">
        <f t="shared" ref="AM497:AM502" si="672">M:M</f>
        <v>0</v>
      </c>
      <c r="AN497" s="174">
        <f t="shared" ref="AN497:AN502" si="673">AM:AM-AL:AL</f>
        <v>0</v>
      </c>
    </row>
    <row r="498" spans="1:40" x14ac:dyDescent="0.25">
      <c r="A498" s="15">
        <v>4141</v>
      </c>
      <c r="B498" s="64" t="s">
        <v>411</v>
      </c>
      <c r="C498" s="64" t="s">
        <v>412</v>
      </c>
      <c r="D498" s="56"/>
      <c r="E498" s="61"/>
      <c r="F498" s="65">
        <f>IF([1]globals!$C$44=3,shoot*2,0)</f>
        <v>0</v>
      </c>
      <c r="H498" s="59">
        <f t="shared" si="662"/>
        <v>0</v>
      </c>
      <c r="I498" s="60">
        <v>1</v>
      </c>
      <c r="J498" s="61" t="s">
        <v>413</v>
      </c>
      <c r="K498" s="57"/>
      <c r="L498" s="174">
        <f t="shared" si="663"/>
        <v>0</v>
      </c>
      <c r="M498" s="174">
        <f>0</f>
        <v>0</v>
      </c>
      <c r="N498" s="5">
        <f t="shared" si="664"/>
        <v>0</v>
      </c>
      <c r="O498" s="67"/>
      <c r="P498" s="5">
        <f t="shared" si="665"/>
        <v>0</v>
      </c>
      <c r="U498" s="5">
        <f t="shared" si="666"/>
        <v>0</v>
      </c>
      <c r="V498" s="63">
        <f t="shared" si="667"/>
        <v>0</v>
      </c>
      <c r="W498" s="139">
        <f t="shared" si="668"/>
        <v>0</v>
      </c>
      <c r="AA498" s="184">
        <f t="shared" si="669"/>
        <v>0</v>
      </c>
      <c r="AB498" s="128"/>
      <c r="AC498" s="5">
        <f>SUMIF('Uitdraai administratie'!G:G,A:A,'Uitdraai administratie'!F:F)</f>
        <v>0</v>
      </c>
      <c r="AH498" s="128">
        <f>SUMIF('Uitdraai administratie'!G:G,A:A,'Uitdraai administratie'!F:F)</f>
        <v>0</v>
      </c>
      <c r="AI498" s="201">
        <f t="shared" si="670"/>
        <v>0</v>
      </c>
      <c r="AJ498" s="203">
        <f t="shared" si="671"/>
        <v>0</v>
      </c>
      <c r="AL498" s="174">
        <f>SUMIF('Uitdraai administratie'!G:G,A:A,'Uitdraai administratie'!T:T)</f>
        <v>0</v>
      </c>
      <c r="AM498" s="174">
        <f t="shared" si="672"/>
        <v>0</v>
      </c>
      <c r="AN498" s="174">
        <f t="shared" si="673"/>
        <v>0</v>
      </c>
    </row>
    <row r="499" spans="1:40" x14ac:dyDescent="0.25">
      <c r="A499" s="15">
        <v>4142</v>
      </c>
      <c r="B499" s="64" t="s">
        <v>414</v>
      </c>
      <c r="C499" s="64" t="s">
        <v>412</v>
      </c>
      <c r="D499" s="56"/>
      <c r="E499" s="61"/>
      <c r="F499" s="65">
        <v>0</v>
      </c>
      <c r="H499" s="59">
        <f t="shared" si="662"/>
        <v>0</v>
      </c>
      <c r="I499" s="60">
        <v>1</v>
      </c>
      <c r="J499" s="61" t="s">
        <v>77</v>
      </c>
      <c r="K499" s="57"/>
      <c r="L499" s="174">
        <f t="shared" si="663"/>
        <v>0</v>
      </c>
      <c r="M499" s="174">
        <f>0</f>
        <v>0</v>
      </c>
      <c r="N499" s="5">
        <f t="shared" si="664"/>
        <v>0</v>
      </c>
      <c r="O499" s="67"/>
      <c r="P499" s="5">
        <f t="shared" si="665"/>
        <v>0</v>
      </c>
      <c r="U499" s="5">
        <f t="shared" si="666"/>
        <v>0</v>
      </c>
      <c r="V499" s="63">
        <f t="shared" si="667"/>
        <v>0</v>
      </c>
      <c r="W499" s="139">
        <f t="shared" si="668"/>
        <v>0</v>
      </c>
      <c r="AA499" s="184">
        <f t="shared" si="669"/>
        <v>0</v>
      </c>
      <c r="AB499" s="128"/>
      <c r="AC499" s="5">
        <f>SUMIF('Uitdraai administratie'!G:G,A:A,'Uitdraai administratie'!F:F)</f>
        <v>0</v>
      </c>
      <c r="AH499" s="128">
        <f>SUMIF('Uitdraai administratie'!G:G,A:A,'Uitdraai administratie'!F:F)</f>
        <v>0</v>
      </c>
      <c r="AI499" s="201">
        <f t="shared" si="670"/>
        <v>0</v>
      </c>
      <c r="AJ499" s="203">
        <f t="shared" si="671"/>
        <v>0</v>
      </c>
      <c r="AL499" s="174">
        <f>SUMIF('Uitdraai administratie'!G:G,A:A,'Uitdraai administratie'!T:T)</f>
        <v>0</v>
      </c>
      <c r="AM499" s="174">
        <f t="shared" si="672"/>
        <v>0</v>
      </c>
      <c r="AN499" s="174">
        <f t="shared" si="673"/>
        <v>0</v>
      </c>
    </row>
    <row r="500" spans="1:40" x14ac:dyDescent="0.25">
      <c r="A500" s="69">
        <v>4143</v>
      </c>
      <c r="B500" s="64" t="s">
        <v>415</v>
      </c>
      <c r="C500" s="64" t="s">
        <v>412</v>
      </c>
      <c r="D500" s="56"/>
      <c r="E500" s="61"/>
      <c r="F500" s="65">
        <v>0</v>
      </c>
      <c r="H500" s="59">
        <f t="shared" si="662"/>
        <v>0</v>
      </c>
      <c r="I500" s="60">
        <v>1</v>
      </c>
      <c r="J500" s="61" t="s">
        <v>77</v>
      </c>
      <c r="K500" s="57"/>
      <c r="L500" s="174">
        <f t="shared" si="663"/>
        <v>0</v>
      </c>
      <c r="M500" s="174">
        <f>0</f>
        <v>0</v>
      </c>
      <c r="N500" s="5">
        <f t="shared" si="664"/>
        <v>0</v>
      </c>
      <c r="O500" s="67"/>
      <c r="P500" s="5">
        <f t="shared" si="665"/>
        <v>0</v>
      </c>
      <c r="U500" s="5">
        <f t="shared" si="666"/>
        <v>0</v>
      </c>
      <c r="V500" s="63">
        <f t="shared" si="667"/>
        <v>0</v>
      </c>
      <c r="W500" s="139">
        <f t="shared" si="668"/>
        <v>0</v>
      </c>
      <c r="AA500" s="184">
        <f t="shared" si="669"/>
        <v>0</v>
      </c>
      <c r="AB500" s="128"/>
      <c r="AC500" s="5">
        <f>SUMIF('Uitdraai administratie'!G:G,A:A,'Uitdraai administratie'!F:F)</f>
        <v>0</v>
      </c>
      <c r="AH500" s="128">
        <f>SUMIF('Uitdraai administratie'!G:G,A:A,'Uitdraai administratie'!F:F)</f>
        <v>0</v>
      </c>
      <c r="AI500" s="201">
        <f t="shared" si="670"/>
        <v>0</v>
      </c>
      <c r="AJ500" s="203">
        <f t="shared" si="671"/>
        <v>0</v>
      </c>
      <c r="AL500" s="174">
        <f>SUMIF('Uitdraai administratie'!G:G,A:A,'Uitdraai administratie'!T:T)</f>
        <v>0</v>
      </c>
      <c r="AM500" s="174">
        <f t="shared" si="672"/>
        <v>0</v>
      </c>
      <c r="AN500" s="174">
        <f t="shared" si="673"/>
        <v>0</v>
      </c>
    </row>
    <row r="501" spans="1:40" x14ac:dyDescent="0.25">
      <c r="A501" s="15">
        <v>4170</v>
      </c>
      <c r="B501" s="64" t="s">
        <v>416</v>
      </c>
      <c r="C501" s="64" t="s">
        <v>412</v>
      </c>
      <c r="D501" s="56"/>
      <c r="E501" s="61"/>
      <c r="F501" s="65">
        <f>shoot</f>
        <v>0</v>
      </c>
      <c r="H501" s="59">
        <f t="shared" si="662"/>
        <v>0</v>
      </c>
      <c r="I501" s="60">
        <v>1</v>
      </c>
      <c r="J501" s="61" t="s">
        <v>413</v>
      </c>
      <c r="K501" s="57"/>
      <c r="L501" s="174">
        <f t="shared" si="663"/>
        <v>0</v>
      </c>
      <c r="M501" s="174">
        <f>0</f>
        <v>0</v>
      </c>
      <c r="N501" s="5">
        <f t="shared" si="664"/>
        <v>0</v>
      </c>
      <c r="O501" s="67"/>
      <c r="P501" s="5">
        <f t="shared" si="665"/>
        <v>0</v>
      </c>
      <c r="U501" s="5">
        <f t="shared" si="666"/>
        <v>0</v>
      </c>
      <c r="V501" s="63">
        <f t="shared" si="667"/>
        <v>0</v>
      </c>
      <c r="W501" s="139">
        <f t="shared" si="668"/>
        <v>0</v>
      </c>
      <c r="AA501" s="184">
        <f t="shared" si="669"/>
        <v>0</v>
      </c>
      <c r="AB501" s="128"/>
      <c r="AC501" s="5">
        <f>SUMIF('Uitdraai administratie'!G:G,A:A,'Uitdraai administratie'!F:F)</f>
        <v>0</v>
      </c>
      <c r="AH501" s="128">
        <f>SUMIF('Uitdraai administratie'!G:G,A:A,'Uitdraai administratie'!F:F)</f>
        <v>0</v>
      </c>
      <c r="AI501" s="201">
        <f t="shared" si="670"/>
        <v>0</v>
      </c>
      <c r="AJ501" s="203">
        <f t="shared" si="671"/>
        <v>0</v>
      </c>
      <c r="AL501" s="174">
        <f>SUMIF('Uitdraai administratie'!G:G,A:A,'Uitdraai administratie'!T:T)</f>
        <v>0</v>
      </c>
      <c r="AM501" s="174">
        <f t="shared" si="672"/>
        <v>0</v>
      </c>
      <c r="AN501" s="174">
        <f t="shared" si="673"/>
        <v>0</v>
      </c>
    </row>
    <row r="502" spans="1:40" x14ac:dyDescent="0.25">
      <c r="A502" s="15">
        <v>4194</v>
      </c>
      <c r="B502" s="64" t="s">
        <v>417</v>
      </c>
      <c r="C502" s="64"/>
      <c r="D502" s="56"/>
      <c r="E502" s="61"/>
      <c r="F502" s="65">
        <f>shoot</f>
        <v>0</v>
      </c>
      <c r="H502" s="59">
        <f t="shared" si="662"/>
        <v>0</v>
      </c>
      <c r="I502" s="60">
        <v>1</v>
      </c>
      <c r="J502" s="61" t="s">
        <v>77</v>
      </c>
      <c r="K502" s="57"/>
      <c r="L502" s="174">
        <f t="shared" si="663"/>
        <v>0</v>
      </c>
      <c r="M502" s="174">
        <f>0</f>
        <v>0</v>
      </c>
      <c r="N502" s="5">
        <f t="shared" si="664"/>
        <v>0</v>
      </c>
      <c r="O502" s="67"/>
      <c r="P502" s="5">
        <f t="shared" si="665"/>
        <v>0</v>
      </c>
      <c r="U502" s="5">
        <f t="shared" si="666"/>
        <v>0</v>
      </c>
      <c r="V502" s="63">
        <f t="shared" si="667"/>
        <v>0</v>
      </c>
      <c r="W502" s="139">
        <f t="shared" si="668"/>
        <v>0</v>
      </c>
      <c r="AA502" s="184">
        <f t="shared" si="669"/>
        <v>0</v>
      </c>
      <c r="AB502" s="128"/>
      <c r="AC502" s="5">
        <f>SUMIF('Uitdraai administratie'!G:G,A:A,'Uitdraai administratie'!F:F)</f>
        <v>0</v>
      </c>
      <c r="AH502" s="128">
        <f>SUMIF('Uitdraai administratie'!G:G,A:A,'Uitdraai administratie'!F:F)</f>
        <v>0</v>
      </c>
      <c r="AI502" s="201">
        <f t="shared" si="670"/>
        <v>0</v>
      </c>
      <c r="AJ502" s="203">
        <f t="shared" si="671"/>
        <v>0</v>
      </c>
      <c r="AL502" s="174">
        <f>SUMIF('Uitdraai administratie'!G:G,A:A,'Uitdraai administratie'!T:T)</f>
        <v>0</v>
      </c>
      <c r="AM502" s="174">
        <f t="shared" si="672"/>
        <v>0</v>
      </c>
      <c r="AN502" s="174">
        <f t="shared" si="673"/>
        <v>0</v>
      </c>
    </row>
    <row r="503" spans="1:40" x14ac:dyDescent="0.25">
      <c r="A503" s="42"/>
      <c r="B503" s="71" t="s">
        <v>6</v>
      </c>
      <c r="C503" s="71"/>
      <c r="D503" s="56"/>
      <c r="E503" s="61"/>
      <c r="H503" s="59"/>
      <c r="J503" s="61"/>
      <c r="K503" s="57"/>
      <c r="L503" s="170">
        <f t="shared" ref="L503:M503" si="674">SUM(L497:L502)</f>
        <v>0</v>
      </c>
      <c r="M503" s="170">
        <f t="shared" si="674"/>
        <v>0</v>
      </c>
      <c r="N503" s="27">
        <f t="shared" ref="N503:W503" si="675">SUM(N497:N502)</f>
        <v>0</v>
      </c>
      <c r="O503" s="72">
        <f t="shared" si="675"/>
        <v>0</v>
      </c>
      <c r="P503" s="27">
        <f t="shared" si="675"/>
        <v>0</v>
      </c>
      <c r="Q503" s="73">
        <f t="shared" si="675"/>
        <v>0</v>
      </c>
      <c r="R503" s="73">
        <f t="shared" si="675"/>
        <v>0</v>
      </c>
      <c r="S503" s="73">
        <f t="shared" si="675"/>
        <v>0</v>
      </c>
      <c r="T503" s="73">
        <f t="shared" si="675"/>
        <v>0</v>
      </c>
      <c r="U503" s="27">
        <f t="shared" si="675"/>
        <v>0</v>
      </c>
      <c r="V503" s="73">
        <f t="shared" si="675"/>
        <v>0</v>
      </c>
      <c r="W503" s="141">
        <f t="shared" si="675"/>
        <v>0</v>
      </c>
      <c r="X503" s="147"/>
      <c r="Y503" s="147"/>
      <c r="Z503" s="142"/>
      <c r="AA503" s="181">
        <f t="shared" ref="AA503:AJ503" si="676">SUM(AA497:AA502)</f>
        <v>0</v>
      </c>
      <c r="AB503" s="124">
        <f t="shared" si="676"/>
        <v>0</v>
      </c>
      <c r="AC503" s="27">
        <f t="shared" si="676"/>
        <v>0</v>
      </c>
      <c r="AD503" s="124">
        <f t="shared" si="676"/>
        <v>0</v>
      </c>
      <c r="AE503" s="124">
        <f t="shared" si="676"/>
        <v>0</v>
      </c>
      <c r="AF503" s="124">
        <f t="shared" si="676"/>
        <v>0</v>
      </c>
      <c r="AG503" s="124">
        <f t="shared" si="676"/>
        <v>0</v>
      </c>
      <c r="AH503" s="124">
        <f t="shared" si="676"/>
        <v>0</v>
      </c>
      <c r="AI503" s="201">
        <f t="shared" si="676"/>
        <v>0</v>
      </c>
      <c r="AJ503" s="203">
        <f t="shared" si="676"/>
        <v>0</v>
      </c>
      <c r="AL503" s="170">
        <f t="shared" ref="AL503:AM503" si="677">SUM(AL497:AL502)</f>
        <v>0</v>
      </c>
      <c r="AM503" s="170">
        <f t="shared" si="677"/>
        <v>0</v>
      </c>
      <c r="AN503" s="170">
        <f t="shared" ref="AN503" si="678">SUM(AN497:AN502)</f>
        <v>0</v>
      </c>
    </row>
    <row r="504" spans="1:40" x14ac:dyDescent="0.25">
      <c r="A504" s="42"/>
      <c r="B504" s="64"/>
      <c r="C504" s="64"/>
      <c r="D504" s="56"/>
      <c r="H504" s="59"/>
      <c r="K504" s="57"/>
      <c r="L504" s="174"/>
      <c r="M504" s="174"/>
      <c r="N504" s="5"/>
      <c r="O504" s="67"/>
      <c r="U504" s="5"/>
      <c r="AA504" s="184"/>
      <c r="AB504" s="128"/>
      <c r="AL504" s="174"/>
      <c r="AM504" s="174"/>
      <c r="AN504" s="174"/>
    </row>
    <row r="505" spans="1:40" x14ac:dyDescent="0.25">
      <c r="A505" s="23">
        <v>4300</v>
      </c>
      <c r="B505" s="8" t="s">
        <v>45</v>
      </c>
      <c r="C505" s="8"/>
      <c r="D505" s="56"/>
      <c r="H505" s="59"/>
      <c r="K505" s="57"/>
      <c r="L505" s="174"/>
      <c r="M505" s="174"/>
      <c r="N505" s="5"/>
      <c r="O505" s="67"/>
      <c r="U505" s="5"/>
      <c r="AA505" s="184"/>
      <c r="AB505" s="128"/>
      <c r="AL505" s="174"/>
      <c r="AM505" s="174"/>
      <c r="AN505" s="174"/>
    </row>
    <row r="506" spans="1:40" x14ac:dyDescent="0.25">
      <c r="A506" s="69">
        <v>4301</v>
      </c>
      <c r="B506" s="64" t="s">
        <v>418</v>
      </c>
      <c r="C506" s="64"/>
      <c r="D506" s="56"/>
      <c r="E506" s="61"/>
      <c r="F506" s="65">
        <v>1</v>
      </c>
      <c r="H506" s="59">
        <v>1</v>
      </c>
      <c r="I506" s="60">
        <v>1</v>
      </c>
      <c r="J506" s="61" t="s">
        <v>77</v>
      </c>
      <c r="K506" s="57"/>
      <c r="L506" s="174">
        <f>H:H*I:I*K:K</f>
        <v>0</v>
      </c>
      <c r="M506" s="174">
        <f>0</f>
        <v>0</v>
      </c>
      <c r="N506" s="5">
        <f>L:L+M:M</f>
        <v>0</v>
      </c>
      <c r="O506" s="67"/>
      <c r="P506" s="5">
        <f>MAX(N506-SUM(Q506:T506),0)</f>
        <v>0</v>
      </c>
      <c r="U506" s="5">
        <f>N506-SUM(P506:T506)</f>
        <v>0</v>
      </c>
      <c r="V506" s="63">
        <f>P506</f>
        <v>0</v>
      </c>
      <c r="W506" s="139">
        <f>X:X+Y:Y</f>
        <v>0</v>
      </c>
      <c r="AA506" s="184">
        <f>AC:AC+AD:AD+AE:AE+AF:AF+AG:AG</f>
        <v>0</v>
      </c>
      <c r="AB506" s="128"/>
      <c r="AC506" s="5">
        <f>SUMIF('Uitdraai administratie'!G:G,A:A,'Uitdraai administratie'!F:F)</f>
        <v>0</v>
      </c>
      <c r="AH506" s="128">
        <f>SUMIF('Uitdraai administratie'!G:G,A:A,'Uitdraai administratie'!F:F)</f>
        <v>0</v>
      </c>
      <c r="AI506" s="201">
        <f>W:W+AA:AA</f>
        <v>0</v>
      </c>
      <c r="AJ506" s="203">
        <f>N:N-AI:AI</f>
        <v>0</v>
      </c>
      <c r="AL506" s="174">
        <f>SUMIF('Uitdraai administratie'!G:G,A:A,'Uitdraai administratie'!T:T)</f>
        <v>0</v>
      </c>
      <c r="AM506" s="174">
        <f>M:M</f>
        <v>0</v>
      </c>
      <c r="AN506" s="174">
        <f>AM:AM-AL:AL</f>
        <v>0</v>
      </c>
    </row>
    <row r="507" spans="1:40" x14ac:dyDescent="0.25">
      <c r="A507" s="69">
        <v>4340</v>
      </c>
      <c r="B507" s="64" t="s">
        <v>419</v>
      </c>
      <c r="C507" s="64"/>
      <c r="D507" s="56"/>
      <c r="F507" s="65">
        <v>1</v>
      </c>
      <c r="H507" s="59">
        <f>SUM(E507:G507)</f>
        <v>1</v>
      </c>
      <c r="I507" s="60">
        <v>1</v>
      </c>
      <c r="J507" s="61" t="s">
        <v>77</v>
      </c>
      <c r="K507" s="57"/>
      <c r="L507" s="174">
        <f>H:H*I:I*K:K</f>
        <v>0</v>
      </c>
      <c r="M507" s="174">
        <f>0</f>
        <v>0</v>
      </c>
      <c r="N507" s="5">
        <f>L:L+M:M</f>
        <v>0</v>
      </c>
      <c r="O507" s="67"/>
      <c r="P507" s="5">
        <f>MAX(N507-SUM(Q507:T507),0)</f>
        <v>0</v>
      </c>
      <c r="U507" s="5">
        <f>N507-SUM(P507:T507)</f>
        <v>0</v>
      </c>
      <c r="V507" s="63">
        <f>P507</f>
        <v>0</v>
      </c>
      <c r="W507" s="139">
        <f>X:X+Y:Y</f>
        <v>0</v>
      </c>
      <c r="AA507" s="184">
        <f>AC:AC+AD:AD+AE:AE+AF:AF+AG:AG</f>
        <v>0</v>
      </c>
      <c r="AB507" s="128"/>
      <c r="AC507" s="5">
        <f>SUMIF('Uitdraai administratie'!G:G,A:A,'Uitdraai administratie'!F:F)</f>
        <v>0</v>
      </c>
      <c r="AH507" s="128">
        <f>SUMIF('Uitdraai administratie'!G:G,A:A,'Uitdraai administratie'!F:F)</f>
        <v>0</v>
      </c>
      <c r="AI507" s="201">
        <f>W:W+AA:AA</f>
        <v>0</v>
      </c>
      <c r="AJ507" s="203">
        <f>N:N-AI:AI</f>
        <v>0</v>
      </c>
      <c r="AL507" s="174">
        <f>SUMIF('Uitdraai administratie'!G:G,A:A,'Uitdraai administratie'!T:T)</f>
        <v>0</v>
      </c>
      <c r="AM507" s="174">
        <f>M:M</f>
        <v>0</v>
      </c>
      <c r="AN507" s="174">
        <f>AM:AM-AL:AL</f>
        <v>0</v>
      </c>
    </row>
    <row r="508" spans="1:40" x14ac:dyDescent="0.25">
      <c r="A508" s="42"/>
      <c r="B508" s="71" t="s">
        <v>6</v>
      </c>
      <c r="C508" s="71"/>
      <c r="D508" s="56"/>
      <c r="H508" s="59"/>
      <c r="K508" s="57"/>
      <c r="L508" s="170">
        <f t="shared" ref="L508:M508" si="679">SUM(L506:L507)</f>
        <v>0</v>
      </c>
      <c r="M508" s="170">
        <f t="shared" si="679"/>
        <v>0</v>
      </c>
      <c r="N508" s="27">
        <f t="shared" ref="N508:W508" si="680">SUM(N506:N507)</f>
        <v>0</v>
      </c>
      <c r="O508" s="72">
        <f t="shared" si="680"/>
        <v>0</v>
      </c>
      <c r="P508" s="27">
        <f t="shared" si="680"/>
        <v>0</v>
      </c>
      <c r="Q508" s="73">
        <f t="shared" si="680"/>
        <v>0</v>
      </c>
      <c r="R508" s="73">
        <f t="shared" si="680"/>
        <v>0</v>
      </c>
      <c r="S508" s="73">
        <f t="shared" si="680"/>
        <v>0</v>
      </c>
      <c r="T508" s="73">
        <f t="shared" si="680"/>
        <v>0</v>
      </c>
      <c r="U508" s="27">
        <f t="shared" si="680"/>
        <v>0</v>
      </c>
      <c r="V508" s="73">
        <f t="shared" si="680"/>
        <v>0</v>
      </c>
      <c r="W508" s="141">
        <f t="shared" si="680"/>
        <v>0</v>
      </c>
      <c r="X508" s="147"/>
      <c r="Y508" s="147"/>
      <c r="Z508" s="142"/>
      <c r="AA508" s="181">
        <f t="shared" ref="AA508:AJ508" si="681">SUM(AA506:AA507)</f>
        <v>0</v>
      </c>
      <c r="AB508" s="124">
        <f t="shared" si="681"/>
        <v>0</v>
      </c>
      <c r="AC508" s="27">
        <f t="shared" si="681"/>
        <v>0</v>
      </c>
      <c r="AD508" s="124">
        <f t="shared" si="681"/>
        <v>0</v>
      </c>
      <c r="AE508" s="124">
        <f t="shared" si="681"/>
        <v>0</v>
      </c>
      <c r="AF508" s="124">
        <f t="shared" si="681"/>
        <v>0</v>
      </c>
      <c r="AG508" s="124">
        <f t="shared" si="681"/>
        <v>0</v>
      </c>
      <c r="AH508" s="124">
        <f t="shared" si="681"/>
        <v>0</v>
      </c>
      <c r="AI508" s="201">
        <f t="shared" si="681"/>
        <v>0</v>
      </c>
      <c r="AJ508" s="203">
        <f t="shared" si="681"/>
        <v>0</v>
      </c>
      <c r="AL508" s="170">
        <f t="shared" ref="AL508:AM508" si="682">SUM(AL506:AL507)</f>
        <v>0</v>
      </c>
      <c r="AM508" s="170">
        <f t="shared" si="682"/>
        <v>0</v>
      </c>
      <c r="AN508" s="170">
        <f t="shared" ref="AN508" si="683">SUM(AN506:AN507)</f>
        <v>0</v>
      </c>
    </row>
    <row r="509" spans="1:40" x14ac:dyDescent="0.25">
      <c r="A509" s="42"/>
      <c r="B509" s="64"/>
      <c r="C509" s="64"/>
      <c r="D509" s="56"/>
      <c r="H509" s="59"/>
      <c r="K509" s="57"/>
      <c r="L509" s="174"/>
      <c r="M509" s="174"/>
      <c r="N509" s="5"/>
      <c r="O509" s="67"/>
      <c r="U509" s="5"/>
      <c r="AA509" s="184"/>
      <c r="AB509" s="128"/>
      <c r="AL509" s="174"/>
      <c r="AM509" s="174"/>
      <c r="AN509" s="174"/>
    </row>
    <row r="510" spans="1:40" x14ac:dyDescent="0.25">
      <c r="A510" s="23">
        <v>4400</v>
      </c>
      <c r="B510" s="8" t="s">
        <v>46</v>
      </c>
      <c r="C510" s="8"/>
      <c r="D510" s="56"/>
      <c r="H510" s="59"/>
      <c r="K510" s="57"/>
      <c r="L510" s="174"/>
      <c r="M510" s="174"/>
      <c r="N510" s="5"/>
      <c r="O510" s="67"/>
      <c r="U510" s="5"/>
      <c r="AA510" s="184"/>
      <c r="AB510" s="128"/>
      <c r="AL510" s="174"/>
      <c r="AM510" s="174"/>
      <c r="AN510" s="174"/>
    </row>
    <row r="511" spans="1:40" x14ac:dyDescent="0.25">
      <c r="A511" s="69">
        <v>4485</v>
      </c>
      <c r="B511" s="64" t="s">
        <v>420</v>
      </c>
      <c r="C511" s="64"/>
      <c r="D511" s="56"/>
      <c r="E511" s="61"/>
      <c r="F511" s="65">
        <v>1</v>
      </c>
      <c r="H511" s="59">
        <v>1</v>
      </c>
      <c r="I511" s="60">
        <v>1</v>
      </c>
      <c r="J511" s="61" t="s">
        <v>77</v>
      </c>
      <c r="K511" s="57"/>
      <c r="L511" s="174">
        <f>H:H*I:I*K:K</f>
        <v>0</v>
      </c>
      <c r="M511" s="174">
        <f>0</f>
        <v>0</v>
      </c>
      <c r="N511" s="5">
        <f>L:L+M:M</f>
        <v>0</v>
      </c>
      <c r="O511" s="67"/>
      <c r="P511" s="5">
        <f>MAX(N511-SUM(Q511:T511),0)</f>
        <v>0</v>
      </c>
      <c r="U511" s="5">
        <f>N511-SUM(P511:T511)</f>
        <v>0</v>
      </c>
      <c r="V511" s="63">
        <f>P511</f>
        <v>0</v>
      </c>
      <c r="W511" s="139">
        <f>X:X+Y:Y</f>
        <v>0</v>
      </c>
      <c r="AA511" s="184">
        <f>AC:AC+AD:AD+AE:AE+AF:AF+AG:AG</f>
        <v>0</v>
      </c>
      <c r="AB511" s="128"/>
      <c r="AC511" s="5">
        <f>SUMIF('Uitdraai administratie'!G:G,A:A,'Uitdraai administratie'!F:F)</f>
        <v>0</v>
      </c>
      <c r="AH511" s="128">
        <f>SUMIF('Uitdraai administratie'!G:G,A:A,'Uitdraai administratie'!F:F)</f>
        <v>0</v>
      </c>
      <c r="AI511" s="201">
        <f>W:W+AA:AA</f>
        <v>0</v>
      </c>
      <c r="AJ511" s="203">
        <f>N:N-AI:AI</f>
        <v>0</v>
      </c>
      <c r="AL511" s="174">
        <f>SUMIF('Uitdraai administratie'!G:G,A:A,'Uitdraai administratie'!T:T)</f>
        <v>0</v>
      </c>
      <c r="AM511" s="174">
        <f>M:M</f>
        <v>0</v>
      </c>
      <c r="AN511" s="174">
        <f>AM:AM-AL:AL</f>
        <v>0</v>
      </c>
    </row>
    <row r="512" spans="1:40" x14ac:dyDescent="0.25">
      <c r="A512" s="42"/>
      <c r="B512" s="71" t="s">
        <v>6</v>
      </c>
      <c r="C512" s="71"/>
      <c r="D512" s="56"/>
      <c r="H512" s="59"/>
      <c r="K512" s="57"/>
      <c r="L512" s="170">
        <f t="shared" ref="L512:M512" si="684">SUM(L511:L511)</f>
        <v>0</v>
      </c>
      <c r="M512" s="170">
        <f t="shared" si="684"/>
        <v>0</v>
      </c>
      <c r="N512" s="27">
        <f t="shared" ref="N512:W512" si="685">SUM(N511:N511)</f>
        <v>0</v>
      </c>
      <c r="O512" s="72">
        <f t="shared" si="685"/>
        <v>0</v>
      </c>
      <c r="P512" s="27">
        <f t="shared" si="685"/>
        <v>0</v>
      </c>
      <c r="Q512" s="73">
        <f t="shared" si="685"/>
        <v>0</v>
      </c>
      <c r="R512" s="73">
        <f t="shared" si="685"/>
        <v>0</v>
      </c>
      <c r="S512" s="73">
        <f t="shared" si="685"/>
        <v>0</v>
      </c>
      <c r="T512" s="73">
        <f t="shared" si="685"/>
        <v>0</v>
      </c>
      <c r="U512" s="27">
        <f t="shared" si="685"/>
        <v>0</v>
      </c>
      <c r="V512" s="73">
        <f t="shared" si="685"/>
        <v>0</v>
      </c>
      <c r="W512" s="141">
        <f t="shared" si="685"/>
        <v>0</v>
      </c>
      <c r="X512" s="147"/>
      <c r="Y512" s="147"/>
      <c r="Z512" s="142"/>
      <c r="AA512" s="181">
        <f t="shared" ref="AA512:AJ512" si="686">SUM(AA511:AA511)</f>
        <v>0</v>
      </c>
      <c r="AB512" s="124">
        <f t="shared" si="686"/>
        <v>0</v>
      </c>
      <c r="AC512" s="27">
        <f t="shared" si="686"/>
        <v>0</v>
      </c>
      <c r="AD512" s="124">
        <f t="shared" si="686"/>
        <v>0</v>
      </c>
      <c r="AE512" s="124">
        <f t="shared" si="686"/>
        <v>0</v>
      </c>
      <c r="AF512" s="124">
        <f t="shared" si="686"/>
        <v>0</v>
      </c>
      <c r="AG512" s="124">
        <f t="shared" si="686"/>
        <v>0</v>
      </c>
      <c r="AH512" s="124">
        <f t="shared" si="686"/>
        <v>0</v>
      </c>
      <c r="AI512" s="201">
        <f t="shared" si="686"/>
        <v>0</v>
      </c>
      <c r="AJ512" s="203">
        <f t="shared" si="686"/>
        <v>0</v>
      </c>
      <c r="AL512" s="170">
        <f t="shared" ref="AL512:AM512" si="687">SUM(AL511:AL511)</f>
        <v>0</v>
      </c>
      <c r="AM512" s="170">
        <f t="shared" si="687"/>
        <v>0</v>
      </c>
      <c r="AN512" s="170">
        <f t="shared" ref="AN512" si="688">SUM(AN511:AN511)</f>
        <v>0</v>
      </c>
    </row>
    <row r="513" spans="1:40" x14ac:dyDescent="0.25">
      <c r="A513" s="42"/>
      <c r="B513" s="64"/>
      <c r="C513" s="64"/>
      <c r="D513" s="56"/>
      <c r="H513" s="59"/>
      <c r="K513" s="57"/>
      <c r="L513" s="174"/>
      <c r="M513" s="174"/>
      <c r="N513" s="5"/>
      <c r="O513" s="67"/>
      <c r="U513" s="5"/>
      <c r="AA513" s="184"/>
      <c r="AB513" s="128"/>
      <c r="AL513" s="174"/>
      <c r="AM513" s="174"/>
      <c r="AN513" s="174"/>
    </row>
    <row r="514" spans="1:40" x14ac:dyDescent="0.25">
      <c r="A514" s="23">
        <v>4500</v>
      </c>
      <c r="B514" s="8" t="s">
        <v>47</v>
      </c>
      <c r="C514" s="8"/>
      <c r="D514" s="56"/>
      <c r="E514" s="61"/>
      <c r="H514" s="59"/>
      <c r="J514" s="61"/>
      <c r="K514" s="57"/>
      <c r="L514" s="174"/>
      <c r="M514" s="174"/>
      <c r="N514" s="5"/>
      <c r="O514" s="67"/>
      <c r="U514" s="5"/>
      <c r="AA514" s="184"/>
      <c r="AB514" s="128"/>
      <c r="AL514" s="174"/>
      <c r="AM514" s="174"/>
      <c r="AN514" s="174"/>
    </row>
    <row r="515" spans="1:40" x14ac:dyDescent="0.25">
      <c r="A515" s="15">
        <v>4540</v>
      </c>
      <c r="B515" s="64" t="s">
        <v>421</v>
      </c>
      <c r="C515" s="64"/>
      <c r="D515" s="56"/>
      <c r="E515" s="61">
        <f>pm</f>
        <v>0</v>
      </c>
      <c r="F515" s="65">
        <f>sm</f>
        <v>0</v>
      </c>
      <c r="G515" s="61">
        <f>wm</f>
        <v>0</v>
      </c>
      <c r="H515" s="59">
        <f t="shared" ref="H515:H528" si="689">SUM(E515:G515)</f>
        <v>0</v>
      </c>
      <c r="I515" s="60">
        <v>1</v>
      </c>
      <c r="J515" s="61" t="s">
        <v>164</v>
      </c>
      <c r="K515" s="57"/>
      <c r="L515" s="174">
        <f t="shared" ref="L515:L528" si="690">H:H*I:I*K:K</f>
        <v>0</v>
      </c>
      <c r="M515" s="174">
        <f>0</f>
        <v>0</v>
      </c>
      <c r="N515" s="5">
        <f t="shared" ref="N515:N528" si="691">L:L+M:M</f>
        <v>0</v>
      </c>
      <c r="O515" s="67"/>
      <c r="P515" s="5">
        <f t="shared" ref="P515:P528" si="692">MAX(N515-SUM(Q515:T515),0)</f>
        <v>0</v>
      </c>
      <c r="U515" s="5">
        <f t="shared" ref="U515:U528" si="693">N515-SUM(P515:T515)</f>
        <v>0</v>
      </c>
      <c r="V515" s="68"/>
      <c r="W515" s="138">
        <f t="shared" ref="W515:W528" si="694">X:X+Y:Y</f>
        <v>0</v>
      </c>
      <c r="X515" s="148"/>
      <c r="Y515" s="148"/>
      <c r="Z515" s="148"/>
      <c r="AA515" s="184">
        <f t="shared" ref="AA515:AA528" si="695">AC:AC+AD:AD+AE:AE+AF:AF+AG:AG</f>
        <v>0</v>
      </c>
      <c r="AB515" s="128"/>
      <c r="AC515" s="5">
        <f>SUMIF('Uitdraai administratie'!G:G,A:A,'Uitdraai administratie'!F:F)</f>
        <v>0</v>
      </c>
      <c r="AH515" s="137"/>
      <c r="AI515" s="201">
        <f t="shared" ref="AI515:AI528" si="696">W:W+AA:AA</f>
        <v>0</v>
      </c>
      <c r="AJ515" s="203">
        <f t="shared" ref="AJ515:AJ528" si="697">N:N-AI:AI</f>
        <v>0</v>
      </c>
      <c r="AL515" s="174">
        <f>SUMIF('Uitdraai administratie'!G:G,A:A,'Uitdraai administratie'!T:T)</f>
        <v>0</v>
      </c>
      <c r="AM515" s="174">
        <f t="shared" ref="AM515:AM528" si="698">M:M</f>
        <v>0</v>
      </c>
      <c r="AN515" s="174">
        <f t="shared" ref="AN515:AN528" si="699">AM:AM-AL:AL</f>
        <v>0</v>
      </c>
    </row>
    <row r="516" spans="1:40" x14ac:dyDescent="0.25">
      <c r="A516" s="15">
        <v>4541</v>
      </c>
      <c r="B516" s="64" t="s">
        <v>422</v>
      </c>
      <c r="C516" s="64"/>
      <c r="D516" s="56"/>
      <c r="E516" s="61">
        <f>pm</f>
        <v>0</v>
      </c>
      <c r="F516" s="65">
        <f>sm</f>
        <v>0</v>
      </c>
      <c r="G516" s="61">
        <f>wm</f>
        <v>0</v>
      </c>
      <c r="H516" s="59">
        <f t="shared" si="689"/>
        <v>0</v>
      </c>
      <c r="I516" s="60">
        <v>1</v>
      </c>
      <c r="J516" s="61" t="s">
        <v>164</v>
      </c>
      <c r="K516" s="57"/>
      <c r="L516" s="174">
        <f t="shared" si="690"/>
        <v>0</v>
      </c>
      <c r="M516" s="174">
        <f>0</f>
        <v>0</v>
      </c>
      <c r="N516" s="5">
        <f t="shared" si="691"/>
        <v>0</v>
      </c>
      <c r="O516" s="67"/>
      <c r="P516" s="5">
        <f t="shared" si="692"/>
        <v>0</v>
      </c>
      <c r="U516" s="5">
        <f t="shared" si="693"/>
        <v>0</v>
      </c>
      <c r="V516" s="68"/>
      <c r="W516" s="138">
        <f t="shared" si="694"/>
        <v>0</v>
      </c>
      <c r="X516" s="148"/>
      <c r="Y516" s="148"/>
      <c r="Z516" s="148"/>
      <c r="AA516" s="184">
        <f t="shared" si="695"/>
        <v>0</v>
      </c>
      <c r="AB516" s="128"/>
      <c r="AC516" s="5">
        <f>SUMIF('Uitdraai administratie'!G:G,A:A,'Uitdraai administratie'!F:F)</f>
        <v>0</v>
      </c>
      <c r="AH516" s="137"/>
      <c r="AI516" s="201">
        <f t="shared" si="696"/>
        <v>0</v>
      </c>
      <c r="AJ516" s="203">
        <f t="shared" si="697"/>
        <v>0</v>
      </c>
      <c r="AL516" s="174">
        <f>SUMIF('Uitdraai administratie'!G:G,A:A,'Uitdraai administratie'!T:T)</f>
        <v>0</v>
      </c>
      <c r="AM516" s="174">
        <f t="shared" si="698"/>
        <v>0</v>
      </c>
      <c r="AN516" s="174">
        <f t="shared" si="699"/>
        <v>0</v>
      </c>
    </row>
    <row r="517" spans="1:40" x14ac:dyDescent="0.25">
      <c r="A517" s="15">
        <v>4542</v>
      </c>
      <c r="B517" s="64" t="s">
        <v>423</v>
      </c>
      <c r="C517" s="64"/>
      <c r="D517" s="56"/>
      <c r="E517" s="61"/>
      <c r="F517" s="65">
        <v>1</v>
      </c>
      <c r="H517" s="59">
        <f t="shared" si="689"/>
        <v>1</v>
      </c>
      <c r="I517" s="60">
        <v>1</v>
      </c>
      <c r="J517" s="61" t="s">
        <v>77</v>
      </c>
      <c r="K517" s="57"/>
      <c r="L517" s="174">
        <f t="shared" si="690"/>
        <v>0</v>
      </c>
      <c r="M517" s="174">
        <f>0</f>
        <v>0</v>
      </c>
      <c r="N517" s="5">
        <f t="shared" si="691"/>
        <v>0</v>
      </c>
      <c r="O517" s="67"/>
      <c r="P517" s="5">
        <f t="shared" si="692"/>
        <v>0</v>
      </c>
      <c r="U517" s="5">
        <f t="shared" si="693"/>
        <v>0</v>
      </c>
      <c r="V517" s="68"/>
      <c r="W517" s="138">
        <f t="shared" si="694"/>
        <v>0</v>
      </c>
      <c r="X517" s="148"/>
      <c r="Y517" s="148"/>
      <c r="Z517" s="148"/>
      <c r="AA517" s="184">
        <f t="shared" si="695"/>
        <v>0</v>
      </c>
      <c r="AB517" s="128"/>
      <c r="AC517" s="5">
        <f>SUMIF('Uitdraai administratie'!G:G,A:A,'Uitdraai administratie'!F:F)</f>
        <v>0</v>
      </c>
      <c r="AH517" s="137"/>
      <c r="AI517" s="201">
        <f t="shared" si="696"/>
        <v>0</v>
      </c>
      <c r="AJ517" s="203">
        <f t="shared" si="697"/>
        <v>0</v>
      </c>
      <c r="AL517" s="174">
        <f>SUMIF('Uitdraai administratie'!G:G,A:A,'Uitdraai administratie'!T:T)</f>
        <v>0</v>
      </c>
      <c r="AM517" s="174">
        <f t="shared" si="698"/>
        <v>0</v>
      </c>
      <c r="AN517" s="174">
        <f t="shared" si="699"/>
        <v>0</v>
      </c>
    </row>
    <row r="518" spans="1:40" x14ac:dyDescent="0.25">
      <c r="A518" s="15">
        <v>4543</v>
      </c>
      <c r="B518" s="64" t="s">
        <v>424</v>
      </c>
      <c r="C518" s="64"/>
      <c r="D518" s="56"/>
      <c r="E518" s="61"/>
      <c r="F518" s="65">
        <f>shoot</f>
        <v>0</v>
      </c>
      <c r="H518" s="59">
        <f t="shared" si="689"/>
        <v>0</v>
      </c>
      <c r="I518" s="60">
        <v>1</v>
      </c>
      <c r="J518" s="61" t="s">
        <v>113</v>
      </c>
      <c r="K518" s="57"/>
      <c r="L518" s="174">
        <f t="shared" si="690"/>
        <v>0</v>
      </c>
      <c r="M518" s="174">
        <f>0</f>
        <v>0</v>
      </c>
      <c r="N518" s="5">
        <f t="shared" si="691"/>
        <v>0</v>
      </c>
      <c r="O518" s="67"/>
      <c r="P518" s="5">
        <f t="shared" si="692"/>
        <v>0</v>
      </c>
      <c r="U518" s="5">
        <f t="shared" si="693"/>
        <v>0</v>
      </c>
      <c r="V518" s="68"/>
      <c r="W518" s="138">
        <f t="shared" si="694"/>
        <v>0</v>
      </c>
      <c r="X518" s="148"/>
      <c r="Y518" s="148"/>
      <c r="Z518" s="148"/>
      <c r="AA518" s="184">
        <f t="shared" si="695"/>
        <v>0</v>
      </c>
      <c r="AB518" s="128"/>
      <c r="AC518" s="5">
        <f>SUMIF('Uitdraai administratie'!G:G,A:A,'Uitdraai administratie'!F:F)</f>
        <v>0</v>
      </c>
      <c r="AH518" s="137"/>
      <c r="AI518" s="201">
        <f t="shared" si="696"/>
        <v>0</v>
      </c>
      <c r="AJ518" s="203">
        <f t="shared" si="697"/>
        <v>0</v>
      </c>
      <c r="AL518" s="174">
        <f>SUMIF('Uitdraai administratie'!G:G,A:A,'Uitdraai administratie'!T:T)</f>
        <v>0</v>
      </c>
      <c r="AM518" s="174">
        <f t="shared" si="698"/>
        <v>0</v>
      </c>
      <c r="AN518" s="174">
        <f t="shared" si="699"/>
        <v>0</v>
      </c>
    </row>
    <row r="519" spans="1:40" x14ac:dyDescent="0.25">
      <c r="A519" s="15">
        <v>4544</v>
      </c>
      <c r="B519" s="64" t="s">
        <v>425</v>
      </c>
      <c r="C519" s="64"/>
      <c r="D519" s="56"/>
      <c r="E519" s="61"/>
      <c r="F519" s="65">
        <v>1</v>
      </c>
      <c r="H519" s="59">
        <f t="shared" si="689"/>
        <v>1</v>
      </c>
      <c r="I519" s="60">
        <v>1</v>
      </c>
      <c r="J519" s="61" t="s">
        <v>77</v>
      </c>
      <c r="K519" s="57"/>
      <c r="L519" s="174">
        <f t="shared" si="690"/>
        <v>0</v>
      </c>
      <c r="M519" s="174">
        <f>0</f>
        <v>0</v>
      </c>
      <c r="N519" s="5">
        <f t="shared" si="691"/>
        <v>0</v>
      </c>
      <c r="O519" s="67"/>
      <c r="P519" s="5">
        <f t="shared" si="692"/>
        <v>0</v>
      </c>
      <c r="U519" s="5">
        <f t="shared" si="693"/>
        <v>0</v>
      </c>
      <c r="V519" s="68"/>
      <c r="W519" s="138">
        <f t="shared" si="694"/>
        <v>0</v>
      </c>
      <c r="X519" s="148"/>
      <c r="Y519" s="148"/>
      <c r="Z519" s="148"/>
      <c r="AA519" s="184">
        <f t="shared" si="695"/>
        <v>0</v>
      </c>
      <c r="AB519" s="128"/>
      <c r="AC519" s="5">
        <f>SUMIF('Uitdraai administratie'!G:G,A:A,'Uitdraai administratie'!F:F)</f>
        <v>0</v>
      </c>
      <c r="AH519" s="137"/>
      <c r="AI519" s="201">
        <f t="shared" si="696"/>
        <v>0</v>
      </c>
      <c r="AJ519" s="203">
        <f t="shared" si="697"/>
        <v>0</v>
      </c>
      <c r="AL519" s="174">
        <f>SUMIF('Uitdraai administratie'!G:G,A:A,'Uitdraai administratie'!T:T)</f>
        <v>0</v>
      </c>
      <c r="AM519" s="174">
        <f t="shared" si="698"/>
        <v>0</v>
      </c>
      <c r="AN519" s="174">
        <f t="shared" si="699"/>
        <v>0</v>
      </c>
    </row>
    <row r="520" spans="1:40" x14ac:dyDescent="0.25">
      <c r="A520" s="15">
        <v>4546</v>
      </c>
      <c r="B520" s="64" t="s">
        <v>426</v>
      </c>
      <c r="C520" s="64"/>
      <c r="D520" s="56"/>
      <c r="E520" s="61"/>
      <c r="F520" s="65">
        <v>1</v>
      </c>
      <c r="H520" s="59">
        <f t="shared" si="689"/>
        <v>1</v>
      </c>
      <c r="I520" s="60">
        <v>1</v>
      </c>
      <c r="J520" s="61" t="s">
        <v>77</v>
      </c>
      <c r="K520" s="57"/>
      <c r="L520" s="174">
        <f t="shared" si="690"/>
        <v>0</v>
      </c>
      <c r="M520" s="174">
        <f>0</f>
        <v>0</v>
      </c>
      <c r="N520" s="5">
        <f t="shared" si="691"/>
        <v>0</v>
      </c>
      <c r="O520" s="67"/>
      <c r="P520" s="5">
        <f t="shared" si="692"/>
        <v>0</v>
      </c>
      <c r="U520" s="5">
        <f t="shared" si="693"/>
        <v>0</v>
      </c>
      <c r="V520" s="68"/>
      <c r="W520" s="138">
        <f t="shared" si="694"/>
        <v>0</v>
      </c>
      <c r="X520" s="148"/>
      <c r="Y520" s="148"/>
      <c r="Z520" s="148"/>
      <c r="AA520" s="184">
        <f t="shared" si="695"/>
        <v>0</v>
      </c>
      <c r="AB520" s="128"/>
      <c r="AC520" s="5">
        <f>SUMIF('Uitdraai administratie'!G:G,A:A,'Uitdraai administratie'!F:F)</f>
        <v>0</v>
      </c>
      <c r="AH520" s="137"/>
      <c r="AI520" s="201">
        <f t="shared" si="696"/>
        <v>0</v>
      </c>
      <c r="AJ520" s="203">
        <f t="shared" si="697"/>
        <v>0</v>
      </c>
      <c r="AL520" s="174">
        <f>SUMIF('Uitdraai administratie'!G:G,A:A,'Uitdraai administratie'!T:T)</f>
        <v>0</v>
      </c>
      <c r="AM520" s="174">
        <f t="shared" si="698"/>
        <v>0</v>
      </c>
      <c r="AN520" s="174">
        <f t="shared" si="699"/>
        <v>0</v>
      </c>
    </row>
    <row r="521" spans="1:40" x14ac:dyDescent="0.25">
      <c r="A521" s="15">
        <v>4549</v>
      </c>
      <c r="B521" s="64" t="s">
        <v>427</v>
      </c>
      <c r="C521" s="64"/>
      <c r="D521" s="56"/>
      <c r="E521" s="61"/>
      <c r="F521" s="65">
        <v>1</v>
      </c>
      <c r="H521" s="59">
        <f t="shared" si="689"/>
        <v>1</v>
      </c>
      <c r="I521" s="60">
        <v>1</v>
      </c>
      <c r="J521" s="61" t="s">
        <v>77</v>
      </c>
      <c r="K521" s="57"/>
      <c r="L521" s="174">
        <f t="shared" si="690"/>
        <v>0</v>
      </c>
      <c r="M521" s="174">
        <f>0</f>
        <v>0</v>
      </c>
      <c r="N521" s="5">
        <f t="shared" si="691"/>
        <v>0</v>
      </c>
      <c r="O521" s="67"/>
      <c r="P521" s="5">
        <f t="shared" si="692"/>
        <v>0</v>
      </c>
      <c r="U521" s="5">
        <f t="shared" si="693"/>
        <v>0</v>
      </c>
      <c r="V521" s="68"/>
      <c r="W521" s="138">
        <f t="shared" si="694"/>
        <v>0</v>
      </c>
      <c r="X521" s="148"/>
      <c r="Y521" s="148"/>
      <c r="Z521" s="148"/>
      <c r="AA521" s="184">
        <f t="shared" si="695"/>
        <v>0</v>
      </c>
      <c r="AB521" s="128"/>
      <c r="AC521" s="5">
        <f>SUMIF('Uitdraai administratie'!G:G,A:A,'Uitdraai administratie'!F:F)</f>
        <v>0</v>
      </c>
      <c r="AH521" s="137"/>
      <c r="AI521" s="201">
        <f t="shared" si="696"/>
        <v>0</v>
      </c>
      <c r="AJ521" s="203">
        <f t="shared" si="697"/>
        <v>0</v>
      </c>
      <c r="AL521" s="174">
        <f>SUMIF('Uitdraai administratie'!G:G,A:A,'Uitdraai administratie'!T:T)</f>
        <v>0</v>
      </c>
      <c r="AM521" s="174">
        <f t="shared" si="698"/>
        <v>0</v>
      </c>
      <c r="AN521" s="174">
        <f t="shared" si="699"/>
        <v>0</v>
      </c>
    </row>
    <row r="522" spans="1:40" x14ac:dyDescent="0.25">
      <c r="A522" s="15">
        <v>4560</v>
      </c>
      <c r="B522" s="64" t="s">
        <v>428</v>
      </c>
      <c r="C522" s="64"/>
      <c r="D522" s="56"/>
      <c r="E522" s="61"/>
      <c r="F522" s="65">
        <f>crewcast</f>
        <v>0</v>
      </c>
      <c r="H522" s="59">
        <f t="shared" si="689"/>
        <v>0</v>
      </c>
      <c r="I522" s="60">
        <v>1</v>
      </c>
      <c r="J522" s="61" t="s">
        <v>77</v>
      </c>
      <c r="K522" s="57"/>
      <c r="L522" s="174">
        <f t="shared" si="690"/>
        <v>0</v>
      </c>
      <c r="M522" s="174">
        <f>0</f>
        <v>0</v>
      </c>
      <c r="N522" s="5">
        <f t="shared" si="691"/>
        <v>0</v>
      </c>
      <c r="O522" s="67"/>
      <c r="P522" s="5">
        <f t="shared" si="692"/>
        <v>0</v>
      </c>
      <c r="U522" s="5">
        <f t="shared" si="693"/>
        <v>0</v>
      </c>
      <c r="V522" s="68"/>
      <c r="W522" s="138">
        <f t="shared" si="694"/>
        <v>0</v>
      </c>
      <c r="X522" s="148"/>
      <c r="Y522" s="148"/>
      <c r="Z522" s="148"/>
      <c r="AA522" s="184">
        <f t="shared" si="695"/>
        <v>0</v>
      </c>
      <c r="AB522" s="128"/>
      <c r="AC522" s="5">
        <f>SUMIF('Uitdraai administratie'!G:G,A:A,'Uitdraai administratie'!F:F)</f>
        <v>0</v>
      </c>
      <c r="AH522" s="137"/>
      <c r="AI522" s="201">
        <f t="shared" si="696"/>
        <v>0</v>
      </c>
      <c r="AJ522" s="203">
        <f t="shared" si="697"/>
        <v>0</v>
      </c>
      <c r="AL522" s="174">
        <f>SUMIF('Uitdraai administratie'!G:G,A:A,'Uitdraai administratie'!T:T)</f>
        <v>0</v>
      </c>
      <c r="AM522" s="174">
        <f t="shared" si="698"/>
        <v>0</v>
      </c>
      <c r="AN522" s="174">
        <f t="shared" si="699"/>
        <v>0</v>
      </c>
    </row>
    <row r="523" spans="1:40" x14ac:dyDescent="0.25">
      <c r="A523" s="15">
        <v>4561</v>
      </c>
      <c r="B523" s="64" t="s">
        <v>429</v>
      </c>
      <c r="C523" s="64"/>
      <c r="D523" s="56"/>
      <c r="E523" s="61"/>
      <c r="F523" s="65">
        <f>crewcast</f>
        <v>0</v>
      </c>
      <c r="H523" s="59">
        <f t="shared" si="689"/>
        <v>0</v>
      </c>
      <c r="I523" s="60">
        <v>1</v>
      </c>
      <c r="J523" s="61" t="s">
        <v>77</v>
      </c>
      <c r="K523" s="57"/>
      <c r="L523" s="174">
        <f t="shared" si="690"/>
        <v>0</v>
      </c>
      <c r="M523" s="174">
        <f>0</f>
        <v>0</v>
      </c>
      <c r="N523" s="5">
        <f t="shared" si="691"/>
        <v>0</v>
      </c>
      <c r="O523" s="67"/>
      <c r="P523" s="5">
        <f t="shared" si="692"/>
        <v>0</v>
      </c>
      <c r="U523" s="5">
        <f t="shared" si="693"/>
        <v>0</v>
      </c>
      <c r="V523" s="68"/>
      <c r="W523" s="138">
        <f t="shared" si="694"/>
        <v>0</v>
      </c>
      <c r="X523" s="148"/>
      <c r="Y523" s="148"/>
      <c r="Z523" s="148"/>
      <c r="AA523" s="184">
        <f t="shared" si="695"/>
        <v>0</v>
      </c>
      <c r="AB523" s="128"/>
      <c r="AC523" s="5">
        <f>SUMIF('Uitdraai administratie'!G:G,A:A,'Uitdraai administratie'!F:F)</f>
        <v>0</v>
      </c>
      <c r="AH523" s="137"/>
      <c r="AI523" s="201">
        <f t="shared" si="696"/>
        <v>0</v>
      </c>
      <c r="AJ523" s="203">
        <f t="shared" si="697"/>
        <v>0</v>
      </c>
      <c r="AL523" s="174">
        <f>SUMIF('Uitdraai administratie'!G:G,A:A,'Uitdraai administratie'!T:T)</f>
        <v>0</v>
      </c>
      <c r="AM523" s="174">
        <f t="shared" si="698"/>
        <v>0</v>
      </c>
      <c r="AN523" s="174">
        <f t="shared" si="699"/>
        <v>0</v>
      </c>
    </row>
    <row r="524" spans="1:40" x14ac:dyDescent="0.25">
      <c r="A524" s="15">
        <v>4562</v>
      </c>
      <c r="B524" s="64" t="s">
        <v>430</v>
      </c>
      <c r="C524" s="64"/>
      <c r="D524" s="56"/>
      <c r="E524" s="61">
        <f>crewcast*1.5</f>
        <v>0</v>
      </c>
      <c r="F524" s="65">
        <f>crewcast</f>
        <v>0</v>
      </c>
      <c r="H524" s="59">
        <f t="shared" si="689"/>
        <v>0</v>
      </c>
      <c r="I524" s="60">
        <v>1</v>
      </c>
      <c r="J524" s="61" t="s">
        <v>77</v>
      </c>
      <c r="K524" s="57"/>
      <c r="L524" s="174">
        <f t="shared" si="690"/>
        <v>0</v>
      </c>
      <c r="M524" s="174">
        <f>0</f>
        <v>0</v>
      </c>
      <c r="N524" s="5">
        <f t="shared" si="691"/>
        <v>0</v>
      </c>
      <c r="O524" s="67"/>
      <c r="P524" s="5">
        <f t="shared" si="692"/>
        <v>0</v>
      </c>
      <c r="U524" s="5">
        <f t="shared" si="693"/>
        <v>0</v>
      </c>
      <c r="V524" s="68"/>
      <c r="W524" s="138">
        <f t="shared" si="694"/>
        <v>0</v>
      </c>
      <c r="X524" s="148"/>
      <c r="Y524" s="148"/>
      <c r="Z524" s="148"/>
      <c r="AA524" s="184">
        <f t="shared" si="695"/>
        <v>0</v>
      </c>
      <c r="AB524" s="128"/>
      <c r="AC524" s="5">
        <f>SUMIF('Uitdraai administratie'!G:G,A:A,'Uitdraai administratie'!F:F)</f>
        <v>0</v>
      </c>
      <c r="AH524" s="137"/>
      <c r="AI524" s="201">
        <f t="shared" si="696"/>
        <v>0</v>
      </c>
      <c r="AJ524" s="203">
        <f t="shared" si="697"/>
        <v>0</v>
      </c>
      <c r="AL524" s="174">
        <f>SUMIF('Uitdraai administratie'!G:G,A:A,'Uitdraai administratie'!T:T)</f>
        <v>0</v>
      </c>
      <c r="AM524" s="174">
        <f t="shared" si="698"/>
        <v>0</v>
      </c>
      <c r="AN524" s="174">
        <f t="shared" si="699"/>
        <v>0</v>
      </c>
    </row>
    <row r="525" spans="1:40" x14ac:dyDescent="0.25">
      <c r="A525" s="15">
        <v>4563</v>
      </c>
      <c r="B525" s="64" t="s">
        <v>431</v>
      </c>
      <c r="C525" s="64"/>
      <c r="D525" s="56"/>
      <c r="E525" s="61">
        <f>crewcast*1.5</f>
        <v>0</v>
      </c>
      <c r="F525" s="65">
        <f>crewcast</f>
        <v>0</v>
      </c>
      <c r="H525" s="59">
        <f t="shared" si="689"/>
        <v>0</v>
      </c>
      <c r="I525" s="60">
        <v>1</v>
      </c>
      <c r="J525" s="61" t="s">
        <v>77</v>
      </c>
      <c r="K525" s="57"/>
      <c r="L525" s="174">
        <f t="shared" si="690"/>
        <v>0</v>
      </c>
      <c r="M525" s="174">
        <f>0</f>
        <v>0</v>
      </c>
      <c r="N525" s="5">
        <f t="shared" si="691"/>
        <v>0</v>
      </c>
      <c r="O525" s="67"/>
      <c r="P525" s="5">
        <f t="shared" si="692"/>
        <v>0</v>
      </c>
      <c r="U525" s="5">
        <f t="shared" si="693"/>
        <v>0</v>
      </c>
      <c r="V525" s="68"/>
      <c r="W525" s="138">
        <f t="shared" si="694"/>
        <v>0</v>
      </c>
      <c r="X525" s="148"/>
      <c r="Y525" s="148"/>
      <c r="Z525" s="148"/>
      <c r="AA525" s="184">
        <f t="shared" si="695"/>
        <v>0</v>
      </c>
      <c r="AB525" s="128"/>
      <c r="AC525" s="5">
        <f>SUMIF('Uitdraai administratie'!G:G,A:A,'Uitdraai administratie'!F:F)</f>
        <v>0</v>
      </c>
      <c r="AH525" s="137"/>
      <c r="AI525" s="201">
        <f t="shared" si="696"/>
        <v>0</v>
      </c>
      <c r="AJ525" s="203">
        <f t="shared" si="697"/>
        <v>0</v>
      </c>
      <c r="AL525" s="174">
        <f>SUMIF('Uitdraai administratie'!G:G,A:A,'Uitdraai administratie'!T:T)</f>
        <v>0</v>
      </c>
      <c r="AM525" s="174">
        <f t="shared" si="698"/>
        <v>0</v>
      </c>
      <c r="AN525" s="174">
        <f t="shared" si="699"/>
        <v>0</v>
      </c>
    </row>
    <row r="526" spans="1:40" x14ac:dyDescent="0.25">
      <c r="A526" s="15">
        <v>4575</v>
      </c>
      <c r="B526" s="64" t="s">
        <v>432</v>
      </c>
      <c r="C526" s="64"/>
      <c r="D526" s="56"/>
      <c r="E526" s="61"/>
      <c r="F526" s="65">
        <v>1</v>
      </c>
      <c r="H526" s="59">
        <f t="shared" si="689"/>
        <v>1</v>
      </c>
      <c r="I526" s="60">
        <v>1</v>
      </c>
      <c r="J526" s="61" t="s">
        <v>77</v>
      </c>
      <c r="K526" s="57"/>
      <c r="L526" s="174">
        <f t="shared" si="690"/>
        <v>0</v>
      </c>
      <c r="M526" s="174">
        <f>0</f>
        <v>0</v>
      </c>
      <c r="N526" s="5">
        <f t="shared" si="691"/>
        <v>0</v>
      </c>
      <c r="O526" s="67"/>
      <c r="P526" s="5">
        <f t="shared" si="692"/>
        <v>0</v>
      </c>
      <c r="U526" s="5">
        <f t="shared" si="693"/>
        <v>0</v>
      </c>
      <c r="V526" s="63">
        <f>P526</f>
        <v>0</v>
      </c>
      <c r="W526" s="139">
        <f t="shared" si="694"/>
        <v>0</v>
      </c>
      <c r="AA526" s="184">
        <f t="shared" si="695"/>
        <v>0</v>
      </c>
      <c r="AB526" s="128"/>
      <c r="AC526" s="5">
        <f>SUMIF('Uitdraai administratie'!G:G,A:A,'Uitdraai administratie'!F:F)</f>
        <v>0</v>
      </c>
      <c r="AH526" s="128">
        <f>SUMIF('Uitdraai administratie'!G:G,A:A,'Uitdraai administratie'!F:F)</f>
        <v>0</v>
      </c>
      <c r="AI526" s="201">
        <f t="shared" si="696"/>
        <v>0</v>
      </c>
      <c r="AJ526" s="203">
        <f t="shared" si="697"/>
        <v>0</v>
      </c>
      <c r="AL526" s="174">
        <f>SUMIF('Uitdraai administratie'!G:G,A:A,'Uitdraai administratie'!T:T)</f>
        <v>0</v>
      </c>
      <c r="AM526" s="174">
        <f t="shared" si="698"/>
        <v>0</v>
      </c>
      <c r="AN526" s="174">
        <f t="shared" si="699"/>
        <v>0</v>
      </c>
    </row>
    <row r="527" spans="1:40" x14ac:dyDescent="0.25">
      <c r="A527" s="69">
        <v>4580</v>
      </c>
      <c r="B527" s="64" t="s">
        <v>433</v>
      </c>
      <c r="C527" s="64"/>
      <c r="D527" s="56"/>
      <c r="E527" s="61"/>
      <c r="F527" s="65">
        <v>1</v>
      </c>
      <c r="H527" s="59">
        <f t="shared" si="689"/>
        <v>1</v>
      </c>
      <c r="I527" s="60">
        <v>1</v>
      </c>
      <c r="J527" s="61" t="s">
        <v>77</v>
      </c>
      <c r="K527" s="57"/>
      <c r="L527" s="174">
        <f t="shared" si="690"/>
        <v>0</v>
      </c>
      <c r="M527" s="174">
        <f>0</f>
        <v>0</v>
      </c>
      <c r="N527" s="5">
        <f t="shared" si="691"/>
        <v>0</v>
      </c>
      <c r="O527" s="67"/>
      <c r="P527" s="5">
        <f t="shared" si="692"/>
        <v>0</v>
      </c>
      <c r="U527" s="5">
        <f t="shared" si="693"/>
        <v>0</v>
      </c>
      <c r="V527" s="68"/>
      <c r="W527" s="138">
        <f t="shared" si="694"/>
        <v>0</v>
      </c>
      <c r="X527" s="148"/>
      <c r="Y527" s="148"/>
      <c r="Z527" s="148"/>
      <c r="AA527" s="184">
        <f t="shared" si="695"/>
        <v>0</v>
      </c>
      <c r="AB527" s="128"/>
      <c r="AC527" s="5">
        <f>SUMIF('Uitdraai administratie'!G:G,A:A,'Uitdraai administratie'!F:F)</f>
        <v>0</v>
      </c>
      <c r="AH527" s="137"/>
      <c r="AI527" s="201">
        <f t="shared" si="696"/>
        <v>0</v>
      </c>
      <c r="AJ527" s="203">
        <f t="shared" si="697"/>
        <v>0</v>
      </c>
      <c r="AL527" s="174">
        <f>SUMIF('Uitdraai administratie'!G:G,A:A,'Uitdraai administratie'!T:T)</f>
        <v>0</v>
      </c>
      <c r="AM527" s="174">
        <f t="shared" si="698"/>
        <v>0</v>
      </c>
      <c r="AN527" s="174">
        <f t="shared" si="699"/>
        <v>0</v>
      </c>
    </row>
    <row r="528" spans="1:40" x14ac:dyDescent="0.25">
      <c r="A528" s="15">
        <v>4594</v>
      </c>
      <c r="B528" s="64" t="s">
        <v>434</v>
      </c>
      <c r="C528" s="64"/>
      <c r="D528" s="56"/>
      <c r="E528" s="61"/>
      <c r="F528" s="65">
        <v>1</v>
      </c>
      <c r="H528" s="59">
        <f t="shared" si="689"/>
        <v>1</v>
      </c>
      <c r="I528" s="60">
        <v>1</v>
      </c>
      <c r="J528" s="61" t="s">
        <v>77</v>
      </c>
      <c r="K528" s="57"/>
      <c r="L528" s="174">
        <f t="shared" si="690"/>
        <v>0</v>
      </c>
      <c r="M528" s="174">
        <f>0</f>
        <v>0</v>
      </c>
      <c r="N528" s="5">
        <f t="shared" si="691"/>
        <v>0</v>
      </c>
      <c r="O528" s="67"/>
      <c r="P528" s="5">
        <f t="shared" si="692"/>
        <v>0</v>
      </c>
      <c r="U528" s="5">
        <f t="shared" si="693"/>
        <v>0</v>
      </c>
      <c r="V528" s="68"/>
      <c r="W528" s="138">
        <f t="shared" si="694"/>
        <v>0</v>
      </c>
      <c r="X528" s="148"/>
      <c r="Y528" s="148"/>
      <c r="Z528" s="148"/>
      <c r="AA528" s="184">
        <f t="shared" si="695"/>
        <v>0</v>
      </c>
      <c r="AB528" s="128"/>
      <c r="AC528" s="5">
        <f>SUMIF('Uitdraai administratie'!G:G,A:A,'Uitdraai administratie'!F:F)</f>
        <v>0</v>
      </c>
      <c r="AH528" s="137"/>
      <c r="AI528" s="201">
        <f t="shared" si="696"/>
        <v>0</v>
      </c>
      <c r="AJ528" s="203">
        <f t="shared" si="697"/>
        <v>0</v>
      </c>
      <c r="AL528" s="174">
        <f>SUMIF('Uitdraai administratie'!G:G,A:A,'Uitdraai administratie'!T:T)</f>
        <v>0</v>
      </c>
      <c r="AM528" s="174">
        <f t="shared" si="698"/>
        <v>0</v>
      </c>
      <c r="AN528" s="174">
        <f t="shared" si="699"/>
        <v>0</v>
      </c>
    </row>
    <row r="529" spans="1:40" x14ac:dyDescent="0.25">
      <c r="A529" s="15"/>
      <c r="B529" s="71" t="s">
        <v>6</v>
      </c>
      <c r="C529" s="71"/>
      <c r="D529" s="56"/>
      <c r="H529" s="59"/>
      <c r="J529" s="61"/>
      <c r="K529" s="57"/>
      <c r="L529" s="170">
        <f t="shared" ref="L529:M529" si="700">SUM(L515:L528)</f>
        <v>0</v>
      </c>
      <c r="M529" s="170">
        <f t="shared" si="700"/>
        <v>0</v>
      </c>
      <c r="N529" s="27">
        <f t="shared" ref="N529:W529" si="701">SUM(N515:N528)</f>
        <v>0</v>
      </c>
      <c r="O529" s="72">
        <f t="shared" si="701"/>
        <v>0</v>
      </c>
      <c r="P529" s="27">
        <f t="shared" si="701"/>
        <v>0</v>
      </c>
      <c r="Q529" s="73">
        <f t="shared" si="701"/>
        <v>0</v>
      </c>
      <c r="R529" s="73">
        <f t="shared" si="701"/>
        <v>0</v>
      </c>
      <c r="S529" s="73">
        <f t="shared" si="701"/>
        <v>0</v>
      </c>
      <c r="T529" s="73">
        <f t="shared" si="701"/>
        <v>0</v>
      </c>
      <c r="U529" s="27">
        <f t="shared" si="701"/>
        <v>0</v>
      </c>
      <c r="V529" s="73">
        <f t="shared" si="701"/>
        <v>0</v>
      </c>
      <c r="W529" s="141">
        <f t="shared" si="701"/>
        <v>0</v>
      </c>
      <c r="X529" s="147"/>
      <c r="Y529" s="147"/>
      <c r="Z529" s="142"/>
      <c r="AA529" s="181">
        <f t="shared" ref="AA529:AJ529" si="702">SUM(AA515:AA528)</f>
        <v>0</v>
      </c>
      <c r="AB529" s="124">
        <f t="shared" si="702"/>
        <v>0</v>
      </c>
      <c r="AC529" s="27">
        <f t="shared" si="702"/>
        <v>0</v>
      </c>
      <c r="AD529" s="124">
        <f t="shared" si="702"/>
        <v>0</v>
      </c>
      <c r="AE529" s="124">
        <f t="shared" si="702"/>
        <v>0</v>
      </c>
      <c r="AF529" s="124">
        <f t="shared" si="702"/>
        <v>0</v>
      </c>
      <c r="AG529" s="124">
        <f t="shared" si="702"/>
        <v>0</v>
      </c>
      <c r="AH529" s="124">
        <f t="shared" si="702"/>
        <v>0</v>
      </c>
      <c r="AI529" s="201">
        <f t="shared" si="702"/>
        <v>0</v>
      </c>
      <c r="AJ529" s="203">
        <f t="shared" si="702"/>
        <v>0</v>
      </c>
      <c r="AL529" s="170">
        <f t="shared" ref="AL529:AM529" si="703">SUM(AL515:AL528)</f>
        <v>0</v>
      </c>
      <c r="AM529" s="170">
        <f t="shared" si="703"/>
        <v>0</v>
      </c>
      <c r="AN529" s="170">
        <f t="shared" ref="AN529" si="704">SUM(AN515:AN528)</f>
        <v>0</v>
      </c>
    </row>
    <row r="530" spans="1:40" x14ac:dyDescent="0.25">
      <c r="A530" s="42"/>
      <c r="B530" s="64"/>
      <c r="C530" s="64"/>
      <c r="D530" s="56"/>
      <c r="H530" s="59"/>
      <c r="K530" s="57"/>
      <c r="L530" s="174"/>
      <c r="M530" s="174"/>
      <c r="N530" s="5"/>
      <c r="O530" s="67"/>
      <c r="U530" s="5"/>
      <c r="AA530" s="184"/>
      <c r="AB530" s="128"/>
      <c r="AL530" s="174"/>
      <c r="AM530" s="174"/>
      <c r="AN530" s="174"/>
    </row>
    <row r="531" spans="1:40" x14ac:dyDescent="0.25">
      <c r="A531" s="32">
        <v>4600</v>
      </c>
      <c r="B531" s="8" t="s">
        <v>50</v>
      </c>
      <c r="C531" s="8"/>
      <c r="D531" s="56"/>
      <c r="E531" s="61"/>
      <c r="H531" s="59"/>
      <c r="J531" s="61"/>
      <c r="K531" s="57"/>
      <c r="L531" s="174"/>
      <c r="M531" s="174"/>
      <c r="N531" s="5"/>
      <c r="O531" s="67"/>
      <c r="U531" s="5"/>
      <c r="AA531" s="184"/>
      <c r="AB531" s="128"/>
      <c r="AL531" s="174"/>
      <c r="AM531" s="174"/>
      <c r="AN531" s="174"/>
    </row>
    <row r="532" spans="1:40" x14ac:dyDescent="0.25">
      <c r="A532" s="15">
        <v>4601</v>
      </c>
      <c r="B532" s="64" t="s">
        <v>435</v>
      </c>
      <c r="C532" s="64" t="s">
        <v>412</v>
      </c>
      <c r="D532" s="56"/>
      <c r="E532" s="61"/>
      <c r="F532" s="65">
        <v>1</v>
      </c>
      <c r="H532" s="59">
        <f t="shared" ref="H532:H547" si="705">SUM(E532:G532)</f>
        <v>1</v>
      </c>
      <c r="I532" s="60">
        <v>1</v>
      </c>
      <c r="J532" s="61" t="s">
        <v>77</v>
      </c>
      <c r="K532" s="57"/>
      <c r="L532" s="174">
        <f t="shared" ref="L532:L547" si="706">H:H*I:I*K:K</f>
        <v>0</v>
      </c>
      <c r="M532" s="174">
        <f>0</f>
        <v>0</v>
      </c>
      <c r="N532" s="5">
        <f t="shared" ref="N532:N547" si="707">L:L+M:M</f>
        <v>0</v>
      </c>
      <c r="O532" s="67"/>
      <c r="P532" s="5">
        <f t="shared" ref="P532:P547" si="708">MAX(N532-SUM(Q532:T532),0)</f>
        <v>0</v>
      </c>
      <c r="U532" s="5">
        <f t="shared" ref="U532:U547" si="709">N532-SUM(P532:T532)</f>
        <v>0</v>
      </c>
      <c r="V532" s="63">
        <f t="shared" ref="V532:V547" si="710">P532</f>
        <v>0</v>
      </c>
      <c r="W532" s="139">
        <f t="shared" ref="W532:W547" si="711">X:X+Y:Y</f>
        <v>0</v>
      </c>
      <c r="AA532" s="184">
        <f t="shared" ref="AA532:AA547" si="712">AC:AC+AD:AD+AE:AE+AF:AF+AG:AG</f>
        <v>0</v>
      </c>
      <c r="AB532" s="128"/>
      <c r="AC532" s="5">
        <f>SUMIF('Uitdraai administratie'!G:G,A:A,'Uitdraai administratie'!F:F)</f>
        <v>0</v>
      </c>
      <c r="AH532" s="128">
        <f>SUMIF('Uitdraai administratie'!G:G,A:A,'Uitdraai administratie'!F:F)</f>
        <v>0</v>
      </c>
      <c r="AI532" s="201">
        <f t="shared" ref="AI532:AI547" si="713">W:W+AA:AA</f>
        <v>0</v>
      </c>
      <c r="AJ532" s="203">
        <f t="shared" ref="AJ532:AJ547" si="714">N:N-AI:AI</f>
        <v>0</v>
      </c>
      <c r="AL532" s="174">
        <f>SUMIF('Uitdraai administratie'!G:G,A:A,'Uitdraai administratie'!T:T)</f>
        <v>0</v>
      </c>
      <c r="AM532" s="174">
        <f t="shared" ref="AM532:AM547" si="715">M:M</f>
        <v>0</v>
      </c>
      <c r="AN532" s="174">
        <f t="shared" ref="AN532:AN547" si="716">AM:AM-AL:AL</f>
        <v>0</v>
      </c>
    </row>
    <row r="533" spans="1:40" x14ac:dyDescent="0.25">
      <c r="A533" s="15">
        <v>4602</v>
      </c>
      <c r="B533" s="64" t="s">
        <v>123</v>
      </c>
      <c r="C533" s="64" t="s">
        <v>412</v>
      </c>
      <c r="D533" s="56"/>
      <c r="E533" s="61"/>
      <c r="F533" s="65">
        <v>1</v>
      </c>
      <c r="H533" s="59">
        <f t="shared" si="705"/>
        <v>1</v>
      </c>
      <c r="I533" s="60">
        <v>1</v>
      </c>
      <c r="J533" s="61" t="s">
        <v>77</v>
      </c>
      <c r="K533" s="57"/>
      <c r="L533" s="174">
        <f t="shared" si="706"/>
        <v>0</v>
      </c>
      <c r="M533" s="174">
        <f>0</f>
        <v>0</v>
      </c>
      <c r="N533" s="5">
        <f t="shared" si="707"/>
        <v>0</v>
      </c>
      <c r="O533" s="67"/>
      <c r="P533" s="5">
        <f t="shared" si="708"/>
        <v>0</v>
      </c>
      <c r="U533" s="5">
        <f t="shared" si="709"/>
        <v>0</v>
      </c>
      <c r="V533" s="63">
        <f t="shared" si="710"/>
        <v>0</v>
      </c>
      <c r="W533" s="139">
        <f t="shared" si="711"/>
        <v>0</v>
      </c>
      <c r="AA533" s="184">
        <f t="shared" si="712"/>
        <v>0</v>
      </c>
      <c r="AB533" s="128"/>
      <c r="AC533" s="5">
        <f>SUMIF('Uitdraai administratie'!G:G,A:A,'Uitdraai administratie'!F:F)</f>
        <v>0</v>
      </c>
      <c r="AH533" s="128">
        <f>SUMIF('Uitdraai administratie'!G:G,A:A,'Uitdraai administratie'!F:F)</f>
        <v>0</v>
      </c>
      <c r="AI533" s="201">
        <f t="shared" si="713"/>
        <v>0</v>
      </c>
      <c r="AJ533" s="203">
        <f t="shared" si="714"/>
        <v>0</v>
      </c>
      <c r="AL533" s="174">
        <f>SUMIF('Uitdraai administratie'!G:G,A:A,'Uitdraai administratie'!T:T)</f>
        <v>0</v>
      </c>
      <c r="AM533" s="174">
        <f t="shared" si="715"/>
        <v>0</v>
      </c>
      <c r="AN533" s="174">
        <f t="shared" si="716"/>
        <v>0</v>
      </c>
    </row>
    <row r="534" spans="1:40" x14ac:dyDescent="0.25">
      <c r="A534" s="15">
        <v>4605</v>
      </c>
      <c r="B534" s="64" t="s">
        <v>436</v>
      </c>
      <c r="C534" s="64" t="s">
        <v>412</v>
      </c>
      <c r="D534" s="56"/>
      <c r="E534" s="61"/>
      <c r="F534" s="65">
        <v>1</v>
      </c>
      <c r="H534" s="59">
        <f t="shared" si="705"/>
        <v>1</v>
      </c>
      <c r="I534" s="60">
        <v>1</v>
      </c>
      <c r="J534" s="61" t="s">
        <v>77</v>
      </c>
      <c r="K534" s="57"/>
      <c r="L534" s="174">
        <f t="shared" si="706"/>
        <v>0</v>
      </c>
      <c r="M534" s="174">
        <f>0</f>
        <v>0</v>
      </c>
      <c r="N534" s="5">
        <f t="shared" si="707"/>
        <v>0</v>
      </c>
      <c r="O534" s="67"/>
      <c r="P534" s="5">
        <f t="shared" si="708"/>
        <v>0</v>
      </c>
      <c r="U534" s="5">
        <f t="shared" si="709"/>
        <v>0</v>
      </c>
      <c r="V534" s="63">
        <f t="shared" si="710"/>
        <v>0</v>
      </c>
      <c r="W534" s="139">
        <f t="shared" si="711"/>
        <v>0</v>
      </c>
      <c r="AA534" s="184">
        <f t="shared" si="712"/>
        <v>0</v>
      </c>
      <c r="AB534" s="128"/>
      <c r="AC534" s="5">
        <f>SUMIF('Uitdraai administratie'!G:G,A:A,'Uitdraai administratie'!F:F)</f>
        <v>0</v>
      </c>
      <c r="AH534" s="128">
        <f>SUMIF('Uitdraai administratie'!G:G,A:A,'Uitdraai administratie'!F:F)</f>
        <v>0</v>
      </c>
      <c r="AI534" s="201">
        <f t="shared" si="713"/>
        <v>0</v>
      </c>
      <c r="AJ534" s="203">
        <f t="shared" si="714"/>
        <v>0</v>
      </c>
      <c r="AL534" s="174">
        <f>SUMIF('Uitdraai administratie'!G:G,A:A,'Uitdraai administratie'!T:T)</f>
        <v>0</v>
      </c>
      <c r="AM534" s="174">
        <f t="shared" si="715"/>
        <v>0</v>
      </c>
      <c r="AN534" s="174">
        <f t="shared" si="716"/>
        <v>0</v>
      </c>
    </row>
    <row r="535" spans="1:40" x14ac:dyDescent="0.25">
      <c r="A535" s="15">
        <v>4606</v>
      </c>
      <c r="B535" s="64" t="s">
        <v>437</v>
      </c>
      <c r="C535" s="64" t="s">
        <v>412</v>
      </c>
      <c r="D535" s="56"/>
      <c r="E535" s="61"/>
      <c r="F535" s="65">
        <v>1</v>
      </c>
      <c r="H535" s="59">
        <f t="shared" si="705"/>
        <v>1</v>
      </c>
      <c r="I535" s="60">
        <v>1</v>
      </c>
      <c r="J535" s="61" t="s">
        <v>77</v>
      </c>
      <c r="K535" s="57"/>
      <c r="L535" s="174">
        <f t="shared" si="706"/>
        <v>0</v>
      </c>
      <c r="M535" s="174">
        <f>0</f>
        <v>0</v>
      </c>
      <c r="N535" s="5">
        <f t="shared" si="707"/>
        <v>0</v>
      </c>
      <c r="O535" s="67"/>
      <c r="P535" s="5">
        <f t="shared" si="708"/>
        <v>0</v>
      </c>
      <c r="U535" s="5">
        <f t="shared" si="709"/>
        <v>0</v>
      </c>
      <c r="V535" s="63">
        <f t="shared" si="710"/>
        <v>0</v>
      </c>
      <c r="W535" s="139">
        <f t="shared" si="711"/>
        <v>0</v>
      </c>
      <c r="AA535" s="184">
        <f t="shared" si="712"/>
        <v>0</v>
      </c>
      <c r="AB535" s="128"/>
      <c r="AC535" s="5">
        <f>SUMIF('Uitdraai administratie'!G:G,A:A,'Uitdraai administratie'!F:F)</f>
        <v>0</v>
      </c>
      <c r="AH535" s="128">
        <f>SUMIF('Uitdraai administratie'!G:G,A:A,'Uitdraai administratie'!F:F)</f>
        <v>0</v>
      </c>
      <c r="AI535" s="201">
        <f t="shared" si="713"/>
        <v>0</v>
      </c>
      <c r="AJ535" s="203">
        <f t="shared" si="714"/>
        <v>0</v>
      </c>
      <c r="AL535" s="174">
        <f>SUMIF('Uitdraai administratie'!G:G,A:A,'Uitdraai administratie'!T:T)</f>
        <v>0</v>
      </c>
      <c r="AM535" s="174">
        <f t="shared" si="715"/>
        <v>0</v>
      </c>
      <c r="AN535" s="174">
        <f t="shared" si="716"/>
        <v>0</v>
      </c>
    </row>
    <row r="536" spans="1:40" x14ac:dyDescent="0.25">
      <c r="A536" s="15">
        <v>4610</v>
      </c>
      <c r="B536" s="64" t="s">
        <v>438</v>
      </c>
      <c r="C536" s="64" t="s">
        <v>412</v>
      </c>
      <c r="D536" s="56"/>
      <c r="E536" s="61"/>
      <c r="F536" s="65">
        <v>1</v>
      </c>
      <c r="H536" s="59">
        <f t="shared" si="705"/>
        <v>1</v>
      </c>
      <c r="I536" s="60">
        <v>1</v>
      </c>
      <c r="J536" s="61" t="s">
        <v>77</v>
      </c>
      <c r="K536" s="57"/>
      <c r="L536" s="174">
        <f t="shared" si="706"/>
        <v>0</v>
      </c>
      <c r="M536" s="174">
        <f>0</f>
        <v>0</v>
      </c>
      <c r="N536" s="5">
        <f t="shared" si="707"/>
        <v>0</v>
      </c>
      <c r="O536" s="67"/>
      <c r="P536" s="5">
        <f t="shared" si="708"/>
        <v>0</v>
      </c>
      <c r="U536" s="5">
        <f t="shared" si="709"/>
        <v>0</v>
      </c>
      <c r="V536" s="63">
        <f t="shared" si="710"/>
        <v>0</v>
      </c>
      <c r="W536" s="139">
        <f t="shared" si="711"/>
        <v>0</v>
      </c>
      <c r="AA536" s="184">
        <f t="shared" si="712"/>
        <v>0</v>
      </c>
      <c r="AB536" s="128"/>
      <c r="AC536" s="5">
        <f>SUMIF('Uitdraai administratie'!G:G,A:A,'Uitdraai administratie'!F:F)</f>
        <v>0</v>
      </c>
      <c r="AH536" s="128">
        <f>SUMIF('Uitdraai administratie'!G:G,A:A,'Uitdraai administratie'!F:F)</f>
        <v>0</v>
      </c>
      <c r="AI536" s="201">
        <f t="shared" si="713"/>
        <v>0</v>
      </c>
      <c r="AJ536" s="203">
        <f t="shared" si="714"/>
        <v>0</v>
      </c>
      <c r="AL536" s="174">
        <f>SUMIF('Uitdraai administratie'!G:G,A:A,'Uitdraai administratie'!T:T)</f>
        <v>0</v>
      </c>
      <c r="AM536" s="174">
        <f t="shared" si="715"/>
        <v>0</v>
      </c>
      <c r="AN536" s="174">
        <f t="shared" si="716"/>
        <v>0</v>
      </c>
    </row>
    <row r="537" spans="1:40" x14ac:dyDescent="0.25">
      <c r="A537" s="15">
        <v>4611</v>
      </c>
      <c r="B537" s="64" t="s">
        <v>439</v>
      </c>
      <c r="C537" s="64" t="s">
        <v>412</v>
      </c>
      <c r="D537" s="56"/>
      <c r="E537" s="61"/>
      <c r="F537" s="65">
        <v>1</v>
      </c>
      <c r="H537" s="59">
        <f t="shared" si="705"/>
        <v>1</v>
      </c>
      <c r="I537" s="60">
        <v>1</v>
      </c>
      <c r="J537" s="61" t="s">
        <v>77</v>
      </c>
      <c r="K537" s="57"/>
      <c r="L537" s="174">
        <f t="shared" si="706"/>
        <v>0</v>
      </c>
      <c r="M537" s="174">
        <f>0</f>
        <v>0</v>
      </c>
      <c r="N537" s="5">
        <f t="shared" si="707"/>
        <v>0</v>
      </c>
      <c r="O537" s="67"/>
      <c r="P537" s="5">
        <f t="shared" si="708"/>
        <v>0</v>
      </c>
      <c r="U537" s="5">
        <f t="shared" si="709"/>
        <v>0</v>
      </c>
      <c r="V537" s="63">
        <f t="shared" si="710"/>
        <v>0</v>
      </c>
      <c r="W537" s="139">
        <f t="shared" si="711"/>
        <v>0</v>
      </c>
      <c r="AA537" s="184">
        <f t="shared" si="712"/>
        <v>0</v>
      </c>
      <c r="AB537" s="128"/>
      <c r="AC537" s="5">
        <f>SUMIF('Uitdraai administratie'!G:G,A:A,'Uitdraai administratie'!F:F)</f>
        <v>0</v>
      </c>
      <c r="AH537" s="128">
        <f>SUMIF('Uitdraai administratie'!G:G,A:A,'Uitdraai administratie'!F:F)</f>
        <v>0</v>
      </c>
      <c r="AI537" s="201">
        <f t="shared" si="713"/>
        <v>0</v>
      </c>
      <c r="AJ537" s="203">
        <f t="shared" si="714"/>
        <v>0</v>
      </c>
      <c r="AL537" s="174">
        <f>SUMIF('Uitdraai administratie'!G:G,A:A,'Uitdraai administratie'!T:T)</f>
        <v>0</v>
      </c>
      <c r="AM537" s="174">
        <f t="shared" si="715"/>
        <v>0</v>
      </c>
      <c r="AN537" s="174">
        <f t="shared" si="716"/>
        <v>0</v>
      </c>
    </row>
    <row r="538" spans="1:40" x14ac:dyDescent="0.25">
      <c r="A538" s="15">
        <v>4612</v>
      </c>
      <c r="B538" s="64" t="s">
        <v>440</v>
      </c>
      <c r="C538" s="64" t="s">
        <v>412</v>
      </c>
      <c r="D538" s="56"/>
      <c r="E538" s="61"/>
      <c r="F538" s="65">
        <v>1</v>
      </c>
      <c r="H538" s="59">
        <f t="shared" si="705"/>
        <v>1</v>
      </c>
      <c r="I538" s="60">
        <v>1</v>
      </c>
      <c r="J538" s="61" t="s">
        <v>77</v>
      </c>
      <c r="K538" s="57"/>
      <c r="L538" s="174">
        <f t="shared" si="706"/>
        <v>0</v>
      </c>
      <c r="M538" s="174">
        <f>0</f>
        <v>0</v>
      </c>
      <c r="N538" s="5">
        <f t="shared" si="707"/>
        <v>0</v>
      </c>
      <c r="O538" s="67"/>
      <c r="P538" s="5">
        <f t="shared" si="708"/>
        <v>0</v>
      </c>
      <c r="U538" s="5">
        <f t="shared" si="709"/>
        <v>0</v>
      </c>
      <c r="V538" s="63">
        <f t="shared" si="710"/>
        <v>0</v>
      </c>
      <c r="W538" s="139">
        <f t="shared" si="711"/>
        <v>0</v>
      </c>
      <c r="AA538" s="184">
        <f t="shared" si="712"/>
        <v>0</v>
      </c>
      <c r="AB538" s="128"/>
      <c r="AC538" s="5">
        <f>SUMIF('Uitdraai administratie'!G:G,A:A,'Uitdraai administratie'!F:F)</f>
        <v>0</v>
      </c>
      <c r="AH538" s="128">
        <f>SUMIF('Uitdraai administratie'!G:G,A:A,'Uitdraai administratie'!F:F)</f>
        <v>0</v>
      </c>
      <c r="AI538" s="201">
        <f t="shared" si="713"/>
        <v>0</v>
      </c>
      <c r="AJ538" s="203">
        <f t="shared" si="714"/>
        <v>0</v>
      </c>
      <c r="AL538" s="174">
        <f>SUMIF('Uitdraai administratie'!G:G,A:A,'Uitdraai administratie'!T:T)</f>
        <v>0</v>
      </c>
      <c r="AM538" s="174">
        <f t="shared" si="715"/>
        <v>0</v>
      </c>
      <c r="AN538" s="174">
        <f t="shared" si="716"/>
        <v>0</v>
      </c>
    </row>
    <row r="539" spans="1:40" x14ac:dyDescent="0.25">
      <c r="A539" s="15">
        <v>4613</v>
      </c>
      <c r="B539" s="64" t="s">
        <v>441</v>
      </c>
      <c r="C539" s="64" t="s">
        <v>412</v>
      </c>
      <c r="D539" s="56"/>
      <c r="E539" s="61"/>
      <c r="F539" s="65">
        <v>1</v>
      </c>
      <c r="H539" s="59">
        <f t="shared" si="705"/>
        <v>1</v>
      </c>
      <c r="I539" s="60">
        <v>1</v>
      </c>
      <c r="J539" s="61" t="s">
        <v>77</v>
      </c>
      <c r="K539" s="57"/>
      <c r="L539" s="174">
        <f t="shared" si="706"/>
        <v>0</v>
      </c>
      <c r="M539" s="174">
        <f>0</f>
        <v>0</v>
      </c>
      <c r="N539" s="5">
        <f t="shared" si="707"/>
        <v>0</v>
      </c>
      <c r="O539" s="67"/>
      <c r="P539" s="5">
        <f t="shared" si="708"/>
        <v>0</v>
      </c>
      <c r="U539" s="5">
        <f t="shared" si="709"/>
        <v>0</v>
      </c>
      <c r="V539" s="63">
        <f t="shared" si="710"/>
        <v>0</v>
      </c>
      <c r="W539" s="139">
        <f t="shared" si="711"/>
        <v>0</v>
      </c>
      <c r="AA539" s="184">
        <f t="shared" si="712"/>
        <v>0</v>
      </c>
      <c r="AB539" s="128"/>
      <c r="AC539" s="5">
        <f>SUMIF('Uitdraai administratie'!G:G,A:A,'Uitdraai administratie'!F:F)</f>
        <v>0</v>
      </c>
      <c r="AH539" s="128">
        <f>SUMIF('Uitdraai administratie'!G:G,A:A,'Uitdraai administratie'!F:F)</f>
        <v>0</v>
      </c>
      <c r="AI539" s="201">
        <f t="shared" si="713"/>
        <v>0</v>
      </c>
      <c r="AJ539" s="203">
        <f t="shared" si="714"/>
        <v>0</v>
      </c>
      <c r="AL539" s="174">
        <f>SUMIF('Uitdraai administratie'!G:G,A:A,'Uitdraai administratie'!T:T)</f>
        <v>0</v>
      </c>
      <c r="AM539" s="174">
        <f t="shared" si="715"/>
        <v>0</v>
      </c>
      <c r="AN539" s="174">
        <f t="shared" si="716"/>
        <v>0</v>
      </c>
    </row>
    <row r="540" spans="1:40" x14ac:dyDescent="0.25">
      <c r="A540" s="15">
        <v>4614</v>
      </c>
      <c r="B540" s="64" t="s">
        <v>442</v>
      </c>
      <c r="C540" s="64" t="s">
        <v>412</v>
      </c>
      <c r="D540" s="56"/>
      <c r="E540" s="61"/>
      <c r="F540" s="65">
        <v>1</v>
      </c>
      <c r="H540" s="59">
        <f t="shared" si="705"/>
        <v>1</v>
      </c>
      <c r="I540" s="60">
        <v>1</v>
      </c>
      <c r="J540" s="61" t="s">
        <v>77</v>
      </c>
      <c r="K540" s="57"/>
      <c r="L540" s="174">
        <f t="shared" si="706"/>
        <v>0</v>
      </c>
      <c r="M540" s="174">
        <f>0</f>
        <v>0</v>
      </c>
      <c r="N540" s="5">
        <f t="shared" si="707"/>
        <v>0</v>
      </c>
      <c r="O540" s="67"/>
      <c r="P540" s="5">
        <f t="shared" si="708"/>
        <v>0</v>
      </c>
      <c r="U540" s="5">
        <f t="shared" si="709"/>
        <v>0</v>
      </c>
      <c r="V540" s="63">
        <f t="shared" si="710"/>
        <v>0</v>
      </c>
      <c r="W540" s="139">
        <f t="shared" si="711"/>
        <v>0</v>
      </c>
      <c r="AA540" s="184">
        <f t="shared" si="712"/>
        <v>0</v>
      </c>
      <c r="AB540" s="128"/>
      <c r="AC540" s="5">
        <f>SUMIF('Uitdraai administratie'!G:G,A:A,'Uitdraai administratie'!F:F)</f>
        <v>0</v>
      </c>
      <c r="AH540" s="128">
        <f>SUMIF('Uitdraai administratie'!G:G,A:A,'Uitdraai administratie'!F:F)</f>
        <v>0</v>
      </c>
      <c r="AI540" s="201">
        <f t="shared" si="713"/>
        <v>0</v>
      </c>
      <c r="AJ540" s="203">
        <f t="shared" si="714"/>
        <v>0</v>
      </c>
      <c r="AL540" s="174">
        <f>SUMIF('Uitdraai administratie'!G:G,A:A,'Uitdraai administratie'!T:T)</f>
        <v>0</v>
      </c>
      <c r="AM540" s="174">
        <f t="shared" si="715"/>
        <v>0</v>
      </c>
      <c r="AN540" s="174">
        <f t="shared" si="716"/>
        <v>0</v>
      </c>
    </row>
    <row r="541" spans="1:40" x14ac:dyDescent="0.25">
      <c r="A541" s="15">
        <v>4620</v>
      </c>
      <c r="B541" s="64" t="s">
        <v>443</v>
      </c>
      <c r="C541" s="64" t="s">
        <v>412</v>
      </c>
      <c r="D541" s="56"/>
      <c r="E541" s="61"/>
      <c r="F541" s="65">
        <v>1</v>
      </c>
      <c r="H541" s="59">
        <f t="shared" si="705"/>
        <v>1</v>
      </c>
      <c r="I541" s="60">
        <v>1</v>
      </c>
      <c r="J541" s="61" t="s">
        <v>77</v>
      </c>
      <c r="K541" s="57"/>
      <c r="L541" s="174">
        <f t="shared" si="706"/>
        <v>0</v>
      </c>
      <c r="M541" s="174">
        <f>0</f>
        <v>0</v>
      </c>
      <c r="N541" s="5">
        <f t="shared" si="707"/>
        <v>0</v>
      </c>
      <c r="O541" s="67"/>
      <c r="P541" s="5">
        <f t="shared" si="708"/>
        <v>0</v>
      </c>
      <c r="U541" s="5">
        <f t="shared" si="709"/>
        <v>0</v>
      </c>
      <c r="V541" s="63">
        <f t="shared" si="710"/>
        <v>0</v>
      </c>
      <c r="W541" s="139">
        <f t="shared" si="711"/>
        <v>0</v>
      </c>
      <c r="AA541" s="184">
        <f t="shared" si="712"/>
        <v>0</v>
      </c>
      <c r="AB541" s="128"/>
      <c r="AC541" s="5">
        <f>SUMIF('Uitdraai administratie'!G:G,A:A,'Uitdraai administratie'!F:F)</f>
        <v>0</v>
      </c>
      <c r="AH541" s="128">
        <f>SUMIF('Uitdraai administratie'!G:G,A:A,'Uitdraai administratie'!F:F)</f>
        <v>0</v>
      </c>
      <c r="AI541" s="201">
        <f t="shared" si="713"/>
        <v>0</v>
      </c>
      <c r="AJ541" s="203">
        <f t="shared" si="714"/>
        <v>0</v>
      </c>
      <c r="AL541" s="174">
        <f>SUMIF('Uitdraai administratie'!G:G,A:A,'Uitdraai administratie'!T:T)</f>
        <v>0</v>
      </c>
      <c r="AM541" s="174">
        <f t="shared" si="715"/>
        <v>0</v>
      </c>
      <c r="AN541" s="174">
        <f t="shared" si="716"/>
        <v>0</v>
      </c>
    </row>
    <row r="542" spans="1:40" x14ac:dyDescent="0.25">
      <c r="A542" s="15">
        <v>4630</v>
      </c>
      <c r="B542" s="64" t="s">
        <v>444</v>
      </c>
      <c r="C542" s="64" t="s">
        <v>412</v>
      </c>
      <c r="D542" s="56"/>
      <c r="E542" s="61"/>
      <c r="F542" s="65">
        <v>1</v>
      </c>
      <c r="H542" s="59">
        <f t="shared" si="705"/>
        <v>1</v>
      </c>
      <c r="I542" s="60">
        <v>1</v>
      </c>
      <c r="J542" s="61" t="s">
        <v>77</v>
      </c>
      <c r="K542" s="57"/>
      <c r="L542" s="174">
        <f t="shared" si="706"/>
        <v>0</v>
      </c>
      <c r="M542" s="174">
        <f>0</f>
        <v>0</v>
      </c>
      <c r="N542" s="5">
        <f t="shared" si="707"/>
        <v>0</v>
      </c>
      <c r="O542" s="67"/>
      <c r="P542" s="5">
        <f t="shared" si="708"/>
        <v>0</v>
      </c>
      <c r="U542" s="5">
        <f t="shared" si="709"/>
        <v>0</v>
      </c>
      <c r="V542" s="63">
        <f t="shared" si="710"/>
        <v>0</v>
      </c>
      <c r="W542" s="139">
        <f t="shared" si="711"/>
        <v>0</v>
      </c>
      <c r="AA542" s="184">
        <f t="shared" si="712"/>
        <v>0</v>
      </c>
      <c r="AB542" s="128"/>
      <c r="AC542" s="5">
        <f>SUMIF('Uitdraai administratie'!G:G,A:A,'Uitdraai administratie'!F:F)</f>
        <v>0</v>
      </c>
      <c r="AH542" s="128">
        <f>SUMIF('Uitdraai administratie'!G:G,A:A,'Uitdraai administratie'!F:F)</f>
        <v>0</v>
      </c>
      <c r="AI542" s="201">
        <f t="shared" si="713"/>
        <v>0</v>
      </c>
      <c r="AJ542" s="203">
        <f t="shared" si="714"/>
        <v>0</v>
      </c>
      <c r="AL542" s="174">
        <f>SUMIF('Uitdraai administratie'!G:G,A:A,'Uitdraai administratie'!T:T)</f>
        <v>0</v>
      </c>
      <c r="AM542" s="174">
        <f t="shared" si="715"/>
        <v>0</v>
      </c>
      <c r="AN542" s="174">
        <f t="shared" si="716"/>
        <v>0</v>
      </c>
    </row>
    <row r="543" spans="1:40" x14ac:dyDescent="0.25">
      <c r="A543" s="15">
        <v>4631</v>
      </c>
      <c r="B543" s="64" t="s">
        <v>445</v>
      </c>
      <c r="C543" s="64" t="s">
        <v>412</v>
      </c>
      <c r="D543" s="56"/>
      <c r="E543" s="61"/>
      <c r="F543" s="65">
        <v>1</v>
      </c>
      <c r="H543" s="59">
        <f t="shared" si="705"/>
        <v>1</v>
      </c>
      <c r="I543" s="60">
        <v>1</v>
      </c>
      <c r="J543" s="61" t="s">
        <v>77</v>
      </c>
      <c r="K543" s="57"/>
      <c r="L543" s="174">
        <f t="shared" si="706"/>
        <v>0</v>
      </c>
      <c r="M543" s="174">
        <f>0</f>
        <v>0</v>
      </c>
      <c r="N543" s="5">
        <f t="shared" si="707"/>
        <v>0</v>
      </c>
      <c r="O543" s="67"/>
      <c r="P543" s="5">
        <f t="shared" si="708"/>
        <v>0</v>
      </c>
      <c r="U543" s="5">
        <f t="shared" si="709"/>
        <v>0</v>
      </c>
      <c r="V543" s="63">
        <f t="shared" si="710"/>
        <v>0</v>
      </c>
      <c r="W543" s="139">
        <f t="shared" si="711"/>
        <v>0</v>
      </c>
      <c r="AA543" s="184">
        <f t="shared" si="712"/>
        <v>0</v>
      </c>
      <c r="AB543" s="128"/>
      <c r="AC543" s="5">
        <f>SUMIF('Uitdraai administratie'!G:G,A:A,'Uitdraai administratie'!F:F)</f>
        <v>0</v>
      </c>
      <c r="AH543" s="128">
        <f>SUMIF('Uitdraai administratie'!G:G,A:A,'Uitdraai administratie'!F:F)</f>
        <v>0</v>
      </c>
      <c r="AI543" s="201">
        <f t="shared" si="713"/>
        <v>0</v>
      </c>
      <c r="AJ543" s="203">
        <f t="shared" si="714"/>
        <v>0</v>
      </c>
      <c r="AL543" s="174">
        <f>SUMIF('Uitdraai administratie'!G:G,A:A,'Uitdraai administratie'!T:T)</f>
        <v>0</v>
      </c>
      <c r="AM543" s="174">
        <f t="shared" si="715"/>
        <v>0</v>
      </c>
      <c r="AN543" s="174">
        <f t="shared" si="716"/>
        <v>0</v>
      </c>
    </row>
    <row r="544" spans="1:40" x14ac:dyDescent="0.25">
      <c r="A544" s="15">
        <v>4632</v>
      </c>
      <c r="B544" s="64" t="s">
        <v>446</v>
      </c>
      <c r="C544" s="64" t="s">
        <v>412</v>
      </c>
      <c r="D544" s="56"/>
      <c r="E544" s="61"/>
      <c r="F544" s="65">
        <v>1</v>
      </c>
      <c r="H544" s="59">
        <f t="shared" si="705"/>
        <v>1</v>
      </c>
      <c r="I544" s="60">
        <v>1</v>
      </c>
      <c r="J544" s="61" t="s">
        <v>77</v>
      </c>
      <c r="K544" s="57"/>
      <c r="L544" s="174">
        <f t="shared" si="706"/>
        <v>0</v>
      </c>
      <c r="M544" s="174">
        <f>0</f>
        <v>0</v>
      </c>
      <c r="N544" s="5">
        <f t="shared" si="707"/>
        <v>0</v>
      </c>
      <c r="O544" s="67"/>
      <c r="P544" s="5">
        <f t="shared" si="708"/>
        <v>0</v>
      </c>
      <c r="U544" s="5">
        <f t="shared" si="709"/>
        <v>0</v>
      </c>
      <c r="V544" s="63">
        <f t="shared" si="710"/>
        <v>0</v>
      </c>
      <c r="W544" s="139">
        <f t="shared" si="711"/>
        <v>0</v>
      </c>
      <c r="AA544" s="184">
        <f t="shared" si="712"/>
        <v>0</v>
      </c>
      <c r="AB544" s="128"/>
      <c r="AC544" s="5">
        <f>SUMIF('Uitdraai administratie'!G:G,A:A,'Uitdraai administratie'!F:F)</f>
        <v>0</v>
      </c>
      <c r="AH544" s="128">
        <f>SUMIF('Uitdraai administratie'!G:G,A:A,'Uitdraai administratie'!F:F)</f>
        <v>0</v>
      </c>
      <c r="AI544" s="201">
        <f t="shared" si="713"/>
        <v>0</v>
      </c>
      <c r="AJ544" s="203">
        <f t="shared" si="714"/>
        <v>0</v>
      </c>
      <c r="AL544" s="174">
        <f>SUMIF('Uitdraai administratie'!G:G,A:A,'Uitdraai administratie'!T:T)</f>
        <v>0</v>
      </c>
      <c r="AM544" s="174">
        <f t="shared" si="715"/>
        <v>0</v>
      </c>
      <c r="AN544" s="174">
        <f t="shared" si="716"/>
        <v>0</v>
      </c>
    </row>
    <row r="545" spans="1:40" x14ac:dyDescent="0.25">
      <c r="A545" s="15">
        <v>4640</v>
      </c>
      <c r="B545" s="64" t="s">
        <v>447</v>
      </c>
      <c r="C545" s="64" t="s">
        <v>412</v>
      </c>
      <c r="D545" s="56"/>
      <c r="E545" s="61"/>
      <c r="F545" s="65">
        <v>1</v>
      </c>
      <c r="H545" s="59">
        <f t="shared" si="705"/>
        <v>1</v>
      </c>
      <c r="I545" s="60">
        <v>1</v>
      </c>
      <c r="J545" s="61" t="s">
        <v>77</v>
      </c>
      <c r="K545" s="57"/>
      <c r="L545" s="174">
        <f t="shared" si="706"/>
        <v>0</v>
      </c>
      <c r="M545" s="174">
        <f>0</f>
        <v>0</v>
      </c>
      <c r="N545" s="5">
        <f t="shared" si="707"/>
        <v>0</v>
      </c>
      <c r="O545" s="67"/>
      <c r="P545" s="5">
        <f t="shared" si="708"/>
        <v>0</v>
      </c>
      <c r="U545" s="5">
        <f t="shared" si="709"/>
        <v>0</v>
      </c>
      <c r="V545" s="63">
        <f t="shared" si="710"/>
        <v>0</v>
      </c>
      <c r="W545" s="139">
        <f t="shared" si="711"/>
        <v>0</v>
      </c>
      <c r="AA545" s="184">
        <f t="shared" si="712"/>
        <v>0</v>
      </c>
      <c r="AB545" s="128"/>
      <c r="AC545" s="5">
        <f>SUMIF('Uitdraai administratie'!G:G,A:A,'Uitdraai administratie'!F:F)</f>
        <v>0</v>
      </c>
      <c r="AH545" s="128">
        <f>SUMIF('Uitdraai administratie'!G:G,A:A,'Uitdraai administratie'!F:F)</f>
        <v>0</v>
      </c>
      <c r="AI545" s="201">
        <f t="shared" si="713"/>
        <v>0</v>
      </c>
      <c r="AJ545" s="203">
        <f t="shared" si="714"/>
        <v>0</v>
      </c>
      <c r="AL545" s="174">
        <f>SUMIF('Uitdraai administratie'!G:G,A:A,'Uitdraai administratie'!T:T)</f>
        <v>0</v>
      </c>
      <c r="AM545" s="174">
        <f t="shared" si="715"/>
        <v>0</v>
      </c>
      <c r="AN545" s="174">
        <f t="shared" si="716"/>
        <v>0</v>
      </c>
    </row>
    <row r="546" spans="1:40" x14ac:dyDescent="0.25">
      <c r="A546" s="15">
        <v>4645</v>
      </c>
      <c r="B546" s="64" t="s">
        <v>448</v>
      </c>
      <c r="C546" s="64" t="s">
        <v>412</v>
      </c>
      <c r="D546" s="56"/>
      <c r="E546" s="61"/>
      <c r="F546" s="65">
        <v>1</v>
      </c>
      <c r="H546" s="59">
        <f t="shared" si="705"/>
        <v>1</v>
      </c>
      <c r="I546" s="60">
        <v>1</v>
      </c>
      <c r="J546" s="61" t="s">
        <v>77</v>
      </c>
      <c r="K546" s="57"/>
      <c r="L546" s="174">
        <f t="shared" si="706"/>
        <v>0</v>
      </c>
      <c r="M546" s="174">
        <f>0</f>
        <v>0</v>
      </c>
      <c r="N546" s="5">
        <f t="shared" si="707"/>
        <v>0</v>
      </c>
      <c r="O546" s="67"/>
      <c r="P546" s="5">
        <f t="shared" si="708"/>
        <v>0</v>
      </c>
      <c r="U546" s="5">
        <f t="shared" si="709"/>
        <v>0</v>
      </c>
      <c r="V546" s="63">
        <f t="shared" si="710"/>
        <v>0</v>
      </c>
      <c r="W546" s="139">
        <f t="shared" si="711"/>
        <v>0</v>
      </c>
      <c r="AA546" s="184">
        <f t="shared" si="712"/>
        <v>0</v>
      </c>
      <c r="AB546" s="128"/>
      <c r="AC546" s="5">
        <f>SUMIF('Uitdraai administratie'!G:G,A:A,'Uitdraai administratie'!F:F)</f>
        <v>0</v>
      </c>
      <c r="AH546" s="128">
        <f>SUMIF('Uitdraai administratie'!G:G,A:A,'Uitdraai administratie'!F:F)</f>
        <v>0</v>
      </c>
      <c r="AI546" s="201">
        <f t="shared" si="713"/>
        <v>0</v>
      </c>
      <c r="AJ546" s="203">
        <f t="shared" si="714"/>
        <v>0</v>
      </c>
      <c r="AL546" s="174">
        <f>SUMIF('Uitdraai administratie'!G:G,A:A,'Uitdraai administratie'!T:T)</f>
        <v>0</v>
      </c>
      <c r="AM546" s="174">
        <f t="shared" si="715"/>
        <v>0</v>
      </c>
      <c r="AN546" s="174">
        <f t="shared" si="716"/>
        <v>0</v>
      </c>
    </row>
    <row r="547" spans="1:40" x14ac:dyDescent="0.25">
      <c r="A547" s="15">
        <v>4646</v>
      </c>
      <c r="B547" s="64" t="s">
        <v>449</v>
      </c>
      <c r="C547" s="64" t="s">
        <v>412</v>
      </c>
      <c r="D547" s="56"/>
      <c r="E547" s="61"/>
      <c r="F547" s="65">
        <v>1</v>
      </c>
      <c r="H547" s="59">
        <f t="shared" si="705"/>
        <v>1</v>
      </c>
      <c r="I547" s="60">
        <v>1</v>
      </c>
      <c r="J547" s="61" t="s">
        <v>77</v>
      </c>
      <c r="K547" s="57"/>
      <c r="L547" s="174">
        <f t="shared" si="706"/>
        <v>0</v>
      </c>
      <c r="M547" s="174">
        <f>0</f>
        <v>0</v>
      </c>
      <c r="N547" s="5">
        <f t="shared" si="707"/>
        <v>0</v>
      </c>
      <c r="O547" s="67"/>
      <c r="P547" s="5">
        <f t="shared" si="708"/>
        <v>0</v>
      </c>
      <c r="U547" s="5">
        <f t="shared" si="709"/>
        <v>0</v>
      </c>
      <c r="V547" s="63">
        <f t="shared" si="710"/>
        <v>0</v>
      </c>
      <c r="W547" s="139">
        <f t="shared" si="711"/>
        <v>0</v>
      </c>
      <c r="AA547" s="184">
        <f t="shared" si="712"/>
        <v>0</v>
      </c>
      <c r="AB547" s="128"/>
      <c r="AC547" s="5">
        <f>SUMIF('Uitdraai administratie'!G:G,A:A,'Uitdraai administratie'!F:F)</f>
        <v>0</v>
      </c>
      <c r="AH547" s="128">
        <f>SUMIF('Uitdraai administratie'!G:G,A:A,'Uitdraai administratie'!F:F)</f>
        <v>0</v>
      </c>
      <c r="AI547" s="201">
        <f t="shared" si="713"/>
        <v>0</v>
      </c>
      <c r="AJ547" s="203">
        <f t="shared" si="714"/>
        <v>0</v>
      </c>
      <c r="AL547" s="174">
        <f>SUMIF('Uitdraai administratie'!G:G,A:A,'Uitdraai administratie'!T:T)</f>
        <v>0</v>
      </c>
      <c r="AM547" s="174">
        <f t="shared" si="715"/>
        <v>0</v>
      </c>
      <c r="AN547" s="174">
        <f t="shared" si="716"/>
        <v>0</v>
      </c>
    </row>
    <row r="548" spans="1:40" x14ac:dyDescent="0.25">
      <c r="A548" s="15"/>
      <c r="B548" s="71" t="s">
        <v>6</v>
      </c>
      <c r="C548" s="71"/>
      <c r="D548" s="56"/>
      <c r="H548" s="59"/>
      <c r="J548" s="61"/>
      <c r="K548" s="57"/>
      <c r="L548" s="170">
        <f t="shared" ref="L548:M548" si="717">SUM(L532:L547)</f>
        <v>0</v>
      </c>
      <c r="M548" s="170">
        <f t="shared" si="717"/>
        <v>0</v>
      </c>
      <c r="N548" s="27">
        <f t="shared" ref="N548:W548" si="718">SUM(N532:N547)</f>
        <v>0</v>
      </c>
      <c r="O548" s="72">
        <f t="shared" si="718"/>
        <v>0</v>
      </c>
      <c r="P548" s="27">
        <f t="shared" si="718"/>
        <v>0</v>
      </c>
      <c r="Q548" s="73">
        <f t="shared" si="718"/>
        <v>0</v>
      </c>
      <c r="R548" s="73">
        <f t="shared" si="718"/>
        <v>0</v>
      </c>
      <c r="S548" s="73">
        <f t="shared" si="718"/>
        <v>0</v>
      </c>
      <c r="T548" s="73">
        <f t="shared" si="718"/>
        <v>0</v>
      </c>
      <c r="U548" s="5">
        <f t="shared" si="718"/>
        <v>0</v>
      </c>
      <c r="V548" s="73">
        <f t="shared" si="718"/>
        <v>0</v>
      </c>
      <c r="W548" s="141">
        <f t="shared" si="718"/>
        <v>0</v>
      </c>
      <c r="X548" s="147"/>
      <c r="Y548" s="147"/>
      <c r="Z548" s="142"/>
      <c r="AA548" s="181">
        <f t="shared" ref="AA548:AJ548" si="719">SUM(AA532:AA547)</f>
        <v>0</v>
      </c>
      <c r="AB548" s="124">
        <f t="shared" si="719"/>
        <v>0</v>
      </c>
      <c r="AC548" s="27">
        <f t="shared" si="719"/>
        <v>0</v>
      </c>
      <c r="AD548" s="124">
        <f t="shared" si="719"/>
        <v>0</v>
      </c>
      <c r="AE548" s="124">
        <f t="shared" si="719"/>
        <v>0</v>
      </c>
      <c r="AF548" s="124">
        <f t="shared" si="719"/>
        <v>0</v>
      </c>
      <c r="AG548" s="124">
        <f t="shared" si="719"/>
        <v>0</v>
      </c>
      <c r="AH548" s="124">
        <f t="shared" si="719"/>
        <v>0</v>
      </c>
      <c r="AI548" s="201">
        <f t="shared" si="719"/>
        <v>0</v>
      </c>
      <c r="AJ548" s="203">
        <f t="shared" si="719"/>
        <v>0</v>
      </c>
      <c r="AL548" s="170">
        <f t="shared" ref="AL548:AM548" si="720">SUM(AL532:AL547)</f>
        <v>0</v>
      </c>
      <c r="AM548" s="170">
        <f t="shared" si="720"/>
        <v>0</v>
      </c>
      <c r="AN548" s="170">
        <f t="shared" ref="AN548" si="721">SUM(AN532:AN547)</f>
        <v>0</v>
      </c>
    </row>
    <row r="549" spans="1:40" x14ac:dyDescent="0.25">
      <c r="A549" s="42"/>
      <c r="B549" s="64"/>
      <c r="C549" s="64"/>
      <c r="D549" s="56"/>
      <c r="H549" s="59"/>
      <c r="K549" s="57"/>
      <c r="L549" s="174"/>
      <c r="M549" s="174"/>
      <c r="N549" s="5"/>
      <c r="O549" s="67"/>
      <c r="U549" s="5"/>
      <c r="AA549" s="184"/>
      <c r="AB549" s="128"/>
      <c r="AL549" s="174"/>
      <c r="AM549" s="174"/>
      <c r="AN549" s="174"/>
    </row>
    <row r="550" spans="1:40" x14ac:dyDescent="0.25">
      <c r="A550" s="32">
        <v>4650</v>
      </c>
      <c r="B550" s="8" t="s">
        <v>51</v>
      </c>
      <c r="C550" s="8"/>
      <c r="D550" s="56"/>
      <c r="E550" s="61"/>
      <c r="H550" s="59"/>
      <c r="J550" s="61"/>
      <c r="K550" s="57"/>
      <c r="L550" s="174"/>
      <c r="M550" s="174"/>
      <c r="N550" s="5"/>
      <c r="O550" s="67"/>
      <c r="U550" s="5"/>
      <c r="AA550" s="184"/>
      <c r="AB550" s="128"/>
      <c r="AL550" s="174"/>
      <c r="AM550" s="174"/>
      <c r="AN550" s="174"/>
    </row>
    <row r="551" spans="1:40" x14ac:dyDescent="0.25">
      <c r="A551" s="15">
        <v>4651</v>
      </c>
      <c r="B551" s="64" t="s">
        <v>450</v>
      </c>
      <c r="C551" s="64" t="s">
        <v>412</v>
      </c>
      <c r="D551" s="56"/>
      <c r="E551" s="61"/>
      <c r="F551" s="65">
        <v>1</v>
      </c>
      <c r="H551" s="59">
        <f t="shared" ref="H551:H561" si="722">SUM(E551:G551)</f>
        <v>1</v>
      </c>
      <c r="I551" s="60">
        <v>1</v>
      </c>
      <c r="J551" s="61" t="s">
        <v>77</v>
      </c>
      <c r="K551" s="57"/>
      <c r="L551" s="174">
        <f t="shared" ref="L551:L561" si="723">H:H*I:I*K:K</f>
        <v>0</v>
      </c>
      <c r="M551" s="174">
        <f>0</f>
        <v>0</v>
      </c>
      <c r="N551" s="5">
        <f t="shared" ref="N551:N561" si="724">L:L+M:M</f>
        <v>0</v>
      </c>
      <c r="O551" s="67"/>
      <c r="P551" s="5">
        <f t="shared" ref="P551:P561" si="725">MAX(N551-SUM(Q551:T551),0)</f>
        <v>0</v>
      </c>
      <c r="U551" s="5">
        <f t="shared" ref="U551:U561" si="726">N551-SUM(P551:T551)</f>
        <v>0</v>
      </c>
      <c r="V551" s="63">
        <f t="shared" ref="V551:V561" si="727">P551</f>
        <v>0</v>
      </c>
      <c r="W551" s="139">
        <f t="shared" ref="W551:W561" si="728">X:X+Y:Y</f>
        <v>0</v>
      </c>
      <c r="AA551" s="184">
        <f t="shared" ref="AA551:AA561" si="729">AC:AC+AD:AD+AE:AE+AF:AF+AG:AG</f>
        <v>0</v>
      </c>
      <c r="AB551" s="128"/>
      <c r="AC551" s="5">
        <f>SUMIF('Uitdraai administratie'!G:G,A:A,'Uitdraai administratie'!F:F)</f>
        <v>0</v>
      </c>
      <c r="AH551" s="128">
        <f>SUMIF('Uitdraai administratie'!G:G,A:A,'Uitdraai administratie'!F:F)</f>
        <v>0</v>
      </c>
      <c r="AI551" s="201">
        <f t="shared" ref="AI551:AI561" si="730">W:W+AA:AA</f>
        <v>0</v>
      </c>
      <c r="AJ551" s="203">
        <f t="shared" ref="AJ551:AJ561" si="731">N:N-AI:AI</f>
        <v>0</v>
      </c>
      <c r="AL551" s="174">
        <f>SUMIF('Uitdraai administratie'!G:G,A:A,'Uitdraai administratie'!T:T)</f>
        <v>0</v>
      </c>
      <c r="AM551" s="174">
        <f t="shared" ref="AM551:AM561" si="732">M:M</f>
        <v>0</v>
      </c>
      <c r="AN551" s="174">
        <f t="shared" ref="AN551:AN561" si="733">AM:AM-AL:AL</f>
        <v>0</v>
      </c>
    </row>
    <row r="552" spans="1:40" x14ac:dyDescent="0.25">
      <c r="A552" s="15">
        <v>4652</v>
      </c>
      <c r="B552" s="64" t="s">
        <v>451</v>
      </c>
      <c r="C552" s="64" t="s">
        <v>412</v>
      </c>
      <c r="D552" s="56"/>
      <c r="E552" s="61"/>
      <c r="F552" s="65">
        <v>1</v>
      </c>
      <c r="H552" s="59">
        <f t="shared" si="722"/>
        <v>1</v>
      </c>
      <c r="I552" s="60">
        <v>1</v>
      </c>
      <c r="J552" s="61" t="s">
        <v>77</v>
      </c>
      <c r="K552" s="57"/>
      <c r="L552" s="174">
        <f t="shared" si="723"/>
        <v>0</v>
      </c>
      <c r="M552" s="174">
        <f>0</f>
        <v>0</v>
      </c>
      <c r="N552" s="5">
        <f t="shared" si="724"/>
        <v>0</v>
      </c>
      <c r="O552" s="67"/>
      <c r="P552" s="5">
        <f t="shared" si="725"/>
        <v>0</v>
      </c>
      <c r="U552" s="5">
        <f t="shared" si="726"/>
        <v>0</v>
      </c>
      <c r="V552" s="63">
        <f t="shared" si="727"/>
        <v>0</v>
      </c>
      <c r="W552" s="139">
        <f t="shared" si="728"/>
        <v>0</v>
      </c>
      <c r="AA552" s="184">
        <f t="shared" si="729"/>
        <v>0</v>
      </c>
      <c r="AB552" s="128"/>
      <c r="AC552" s="5">
        <f>SUMIF('Uitdraai administratie'!G:G,A:A,'Uitdraai administratie'!F:F)</f>
        <v>0</v>
      </c>
      <c r="AH552" s="128">
        <f>SUMIF('Uitdraai administratie'!G:G,A:A,'Uitdraai administratie'!F:F)</f>
        <v>0</v>
      </c>
      <c r="AI552" s="201">
        <f t="shared" si="730"/>
        <v>0</v>
      </c>
      <c r="AJ552" s="203">
        <f t="shared" si="731"/>
        <v>0</v>
      </c>
      <c r="AL552" s="174">
        <f>SUMIF('Uitdraai administratie'!G:G,A:A,'Uitdraai administratie'!T:T)</f>
        <v>0</v>
      </c>
      <c r="AM552" s="174">
        <f t="shared" si="732"/>
        <v>0</v>
      </c>
      <c r="AN552" s="174">
        <f t="shared" si="733"/>
        <v>0</v>
      </c>
    </row>
    <row r="553" spans="1:40" x14ac:dyDescent="0.25">
      <c r="A553" s="15">
        <v>4653</v>
      </c>
      <c r="B553" s="64" t="s">
        <v>452</v>
      </c>
      <c r="C553" s="64" t="s">
        <v>412</v>
      </c>
      <c r="D553" s="56"/>
      <c r="E553" s="61"/>
      <c r="F553" s="65">
        <v>1</v>
      </c>
      <c r="H553" s="59">
        <f t="shared" si="722"/>
        <v>1</v>
      </c>
      <c r="I553" s="60">
        <v>1</v>
      </c>
      <c r="J553" s="61" t="s">
        <v>77</v>
      </c>
      <c r="K553" s="57"/>
      <c r="L553" s="174">
        <f t="shared" si="723"/>
        <v>0</v>
      </c>
      <c r="M553" s="174">
        <f>0</f>
        <v>0</v>
      </c>
      <c r="N553" s="5">
        <f t="shared" si="724"/>
        <v>0</v>
      </c>
      <c r="O553" s="67"/>
      <c r="P553" s="5">
        <f t="shared" si="725"/>
        <v>0</v>
      </c>
      <c r="U553" s="5">
        <f t="shared" si="726"/>
        <v>0</v>
      </c>
      <c r="V553" s="63">
        <f t="shared" si="727"/>
        <v>0</v>
      </c>
      <c r="W553" s="139">
        <f t="shared" si="728"/>
        <v>0</v>
      </c>
      <c r="AA553" s="184">
        <f t="shared" si="729"/>
        <v>0</v>
      </c>
      <c r="AB553" s="128"/>
      <c r="AC553" s="5">
        <f>SUMIF('Uitdraai administratie'!G:G,A:A,'Uitdraai administratie'!F:F)</f>
        <v>0</v>
      </c>
      <c r="AH553" s="128">
        <f>SUMIF('Uitdraai administratie'!G:G,A:A,'Uitdraai administratie'!F:F)</f>
        <v>0</v>
      </c>
      <c r="AI553" s="201">
        <f t="shared" si="730"/>
        <v>0</v>
      </c>
      <c r="AJ553" s="203">
        <f t="shared" si="731"/>
        <v>0</v>
      </c>
      <c r="AL553" s="174">
        <f>SUMIF('Uitdraai administratie'!G:G,A:A,'Uitdraai administratie'!T:T)</f>
        <v>0</v>
      </c>
      <c r="AM553" s="174">
        <f t="shared" si="732"/>
        <v>0</v>
      </c>
      <c r="AN553" s="174">
        <f t="shared" si="733"/>
        <v>0</v>
      </c>
    </row>
    <row r="554" spans="1:40" x14ac:dyDescent="0.25">
      <c r="A554" s="15">
        <v>4654</v>
      </c>
      <c r="B554" s="64" t="s">
        <v>453</v>
      </c>
      <c r="C554" s="64" t="s">
        <v>412</v>
      </c>
      <c r="D554" s="56"/>
      <c r="E554" s="61"/>
      <c r="F554" s="65">
        <v>1</v>
      </c>
      <c r="H554" s="59">
        <f t="shared" si="722"/>
        <v>1</v>
      </c>
      <c r="I554" s="60">
        <v>1</v>
      </c>
      <c r="J554" s="61" t="s">
        <v>77</v>
      </c>
      <c r="K554" s="57"/>
      <c r="L554" s="174">
        <f t="shared" si="723"/>
        <v>0</v>
      </c>
      <c r="M554" s="174">
        <f>0</f>
        <v>0</v>
      </c>
      <c r="N554" s="5">
        <f t="shared" si="724"/>
        <v>0</v>
      </c>
      <c r="O554" s="67"/>
      <c r="P554" s="5">
        <f t="shared" si="725"/>
        <v>0</v>
      </c>
      <c r="U554" s="5">
        <f t="shared" si="726"/>
        <v>0</v>
      </c>
      <c r="V554" s="63">
        <f t="shared" si="727"/>
        <v>0</v>
      </c>
      <c r="W554" s="139">
        <f t="shared" si="728"/>
        <v>0</v>
      </c>
      <c r="AA554" s="184">
        <f t="shared" si="729"/>
        <v>0</v>
      </c>
      <c r="AB554" s="128"/>
      <c r="AC554" s="5">
        <f>SUMIF('Uitdraai administratie'!G:G,A:A,'Uitdraai administratie'!F:F)</f>
        <v>0</v>
      </c>
      <c r="AH554" s="128">
        <f>SUMIF('Uitdraai administratie'!G:G,A:A,'Uitdraai administratie'!F:F)</f>
        <v>0</v>
      </c>
      <c r="AI554" s="201">
        <f t="shared" si="730"/>
        <v>0</v>
      </c>
      <c r="AJ554" s="203">
        <f t="shared" si="731"/>
        <v>0</v>
      </c>
      <c r="AL554" s="174">
        <f>SUMIF('Uitdraai administratie'!G:G,A:A,'Uitdraai administratie'!T:T)</f>
        <v>0</v>
      </c>
      <c r="AM554" s="174">
        <f t="shared" si="732"/>
        <v>0</v>
      </c>
      <c r="AN554" s="174">
        <f t="shared" si="733"/>
        <v>0</v>
      </c>
    </row>
    <row r="555" spans="1:40" x14ac:dyDescent="0.25">
      <c r="A555" s="15">
        <v>4660</v>
      </c>
      <c r="B555" s="64" t="s">
        <v>454</v>
      </c>
      <c r="C555" s="64" t="s">
        <v>412</v>
      </c>
      <c r="D555" s="56"/>
      <c r="E555" s="61"/>
      <c r="F555" s="65">
        <v>1</v>
      </c>
      <c r="H555" s="59">
        <f t="shared" si="722"/>
        <v>1</v>
      </c>
      <c r="I555" s="60">
        <v>1</v>
      </c>
      <c r="J555" s="61" t="s">
        <v>77</v>
      </c>
      <c r="K555" s="57"/>
      <c r="L555" s="174">
        <f t="shared" si="723"/>
        <v>0</v>
      </c>
      <c r="M555" s="174">
        <f>0</f>
        <v>0</v>
      </c>
      <c r="N555" s="5">
        <f t="shared" si="724"/>
        <v>0</v>
      </c>
      <c r="O555" s="67"/>
      <c r="P555" s="5">
        <f t="shared" si="725"/>
        <v>0</v>
      </c>
      <c r="U555" s="5">
        <f t="shared" si="726"/>
        <v>0</v>
      </c>
      <c r="V555" s="63">
        <f t="shared" si="727"/>
        <v>0</v>
      </c>
      <c r="W555" s="139">
        <f t="shared" si="728"/>
        <v>0</v>
      </c>
      <c r="AA555" s="184">
        <f t="shared" si="729"/>
        <v>0</v>
      </c>
      <c r="AB555" s="128"/>
      <c r="AC555" s="5">
        <f>SUMIF('Uitdraai administratie'!G:G,A:A,'Uitdraai administratie'!F:F)</f>
        <v>0</v>
      </c>
      <c r="AH555" s="128">
        <f>SUMIF('Uitdraai administratie'!G:G,A:A,'Uitdraai administratie'!F:F)</f>
        <v>0</v>
      </c>
      <c r="AI555" s="201">
        <f t="shared" si="730"/>
        <v>0</v>
      </c>
      <c r="AJ555" s="203">
        <f t="shared" si="731"/>
        <v>0</v>
      </c>
      <c r="AL555" s="174">
        <f>SUMIF('Uitdraai administratie'!G:G,A:A,'Uitdraai administratie'!T:T)</f>
        <v>0</v>
      </c>
      <c r="AM555" s="174">
        <f t="shared" si="732"/>
        <v>0</v>
      </c>
      <c r="AN555" s="174">
        <f t="shared" si="733"/>
        <v>0</v>
      </c>
    </row>
    <row r="556" spans="1:40" x14ac:dyDescent="0.25">
      <c r="A556" s="15">
        <v>4661</v>
      </c>
      <c r="B556" s="64" t="s">
        <v>455</v>
      </c>
      <c r="C556" s="64" t="s">
        <v>412</v>
      </c>
      <c r="D556" s="56"/>
      <c r="E556" s="61"/>
      <c r="F556" s="65">
        <v>1</v>
      </c>
      <c r="H556" s="59">
        <f t="shared" si="722"/>
        <v>1</v>
      </c>
      <c r="I556" s="60">
        <v>1</v>
      </c>
      <c r="J556" s="61" t="s">
        <v>77</v>
      </c>
      <c r="K556" s="57"/>
      <c r="L556" s="174">
        <f t="shared" si="723"/>
        <v>0</v>
      </c>
      <c r="M556" s="174">
        <f>0</f>
        <v>0</v>
      </c>
      <c r="N556" s="5">
        <f t="shared" si="724"/>
        <v>0</v>
      </c>
      <c r="O556" s="67"/>
      <c r="P556" s="5">
        <f t="shared" si="725"/>
        <v>0</v>
      </c>
      <c r="U556" s="5">
        <f t="shared" si="726"/>
        <v>0</v>
      </c>
      <c r="V556" s="63">
        <f t="shared" si="727"/>
        <v>0</v>
      </c>
      <c r="W556" s="139">
        <f t="shared" si="728"/>
        <v>0</v>
      </c>
      <c r="AA556" s="184">
        <f t="shared" si="729"/>
        <v>0</v>
      </c>
      <c r="AB556" s="128"/>
      <c r="AC556" s="5">
        <f>SUMIF('Uitdraai administratie'!G:G,A:A,'Uitdraai administratie'!F:F)</f>
        <v>0</v>
      </c>
      <c r="AH556" s="128">
        <f>SUMIF('Uitdraai administratie'!G:G,A:A,'Uitdraai administratie'!F:F)</f>
        <v>0</v>
      </c>
      <c r="AI556" s="201">
        <f t="shared" si="730"/>
        <v>0</v>
      </c>
      <c r="AJ556" s="203">
        <f t="shared" si="731"/>
        <v>0</v>
      </c>
      <c r="AL556" s="174">
        <f>SUMIF('Uitdraai administratie'!G:G,A:A,'Uitdraai administratie'!T:T)</f>
        <v>0</v>
      </c>
      <c r="AM556" s="174">
        <f t="shared" si="732"/>
        <v>0</v>
      </c>
      <c r="AN556" s="174">
        <f t="shared" si="733"/>
        <v>0</v>
      </c>
    </row>
    <row r="557" spans="1:40" x14ac:dyDescent="0.25">
      <c r="A557" s="15">
        <v>4662</v>
      </c>
      <c r="B557" s="64" t="s">
        <v>456</v>
      </c>
      <c r="C557" s="64" t="s">
        <v>412</v>
      </c>
      <c r="D557" s="56"/>
      <c r="E557" s="61"/>
      <c r="F557" s="65">
        <v>1</v>
      </c>
      <c r="H557" s="59">
        <f t="shared" si="722"/>
        <v>1</v>
      </c>
      <c r="I557" s="60">
        <v>1</v>
      </c>
      <c r="J557" s="61" t="s">
        <v>77</v>
      </c>
      <c r="K557" s="57"/>
      <c r="L557" s="174">
        <f t="shared" si="723"/>
        <v>0</v>
      </c>
      <c r="M557" s="174">
        <f>0</f>
        <v>0</v>
      </c>
      <c r="N557" s="5">
        <f t="shared" si="724"/>
        <v>0</v>
      </c>
      <c r="O557" s="67"/>
      <c r="P557" s="5">
        <f t="shared" si="725"/>
        <v>0</v>
      </c>
      <c r="U557" s="5">
        <f t="shared" si="726"/>
        <v>0</v>
      </c>
      <c r="V557" s="63">
        <f t="shared" si="727"/>
        <v>0</v>
      </c>
      <c r="W557" s="139">
        <f t="shared" si="728"/>
        <v>0</v>
      </c>
      <c r="AA557" s="184">
        <f t="shared" si="729"/>
        <v>0</v>
      </c>
      <c r="AB557" s="128"/>
      <c r="AC557" s="5">
        <f>SUMIF('Uitdraai administratie'!G:G,A:A,'Uitdraai administratie'!F:F)</f>
        <v>0</v>
      </c>
      <c r="AH557" s="128">
        <f>SUMIF('Uitdraai administratie'!G:G,A:A,'Uitdraai administratie'!F:F)</f>
        <v>0</v>
      </c>
      <c r="AI557" s="201">
        <f t="shared" si="730"/>
        <v>0</v>
      </c>
      <c r="AJ557" s="203">
        <f t="shared" si="731"/>
        <v>0</v>
      </c>
      <c r="AL557" s="174">
        <f>SUMIF('Uitdraai administratie'!G:G,A:A,'Uitdraai administratie'!T:T)</f>
        <v>0</v>
      </c>
      <c r="AM557" s="174">
        <f t="shared" si="732"/>
        <v>0</v>
      </c>
      <c r="AN557" s="174">
        <f t="shared" si="733"/>
        <v>0</v>
      </c>
    </row>
    <row r="558" spans="1:40" x14ac:dyDescent="0.25">
      <c r="A558" s="15">
        <v>4663</v>
      </c>
      <c r="B558" s="64" t="s">
        <v>457</v>
      </c>
      <c r="C558" s="64" t="s">
        <v>412</v>
      </c>
      <c r="D558" s="56"/>
      <c r="E558" s="61"/>
      <c r="F558" s="65">
        <v>1</v>
      </c>
      <c r="H558" s="59">
        <f t="shared" si="722"/>
        <v>1</v>
      </c>
      <c r="I558" s="60">
        <v>1</v>
      </c>
      <c r="J558" s="61" t="s">
        <v>77</v>
      </c>
      <c r="K558" s="57"/>
      <c r="L558" s="174">
        <f t="shared" si="723"/>
        <v>0</v>
      </c>
      <c r="M558" s="174">
        <f>0</f>
        <v>0</v>
      </c>
      <c r="N558" s="5">
        <f t="shared" si="724"/>
        <v>0</v>
      </c>
      <c r="O558" s="67"/>
      <c r="P558" s="5">
        <f t="shared" si="725"/>
        <v>0</v>
      </c>
      <c r="U558" s="5">
        <f t="shared" si="726"/>
        <v>0</v>
      </c>
      <c r="V558" s="63">
        <f t="shared" si="727"/>
        <v>0</v>
      </c>
      <c r="W558" s="139">
        <f t="shared" si="728"/>
        <v>0</v>
      </c>
      <c r="AA558" s="184">
        <f t="shared" si="729"/>
        <v>0</v>
      </c>
      <c r="AB558" s="128"/>
      <c r="AC558" s="5">
        <f>SUMIF('Uitdraai administratie'!G:G,A:A,'Uitdraai administratie'!F:F)</f>
        <v>0</v>
      </c>
      <c r="AH558" s="128">
        <f>SUMIF('Uitdraai administratie'!G:G,A:A,'Uitdraai administratie'!F:F)</f>
        <v>0</v>
      </c>
      <c r="AI558" s="201">
        <f t="shared" si="730"/>
        <v>0</v>
      </c>
      <c r="AJ558" s="203">
        <f t="shared" si="731"/>
        <v>0</v>
      </c>
      <c r="AL558" s="174">
        <f>SUMIF('Uitdraai administratie'!G:G,A:A,'Uitdraai administratie'!T:T)</f>
        <v>0</v>
      </c>
      <c r="AM558" s="174">
        <f t="shared" si="732"/>
        <v>0</v>
      </c>
      <c r="AN558" s="174">
        <f t="shared" si="733"/>
        <v>0</v>
      </c>
    </row>
    <row r="559" spans="1:40" x14ac:dyDescent="0.25">
      <c r="A559" s="15">
        <v>4670</v>
      </c>
      <c r="B559" s="64" t="s">
        <v>458</v>
      </c>
      <c r="C559" s="64" t="s">
        <v>412</v>
      </c>
      <c r="D559" s="56"/>
      <c r="E559" s="61"/>
      <c r="F559" s="65">
        <v>1</v>
      </c>
      <c r="H559" s="59">
        <f t="shared" si="722"/>
        <v>1</v>
      </c>
      <c r="I559" s="60">
        <v>1</v>
      </c>
      <c r="J559" s="61" t="s">
        <v>77</v>
      </c>
      <c r="K559" s="57"/>
      <c r="L559" s="174">
        <f t="shared" si="723"/>
        <v>0</v>
      </c>
      <c r="M559" s="174">
        <f>0</f>
        <v>0</v>
      </c>
      <c r="N559" s="5">
        <f t="shared" si="724"/>
        <v>0</v>
      </c>
      <c r="O559" s="67"/>
      <c r="P559" s="5">
        <f t="shared" si="725"/>
        <v>0</v>
      </c>
      <c r="U559" s="5">
        <f t="shared" si="726"/>
        <v>0</v>
      </c>
      <c r="V559" s="63">
        <f t="shared" si="727"/>
        <v>0</v>
      </c>
      <c r="W559" s="139">
        <f t="shared" si="728"/>
        <v>0</v>
      </c>
      <c r="AA559" s="184">
        <f t="shared" si="729"/>
        <v>0</v>
      </c>
      <c r="AB559" s="128"/>
      <c r="AC559" s="5">
        <f>SUMIF('Uitdraai administratie'!G:G,A:A,'Uitdraai administratie'!F:F)</f>
        <v>0</v>
      </c>
      <c r="AH559" s="128">
        <f>SUMIF('Uitdraai administratie'!G:G,A:A,'Uitdraai administratie'!F:F)</f>
        <v>0</v>
      </c>
      <c r="AI559" s="201">
        <f t="shared" si="730"/>
        <v>0</v>
      </c>
      <c r="AJ559" s="203">
        <f t="shared" si="731"/>
        <v>0</v>
      </c>
      <c r="AL559" s="174">
        <f>SUMIF('Uitdraai administratie'!G:G,A:A,'Uitdraai administratie'!T:T)</f>
        <v>0</v>
      </c>
      <c r="AM559" s="174">
        <f t="shared" si="732"/>
        <v>0</v>
      </c>
      <c r="AN559" s="174">
        <f t="shared" si="733"/>
        <v>0</v>
      </c>
    </row>
    <row r="560" spans="1:40" x14ac:dyDescent="0.25">
      <c r="A560" s="15">
        <v>4680</v>
      </c>
      <c r="B560" s="64" t="s">
        <v>459</v>
      </c>
      <c r="C560" s="64" t="s">
        <v>412</v>
      </c>
      <c r="D560" s="56"/>
      <c r="E560" s="61"/>
      <c r="F560" s="65">
        <v>1</v>
      </c>
      <c r="H560" s="59">
        <f t="shared" si="722"/>
        <v>1</v>
      </c>
      <c r="I560" s="60">
        <v>1</v>
      </c>
      <c r="J560" s="61" t="s">
        <v>77</v>
      </c>
      <c r="K560" s="57"/>
      <c r="L560" s="174">
        <f t="shared" si="723"/>
        <v>0</v>
      </c>
      <c r="M560" s="174">
        <f>0</f>
        <v>0</v>
      </c>
      <c r="N560" s="5">
        <f t="shared" si="724"/>
        <v>0</v>
      </c>
      <c r="O560" s="67"/>
      <c r="P560" s="5">
        <f t="shared" si="725"/>
        <v>0</v>
      </c>
      <c r="U560" s="5">
        <f t="shared" si="726"/>
        <v>0</v>
      </c>
      <c r="V560" s="63">
        <f t="shared" si="727"/>
        <v>0</v>
      </c>
      <c r="W560" s="139">
        <f t="shared" si="728"/>
        <v>0</v>
      </c>
      <c r="AA560" s="184">
        <f t="shared" si="729"/>
        <v>0</v>
      </c>
      <c r="AB560" s="128"/>
      <c r="AC560" s="5">
        <f>SUMIF('Uitdraai administratie'!G:G,A:A,'Uitdraai administratie'!F:F)</f>
        <v>0</v>
      </c>
      <c r="AH560" s="128">
        <f>SUMIF('Uitdraai administratie'!G:G,A:A,'Uitdraai administratie'!F:F)</f>
        <v>0</v>
      </c>
      <c r="AI560" s="201">
        <f t="shared" si="730"/>
        <v>0</v>
      </c>
      <c r="AJ560" s="203">
        <f t="shared" si="731"/>
        <v>0</v>
      </c>
      <c r="AL560" s="174">
        <f>SUMIF('Uitdraai administratie'!G:G,A:A,'Uitdraai administratie'!T:T)</f>
        <v>0</v>
      </c>
      <c r="AM560" s="174">
        <f t="shared" si="732"/>
        <v>0</v>
      </c>
      <c r="AN560" s="174">
        <f t="shared" si="733"/>
        <v>0</v>
      </c>
    </row>
    <row r="561" spans="1:40" x14ac:dyDescent="0.25">
      <c r="A561" s="15">
        <v>4690</v>
      </c>
      <c r="B561" s="64" t="s">
        <v>460</v>
      </c>
      <c r="C561" s="64" t="s">
        <v>412</v>
      </c>
      <c r="D561" s="56"/>
      <c r="E561" s="61"/>
      <c r="F561" s="65">
        <v>1</v>
      </c>
      <c r="H561" s="59">
        <f t="shared" si="722"/>
        <v>1</v>
      </c>
      <c r="I561" s="60">
        <v>1</v>
      </c>
      <c r="J561" s="61" t="s">
        <v>77</v>
      </c>
      <c r="K561" s="57"/>
      <c r="L561" s="174">
        <f t="shared" si="723"/>
        <v>0</v>
      </c>
      <c r="M561" s="174">
        <f>0</f>
        <v>0</v>
      </c>
      <c r="N561" s="5">
        <f t="shared" si="724"/>
        <v>0</v>
      </c>
      <c r="O561" s="67"/>
      <c r="P561" s="5">
        <f t="shared" si="725"/>
        <v>0</v>
      </c>
      <c r="U561" s="5">
        <f t="shared" si="726"/>
        <v>0</v>
      </c>
      <c r="V561" s="63">
        <f t="shared" si="727"/>
        <v>0</v>
      </c>
      <c r="W561" s="139">
        <f t="shared" si="728"/>
        <v>0</v>
      </c>
      <c r="AA561" s="184">
        <f t="shared" si="729"/>
        <v>0</v>
      </c>
      <c r="AB561" s="128"/>
      <c r="AC561" s="5">
        <f>SUMIF('Uitdraai administratie'!G:G,A:A,'Uitdraai administratie'!F:F)</f>
        <v>0</v>
      </c>
      <c r="AH561" s="128">
        <f>SUMIF('Uitdraai administratie'!G:G,A:A,'Uitdraai administratie'!F:F)</f>
        <v>0</v>
      </c>
      <c r="AI561" s="201">
        <f t="shared" si="730"/>
        <v>0</v>
      </c>
      <c r="AJ561" s="203">
        <f t="shared" si="731"/>
        <v>0</v>
      </c>
      <c r="AL561" s="174">
        <f>SUMIF('Uitdraai administratie'!G:G,A:A,'Uitdraai administratie'!T:T)</f>
        <v>0</v>
      </c>
      <c r="AM561" s="174">
        <f t="shared" si="732"/>
        <v>0</v>
      </c>
      <c r="AN561" s="174">
        <f t="shared" si="733"/>
        <v>0</v>
      </c>
    </row>
    <row r="562" spans="1:40" x14ac:dyDescent="0.25">
      <c r="A562" s="15"/>
      <c r="B562" s="71" t="s">
        <v>6</v>
      </c>
      <c r="C562" s="71"/>
      <c r="D562" s="56"/>
      <c r="H562" s="59"/>
      <c r="J562" s="61"/>
      <c r="K562" s="57"/>
      <c r="L562" s="170">
        <f t="shared" ref="L562:M562" si="734">SUM(L551:L561)</f>
        <v>0</v>
      </c>
      <c r="M562" s="170">
        <f t="shared" si="734"/>
        <v>0</v>
      </c>
      <c r="N562" s="27">
        <f t="shared" ref="N562:W562" si="735">SUM(N551:N561)</f>
        <v>0</v>
      </c>
      <c r="O562" s="72">
        <f t="shared" si="735"/>
        <v>0</v>
      </c>
      <c r="P562" s="27">
        <f t="shared" si="735"/>
        <v>0</v>
      </c>
      <c r="Q562" s="73">
        <f t="shared" si="735"/>
        <v>0</v>
      </c>
      <c r="R562" s="73">
        <f t="shared" si="735"/>
        <v>0</v>
      </c>
      <c r="S562" s="73">
        <f t="shared" si="735"/>
        <v>0</v>
      </c>
      <c r="T562" s="73">
        <f t="shared" si="735"/>
        <v>0</v>
      </c>
      <c r="U562" s="5">
        <f t="shared" si="735"/>
        <v>0</v>
      </c>
      <c r="V562" s="73">
        <f t="shared" si="735"/>
        <v>0</v>
      </c>
      <c r="W562" s="141">
        <f t="shared" si="735"/>
        <v>0</v>
      </c>
      <c r="X562" s="147"/>
      <c r="Y562" s="147"/>
      <c r="Z562" s="142"/>
      <c r="AA562" s="181">
        <f t="shared" ref="AA562:AJ562" si="736">SUM(AA551:AA561)</f>
        <v>0</v>
      </c>
      <c r="AB562" s="124">
        <f t="shared" si="736"/>
        <v>0</v>
      </c>
      <c r="AC562" s="27">
        <f t="shared" si="736"/>
        <v>0</v>
      </c>
      <c r="AD562" s="124">
        <f t="shared" si="736"/>
        <v>0</v>
      </c>
      <c r="AE562" s="124">
        <f t="shared" si="736"/>
        <v>0</v>
      </c>
      <c r="AF562" s="124">
        <f t="shared" si="736"/>
        <v>0</v>
      </c>
      <c r="AG562" s="124">
        <f t="shared" si="736"/>
        <v>0</v>
      </c>
      <c r="AH562" s="124">
        <f t="shared" si="736"/>
        <v>0</v>
      </c>
      <c r="AI562" s="201">
        <f t="shared" si="736"/>
        <v>0</v>
      </c>
      <c r="AJ562" s="203">
        <f t="shared" si="736"/>
        <v>0</v>
      </c>
      <c r="AL562" s="170">
        <f t="shared" ref="AL562:AM562" si="737">SUM(AL551:AL561)</f>
        <v>0</v>
      </c>
      <c r="AM562" s="170">
        <f t="shared" si="737"/>
        <v>0</v>
      </c>
      <c r="AN562" s="170">
        <f t="shared" ref="AN562" si="738">SUM(AN551:AN561)</f>
        <v>0</v>
      </c>
    </row>
    <row r="563" spans="1:40" x14ac:dyDescent="0.25">
      <c r="A563" s="42"/>
      <c r="B563" s="64"/>
      <c r="C563" s="64"/>
      <c r="D563" s="56"/>
      <c r="H563" s="59"/>
      <c r="K563" s="57"/>
      <c r="L563" s="174"/>
      <c r="M563" s="174"/>
      <c r="N563" s="5"/>
      <c r="O563" s="67"/>
      <c r="U563" s="5"/>
      <c r="AA563" s="184"/>
      <c r="AB563" s="128"/>
      <c r="AL563" s="174"/>
      <c r="AM563" s="174"/>
      <c r="AN563" s="174"/>
    </row>
    <row r="564" spans="1:40" x14ac:dyDescent="0.25">
      <c r="A564" s="32">
        <v>4700</v>
      </c>
      <c r="B564" s="8" t="s">
        <v>52</v>
      </c>
      <c r="C564" s="8"/>
      <c r="D564" s="56"/>
      <c r="E564" s="61"/>
      <c r="H564" s="59"/>
      <c r="J564" s="61"/>
      <c r="K564" s="57"/>
      <c r="L564" s="174"/>
      <c r="M564" s="174"/>
      <c r="N564" s="5"/>
      <c r="O564" s="67"/>
      <c r="U564" s="5"/>
      <c r="AA564" s="184"/>
      <c r="AB564" s="128"/>
      <c r="AL564" s="174"/>
      <c r="AM564" s="174"/>
      <c r="AN564" s="174"/>
    </row>
    <row r="565" spans="1:40" x14ac:dyDescent="0.25">
      <c r="A565" s="15">
        <v>4701</v>
      </c>
      <c r="B565" s="64" t="s">
        <v>461</v>
      </c>
      <c r="C565" s="64" t="s">
        <v>412</v>
      </c>
      <c r="D565" s="56"/>
      <c r="E565" s="61"/>
      <c r="F565" s="65">
        <v>1</v>
      </c>
      <c r="H565" s="59">
        <f t="shared" ref="H565:H574" si="739">SUM(E565:G565)</f>
        <v>1</v>
      </c>
      <c r="I565" s="60">
        <v>1</v>
      </c>
      <c r="J565" s="61" t="s">
        <v>77</v>
      </c>
      <c r="K565" s="57"/>
      <c r="L565" s="174">
        <f t="shared" ref="L565:L574" si="740">H:H*I:I*K:K</f>
        <v>0</v>
      </c>
      <c r="M565" s="174">
        <f>0</f>
        <v>0</v>
      </c>
      <c r="N565" s="5">
        <f t="shared" ref="N565:N574" si="741">L:L+M:M</f>
        <v>0</v>
      </c>
      <c r="O565" s="67"/>
      <c r="P565" s="5">
        <f t="shared" ref="P565:P574" si="742">MAX(N565-SUM(Q565:T565),0)</f>
        <v>0</v>
      </c>
      <c r="U565" s="5">
        <f t="shared" ref="U565:U574" si="743">N565-SUM(P565:T565)</f>
        <v>0</v>
      </c>
      <c r="V565" s="63">
        <f t="shared" ref="V565:V574" si="744">P565</f>
        <v>0</v>
      </c>
      <c r="W565" s="139">
        <f t="shared" ref="W565:W574" si="745">X:X+Y:Y</f>
        <v>0</v>
      </c>
      <c r="AA565" s="184">
        <f t="shared" ref="AA565:AA574" si="746">AC:AC+AD:AD+AE:AE+AF:AF+AG:AG</f>
        <v>0</v>
      </c>
      <c r="AB565" s="128"/>
      <c r="AC565" s="5">
        <f>SUMIF('Uitdraai administratie'!G:G,A:A,'Uitdraai administratie'!F:F)</f>
        <v>0</v>
      </c>
      <c r="AH565" s="128">
        <f>SUMIF('Uitdraai administratie'!G:G,A:A,'Uitdraai administratie'!F:F)</f>
        <v>0</v>
      </c>
      <c r="AI565" s="201">
        <f t="shared" ref="AI565:AI574" si="747">W:W+AA:AA</f>
        <v>0</v>
      </c>
      <c r="AJ565" s="203">
        <f t="shared" ref="AJ565:AJ574" si="748">N:N-AI:AI</f>
        <v>0</v>
      </c>
      <c r="AL565" s="174">
        <f>SUMIF('Uitdraai administratie'!G:G,A:A,'Uitdraai administratie'!T:T)</f>
        <v>0</v>
      </c>
      <c r="AM565" s="174">
        <f t="shared" ref="AM565:AM574" si="749">M:M</f>
        <v>0</v>
      </c>
      <c r="AN565" s="174">
        <f t="shared" ref="AN565:AN574" si="750">AM:AM-AL:AL</f>
        <v>0</v>
      </c>
    </row>
    <row r="566" spans="1:40" x14ac:dyDescent="0.25">
      <c r="A566" s="15">
        <v>4702</v>
      </c>
      <c r="B566" s="64" t="s">
        <v>462</v>
      </c>
      <c r="C566" s="64" t="s">
        <v>412</v>
      </c>
      <c r="D566" s="56"/>
      <c r="E566" s="61"/>
      <c r="F566" s="65">
        <v>1</v>
      </c>
      <c r="H566" s="59">
        <f t="shared" si="739"/>
        <v>1</v>
      </c>
      <c r="I566" s="60">
        <v>1</v>
      </c>
      <c r="J566" s="61" t="s">
        <v>77</v>
      </c>
      <c r="K566" s="57"/>
      <c r="L566" s="174">
        <f t="shared" si="740"/>
        <v>0</v>
      </c>
      <c r="M566" s="174">
        <f>0</f>
        <v>0</v>
      </c>
      <c r="N566" s="5">
        <f t="shared" si="741"/>
        <v>0</v>
      </c>
      <c r="O566" s="67"/>
      <c r="P566" s="5">
        <f t="shared" si="742"/>
        <v>0</v>
      </c>
      <c r="U566" s="5">
        <f t="shared" si="743"/>
        <v>0</v>
      </c>
      <c r="V566" s="63">
        <f t="shared" si="744"/>
        <v>0</v>
      </c>
      <c r="W566" s="139">
        <f t="shared" si="745"/>
        <v>0</v>
      </c>
      <c r="AA566" s="184">
        <f t="shared" si="746"/>
        <v>0</v>
      </c>
      <c r="AB566" s="128"/>
      <c r="AC566" s="5">
        <f>SUMIF('Uitdraai administratie'!G:G,A:A,'Uitdraai administratie'!F:F)</f>
        <v>0</v>
      </c>
      <c r="AH566" s="128">
        <f>SUMIF('Uitdraai administratie'!G:G,A:A,'Uitdraai administratie'!F:F)</f>
        <v>0</v>
      </c>
      <c r="AI566" s="201">
        <f t="shared" si="747"/>
        <v>0</v>
      </c>
      <c r="AJ566" s="203">
        <f t="shared" si="748"/>
        <v>0</v>
      </c>
      <c r="AL566" s="174">
        <f>SUMIF('Uitdraai administratie'!G:G,A:A,'Uitdraai administratie'!T:T)</f>
        <v>0</v>
      </c>
      <c r="AM566" s="174">
        <f t="shared" si="749"/>
        <v>0</v>
      </c>
      <c r="AN566" s="174">
        <f t="shared" si="750"/>
        <v>0</v>
      </c>
    </row>
    <row r="567" spans="1:40" x14ac:dyDescent="0.25">
      <c r="A567" s="15">
        <v>4703</v>
      </c>
      <c r="B567" s="64" t="s">
        <v>463</v>
      </c>
      <c r="C567" s="64" t="s">
        <v>412</v>
      </c>
      <c r="D567" s="56"/>
      <c r="E567" s="61"/>
      <c r="F567" s="65">
        <v>1</v>
      </c>
      <c r="H567" s="59">
        <f t="shared" si="739"/>
        <v>1</v>
      </c>
      <c r="I567" s="60">
        <v>1</v>
      </c>
      <c r="J567" s="61" t="s">
        <v>77</v>
      </c>
      <c r="K567" s="57"/>
      <c r="L567" s="174">
        <f t="shared" si="740"/>
        <v>0</v>
      </c>
      <c r="M567" s="174">
        <f>0</f>
        <v>0</v>
      </c>
      <c r="N567" s="5">
        <f t="shared" si="741"/>
        <v>0</v>
      </c>
      <c r="O567" s="67"/>
      <c r="P567" s="5">
        <f t="shared" si="742"/>
        <v>0</v>
      </c>
      <c r="U567" s="5">
        <f t="shared" si="743"/>
        <v>0</v>
      </c>
      <c r="V567" s="63">
        <f t="shared" si="744"/>
        <v>0</v>
      </c>
      <c r="W567" s="139">
        <f t="shared" si="745"/>
        <v>0</v>
      </c>
      <c r="AA567" s="184">
        <f t="shared" si="746"/>
        <v>0</v>
      </c>
      <c r="AB567" s="128"/>
      <c r="AC567" s="5">
        <f>SUMIF('Uitdraai administratie'!G:G,A:A,'Uitdraai administratie'!F:F)</f>
        <v>0</v>
      </c>
      <c r="AH567" s="128">
        <f>SUMIF('Uitdraai administratie'!G:G,A:A,'Uitdraai administratie'!F:F)</f>
        <v>0</v>
      </c>
      <c r="AI567" s="201">
        <f t="shared" si="747"/>
        <v>0</v>
      </c>
      <c r="AJ567" s="203">
        <f t="shared" si="748"/>
        <v>0</v>
      </c>
      <c r="AL567" s="174">
        <f>SUMIF('Uitdraai administratie'!G:G,A:A,'Uitdraai administratie'!T:T)</f>
        <v>0</v>
      </c>
      <c r="AM567" s="174">
        <f t="shared" si="749"/>
        <v>0</v>
      </c>
      <c r="AN567" s="174">
        <f t="shared" si="750"/>
        <v>0</v>
      </c>
    </row>
    <row r="568" spans="1:40" x14ac:dyDescent="0.25">
      <c r="A568" s="15">
        <v>4704</v>
      </c>
      <c r="B568" s="64" t="s">
        <v>464</v>
      </c>
      <c r="C568" s="64" t="s">
        <v>412</v>
      </c>
      <c r="D568" s="56"/>
      <c r="E568" s="61"/>
      <c r="F568" s="65">
        <v>1</v>
      </c>
      <c r="H568" s="59">
        <f t="shared" si="739"/>
        <v>1</v>
      </c>
      <c r="I568" s="60">
        <v>1</v>
      </c>
      <c r="J568" s="61" t="s">
        <v>77</v>
      </c>
      <c r="K568" s="57"/>
      <c r="L568" s="174">
        <f t="shared" si="740"/>
        <v>0</v>
      </c>
      <c r="M568" s="174">
        <f>0</f>
        <v>0</v>
      </c>
      <c r="N568" s="5">
        <f t="shared" si="741"/>
        <v>0</v>
      </c>
      <c r="O568" s="67"/>
      <c r="P568" s="5">
        <f t="shared" si="742"/>
        <v>0</v>
      </c>
      <c r="U568" s="5">
        <f t="shared" si="743"/>
        <v>0</v>
      </c>
      <c r="V568" s="63">
        <f t="shared" si="744"/>
        <v>0</v>
      </c>
      <c r="W568" s="139">
        <f t="shared" si="745"/>
        <v>0</v>
      </c>
      <c r="AA568" s="184">
        <f t="shared" si="746"/>
        <v>0</v>
      </c>
      <c r="AB568" s="128"/>
      <c r="AC568" s="5">
        <f>SUMIF('Uitdraai administratie'!G:G,A:A,'Uitdraai administratie'!F:F)</f>
        <v>0</v>
      </c>
      <c r="AH568" s="128">
        <f>SUMIF('Uitdraai administratie'!G:G,A:A,'Uitdraai administratie'!F:F)</f>
        <v>0</v>
      </c>
      <c r="AI568" s="201">
        <f t="shared" si="747"/>
        <v>0</v>
      </c>
      <c r="AJ568" s="203">
        <f t="shared" si="748"/>
        <v>0</v>
      </c>
      <c r="AL568" s="174">
        <f>SUMIF('Uitdraai administratie'!G:G,A:A,'Uitdraai administratie'!T:T)</f>
        <v>0</v>
      </c>
      <c r="AM568" s="174">
        <f t="shared" si="749"/>
        <v>0</v>
      </c>
      <c r="AN568" s="174">
        <f t="shared" si="750"/>
        <v>0</v>
      </c>
    </row>
    <row r="569" spans="1:40" x14ac:dyDescent="0.25">
      <c r="A569" s="15">
        <v>4705</v>
      </c>
      <c r="B569" s="64" t="s">
        <v>465</v>
      </c>
      <c r="C569" s="64" t="s">
        <v>412</v>
      </c>
      <c r="D569" s="56"/>
      <c r="E569" s="61"/>
      <c r="F569" s="65">
        <v>1</v>
      </c>
      <c r="H569" s="59">
        <f t="shared" si="739"/>
        <v>1</v>
      </c>
      <c r="I569" s="60">
        <v>1</v>
      </c>
      <c r="J569" s="61" t="s">
        <v>77</v>
      </c>
      <c r="K569" s="57"/>
      <c r="L569" s="174">
        <f t="shared" si="740"/>
        <v>0</v>
      </c>
      <c r="M569" s="174">
        <f>0</f>
        <v>0</v>
      </c>
      <c r="N569" s="5">
        <f t="shared" si="741"/>
        <v>0</v>
      </c>
      <c r="O569" s="67"/>
      <c r="P569" s="5">
        <f t="shared" si="742"/>
        <v>0</v>
      </c>
      <c r="U569" s="5">
        <f t="shared" si="743"/>
        <v>0</v>
      </c>
      <c r="V569" s="63">
        <f t="shared" si="744"/>
        <v>0</v>
      </c>
      <c r="W569" s="139">
        <f t="shared" si="745"/>
        <v>0</v>
      </c>
      <c r="AA569" s="184">
        <f t="shared" si="746"/>
        <v>0</v>
      </c>
      <c r="AB569" s="128"/>
      <c r="AC569" s="5">
        <f>SUMIF('Uitdraai administratie'!G:G,A:A,'Uitdraai administratie'!F:F)</f>
        <v>0</v>
      </c>
      <c r="AH569" s="128">
        <f>SUMIF('Uitdraai administratie'!G:G,A:A,'Uitdraai administratie'!F:F)</f>
        <v>0</v>
      </c>
      <c r="AI569" s="201">
        <f t="shared" si="747"/>
        <v>0</v>
      </c>
      <c r="AJ569" s="203">
        <f t="shared" si="748"/>
        <v>0</v>
      </c>
      <c r="AL569" s="174">
        <f>SUMIF('Uitdraai administratie'!G:G,A:A,'Uitdraai administratie'!T:T)</f>
        <v>0</v>
      </c>
      <c r="AM569" s="174">
        <f t="shared" si="749"/>
        <v>0</v>
      </c>
      <c r="AN569" s="174">
        <f t="shared" si="750"/>
        <v>0</v>
      </c>
    </row>
    <row r="570" spans="1:40" x14ac:dyDescent="0.25">
      <c r="A570" s="15">
        <v>4750</v>
      </c>
      <c r="B570" s="64" t="s">
        <v>466</v>
      </c>
      <c r="C570" s="64" t="s">
        <v>412</v>
      </c>
      <c r="D570" s="56"/>
      <c r="E570" s="61"/>
      <c r="F570" s="65">
        <v>1</v>
      </c>
      <c r="H570" s="59">
        <f t="shared" si="739"/>
        <v>1</v>
      </c>
      <c r="I570" s="60">
        <v>1</v>
      </c>
      <c r="J570" s="61" t="s">
        <v>77</v>
      </c>
      <c r="K570" s="57"/>
      <c r="L570" s="174">
        <f t="shared" si="740"/>
        <v>0</v>
      </c>
      <c r="M570" s="174">
        <f>0</f>
        <v>0</v>
      </c>
      <c r="N570" s="5">
        <f t="shared" si="741"/>
        <v>0</v>
      </c>
      <c r="O570" s="67"/>
      <c r="P570" s="5">
        <f t="shared" si="742"/>
        <v>0</v>
      </c>
      <c r="U570" s="5">
        <f t="shared" si="743"/>
        <v>0</v>
      </c>
      <c r="V570" s="63">
        <f t="shared" si="744"/>
        <v>0</v>
      </c>
      <c r="W570" s="139">
        <f t="shared" si="745"/>
        <v>0</v>
      </c>
      <c r="AA570" s="184">
        <f t="shared" si="746"/>
        <v>0</v>
      </c>
      <c r="AB570" s="128"/>
      <c r="AC570" s="5">
        <f>SUMIF('Uitdraai administratie'!G:G,A:A,'Uitdraai administratie'!F:F)</f>
        <v>0</v>
      </c>
      <c r="AH570" s="128">
        <f>SUMIF('Uitdraai administratie'!G:G,A:A,'Uitdraai administratie'!F:F)</f>
        <v>0</v>
      </c>
      <c r="AI570" s="201">
        <f t="shared" si="747"/>
        <v>0</v>
      </c>
      <c r="AJ570" s="203">
        <f t="shared" si="748"/>
        <v>0</v>
      </c>
      <c r="AL570" s="174">
        <f>SUMIF('Uitdraai administratie'!G:G,A:A,'Uitdraai administratie'!T:T)</f>
        <v>0</v>
      </c>
      <c r="AM570" s="174">
        <f t="shared" si="749"/>
        <v>0</v>
      </c>
      <c r="AN570" s="174">
        <f t="shared" si="750"/>
        <v>0</v>
      </c>
    </row>
    <row r="571" spans="1:40" x14ac:dyDescent="0.25">
      <c r="A571" s="15">
        <v>4760</v>
      </c>
      <c r="B571" s="64" t="s">
        <v>467</v>
      </c>
      <c r="C571" s="64" t="s">
        <v>412</v>
      </c>
      <c r="D571" s="56"/>
      <c r="E571" s="61"/>
      <c r="F571" s="65">
        <v>1</v>
      </c>
      <c r="H571" s="59">
        <f t="shared" si="739"/>
        <v>1</v>
      </c>
      <c r="I571" s="60">
        <v>1</v>
      </c>
      <c r="J571" s="61" t="s">
        <v>77</v>
      </c>
      <c r="K571" s="57"/>
      <c r="L571" s="174">
        <f t="shared" si="740"/>
        <v>0</v>
      </c>
      <c r="M571" s="174">
        <f>0</f>
        <v>0</v>
      </c>
      <c r="N571" s="5">
        <f t="shared" si="741"/>
        <v>0</v>
      </c>
      <c r="O571" s="67"/>
      <c r="P571" s="5">
        <f t="shared" si="742"/>
        <v>0</v>
      </c>
      <c r="U571" s="5">
        <f t="shared" si="743"/>
        <v>0</v>
      </c>
      <c r="V571" s="63">
        <f t="shared" si="744"/>
        <v>0</v>
      </c>
      <c r="W571" s="139">
        <f t="shared" si="745"/>
        <v>0</v>
      </c>
      <c r="AA571" s="184">
        <f t="shared" si="746"/>
        <v>0</v>
      </c>
      <c r="AB571" s="128"/>
      <c r="AC571" s="5">
        <f>SUMIF('Uitdraai administratie'!G:G,A:A,'Uitdraai administratie'!F:F)</f>
        <v>0</v>
      </c>
      <c r="AH571" s="128">
        <f>SUMIF('Uitdraai administratie'!G:G,A:A,'Uitdraai administratie'!F:F)</f>
        <v>0</v>
      </c>
      <c r="AI571" s="201">
        <f t="shared" si="747"/>
        <v>0</v>
      </c>
      <c r="AJ571" s="203">
        <f t="shared" si="748"/>
        <v>0</v>
      </c>
      <c r="AL571" s="174">
        <f>SUMIF('Uitdraai administratie'!G:G,A:A,'Uitdraai administratie'!T:T)</f>
        <v>0</v>
      </c>
      <c r="AM571" s="174">
        <f t="shared" si="749"/>
        <v>0</v>
      </c>
      <c r="AN571" s="174">
        <f t="shared" si="750"/>
        <v>0</v>
      </c>
    </row>
    <row r="572" spans="1:40" x14ac:dyDescent="0.25">
      <c r="A572" s="15">
        <v>4770</v>
      </c>
      <c r="B572" s="64" t="s">
        <v>468</v>
      </c>
      <c r="C572" s="64" t="s">
        <v>412</v>
      </c>
      <c r="D572" s="56"/>
      <c r="E572" s="61"/>
      <c r="F572" s="65">
        <v>1</v>
      </c>
      <c r="H572" s="59">
        <f t="shared" si="739"/>
        <v>1</v>
      </c>
      <c r="I572" s="60">
        <v>1</v>
      </c>
      <c r="J572" s="61" t="s">
        <v>77</v>
      </c>
      <c r="K572" s="57"/>
      <c r="L572" s="174">
        <f t="shared" si="740"/>
        <v>0</v>
      </c>
      <c r="M572" s="174">
        <f>0</f>
        <v>0</v>
      </c>
      <c r="N572" s="5">
        <f t="shared" si="741"/>
        <v>0</v>
      </c>
      <c r="O572" s="67"/>
      <c r="P572" s="5">
        <f t="shared" si="742"/>
        <v>0</v>
      </c>
      <c r="U572" s="5">
        <f t="shared" si="743"/>
        <v>0</v>
      </c>
      <c r="V572" s="63">
        <f t="shared" si="744"/>
        <v>0</v>
      </c>
      <c r="W572" s="139">
        <f t="shared" si="745"/>
        <v>0</v>
      </c>
      <c r="AA572" s="184">
        <f t="shared" si="746"/>
        <v>0</v>
      </c>
      <c r="AB572" s="128"/>
      <c r="AC572" s="5">
        <f>SUMIF('Uitdraai administratie'!G:G,A:A,'Uitdraai administratie'!F:F)</f>
        <v>0</v>
      </c>
      <c r="AH572" s="128">
        <f>SUMIF('Uitdraai administratie'!G:G,A:A,'Uitdraai administratie'!F:F)</f>
        <v>0</v>
      </c>
      <c r="AI572" s="201">
        <f t="shared" si="747"/>
        <v>0</v>
      </c>
      <c r="AJ572" s="203">
        <f t="shared" si="748"/>
        <v>0</v>
      </c>
      <c r="AL572" s="174">
        <f>SUMIF('Uitdraai administratie'!G:G,A:A,'Uitdraai administratie'!T:T)</f>
        <v>0</v>
      </c>
      <c r="AM572" s="174">
        <f t="shared" si="749"/>
        <v>0</v>
      </c>
      <c r="AN572" s="174">
        <f t="shared" si="750"/>
        <v>0</v>
      </c>
    </row>
    <row r="573" spans="1:40" x14ac:dyDescent="0.25">
      <c r="A573" s="15">
        <v>4780</v>
      </c>
      <c r="B573" s="64" t="s">
        <v>469</v>
      </c>
      <c r="C573" s="64" t="s">
        <v>412</v>
      </c>
      <c r="D573" s="56"/>
      <c r="E573" s="61"/>
      <c r="F573" s="65">
        <v>1</v>
      </c>
      <c r="H573" s="59">
        <f t="shared" si="739"/>
        <v>1</v>
      </c>
      <c r="I573" s="60">
        <v>1</v>
      </c>
      <c r="J573" s="61" t="s">
        <v>77</v>
      </c>
      <c r="K573" s="57"/>
      <c r="L573" s="174">
        <f t="shared" si="740"/>
        <v>0</v>
      </c>
      <c r="M573" s="174">
        <f>0</f>
        <v>0</v>
      </c>
      <c r="N573" s="5">
        <f t="shared" si="741"/>
        <v>0</v>
      </c>
      <c r="O573" s="67"/>
      <c r="P573" s="5">
        <f t="shared" si="742"/>
        <v>0</v>
      </c>
      <c r="U573" s="5">
        <f t="shared" si="743"/>
        <v>0</v>
      </c>
      <c r="V573" s="63">
        <f t="shared" si="744"/>
        <v>0</v>
      </c>
      <c r="W573" s="139">
        <f t="shared" si="745"/>
        <v>0</v>
      </c>
      <c r="AA573" s="184">
        <f t="shared" si="746"/>
        <v>0</v>
      </c>
      <c r="AB573" s="128"/>
      <c r="AC573" s="5">
        <f>SUMIF('Uitdraai administratie'!G:G,A:A,'Uitdraai administratie'!F:F)</f>
        <v>0</v>
      </c>
      <c r="AH573" s="128">
        <f>SUMIF('Uitdraai administratie'!G:G,A:A,'Uitdraai administratie'!F:F)</f>
        <v>0</v>
      </c>
      <c r="AI573" s="201">
        <f t="shared" si="747"/>
        <v>0</v>
      </c>
      <c r="AJ573" s="203">
        <f t="shared" si="748"/>
        <v>0</v>
      </c>
      <c r="AL573" s="174">
        <f>SUMIF('Uitdraai administratie'!G:G,A:A,'Uitdraai administratie'!T:T)</f>
        <v>0</v>
      </c>
      <c r="AM573" s="174">
        <f t="shared" si="749"/>
        <v>0</v>
      </c>
      <c r="AN573" s="174">
        <f t="shared" si="750"/>
        <v>0</v>
      </c>
    </row>
    <row r="574" spans="1:40" x14ac:dyDescent="0.25">
      <c r="A574" s="15">
        <v>4790</v>
      </c>
      <c r="B574" s="64" t="s">
        <v>470</v>
      </c>
      <c r="C574" s="64" t="s">
        <v>412</v>
      </c>
      <c r="D574" s="56"/>
      <c r="E574" s="61"/>
      <c r="F574" s="65">
        <v>1</v>
      </c>
      <c r="H574" s="59">
        <f t="shared" si="739"/>
        <v>1</v>
      </c>
      <c r="I574" s="60">
        <v>1</v>
      </c>
      <c r="J574" s="61" t="s">
        <v>77</v>
      </c>
      <c r="K574" s="57"/>
      <c r="L574" s="174">
        <f t="shared" si="740"/>
        <v>0</v>
      </c>
      <c r="M574" s="174">
        <f>0</f>
        <v>0</v>
      </c>
      <c r="N574" s="5">
        <f t="shared" si="741"/>
        <v>0</v>
      </c>
      <c r="O574" s="67"/>
      <c r="P574" s="5">
        <f t="shared" si="742"/>
        <v>0</v>
      </c>
      <c r="U574" s="5">
        <f t="shared" si="743"/>
        <v>0</v>
      </c>
      <c r="V574" s="63">
        <f t="shared" si="744"/>
        <v>0</v>
      </c>
      <c r="W574" s="139">
        <f t="shared" si="745"/>
        <v>0</v>
      </c>
      <c r="AA574" s="184">
        <f t="shared" si="746"/>
        <v>0</v>
      </c>
      <c r="AB574" s="128"/>
      <c r="AC574" s="5">
        <f>SUMIF('Uitdraai administratie'!G:G,A:A,'Uitdraai administratie'!F:F)</f>
        <v>0</v>
      </c>
      <c r="AH574" s="128">
        <f>SUMIF('Uitdraai administratie'!G:G,A:A,'Uitdraai administratie'!F:F)</f>
        <v>0</v>
      </c>
      <c r="AI574" s="201">
        <f t="shared" si="747"/>
        <v>0</v>
      </c>
      <c r="AJ574" s="203">
        <f t="shared" si="748"/>
        <v>0</v>
      </c>
      <c r="AL574" s="174">
        <f>SUMIF('Uitdraai administratie'!G:G,A:A,'Uitdraai administratie'!T:T)</f>
        <v>0</v>
      </c>
      <c r="AM574" s="174">
        <f t="shared" si="749"/>
        <v>0</v>
      </c>
      <c r="AN574" s="174">
        <f t="shared" si="750"/>
        <v>0</v>
      </c>
    </row>
    <row r="575" spans="1:40" x14ac:dyDescent="0.25">
      <c r="A575" s="15"/>
      <c r="B575" s="71" t="s">
        <v>6</v>
      </c>
      <c r="C575" s="64"/>
      <c r="D575" s="56"/>
      <c r="H575" s="59"/>
      <c r="J575" s="61"/>
      <c r="K575" s="57"/>
      <c r="L575" s="170">
        <f t="shared" ref="L575:M575" si="751">SUM(L565:L574)</f>
        <v>0</v>
      </c>
      <c r="M575" s="170">
        <f t="shared" si="751"/>
        <v>0</v>
      </c>
      <c r="N575" s="27">
        <f t="shared" ref="N575:W575" si="752">SUM(N565:N574)</f>
        <v>0</v>
      </c>
      <c r="O575" s="72">
        <f t="shared" si="752"/>
        <v>0</v>
      </c>
      <c r="P575" s="27">
        <f t="shared" si="752"/>
        <v>0</v>
      </c>
      <c r="Q575" s="73">
        <f t="shared" si="752"/>
        <v>0</v>
      </c>
      <c r="R575" s="73">
        <f t="shared" si="752"/>
        <v>0</v>
      </c>
      <c r="S575" s="73">
        <f t="shared" si="752"/>
        <v>0</v>
      </c>
      <c r="T575" s="73">
        <f t="shared" si="752"/>
        <v>0</v>
      </c>
      <c r="U575" s="5">
        <f t="shared" si="752"/>
        <v>0</v>
      </c>
      <c r="V575" s="73">
        <f t="shared" si="752"/>
        <v>0</v>
      </c>
      <c r="W575" s="141">
        <f t="shared" si="752"/>
        <v>0</v>
      </c>
      <c r="X575" s="147"/>
      <c r="Y575" s="147"/>
      <c r="Z575" s="142"/>
      <c r="AA575" s="181">
        <f t="shared" ref="AA575:AJ575" si="753">SUM(AA565:AA574)</f>
        <v>0</v>
      </c>
      <c r="AB575" s="124">
        <f t="shared" si="753"/>
        <v>0</v>
      </c>
      <c r="AC575" s="27">
        <f t="shared" si="753"/>
        <v>0</v>
      </c>
      <c r="AD575" s="124">
        <f t="shared" si="753"/>
        <v>0</v>
      </c>
      <c r="AE575" s="124">
        <f t="shared" si="753"/>
        <v>0</v>
      </c>
      <c r="AF575" s="124">
        <f t="shared" si="753"/>
        <v>0</v>
      </c>
      <c r="AG575" s="124">
        <f t="shared" si="753"/>
        <v>0</v>
      </c>
      <c r="AH575" s="124">
        <f t="shared" si="753"/>
        <v>0</v>
      </c>
      <c r="AI575" s="201">
        <f t="shared" si="753"/>
        <v>0</v>
      </c>
      <c r="AJ575" s="203">
        <f t="shared" si="753"/>
        <v>0</v>
      </c>
      <c r="AL575" s="170">
        <f t="shared" ref="AL575:AM575" si="754">SUM(AL565:AL574)</f>
        <v>0</v>
      </c>
      <c r="AM575" s="170">
        <f t="shared" si="754"/>
        <v>0</v>
      </c>
      <c r="AN575" s="170">
        <f t="shared" ref="AN575" si="755">SUM(AN565:AN574)</f>
        <v>0</v>
      </c>
    </row>
    <row r="576" spans="1:40" x14ac:dyDescent="0.25">
      <c r="A576" s="42"/>
      <c r="B576" s="64"/>
      <c r="C576" s="64"/>
      <c r="D576" s="56"/>
      <c r="H576" s="59"/>
      <c r="K576" s="57"/>
      <c r="L576" s="174"/>
      <c r="M576" s="174"/>
      <c r="N576" s="5"/>
      <c r="O576" s="67"/>
      <c r="U576" s="5"/>
      <c r="AA576" s="184"/>
      <c r="AB576" s="128"/>
      <c r="AL576" s="174"/>
      <c r="AM576" s="174"/>
      <c r="AN576" s="174"/>
    </row>
    <row r="577" spans="1:40" x14ac:dyDescent="0.25">
      <c r="A577" s="32">
        <v>4800</v>
      </c>
      <c r="B577" s="8" t="s">
        <v>53</v>
      </c>
      <c r="C577" s="8"/>
      <c r="D577" s="56"/>
      <c r="E577" s="61"/>
      <c r="H577" s="59"/>
      <c r="J577" s="61"/>
      <c r="K577" s="57"/>
      <c r="L577" s="174"/>
      <c r="M577" s="174"/>
      <c r="N577" s="5"/>
      <c r="O577" s="67"/>
      <c r="U577" s="5"/>
      <c r="AA577" s="184"/>
      <c r="AB577" s="128"/>
      <c r="AL577" s="174"/>
      <c r="AM577" s="174"/>
      <c r="AN577" s="174"/>
    </row>
    <row r="578" spans="1:40" x14ac:dyDescent="0.25">
      <c r="A578" s="15">
        <v>4801</v>
      </c>
      <c r="B578" s="64" t="s">
        <v>471</v>
      </c>
      <c r="C578" s="64" t="s">
        <v>412</v>
      </c>
      <c r="D578" s="56"/>
      <c r="E578" s="61"/>
      <c r="F578" s="65">
        <v>1</v>
      </c>
      <c r="H578" s="59">
        <f t="shared" ref="H578:H601" si="756">SUM(E578:G578)</f>
        <v>1</v>
      </c>
      <c r="I578" s="60">
        <v>1</v>
      </c>
      <c r="J578" s="61" t="s">
        <v>77</v>
      </c>
      <c r="K578" s="57"/>
      <c r="L578" s="174">
        <f t="shared" ref="L578:L601" si="757">H:H*I:I*K:K</f>
        <v>0</v>
      </c>
      <c r="M578" s="174">
        <f>0</f>
        <v>0</v>
      </c>
      <c r="N578" s="5">
        <f t="shared" ref="N578:N601" si="758">L:L+M:M</f>
        <v>0</v>
      </c>
      <c r="O578" s="67"/>
      <c r="P578" s="5">
        <f t="shared" ref="P578:P601" si="759">MAX(N578-SUM(Q578:T578),0)</f>
        <v>0</v>
      </c>
      <c r="U578" s="5">
        <f t="shared" ref="U578:U601" si="760">N578-SUM(P578:T578)</f>
        <v>0</v>
      </c>
      <c r="V578" s="63">
        <f t="shared" ref="V578:V601" si="761">P578</f>
        <v>0</v>
      </c>
      <c r="W578" s="139">
        <f t="shared" ref="W578:W601" si="762">X:X+Y:Y</f>
        <v>0</v>
      </c>
      <c r="AA578" s="184">
        <f t="shared" ref="AA578:AA601" si="763">AC:AC+AD:AD+AE:AE+AF:AF+AG:AG</f>
        <v>0</v>
      </c>
      <c r="AB578" s="128"/>
      <c r="AC578" s="5">
        <f>SUMIF('Uitdraai administratie'!G:G,A:A,'Uitdraai administratie'!F:F)</f>
        <v>0</v>
      </c>
      <c r="AH578" s="128">
        <f>SUMIF('Uitdraai administratie'!G:G,A:A,'Uitdraai administratie'!F:F)</f>
        <v>0</v>
      </c>
      <c r="AI578" s="201">
        <f t="shared" ref="AI578:AI601" si="764">W:W+AA:AA</f>
        <v>0</v>
      </c>
      <c r="AJ578" s="203">
        <f t="shared" ref="AJ578:AJ601" si="765">N:N-AI:AI</f>
        <v>0</v>
      </c>
      <c r="AL578" s="174">
        <f>SUMIF('Uitdraai administratie'!G:G,A:A,'Uitdraai administratie'!T:T)</f>
        <v>0</v>
      </c>
      <c r="AM578" s="174">
        <f t="shared" ref="AM578:AM601" si="766">M:M</f>
        <v>0</v>
      </c>
      <c r="AN578" s="174">
        <f t="shared" ref="AN578:AN601" si="767">AM:AM-AL:AL</f>
        <v>0</v>
      </c>
    </row>
    <row r="579" spans="1:40" x14ac:dyDescent="0.25">
      <c r="A579" s="15">
        <v>4802</v>
      </c>
      <c r="B579" s="64" t="s">
        <v>472</v>
      </c>
      <c r="C579" s="64" t="s">
        <v>412</v>
      </c>
      <c r="D579" s="56"/>
      <c r="E579" s="61"/>
      <c r="F579" s="65">
        <v>1</v>
      </c>
      <c r="H579" s="59">
        <f t="shared" si="756"/>
        <v>1</v>
      </c>
      <c r="I579" s="60">
        <v>1</v>
      </c>
      <c r="J579" s="61" t="s">
        <v>77</v>
      </c>
      <c r="K579" s="57"/>
      <c r="L579" s="174">
        <f t="shared" si="757"/>
        <v>0</v>
      </c>
      <c r="M579" s="174">
        <f>0</f>
        <v>0</v>
      </c>
      <c r="N579" s="5">
        <f t="shared" si="758"/>
        <v>0</v>
      </c>
      <c r="O579" s="67"/>
      <c r="P579" s="5">
        <f t="shared" si="759"/>
        <v>0</v>
      </c>
      <c r="U579" s="5">
        <f t="shared" si="760"/>
        <v>0</v>
      </c>
      <c r="V579" s="63">
        <f t="shared" si="761"/>
        <v>0</v>
      </c>
      <c r="W579" s="139">
        <f t="shared" si="762"/>
        <v>0</v>
      </c>
      <c r="AA579" s="184">
        <f t="shared" si="763"/>
        <v>0</v>
      </c>
      <c r="AB579" s="128"/>
      <c r="AC579" s="5">
        <f>SUMIF('Uitdraai administratie'!G:G,A:A,'Uitdraai administratie'!F:F)</f>
        <v>0</v>
      </c>
      <c r="AH579" s="128">
        <f>SUMIF('Uitdraai administratie'!G:G,A:A,'Uitdraai administratie'!F:F)</f>
        <v>0</v>
      </c>
      <c r="AI579" s="201">
        <f t="shared" si="764"/>
        <v>0</v>
      </c>
      <c r="AJ579" s="203">
        <f t="shared" si="765"/>
        <v>0</v>
      </c>
      <c r="AL579" s="174">
        <f>SUMIF('Uitdraai administratie'!G:G,A:A,'Uitdraai administratie'!T:T)</f>
        <v>0</v>
      </c>
      <c r="AM579" s="174">
        <f t="shared" si="766"/>
        <v>0</v>
      </c>
      <c r="AN579" s="174">
        <f t="shared" si="767"/>
        <v>0</v>
      </c>
    </row>
    <row r="580" spans="1:40" x14ac:dyDescent="0.25">
      <c r="A580" s="15">
        <v>4803</v>
      </c>
      <c r="B580" s="64" t="s">
        <v>473</v>
      </c>
      <c r="C580" s="64" t="s">
        <v>412</v>
      </c>
      <c r="D580" s="56"/>
      <c r="E580" s="61"/>
      <c r="F580" s="65">
        <v>1</v>
      </c>
      <c r="H580" s="59">
        <f t="shared" si="756"/>
        <v>1</v>
      </c>
      <c r="I580" s="60">
        <v>1</v>
      </c>
      <c r="J580" s="61" t="s">
        <v>77</v>
      </c>
      <c r="K580" s="57"/>
      <c r="L580" s="174">
        <f t="shared" si="757"/>
        <v>0</v>
      </c>
      <c r="M580" s="174">
        <f>0</f>
        <v>0</v>
      </c>
      <c r="N580" s="5">
        <f t="shared" si="758"/>
        <v>0</v>
      </c>
      <c r="O580" s="67"/>
      <c r="P580" s="5">
        <f t="shared" si="759"/>
        <v>0</v>
      </c>
      <c r="U580" s="5">
        <f t="shared" si="760"/>
        <v>0</v>
      </c>
      <c r="V580" s="63">
        <f t="shared" si="761"/>
        <v>0</v>
      </c>
      <c r="W580" s="139">
        <f t="shared" si="762"/>
        <v>0</v>
      </c>
      <c r="AA580" s="184">
        <f t="shared" si="763"/>
        <v>0</v>
      </c>
      <c r="AB580" s="128"/>
      <c r="AC580" s="5">
        <f>SUMIF('Uitdraai administratie'!G:G,A:A,'Uitdraai administratie'!F:F)</f>
        <v>0</v>
      </c>
      <c r="AH580" s="128">
        <f>SUMIF('Uitdraai administratie'!G:G,A:A,'Uitdraai administratie'!F:F)</f>
        <v>0</v>
      </c>
      <c r="AI580" s="201">
        <f t="shared" si="764"/>
        <v>0</v>
      </c>
      <c r="AJ580" s="203">
        <f t="shared" si="765"/>
        <v>0</v>
      </c>
      <c r="AL580" s="174">
        <f>SUMIF('Uitdraai administratie'!G:G,A:A,'Uitdraai administratie'!T:T)</f>
        <v>0</v>
      </c>
      <c r="AM580" s="174">
        <f t="shared" si="766"/>
        <v>0</v>
      </c>
      <c r="AN580" s="174">
        <f t="shared" si="767"/>
        <v>0</v>
      </c>
    </row>
    <row r="581" spans="1:40" x14ac:dyDescent="0.25">
      <c r="A581" s="15">
        <v>4804</v>
      </c>
      <c r="B581" s="64" t="s">
        <v>462</v>
      </c>
      <c r="C581" s="64" t="s">
        <v>412</v>
      </c>
      <c r="D581" s="56"/>
      <c r="E581" s="61"/>
      <c r="F581" s="65">
        <v>1</v>
      </c>
      <c r="H581" s="59">
        <f t="shared" si="756"/>
        <v>1</v>
      </c>
      <c r="I581" s="60">
        <v>1</v>
      </c>
      <c r="J581" s="61" t="s">
        <v>77</v>
      </c>
      <c r="K581" s="57"/>
      <c r="L581" s="174">
        <f t="shared" si="757"/>
        <v>0</v>
      </c>
      <c r="M581" s="174">
        <f>0</f>
        <v>0</v>
      </c>
      <c r="N581" s="5">
        <f t="shared" si="758"/>
        <v>0</v>
      </c>
      <c r="O581" s="67"/>
      <c r="P581" s="5">
        <f t="shared" si="759"/>
        <v>0</v>
      </c>
      <c r="U581" s="5">
        <f t="shared" si="760"/>
        <v>0</v>
      </c>
      <c r="V581" s="63">
        <f t="shared" si="761"/>
        <v>0</v>
      </c>
      <c r="W581" s="139">
        <f t="shared" si="762"/>
        <v>0</v>
      </c>
      <c r="AA581" s="184">
        <f t="shared" si="763"/>
        <v>0</v>
      </c>
      <c r="AB581" s="128"/>
      <c r="AC581" s="5">
        <f>SUMIF('Uitdraai administratie'!G:G,A:A,'Uitdraai administratie'!F:F)</f>
        <v>0</v>
      </c>
      <c r="AH581" s="128">
        <f>SUMIF('Uitdraai administratie'!G:G,A:A,'Uitdraai administratie'!F:F)</f>
        <v>0</v>
      </c>
      <c r="AI581" s="201">
        <f t="shared" si="764"/>
        <v>0</v>
      </c>
      <c r="AJ581" s="203">
        <f t="shared" si="765"/>
        <v>0</v>
      </c>
      <c r="AL581" s="174">
        <f>SUMIF('Uitdraai administratie'!G:G,A:A,'Uitdraai administratie'!T:T)</f>
        <v>0</v>
      </c>
      <c r="AM581" s="174">
        <f t="shared" si="766"/>
        <v>0</v>
      </c>
      <c r="AN581" s="174">
        <f t="shared" si="767"/>
        <v>0</v>
      </c>
    </row>
    <row r="582" spans="1:40" x14ac:dyDescent="0.25">
      <c r="A582" s="15">
        <v>4805</v>
      </c>
      <c r="B582" s="64" t="s">
        <v>474</v>
      </c>
      <c r="C582" s="64" t="s">
        <v>412</v>
      </c>
      <c r="D582" s="56"/>
      <c r="E582" s="61"/>
      <c r="F582" s="65">
        <v>1</v>
      </c>
      <c r="H582" s="59">
        <f t="shared" si="756"/>
        <v>1</v>
      </c>
      <c r="I582" s="60">
        <v>1</v>
      </c>
      <c r="J582" s="61" t="s">
        <v>77</v>
      </c>
      <c r="K582" s="57"/>
      <c r="L582" s="174">
        <f t="shared" si="757"/>
        <v>0</v>
      </c>
      <c r="M582" s="174">
        <f>0</f>
        <v>0</v>
      </c>
      <c r="N582" s="5">
        <f t="shared" si="758"/>
        <v>0</v>
      </c>
      <c r="O582" s="67"/>
      <c r="P582" s="5">
        <f t="shared" si="759"/>
        <v>0</v>
      </c>
      <c r="U582" s="5">
        <f t="shared" si="760"/>
        <v>0</v>
      </c>
      <c r="V582" s="63">
        <f t="shared" si="761"/>
        <v>0</v>
      </c>
      <c r="W582" s="139">
        <f t="shared" si="762"/>
        <v>0</v>
      </c>
      <c r="AA582" s="184">
        <f t="shared" si="763"/>
        <v>0</v>
      </c>
      <c r="AB582" s="128"/>
      <c r="AC582" s="5">
        <f>SUMIF('Uitdraai administratie'!G:G,A:A,'Uitdraai administratie'!F:F)</f>
        <v>0</v>
      </c>
      <c r="AH582" s="128">
        <f>SUMIF('Uitdraai administratie'!G:G,A:A,'Uitdraai administratie'!F:F)</f>
        <v>0</v>
      </c>
      <c r="AI582" s="201">
        <f t="shared" si="764"/>
        <v>0</v>
      </c>
      <c r="AJ582" s="203">
        <f t="shared" si="765"/>
        <v>0</v>
      </c>
      <c r="AL582" s="174">
        <f>SUMIF('Uitdraai administratie'!G:G,A:A,'Uitdraai administratie'!T:T)</f>
        <v>0</v>
      </c>
      <c r="AM582" s="174">
        <f t="shared" si="766"/>
        <v>0</v>
      </c>
      <c r="AN582" s="174">
        <f t="shared" si="767"/>
        <v>0</v>
      </c>
    </row>
    <row r="583" spans="1:40" x14ac:dyDescent="0.25">
      <c r="A583" s="15">
        <v>4806</v>
      </c>
      <c r="B583" s="64" t="s">
        <v>475</v>
      </c>
      <c r="C583" s="64" t="s">
        <v>412</v>
      </c>
      <c r="D583" s="56"/>
      <c r="E583" s="61"/>
      <c r="F583" s="65">
        <v>1</v>
      </c>
      <c r="H583" s="59">
        <f t="shared" si="756"/>
        <v>1</v>
      </c>
      <c r="I583" s="60">
        <v>1</v>
      </c>
      <c r="J583" s="61" t="s">
        <v>77</v>
      </c>
      <c r="K583" s="57"/>
      <c r="L583" s="174">
        <f t="shared" si="757"/>
        <v>0</v>
      </c>
      <c r="M583" s="174">
        <f>0</f>
        <v>0</v>
      </c>
      <c r="N583" s="5">
        <f t="shared" si="758"/>
        <v>0</v>
      </c>
      <c r="O583" s="67"/>
      <c r="P583" s="5">
        <f t="shared" si="759"/>
        <v>0</v>
      </c>
      <c r="U583" s="5">
        <f t="shared" si="760"/>
        <v>0</v>
      </c>
      <c r="V583" s="63">
        <f t="shared" si="761"/>
        <v>0</v>
      </c>
      <c r="W583" s="139">
        <f t="shared" si="762"/>
        <v>0</v>
      </c>
      <c r="AA583" s="184">
        <f t="shared" si="763"/>
        <v>0</v>
      </c>
      <c r="AB583" s="128"/>
      <c r="AC583" s="5">
        <f>SUMIF('Uitdraai administratie'!G:G,A:A,'Uitdraai administratie'!F:F)</f>
        <v>0</v>
      </c>
      <c r="AH583" s="128">
        <f>SUMIF('Uitdraai administratie'!G:G,A:A,'Uitdraai administratie'!F:F)</f>
        <v>0</v>
      </c>
      <c r="AI583" s="201">
        <f t="shared" si="764"/>
        <v>0</v>
      </c>
      <c r="AJ583" s="203">
        <f t="shared" si="765"/>
        <v>0</v>
      </c>
      <c r="AL583" s="174">
        <f>SUMIF('Uitdraai administratie'!G:G,A:A,'Uitdraai administratie'!T:T)</f>
        <v>0</v>
      </c>
      <c r="AM583" s="174">
        <f t="shared" si="766"/>
        <v>0</v>
      </c>
      <c r="AN583" s="174">
        <f t="shared" si="767"/>
        <v>0</v>
      </c>
    </row>
    <row r="584" spans="1:40" x14ac:dyDescent="0.25">
      <c r="A584" s="15">
        <v>4810</v>
      </c>
      <c r="B584" s="64" t="s">
        <v>476</v>
      </c>
      <c r="C584" s="64" t="s">
        <v>412</v>
      </c>
      <c r="D584" s="56"/>
      <c r="E584" s="61"/>
      <c r="F584" s="65">
        <v>1</v>
      </c>
      <c r="H584" s="59">
        <f t="shared" si="756"/>
        <v>1</v>
      </c>
      <c r="I584" s="60">
        <v>1</v>
      </c>
      <c r="J584" s="61" t="s">
        <v>77</v>
      </c>
      <c r="K584" s="57"/>
      <c r="L584" s="174">
        <f t="shared" si="757"/>
        <v>0</v>
      </c>
      <c r="M584" s="174">
        <f>0</f>
        <v>0</v>
      </c>
      <c r="N584" s="5">
        <f t="shared" si="758"/>
        <v>0</v>
      </c>
      <c r="O584" s="67"/>
      <c r="P584" s="5">
        <f t="shared" si="759"/>
        <v>0</v>
      </c>
      <c r="U584" s="5">
        <f t="shared" si="760"/>
        <v>0</v>
      </c>
      <c r="V584" s="63">
        <f t="shared" si="761"/>
        <v>0</v>
      </c>
      <c r="W584" s="139">
        <f t="shared" si="762"/>
        <v>0</v>
      </c>
      <c r="AA584" s="184">
        <f t="shared" si="763"/>
        <v>0</v>
      </c>
      <c r="AB584" s="128"/>
      <c r="AC584" s="5">
        <f>SUMIF('Uitdraai administratie'!G:G,A:A,'Uitdraai administratie'!F:F)</f>
        <v>0</v>
      </c>
      <c r="AH584" s="128">
        <f>SUMIF('Uitdraai administratie'!G:G,A:A,'Uitdraai administratie'!F:F)</f>
        <v>0</v>
      </c>
      <c r="AI584" s="201">
        <f t="shared" si="764"/>
        <v>0</v>
      </c>
      <c r="AJ584" s="203">
        <f t="shared" si="765"/>
        <v>0</v>
      </c>
      <c r="AL584" s="174">
        <f>SUMIF('Uitdraai administratie'!G:G,A:A,'Uitdraai administratie'!T:T)</f>
        <v>0</v>
      </c>
      <c r="AM584" s="174">
        <f t="shared" si="766"/>
        <v>0</v>
      </c>
      <c r="AN584" s="174">
        <f t="shared" si="767"/>
        <v>0</v>
      </c>
    </row>
    <row r="585" spans="1:40" x14ac:dyDescent="0.25">
      <c r="A585" s="15">
        <v>4811</v>
      </c>
      <c r="B585" s="64" t="s">
        <v>477</v>
      </c>
      <c r="C585" s="64" t="s">
        <v>412</v>
      </c>
      <c r="D585" s="56"/>
      <c r="E585" s="61"/>
      <c r="F585" s="65">
        <v>1</v>
      </c>
      <c r="H585" s="59">
        <f t="shared" si="756"/>
        <v>1</v>
      </c>
      <c r="I585" s="60">
        <v>1</v>
      </c>
      <c r="J585" s="61" t="s">
        <v>77</v>
      </c>
      <c r="K585" s="57"/>
      <c r="L585" s="174">
        <f t="shared" si="757"/>
        <v>0</v>
      </c>
      <c r="M585" s="174">
        <f>0</f>
        <v>0</v>
      </c>
      <c r="N585" s="5">
        <f t="shared" si="758"/>
        <v>0</v>
      </c>
      <c r="O585" s="67"/>
      <c r="P585" s="5">
        <f t="shared" si="759"/>
        <v>0</v>
      </c>
      <c r="U585" s="5">
        <f t="shared" si="760"/>
        <v>0</v>
      </c>
      <c r="V585" s="63">
        <f t="shared" si="761"/>
        <v>0</v>
      </c>
      <c r="W585" s="139">
        <f t="shared" si="762"/>
        <v>0</v>
      </c>
      <c r="AA585" s="184">
        <f t="shared" si="763"/>
        <v>0</v>
      </c>
      <c r="AB585" s="128"/>
      <c r="AC585" s="5">
        <f>SUMIF('Uitdraai administratie'!G:G,A:A,'Uitdraai administratie'!F:F)</f>
        <v>0</v>
      </c>
      <c r="AH585" s="128">
        <f>SUMIF('Uitdraai administratie'!G:G,A:A,'Uitdraai administratie'!F:F)</f>
        <v>0</v>
      </c>
      <c r="AI585" s="201">
        <f t="shared" si="764"/>
        <v>0</v>
      </c>
      <c r="AJ585" s="203">
        <f t="shared" si="765"/>
        <v>0</v>
      </c>
      <c r="AL585" s="174">
        <f>SUMIF('Uitdraai administratie'!G:G,A:A,'Uitdraai administratie'!T:T)</f>
        <v>0</v>
      </c>
      <c r="AM585" s="174">
        <f t="shared" si="766"/>
        <v>0</v>
      </c>
      <c r="AN585" s="174">
        <f t="shared" si="767"/>
        <v>0</v>
      </c>
    </row>
    <row r="586" spans="1:40" x14ac:dyDescent="0.25">
      <c r="A586" s="15">
        <v>4820</v>
      </c>
      <c r="B586" s="64" t="s">
        <v>478</v>
      </c>
      <c r="C586" s="64" t="s">
        <v>412</v>
      </c>
      <c r="D586" s="56"/>
      <c r="E586" s="61"/>
      <c r="F586" s="65">
        <v>1</v>
      </c>
      <c r="H586" s="59">
        <f t="shared" si="756"/>
        <v>1</v>
      </c>
      <c r="I586" s="60">
        <v>1</v>
      </c>
      <c r="J586" s="61" t="s">
        <v>77</v>
      </c>
      <c r="K586" s="57"/>
      <c r="L586" s="174">
        <f t="shared" si="757"/>
        <v>0</v>
      </c>
      <c r="M586" s="174">
        <f>0</f>
        <v>0</v>
      </c>
      <c r="N586" s="5">
        <f t="shared" si="758"/>
        <v>0</v>
      </c>
      <c r="O586" s="67"/>
      <c r="P586" s="5">
        <f t="shared" si="759"/>
        <v>0</v>
      </c>
      <c r="U586" s="5">
        <f t="shared" si="760"/>
        <v>0</v>
      </c>
      <c r="V586" s="63">
        <f t="shared" si="761"/>
        <v>0</v>
      </c>
      <c r="W586" s="139">
        <f t="shared" si="762"/>
        <v>0</v>
      </c>
      <c r="AA586" s="184">
        <f t="shared" si="763"/>
        <v>0</v>
      </c>
      <c r="AB586" s="128"/>
      <c r="AC586" s="5">
        <f>SUMIF('Uitdraai administratie'!G:G,A:A,'Uitdraai administratie'!F:F)</f>
        <v>0</v>
      </c>
      <c r="AH586" s="128">
        <f>SUMIF('Uitdraai administratie'!G:G,A:A,'Uitdraai administratie'!F:F)</f>
        <v>0</v>
      </c>
      <c r="AI586" s="201">
        <f t="shared" si="764"/>
        <v>0</v>
      </c>
      <c r="AJ586" s="203">
        <f t="shared" si="765"/>
        <v>0</v>
      </c>
      <c r="AL586" s="174">
        <f>SUMIF('Uitdraai administratie'!G:G,A:A,'Uitdraai administratie'!T:T)</f>
        <v>0</v>
      </c>
      <c r="AM586" s="174">
        <f t="shared" si="766"/>
        <v>0</v>
      </c>
      <c r="AN586" s="174">
        <f t="shared" si="767"/>
        <v>0</v>
      </c>
    </row>
    <row r="587" spans="1:40" x14ac:dyDescent="0.25">
      <c r="A587" s="15">
        <v>4821</v>
      </c>
      <c r="B587" s="64" t="s">
        <v>479</v>
      </c>
      <c r="C587" s="64" t="s">
        <v>412</v>
      </c>
      <c r="D587" s="56"/>
      <c r="E587" s="61"/>
      <c r="F587" s="65">
        <v>1</v>
      </c>
      <c r="H587" s="59">
        <f t="shared" si="756"/>
        <v>1</v>
      </c>
      <c r="I587" s="60">
        <v>1</v>
      </c>
      <c r="J587" s="61" t="s">
        <v>77</v>
      </c>
      <c r="K587" s="57"/>
      <c r="L587" s="174">
        <f t="shared" si="757"/>
        <v>0</v>
      </c>
      <c r="M587" s="174">
        <f>0</f>
        <v>0</v>
      </c>
      <c r="N587" s="5">
        <f t="shared" si="758"/>
        <v>0</v>
      </c>
      <c r="O587" s="67"/>
      <c r="P587" s="5">
        <f t="shared" si="759"/>
        <v>0</v>
      </c>
      <c r="U587" s="5">
        <f t="shared" si="760"/>
        <v>0</v>
      </c>
      <c r="V587" s="63">
        <f t="shared" si="761"/>
        <v>0</v>
      </c>
      <c r="W587" s="139">
        <f t="shared" si="762"/>
        <v>0</v>
      </c>
      <c r="AA587" s="184">
        <f t="shared" si="763"/>
        <v>0</v>
      </c>
      <c r="AB587" s="128"/>
      <c r="AC587" s="5">
        <f>SUMIF('Uitdraai administratie'!G:G,A:A,'Uitdraai administratie'!F:F)</f>
        <v>0</v>
      </c>
      <c r="AH587" s="128">
        <f>SUMIF('Uitdraai administratie'!G:G,A:A,'Uitdraai administratie'!F:F)</f>
        <v>0</v>
      </c>
      <c r="AI587" s="201">
        <f t="shared" si="764"/>
        <v>0</v>
      </c>
      <c r="AJ587" s="203">
        <f t="shared" si="765"/>
        <v>0</v>
      </c>
      <c r="AL587" s="174">
        <f>SUMIF('Uitdraai administratie'!G:G,A:A,'Uitdraai administratie'!T:T)</f>
        <v>0</v>
      </c>
      <c r="AM587" s="174">
        <f t="shared" si="766"/>
        <v>0</v>
      </c>
      <c r="AN587" s="174">
        <f t="shared" si="767"/>
        <v>0</v>
      </c>
    </row>
    <row r="588" spans="1:40" x14ac:dyDescent="0.25">
      <c r="A588" s="15">
        <v>4822</v>
      </c>
      <c r="B588" s="64" t="s">
        <v>480</v>
      </c>
      <c r="C588" s="64" t="s">
        <v>412</v>
      </c>
      <c r="D588" s="56"/>
      <c r="E588" s="61"/>
      <c r="F588" s="65">
        <v>1</v>
      </c>
      <c r="H588" s="59">
        <f t="shared" si="756"/>
        <v>1</v>
      </c>
      <c r="I588" s="60">
        <v>1</v>
      </c>
      <c r="J588" s="61" t="s">
        <v>77</v>
      </c>
      <c r="K588" s="57"/>
      <c r="L588" s="174">
        <f t="shared" si="757"/>
        <v>0</v>
      </c>
      <c r="M588" s="174">
        <f>0</f>
        <v>0</v>
      </c>
      <c r="N588" s="5">
        <f t="shared" si="758"/>
        <v>0</v>
      </c>
      <c r="O588" s="67"/>
      <c r="P588" s="5">
        <f t="shared" si="759"/>
        <v>0</v>
      </c>
      <c r="U588" s="5">
        <f t="shared" si="760"/>
        <v>0</v>
      </c>
      <c r="V588" s="63">
        <f t="shared" si="761"/>
        <v>0</v>
      </c>
      <c r="W588" s="139">
        <f t="shared" si="762"/>
        <v>0</v>
      </c>
      <c r="AA588" s="184">
        <f t="shared" si="763"/>
        <v>0</v>
      </c>
      <c r="AB588" s="128"/>
      <c r="AC588" s="5">
        <f>SUMIF('Uitdraai administratie'!G:G,A:A,'Uitdraai administratie'!F:F)</f>
        <v>0</v>
      </c>
      <c r="AH588" s="128">
        <f>SUMIF('Uitdraai administratie'!G:G,A:A,'Uitdraai administratie'!F:F)</f>
        <v>0</v>
      </c>
      <c r="AI588" s="201">
        <f t="shared" si="764"/>
        <v>0</v>
      </c>
      <c r="AJ588" s="203">
        <f t="shared" si="765"/>
        <v>0</v>
      </c>
      <c r="AL588" s="174">
        <f>SUMIF('Uitdraai administratie'!G:G,A:A,'Uitdraai administratie'!T:T)</f>
        <v>0</v>
      </c>
      <c r="AM588" s="174">
        <f t="shared" si="766"/>
        <v>0</v>
      </c>
      <c r="AN588" s="174">
        <f t="shared" si="767"/>
        <v>0</v>
      </c>
    </row>
    <row r="589" spans="1:40" x14ac:dyDescent="0.25">
      <c r="A589" s="15">
        <v>4823</v>
      </c>
      <c r="B589" s="64" t="s">
        <v>481</v>
      </c>
      <c r="C589" s="64" t="s">
        <v>412</v>
      </c>
      <c r="D589" s="56"/>
      <c r="E589" s="61"/>
      <c r="F589" s="65">
        <v>1</v>
      </c>
      <c r="H589" s="59">
        <f t="shared" si="756"/>
        <v>1</v>
      </c>
      <c r="I589" s="60">
        <v>1</v>
      </c>
      <c r="J589" s="61" t="s">
        <v>77</v>
      </c>
      <c r="K589" s="57"/>
      <c r="L589" s="174">
        <f t="shared" si="757"/>
        <v>0</v>
      </c>
      <c r="M589" s="174">
        <f>0</f>
        <v>0</v>
      </c>
      <c r="N589" s="5">
        <f t="shared" si="758"/>
        <v>0</v>
      </c>
      <c r="O589" s="67"/>
      <c r="P589" s="5">
        <f t="shared" si="759"/>
        <v>0</v>
      </c>
      <c r="U589" s="5">
        <f t="shared" si="760"/>
        <v>0</v>
      </c>
      <c r="V589" s="63">
        <f t="shared" si="761"/>
        <v>0</v>
      </c>
      <c r="W589" s="139">
        <f t="shared" si="762"/>
        <v>0</v>
      </c>
      <c r="AA589" s="184">
        <f t="shared" si="763"/>
        <v>0</v>
      </c>
      <c r="AB589" s="128"/>
      <c r="AC589" s="5">
        <f>SUMIF('Uitdraai administratie'!G:G,A:A,'Uitdraai administratie'!F:F)</f>
        <v>0</v>
      </c>
      <c r="AH589" s="128">
        <f>SUMIF('Uitdraai administratie'!G:G,A:A,'Uitdraai administratie'!F:F)</f>
        <v>0</v>
      </c>
      <c r="AI589" s="201">
        <f t="shared" si="764"/>
        <v>0</v>
      </c>
      <c r="AJ589" s="203">
        <f t="shared" si="765"/>
        <v>0</v>
      </c>
      <c r="AL589" s="174">
        <f>SUMIF('Uitdraai administratie'!G:G,A:A,'Uitdraai administratie'!T:T)</f>
        <v>0</v>
      </c>
      <c r="AM589" s="174">
        <f t="shared" si="766"/>
        <v>0</v>
      </c>
      <c r="AN589" s="174">
        <f t="shared" si="767"/>
        <v>0</v>
      </c>
    </row>
    <row r="590" spans="1:40" x14ac:dyDescent="0.25">
      <c r="A590" s="15">
        <v>4830</v>
      </c>
      <c r="B590" s="64" t="s">
        <v>482</v>
      </c>
      <c r="C590" s="64" t="s">
        <v>412</v>
      </c>
      <c r="D590" s="56"/>
      <c r="E590" s="61"/>
      <c r="F590" s="65">
        <v>1</v>
      </c>
      <c r="H590" s="59">
        <f t="shared" si="756"/>
        <v>1</v>
      </c>
      <c r="I590" s="60">
        <v>1</v>
      </c>
      <c r="J590" s="61" t="s">
        <v>77</v>
      </c>
      <c r="K590" s="57"/>
      <c r="L590" s="174">
        <f t="shared" si="757"/>
        <v>0</v>
      </c>
      <c r="M590" s="174">
        <f>0</f>
        <v>0</v>
      </c>
      <c r="N590" s="5">
        <f t="shared" si="758"/>
        <v>0</v>
      </c>
      <c r="O590" s="67"/>
      <c r="P590" s="5">
        <f t="shared" si="759"/>
        <v>0</v>
      </c>
      <c r="U590" s="5">
        <f t="shared" si="760"/>
        <v>0</v>
      </c>
      <c r="V590" s="63">
        <f t="shared" si="761"/>
        <v>0</v>
      </c>
      <c r="W590" s="139">
        <f t="shared" si="762"/>
        <v>0</v>
      </c>
      <c r="AA590" s="184">
        <f t="shared" si="763"/>
        <v>0</v>
      </c>
      <c r="AB590" s="128"/>
      <c r="AC590" s="5">
        <f>SUMIF('Uitdraai administratie'!G:G,A:A,'Uitdraai administratie'!F:F)</f>
        <v>0</v>
      </c>
      <c r="AH590" s="128">
        <f>SUMIF('Uitdraai administratie'!G:G,A:A,'Uitdraai administratie'!F:F)</f>
        <v>0</v>
      </c>
      <c r="AI590" s="201">
        <f t="shared" si="764"/>
        <v>0</v>
      </c>
      <c r="AJ590" s="203">
        <f t="shared" si="765"/>
        <v>0</v>
      </c>
      <c r="AL590" s="174">
        <f>SUMIF('Uitdraai administratie'!G:G,A:A,'Uitdraai administratie'!T:T)</f>
        <v>0</v>
      </c>
      <c r="AM590" s="174">
        <f t="shared" si="766"/>
        <v>0</v>
      </c>
      <c r="AN590" s="174">
        <f t="shared" si="767"/>
        <v>0</v>
      </c>
    </row>
    <row r="591" spans="1:40" x14ac:dyDescent="0.25">
      <c r="A591" s="15">
        <v>4831</v>
      </c>
      <c r="B591" s="64" t="s">
        <v>483</v>
      </c>
      <c r="C591" s="64" t="s">
        <v>412</v>
      </c>
      <c r="D591" s="56"/>
      <c r="E591" s="61"/>
      <c r="F591" s="65">
        <v>1</v>
      </c>
      <c r="H591" s="59">
        <f t="shared" si="756"/>
        <v>1</v>
      </c>
      <c r="I591" s="60">
        <v>1</v>
      </c>
      <c r="J591" s="61" t="s">
        <v>77</v>
      </c>
      <c r="K591" s="57"/>
      <c r="L591" s="174">
        <f t="shared" si="757"/>
        <v>0</v>
      </c>
      <c r="M591" s="174">
        <f>0</f>
        <v>0</v>
      </c>
      <c r="N591" s="5">
        <f t="shared" si="758"/>
        <v>0</v>
      </c>
      <c r="O591" s="67"/>
      <c r="P591" s="5">
        <f t="shared" si="759"/>
        <v>0</v>
      </c>
      <c r="U591" s="5">
        <f t="shared" si="760"/>
        <v>0</v>
      </c>
      <c r="V591" s="63">
        <f t="shared" si="761"/>
        <v>0</v>
      </c>
      <c r="W591" s="139">
        <f t="shared" si="762"/>
        <v>0</v>
      </c>
      <c r="AA591" s="184">
        <f t="shared" si="763"/>
        <v>0</v>
      </c>
      <c r="AB591" s="128"/>
      <c r="AC591" s="5">
        <f>SUMIF('Uitdraai administratie'!G:G,A:A,'Uitdraai administratie'!F:F)</f>
        <v>0</v>
      </c>
      <c r="AH591" s="128">
        <f>SUMIF('Uitdraai administratie'!G:G,A:A,'Uitdraai administratie'!F:F)</f>
        <v>0</v>
      </c>
      <c r="AI591" s="201">
        <f t="shared" si="764"/>
        <v>0</v>
      </c>
      <c r="AJ591" s="203">
        <f t="shared" si="765"/>
        <v>0</v>
      </c>
      <c r="AL591" s="174">
        <f>SUMIF('Uitdraai administratie'!G:G,A:A,'Uitdraai administratie'!T:T)</f>
        <v>0</v>
      </c>
      <c r="AM591" s="174">
        <f t="shared" si="766"/>
        <v>0</v>
      </c>
      <c r="AN591" s="174">
        <f t="shared" si="767"/>
        <v>0</v>
      </c>
    </row>
    <row r="592" spans="1:40" x14ac:dyDescent="0.25">
      <c r="A592" s="15">
        <v>4832</v>
      </c>
      <c r="B592" s="64" t="s">
        <v>484</v>
      </c>
      <c r="C592" s="64" t="s">
        <v>412</v>
      </c>
      <c r="D592" s="56"/>
      <c r="E592" s="61"/>
      <c r="F592" s="65">
        <v>1</v>
      </c>
      <c r="H592" s="59">
        <f t="shared" si="756"/>
        <v>1</v>
      </c>
      <c r="I592" s="60">
        <v>1</v>
      </c>
      <c r="J592" s="61" t="s">
        <v>77</v>
      </c>
      <c r="K592" s="57"/>
      <c r="L592" s="174">
        <f t="shared" si="757"/>
        <v>0</v>
      </c>
      <c r="M592" s="174">
        <f>0</f>
        <v>0</v>
      </c>
      <c r="N592" s="5">
        <f t="shared" si="758"/>
        <v>0</v>
      </c>
      <c r="O592" s="67"/>
      <c r="P592" s="5">
        <f t="shared" si="759"/>
        <v>0</v>
      </c>
      <c r="U592" s="5">
        <f t="shared" si="760"/>
        <v>0</v>
      </c>
      <c r="V592" s="63">
        <f t="shared" si="761"/>
        <v>0</v>
      </c>
      <c r="W592" s="139">
        <f t="shared" si="762"/>
        <v>0</v>
      </c>
      <c r="AA592" s="184">
        <f t="shared" si="763"/>
        <v>0</v>
      </c>
      <c r="AB592" s="128"/>
      <c r="AC592" s="5">
        <f>SUMIF('Uitdraai administratie'!G:G,A:A,'Uitdraai administratie'!F:F)</f>
        <v>0</v>
      </c>
      <c r="AH592" s="128">
        <f>SUMIF('Uitdraai administratie'!G:G,A:A,'Uitdraai administratie'!F:F)</f>
        <v>0</v>
      </c>
      <c r="AI592" s="201">
        <f t="shared" si="764"/>
        <v>0</v>
      </c>
      <c r="AJ592" s="203">
        <f t="shared" si="765"/>
        <v>0</v>
      </c>
      <c r="AL592" s="174">
        <f>SUMIF('Uitdraai administratie'!G:G,A:A,'Uitdraai administratie'!T:T)</f>
        <v>0</v>
      </c>
      <c r="AM592" s="174">
        <f t="shared" si="766"/>
        <v>0</v>
      </c>
      <c r="AN592" s="174">
        <f t="shared" si="767"/>
        <v>0</v>
      </c>
    </row>
    <row r="593" spans="1:40" x14ac:dyDescent="0.25">
      <c r="A593" s="15">
        <v>4840</v>
      </c>
      <c r="B593" s="64" t="s">
        <v>485</v>
      </c>
      <c r="C593" s="64" t="s">
        <v>412</v>
      </c>
      <c r="D593" s="56"/>
      <c r="E593" s="61"/>
      <c r="F593" s="65">
        <v>1</v>
      </c>
      <c r="H593" s="59">
        <f t="shared" si="756"/>
        <v>1</v>
      </c>
      <c r="I593" s="60">
        <v>1</v>
      </c>
      <c r="J593" s="61" t="s">
        <v>77</v>
      </c>
      <c r="K593" s="57"/>
      <c r="L593" s="174">
        <f t="shared" si="757"/>
        <v>0</v>
      </c>
      <c r="M593" s="174">
        <f>0</f>
        <v>0</v>
      </c>
      <c r="N593" s="5">
        <f t="shared" si="758"/>
        <v>0</v>
      </c>
      <c r="O593" s="67"/>
      <c r="P593" s="5">
        <f t="shared" si="759"/>
        <v>0</v>
      </c>
      <c r="U593" s="5">
        <f t="shared" si="760"/>
        <v>0</v>
      </c>
      <c r="V593" s="63">
        <f t="shared" si="761"/>
        <v>0</v>
      </c>
      <c r="W593" s="139">
        <f t="shared" si="762"/>
        <v>0</v>
      </c>
      <c r="AA593" s="184">
        <f t="shared" si="763"/>
        <v>0</v>
      </c>
      <c r="AB593" s="128"/>
      <c r="AC593" s="5">
        <f>SUMIF('Uitdraai administratie'!G:G,A:A,'Uitdraai administratie'!F:F)</f>
        <v>0</v>
      </c>
      <c r="AH593" s="128">
        <f>SUMIF('Uitdraai administratie'!G:G,A:A,'Uitdraai administratie'!F:F)</f>
        <v>0</v>
      </c>
      <c r="AI593" s="201">
        <f t="shared" si="764"/>
        <v>0</v>
      </c>
      <c r="AJ593" s="203">
        <f t="shared" si="765"/>
        <v>0</v>
      </c>
      <c r="AL593" s="174">
        <f>SUMIF('Uitdraai administratie'!G:G,A:A,'Uitdraai administratie'!T:T)</f>
        <v>0</v>
      </c>
      <c r="AM593" s="174">
        <f t="shared" si="766"/>
        <v>0</v>
      </c>
      <c r="AN593" s="174">
        <f t="shared" si="767"/>
        <v>0</v>
      </c>
    </row>
    <row r="594" spans="1:40" x14ac:dyDescent="0.25">
      <c r="A594" s="15">
        <v>4841</v>
      </c>
      <c r="B594" s="64" t="s">
        <v>486</v>
      </c>
      <c r="C594" s="64" t="s">
        <v>412</v>
      </c>
      <c r="D594" s="56"/>
      <c r="E594" s="61"/>
      <c r="F594" s="65">
        <v>1</v>
      </c>
      <c r="H594" s="59">
        <f t="shared" si="756"/>
        <v>1</v>
      </c>
      <c r="I594" s="60">
        <v>1</v>
      </c>
      <c r="J594" s="61" t="s">
        <v>77</v>
      </c>
      <c r="K594" s="57"/>
      <c r="L594" s="174">
        <f t="shared" si="757"/>
        <v>0</v>
      </c>
      <c r="M594" s="174">
        <f>0</f>
        <v>0</v>
      </c>
      <c r="N594" s="5">
        <f t="shared" si="758"/>
        <v>0</v>
      </c>
      <c r="O594" s="67"/>
      <c r="P594" s="5">
        <f t="shared" si="759"/>
        <v>0</v>
      </c>
      <c r="U594" s="5">
        <f t="shared" si="760"/>
        <v>0</v>
      </c>
      <c r="V594" s="63">
        <f t="shared" si="761"/>
        <v>0</v>
      </c>
      <c r="W594" s="139">
        <f t="shared" si="762"/>
        <v>0</v>
      </c>
      <c r="AA594" s="184">
        <f t="shared" si="763"/>
        <v>0</v>
      </c>
      <c r="AB594" s="128"/>
      <c r="AC594" s="5">
        <f>SUMIF('Uitdraai administratie'!G:G,A:A,'Uitdraai administratie'!F:F)</f>
        <v>0</v>
      </c>
      <c r="AH594" s="128">
        <f>SUMIF('Uitdraai administratie'!G:G,A:A,'Uitdraai administratie'!F:F)</f>
        <v>0</v>
      </c>
      <c r="AI594" s="201">
        <f t="shared" si="764"/>
        <v>0</v>
      </c>
      <c r="AJ594" s="203">
        <f t="shared" si="765"/>
        <v>0</v>
      </c>
      <c r="AL594" s="174">
        <f>SUMIF('Uitdraai administratie'!G:G,A:A,'Uitdraai administratie'!T:T)</f>
        <v>0</v>
      </c>
      <c r="AM594" s="174">
        <f t="shared" si="766"/>
        <v>0</v>
      </c>
      <c r="AN594" s="174">
        <f t="shared" si="767"/>
        <v>0</v>
      </c>
    </row>
    <row r="595" spans="1:40" x14ac:dyDescent="0.25">
      <c r="A595" s="15">
        <v>4842</v>
      </c>
      <c r="B595" s="64" t="s">
        <v>487</v>
      </c>
      <c r="C595" s="64" t="s">
        <v>412</v>
      </c>
      <c r="D595" s="56"/>
      <c r="E595" s="61"/>
      <c r="F595" s="65">
        <v>1</v>
      </c>
      <c r="H595" s="59">
        <f t="shared" si="756"/>
        <v>1</v>
      </c>
      <c r="I595" s="60">
        <v>1</v>
      </c>
      <c r="J595" s="61" t="s">
        <v>77</v>
      </c>
      <c r="K595" s="57"/>
      <c r="L595" s="174">
        <f t="shared" si="757"/>
        <v>0</v>
      </c>
      <c r="M595" s="174">
        <f>0</f>
        <v>0</v>
      </c>
      <c r="N595" s="5">
        <f t="shared" si="758"/>
        <v>0</v>
      </c>
      <c r="O595" s="67"/>
      <c r="P595" s="5">
        <f t="shared" si="759"/>
        <v>0</v>
      </c>
      <c r="U595" s="5">
        <f t="shared" si="760"/>
        <v>0</v>
      </c>
      <c r="V595" s="63">
        <f t="shared" si="761"/>
        <v>0</v>
      </c>
      <c r="W595" s="139">
        <f t="shared" si="762"/>
        <v>0</v>
      </c>
      <c r="AA595" s="184">
        <f t="shared" si="763"/>
        <v>0</v>
      </c>
      <c r="AB595" s="128"/>
      <c r="AC595" s="5">
        <f>SUMIF('Uitdraai administratie'!G:G,A:A,'Uitdraai administratie'!F:F)</f>
        <v>0</v>
      </c>
      <c r="AH595" s="128">
        <f>SUMIF('Uitdraai administratie'!G:G,A:A,'Uitdraai administratie'!F:F)</f>
        <v>0</v>
      </c>
      <c r="AI595" s="201">
        <f t="shared" si="764"/>
        <v>0</v>
      </c>
      <c r="AJ595" s="203">
        <f t="shared" si="765"/>
        <v>0</v>
      </c>
      <c r="AL595" s="174">
        <f>SUMIF('Uitdraai administratie'!G:G,A:A,'Uitdraai administratie'!T:T)</f>
        <v>0</v>
      </c>
      <c r="AM595" s="174">
        <f t="shared" si="766"/>
        <v>0</v>
      </c>
      <c r="AN595" s="174">
        <f t="shared" si="767"/>
        <v>0</v>
      </c>
    </row>
    <row r="596" spans="1:40" x14ac:dyDescent="0.25">
      <c r="A596" s="15">
        <v>4850</v>
      </c>
      <c r="B596" s="64" t="s">
        <v>488</v>
      </c>
      <c r="C596" s="64" t="s">
        <v>412</v>
      </c>
      <c r="D596" s="56"/>
      <c r="E596" s="61"/>
      <c r="F596" s="65">
        <v>1</v>
      </c>
      <c r="H596" s="59">
        <f t="shared" si="756"/>
        <v>1</v>
      </c>
      <c r="I596" s="60">
        <v>1</v>
      </c>
      <c r="J596" s="61" t="s">
        <v>77</v>
      </c>
      <c r="K596" s="57"/>
      <c r="L596" s="174">
        <f t="shared" si="757"/>
        <v>0</v>
      </c>
      <c r="M596" s="174">
        <f>0</f>
        <v>0</v>
      </c>
      <c r="N596" s="5">
        <f t="shared" si="758"/>
        <v>0</v>
      </c>
      <c r="O596" s="67"/>
      <c r="P596" s="5">
        <f t="shared" si="759"/>
        <v>0</v>
      </c>
      <c r="U596" s="5">
        <f t="shared" si="760"/>
        <v>0</v>
      </c>
      <c r="V596" s="63">
        <f t="shared" si="761"/>
        <v>0</v>
      </c>
      <c r="W596" s="139">
        <f t="shared" si="762"/>
        <v>0</v>
      </c>
      <c r="AA596" s="184">
        <f t="shared" si="763"/>
        <v>0</v>
      </c>
      <c r="AB596" s="128"/>
      <c r="AC596" s="5">
        <f>SUMIF('Uitdraai administratie'!G:G,A:A,'Uitdraai administratie'!F:F)</f>
        <v>0</v>
      </c>
      <c r="AH596" s="128">
        <f>SUMIF('Uitdraai administratie'!G:G,A:A,'Uitdraai administratie'!F:F)</f>
        <v>0</v>
      </c>
      <c r="AI596" s="201">
        <f t="shared" si="764"/>
        <v>0</v>
      </c>
      <c r="AJ596" s="203">
        <f t="shared" si="765"/>
        <v>0</v>
      </c>
      <c r="AL596" s="174">
        <f>SUMIF('Uitdraai administratie'!G:G,A:A,'Uitdraai administratie'!T:T)</f>
        <v>0</v>
      </c>
      <c r="AM596" s="174">
        <f t="shared" si="766"/>
        <v>0</v>
      </c>
      <c r="AN596" s="174">
        <f t="shared" si="767"/>
        <v>0</v>
      </c>
    </row>
    <row r="597" spans="1:40" x14ac:dyDescent="0.25">
      <c r="A597" s="15">
        <v>4851</v>
      </c>
      <c r="B597" s="64" t="s">
        <v>489</v>
      </c>
      <c r="C597" s="64" t="s">
        <v>412</v>
      </c>
      <c r="D597" s="56"/>
      <c r="E597" s="61"/>
      <c r="F597" s="65">
        <v>1</v>
      </c>
      <c r="H597" s="59">
        <f t="shared" si="756"/>
        <v>1</v>
      </c>
      <c r="I597" s="60">
        <v>1</v>
      </c>
      <c r="J597" s="61" t="s">
        <v>77</v>
      </c>
      <c r="K597" s="57"/>
      <c r="L597" s="174">
        <f t="shared" si="757"/>
        <v>0</v>
      </c>
      <c r="M597" s="174">
        <f>0</f>
        <v>0</v>
      </c>
      <c r="N597" s="5">
        <f t="shared" si="758"/>
        <v>0</v>
      </c>
      <c r="O597" s="67"/>
      <c r="P597" s="5">
        <f t="shared" si="759"/>
        <v>0</v>
      </c>
      <c r="U597" s="5">
        <f t="shared" si="760"/>
        <v>0</v>
      </c>
      <c r="V597" s="63">
        <f t="shared" si="761"/>
        <v>0</v>
      </c>
      <c r="W597" s="139">
        <f t="shared" si="762"/>
        <v>0</v>
      </c>
      <c r="AA597" s="184">
        <f t="shared" si="763"/>
        <v>0</v>
      </c>
      <c r="AB597" s="128"/>
      <c r="AC597" s="5">
        <f>SUMIF('Uitdraai administratie'!G:G,A:A,'Uitdraai administratie'!F:F)</f>
        <v>0</v>
      </c>
      <c r="AH597" s="128">
        <f>SUMIF('Uitdraai administratie'!G:G,A:A,'Uitdraai administratie'!F:F)</f>
        <v>0</v>
      </c>
      <c r="AI597" s="201">
        <f t="shared" si="764"/>
        <v>0</v>
      </c>
      <c r="AJ597" s="203">
        <f t="shared" si="765"/>
        <v>0</v>
      </c>
      <c r="AL597" s="174">
        <f>SUMIF('Uitdraai administratie'!G:G,A:A,'Uitdraai administratie'!T:T)</f>
        <v>0</v>
      </c>
      <c r="AM597" s="174">
        <f t="shared" si="766"/>
        <v>0</v>
      </c>
      <c r="AN597" s="174">
        <f t="shared" si="767"/>
        <v>0</v>
      </c>
    </row>
    <row r="598" spans="1:40" x14ac:dyDescent="0.25">
      <c r="A598" s="69">
        <v>4852</v>
      </c>
      <c r="B598" s="64" t="s">
        <v>490</v>
      </c>
      <c r="C598" s="64" t="s">
        <v>412</v>
      </c>
      <c r="D598" s="56"/>
      <c r="E598" s="61"/>
      <c r="F598" s="65">
        <v>1</v>
      </c>
      <c r="H598" s="59">
        <f t="shared" si="756"/>
        <v>1</v>
      </c>
      <c r="I598" s="60">
        <v>1</v>
      </c>
      <c r="J598" s="61" t="s">
        <v>77</v>
      </c>
      <c r="K598" s="57"/>
      <c r="L598" s="174">
        <f t="shared" si="757"/>
        <v>0</v>
      </c>
      <c r="M598" s="174">
        <f>0</f>
        <v>0</v>
      </c>
      <c r="N598" s="5">
        <f t="shared" si="758"/>
        <v>0</v>
      </c>
      <c r="O598" s="67"/>
      <c r="P598" s="5">
        <f t="shared" si="759"/>
        <v>0</v>
      </c>
      <c r="U598" s="5">
        <f t="shared" si="760"/>
        <v>0</v>
      </c>
      <c r="V598" s="63">
        <f t="shared" si="761"/>
        <v>0</v>
      </c>
      <c r="W598" s="139">
        <f t="shared" si="762"/>
        <v>0</v>
      </c>
      <c r="AA598" s="184">
        <f t="shared" si="763"/>
        <v>0</v>
      </c>
      <c r="AB598" s="128"/>
      <c r="AC598" s="5">
        <f>SUMIF('Uitdraai administratie'!G:G,A:A,'Uitdraai administratie'!F:F)</f>
        <v>0</v>
      </c>
      <c r="AH598" s="128">
        <f>SUMIF('Uitdraai administratie'!G:G,A:A,'Uitdraai administratie'!F:F)</f>
        <v>0</v>
      </c>
      <c r="AI598" s="201">
        <f t="shared" si="764"/>
        <v>0</v>
      </c>
      <c r="AJ598" s="203">
        <f t="shared" si="765"/>
        <v>0</v>
      </c>
      <c r="AL598" s="174">
        <f>SUMIF('Uitdraai administratie'!G:G,A:A,'Uitdraai administratie'!T:T)</f>
        <v>0</v>
      </c>
      <c r="AM598" s="174">
        <f t="shared" si="766"/>
        <v>0</v>
      </c>
      <c r="AN598" s="174">
        <f t="shared" si="767"/>
        <v>0</v>
      </c>
    </row>
    <row r="599" spans="1:40" x14ac:dyDescent="0.25">
      <c r="A599" s="15">
        <v>4880</v>
      </c>
      <c r="B599" s="64" t="s">
        <v>491</v>
      </c>
      <c r="C599" s="64"/>
      <c r="D599" s="56"/>
      <c r="E599" s="61"/>
      <c r="F599" s="65">
        <v>1</v>
      </c>
      <c r="H599" s="59">
        <f t="shared" si="756"/>
        <v>1</v>
      </c>
      <c r="I599" s="60">
        <v>1</v>
      </c>
      <c r="J599" s="61" t="s">
        <v>77</v>
      </c>
      <c r="K599" s="57"/>
      <c r="L599" s="174">
        <f t="shared" si="757"/>
        <v>0</v>
      </c>
      <c r="M599" s="174">
        <f>0</f>
        <v>0</v>
      </c>
      <c r="N599" s="5">
        <f t="shared" si="758"/>
        <v>0</v>
      </c>
      <c r="O599" s="67"/>
      <c r="P599" s="5">
        <f t="shared" si="759"/>
        <v>0</v>
      </c>
      <c r="U599" s="5">
        <f t="shared" si="760"/>
        <v>0</v>
      </c>
      <c r="V599" s="63">
        <f t="shared" si="761"/>
        <v>0</v>
      </c>
      <c r="W599" s="139">
        <f t="shared" si="762"/>
        <v>0</v>
      </c>
      <c r="AA599" s="184">
        <f t="shared" si="763"/>
        <v>0</v>
      </c>
      <c r="AB599" s="128"/>
      <c r="AC599" s="5">
        <f>SUMIF('Uitdraai administratie'!G:G,A:A,'Uitdraai administratie'!F:F)</f>
        <v>0</v>
      </c>
      <c r="AH599" s="128">
        <f>SUMIF('Uitdraai administratie'!G:G,A:A,'Uitdraai administratie'!F:F)</f>
        <v>0</v>
      </c>
      <c r="AI599" s="201">
        <f t="shared" si="764"/>
        <v>0</v>
      </c>
      <c r="AJ599" s="203">
        <f t="shared" si="765"/>
        <v>0</v>
      </c>
      <c r="AL599" s="174">
        <f>SUMIF('Uitdraai administratie'!G:G,A:A,'Uitdraai administratie'!T:T)</f>
        <v>0</v>
      </c>
      <c r="AM599" s="174">
        <f t="shared" si="766"/>
        <v>0</v>
      </c>
      <c r="AN599" s="174">
        <f t="shared" si="767"/>
        <v>0</v>
      </c>
    </row>
    <row r="600" spans="1:40" x14ac:dyDescent="0.25">
      <c r="A600" s="15">
        <v>4881</v>
      </c>
      <c r="B600" s="64" t="s">
        <v>469</v>
      </c>
      <c r="C600" s="64" t="s">
        <v>412</v>
      </c>
      <c r="D600" s="56"/>
      <c r="E600" s="61"/>
      <c r="F600" s="65">
        <v>1</v>
      </c>
      <c r="H600" s="59">
        <f t="shared" si="756"/>
        <v>1</v>
      </c>
      <c r="I600" s="60">
        <v>1</v>
      </c>
      <c r="J600" s="61" t="s">
        <v>77</v>
      </c>
      <c r="K600" s="57"/>
      <c r="L600" s="174">
        <f t="shared" si="757"/>
        <v>0</v>
      </c>
      <c r="M600" s="174">
        <f>0</f>
        <v>0</v>
      </c>
      <c r="N600" s="5">
        <f t="shared" si="758"/>
        <v>0</v>
      </c>
      <c r="O600" s="67"/>
      <c r="P600" s="5">
        <f t="shared" si="759"/>
        <v>0</v>
      </c>
      <c r="U600" s="5">
        <f t="shared" si="760"/>
        <v>0</v>
      </c>
      <c r="V600" s="63">
        <f t="shared" si="761"/>
        <v>0</v>
      </c>
      <c r="W600" s="139">
        <f t="shared" si="762"/>
        <v>0</v>
      </c>
      <c r="AA600" s="184">
        <f t="shared" si="763"/>
        <v>0</v>
      </c>
      <c r="AB600" s="128"/>
      <c r="AC600" s="5">
        <f>SUMIF('Uitdraai administratie'!G:G,A:A,'Uitdraai administratie'!F:F)</f>
        <v>0</v>
      </c>
      <c r="AH600" s="128">
        <f>SUMIF('Uitdraai administratie'!G:G,A:A,'Uitdraai administratie'!F:F)</f>
        <v>0</v>
      </c>
      <c r="AI600" s="201">
        <f t="shared" si="764"/>
        <v>0</v>
      </c>
      <c r="AJ600" s="203">
        <f t="shared" si="765"/>
        <v>0</v>
      </c>
      <c r="AL600" s="174">
        <f>SUMIF('Uitdraai administratie'!G:G,A:A,'Uitdraai administratie'!T:T)</f>
        <v>0</v>
      </c>
      <c r="AM600" s="174">
        <f t="shared" si="766"/>
        <v>0</v>
      </c>
      <c r="AN600" s="174">
        <f t="shared" si="767"/>
        <v>0</v>
      </c>
    </row>
    <row r="601" spans="1:40" x14ac:dyDescent="0.25">
      <c r="A601" s="15">
        <v>4890</v>
      </c>
      <c r="B601" s="64" t="s">
        <v>470</v>
      </c>
      <c r="C601" s="64" t="s">
        <v>412</v>
      </c>
      <c r="D601" s="56"/>
      <c r="E601" s="61"/>
      <c r="F601" s="65">
        <v>1</v>
      </c>
      <c r="H601" s="59">
        <f t="shared" si="756"/>
        <v>1</v>
      </c>
      <c r="I601" s="60">
        <v>1</v>
      </c>
      <c r="J601" s="61" t="s">
        <v>77</v>
      </c>
      <c r="K601" s="57"/>
      <c r="L601" s="174">
        <f t="shared" si="757"/>
        <v>0</v>
      </c>
      <c r="M601" s="174">
        <f>0</f>
        <v>0</v>
      </c>
      <c r="N601" s="5">
        <f t="shared" si="758"/>
        <v>0</v>
      </c>
      <c r="O601" s="67"/>
      <c r="P601" s="5">
        <f t="shared" si="759"/>
        <v>0</v>
      </c>
      <c r="U601" s="5">
        <f t="shared" si="760"/>
        <v>0</v>
      </c>
      <c r="V601" s="63">
        <f t="shared" si="761"/>
        <v>0</v>
      </c>
      <c r="W601" s="139">
        <f t="shared" si="762"/>
        <v>0</v>
      </c>
      <c r="AA601" s="184">
        <f t="shared" si="763"/>
        <v>0</v>
      </c>
      <c r="AB601" s="128"/>
      <c r="AC601" s="5">
        <f>SUMIF('Uitdraai administratie'!G:G,A:A,'Uitdraai administratie'!F:F)</f>
        <v>0</v>
      </c>
      <c r="AH601" s="128">
        <f>SUMIF('Uitdraai administratie'!G:G,A:A,'Uitdraai administratie'!F:F)</f>
        <v>0</v>
      </c>
      <c r="AI601" s="201">
        <f t="shared" si="764"/>
        <v>0</v>
      </c>
      <c r="AJ601" s="203">
        <f t="shared" si="765"/>
        <v>0</v>
      </c>
      <c r="AL601" s="174">
        <f>SUMIF('Uitdraai administratie'!G:G,A:A,'Uitdraai administratie'!T:T)</f>
        <v>0</v>
      </c>
      <c r="AM601" s="174">
        <f t="shared" si="766"/>
        <v>0</v>
      </c>
      <c r="AN601" s="174">
        <f t="shared" si="767"/>
        <v>0</v>
      </c>
    </row>
    <row r="602" spans="1:40" x14ac:dyDescent="0.25">
      <c r="A602" s="15"/>
      <c r="B602" s="71" t="s">
        <v>6</v>
      </c>
      <c r="C602" s="71"/>
      <c r="D602" s="56"/>
      <c r="H602" s="59"/>
      <c r="J602" s="61"/>
      <c r="K602" s="57"/>
      <c r="L602" s="170">
        <f t="shared" ref="L602:M602" si="768">SUM(L578:L601)</f>
        <v>0</v>
      </c>
      <c r="M602" s="170">
        <f t="shared" si="768"/>
        <v>0</v>
      </c>
      <c r="N602" s="27">
        <f t="shared" ref="N602:W602" si="769">SUM(N578:N601)</f>
        <v>0</v>
      </c>
      <c r="O602" s="72">
        <f t="shared" si="769"/>
        <v>0</v>
      </c>
      <c r="P602" s="27">
        <f t="shared" si="769"/>
        <v>0</v>
      </c>
      <c r="Q602" s="73">
        <f t="shared" si="769"/>
        <v>0</v>
      </c>
      <c r="R602" s="73">
        <f t="shared" si="769"/>
        <v>0</v>
      </c>
      <c r="S602" s="73">
        <f t="shared" si="769"/>
        <v>0</v>
      </c>
      <c r="T602" s="73">
        <f t="shared" si="769"/>
        <v>0</v>
      </c>
      <c r="U602" s="27">
        <f t="shared" si="769"/>
        <v>0</v>
      </c>
      <c r="V602" s="73">
        <f t="shared" si="769"/>
        <v>0</v>
      </c>
      <c r="W602" s="141">
        <f t="shared" si="769"/>
        <v>0</v>
      </c>
      <c r="X602" s="147"/>
      <c r="Y602" s="147"/>
      <c r="Z602" s="142"/>
      <c r="AA602" s="181">
        <f t="shared" ref="AA602:AJ602" si="770">SUM(AA578:AA601)</f>
        <v>0</v>
      </c>
      <c r="AB602" s="124">
        <f t="shared" si="770"/>
        <v>0</v>
      </c>
      <c r="AC602" s="27">
        <f t="shared" si="770"/>
        <v>0</v>
      </c>
      <c r="AD602" s="124">
        <f t="shared" si="770"/>
        <v>0</v>
      </c>
      <c r="AE602" s="124">
        <f t="shared" si="770"/>
        <v>0</v>
      </c>
      <c r="AF602" s="124">
        <f t="shared" si="770"/>
        <v>0</v>
      </c>
      <c r="AG602" s="124">
        <f t="shared" si="770"/>
        <v>0</v>
      </c>
      <c r="AH602" s="124">
        <f t="shared" si="770"/>
        <v>0</v>
      </c>
      <c r="AI602" s="201">
        <f t="shared" si="770"/>
        <v>0</v>
      </c>
      <c r="AJ602" s="203">
        <f t="shared" si="770"/>
        <v>0</v>
      </c>
      <c r="AL602" s="170">
        <f t="shared" ref="AL602:AM602" si="771">SUM(AL578:AL601)</f>
        <v>0</v>
      </c>
      <c r="AM602" s="170">
        <f t="shared" si="771"/>
        <v>0</v>
      </c>
      <c r="AN602" s="170">
        <f t="shared" ref="AN602" si="772">SUM(AN578:AN601)</f>
        <v>0</v>
      </c>
    </row>
    <row r="603" spans="1:40" x14ac:dyDescent="0.25">
      <c r="A603" s="42"/>
      <c r="B603" s="64"/>
      <c r="C603" s="64"/>
      <c r="D603" s="56"/>
      <c r="H603" s="59"/>
      <c r="K603" s="57"/>
      <c r="L603" s="174"/>
      <c r="M603" s="174"/>
      <c r="N603" s="5"/>
      <c r="O603" s="67"/>
      <c r="U603" s="5"/>
      <c r="AA603" s="184"/>
      <c r="AB603" s="128"/>
      <c r="AL603" s="174"/>
      <c r="AM603" s="174"/>
      <c r="AN603" s="174"/>
    </row>
    <row r="604" spans="1:40" x14ac:dyDescent="0.25">
      <c r="A604" s="32">
        <v>4900</v>
      </c>
      <c r="B604" s="8" t="s">
        <v>54</v>
      </c>
      <c r="C604" s="8"/>
      <c r="D604" s="56"/>
      <c r="E604" s="61"/>
      <c r="H604" s="59"/>
      <c r="J604" s="61"/>
      <c r="K604" s="57"/>
      <c r="L604" s="174"/>
      <c r="M604" s="174"/>
      <c r="N604" s="5"/>
      <c r="O604" s="67"/>
      <c r="U604" s="5"/>
      <c r="AA604" s="184"/>
      <c r="AB604" s="128"/>
      <c r="AL604" s="174"/>
      <c r="AM604" s="174"/>
      <c r="AN604" s="174"/>
    </row>
    <row r="605" spans="1:40" x14ac:dyDescent="0.25">
      <c r="A605" s="15">
        <v>4901</v>
      </c>
      <c r="B605" s="64" t="s">
        <v>492</v>
      </c>
      <c r="C605" s="64" t="s">
        <v>412</v>
      </c>
      <c r="D605" s="56"/>
      <c r="E605" s="61"/>
      <c r="F605" s="65">
        <v>1</v>
      </c>
      <c r="H605" s="59">
        <f t="shared" ref="H605:H617" si="773">SUM(E605:G605)</f>
        <v>1</v>
      </c>
      <c r="I605" s="60">
        <v>1</v>
      </c>
      <c r="J605" s="61" t="s">
        <v>77</v>
      </c>
      <c r="K605" s="57"/>
      <c r="L605" s="174">
        <f t="shared" ref="L605:L617" si="774">H:H*I:I*K:K</f>
        <v>0</v>
      </c>
      <c r="M605" s="174">
        <f>0</f>
        <v>0</v>
      </c>
      <c r="N605" s="5">
        <f t="shared" ref="N605:N617" si="775">L:L+M:M</f>
        <v>0</v>
      </c>
      <c r="O605" s="67"/>
      <c r="P605" s="5">
        <f t="shared" ref="P605:P617" si="776">MAX(N605-SUM(Q605:T605),0)</f>
        <v>0</v>
      </c>
      <c r="U605" s="5">
        <f t="shared" ref="U605:U617" si="777">N605-SUM(P605:T605)</f>
        <v>0</v>
      </c>
      <c r="V605" s="63">
        <f t="shared" ref="V605:V617" si="778">P605</f>
        <v>0</v>
      </c>
      <c r="W605" s="139">
        <f t="shared" ref="W605:W617" si="779">X:X+Y:Y</f>
        <v>0</v>
      </c>
      <c r="AA605" s="184">
        <f t="shared" ref="AA605:AA617" si="780">AC:AC+AD:AD+AE:AE+AF:AF+AG:AG</f>
        <v>0</v>
      </c>
      <c r="AB605" s="128"/>
      <c r="AC605" s="5">
        <f>SUMIF('Uitdraai administratie'!G:G,A:A,'Uitdraai administratie'!F:F)</f>
        <v>0</v>
      </c>
      <c r="AH605" s="128">
        <f>SUMIF('Uitdraai administratie'!G:G,A:A,'Uitdraai administratie'!F:F)</f>
        <v>0</v>
      </c>
      <c r="AI605" s="201">
        <f t="shared" ref="AI605:AI617" si="781">W:W+AA:AA</f>
        <v>0</v>
      </c>
      <c r="AJ605" s="203">
        <f t="shared" ref="AJ605:AJ617" si="782">N:N-AI:AI</f>
        <v>0</v>
      </c>
      <c r="AL605" s="174">
        <f>SUMIF('Uitdraai administratie'!G:G,A:A,'Uitdraai administratie'!T:T)</f>
        <v>0</v>
      </c>
      <c r="AM605" s="174">
        <f t="shared" ref="AM605:AM617" si="783">M:M</f>
        <v>0</v>
      </c>
      <c r="AN605" s="174">
        <f t="shared" ref="AN605:AN617" si="784">AM:AM-AL:AL</f>
        <v>0</v>
      </c>
    </row>
    <row r="606" spans="1:40" x14ac:dyDescent="0.25">
      <c r="A606" s="15">
        <v>4902</v>
      </c>
      <c r="B606" s="64" t="s">
        <v>462</v>
      </c>
      <c r="C606" s="64" t="s">
        <v>412</v>
      </c>
      <c r="D606" s="56"/>
      <c r="E606" s="61"/>
      <c r="F606" s="65">
        <v>1</v>
      </c>
      <c r="H606" s="59">
        <f t="shared" si="773"/>
        <v>1</v>
      </c>
      <c r="I606" s="60">
        <v>1</v>
      </c>
      <c r="J606" s="61" t="s">
        <v>77</v>
      </c>
      <c r="K606" s="57"/>
      <c r="L606" s="174">
        <f t="shared" si="774"/>
        <v>0</v>
      </c>
      <c r="M606" s="174">
        <f>0</f>
        <v>0</v>
      </c>
      <c r="N606" s="5">
        <f t="shared" si="775"/>
        <v>0</v>
      </c>
      <c r="O606" s="67"/>
      <c r="P606" s="5">
        <f t="shared" si="776"/>
        <v>0</v>
      </c>
      <c r="U606" s="5">
        <f t="shared" si="777"/>
        <v>0</v>
      </c>
      <c r="V606" s="63">
        <f t="shared" si="778"/>
        <v>0</v>
      </c>
      <c r="W606" s="139">
        <f t="shared" si="779"/>
        <v>0</v>
      </c>
      <c r="AA606" s="184">
        <f t="shared" si="780"/>
        <v>0</v>
      </c>
      <c r="AB606" s="128"/>
      <c r="AC606" s="5">
        <f>SUMIF('Uitdraai administratie'!G:G,A:A,'Uitdraai administratie'!F:F)</f>
        <v>0</v>
      </c>
      <c r="AH606" s="128">
        <f>SUMIF('Uitdraai administratie'!G:G,A:A,'Uitdraai administratie'!F:F)</f>
        <v>0</v>
      </c>
      <c r="AI606" s="201">
        <f t="shared" si="781"/>
        <v>0</v>
      </c>
      <c r="AJ606" s="203">
        <f t="shared" si="782"/>
        <v>0</v>
      </c>
      <c r="AL606" s="174">
        <f>SUMIF('Uitdraai administratie'!G:G,A:A,'Uitdraai administratie'!T:T)</f>
        <v>0</v>
      </c>
      <c r="AM606" s="174">
        <f t="shared" si="783"/>
        <v>0</v>
      </c>
      <c r="AN606" s="174">
        <f t="shared" si="784"/>
        <v>0</v>
      </c>
    </row>
    <row r="607" spans="1:40" x14ac:dyDescent="0.25">
      <c r="A607" s="15">
        <v>4903</v>
      </c>
      <c r="B607" s="64" t="s">
        <v>463</v>
      </c>
      <c r="C607" s="64" t="s">
        <v>412</v>
      </c>
      <c r="D607" s="56"/>
      <c r="E607" s="61"/>
      <c r="F607" s="65">
        <v>1</v>
      </c>
      <c r="H607" s="59">
        <f t="shared" si="773"/>
        <v>1</v>
      </c>
      <c r="I607" s="60">
        <v>1</v>
      </c>
      <c r="J607" s="61" t="s">
        <v>77</v>
      </c>
      <c r="K607" s="57"/>
      <c r="L607" s="174">
        <f t="shared" si="774"/>
        <v>0</v>
      </c>
      <c r="M607" s="174">
        <f>0</f>
        <v>0</v>
      </c>
      <c r="N607" s="5">
        <f t="shared" si="775"/>
        <v>0</v>
      </c>
      <c r="O607" s="67"/>
      <c r="P607" s="5">
        <f t="shared" si="776"/>
        <v>0</v>
      </c>
      <c r="U607" s="5">
        <f t="shared" si="777"/>
        <v>0</v>
      </c>
      <c r="V607" s="63">
        <f t="shared" si="778"/>
        <v>0</v>
      </c>
      <c r="W607" s="139">
        <f t="shared" si="779"/>
        <v>0</v>
      </c>
      <c r="AA607" s="184">
        <f t="shared" si="780"/>
        <v>0</v>
      </c>
      <c r="AB607" s="128"/>
      <c r="AC607" s="5">
        <f>SUMIF('Uitdraai administratie'!G:G,A:A,'Uitdraai administratie'!F:F)</f>
        <v>0</v>
      </c>
      <c r="AH607" s="128">
        <f>SUMIF('Uitdraai administratie'!G:G,A:A,'Uitdraai administratie'!F:F)</f>
        <v>0</v>
      </c>
      <c r="AI607" s="201">
        <f t="shared" si="781"/>
        <v>0</v>
      </c>
      <c r="AJ607" s="203">
        <f t="shared" si="782"/>
        <v>0</v>
      </c>
      <c r="AL607" s="174">
        <f>SUMIF('Uitdraai administratie'!G:G,A:A,'Uitdraai administratie'!T:T)</f>
        <v>0</v>
      </c>
      <c r="AM607" s="174">
        <f t="shared" si="783"/>
        <v>0</v>
      </c>
      <c r="AN607" s="174">
        <f t="shared" si="784"/>
        <v>0</v>
      </c>
    </row>
    <row r="608" spans="1:40" x14ac:dyDescent="0.25">
      <c r="A608" s="15">
        <v>4910</v>
      </c>
      <c r="B608" s="64" t="s">
        <v>493</v>
      </c>
      <c r="C608" s="64" t="s">
        <v>412</v>
      </c>
      <c r="D608" s="56"/>
      <c r="E608" s="61"/>
      <c r="F608" s="65">
        <v>1</v>
      </c>
      <c r="H608" s="59">
        <f t="shared" si="773"/>
        <v>1</v>
      </c>
      <c r="I608" s="60">
        <v>1</v>
      </c>
      <c r="J608" s="61" t="s">
        <v>77</v>
      </c>
      <c r="K608" s="57"/>
      <c r="L608" s="174">
        <f t="shared" si="774"/>
        <v>0</v>
      </c>
      <c r="M608" s="174">
        <f>0</f>
        <v>0</v>
      </c>
      <c r="N608" s="5">
        <f t="shared" si="775"/>
        <v>0</v>
      </c>
      <c r="O608" s="67"/>
      <c r="P608" s="5">
        <f t="shared" si="776"/>
        <v>0</v>
      </c>
      <c r="U608" s="5">
        <f t="shared" si="777"/>
        <v>0</v>
      </c>
      <c r="V608" s="63">
        <f t="shared" si="778"/>
        <v>0</v>
      </c>
      <c r="W608" s="139">
        <f t="shared" si="779"/>
        <v>0</v>
      </c>
      <c r="AA608" s="184">
        <f t="shared" si="780"/>
        <v>0</v>
      </c>
      <c r="AB608" s="128"/>
      <c r="AC608" s="5">
        <f>SUMIF('Uitdraai administratie'!G:G,A:A,'Uitdraai administratie'!F:F)</f>
        <v>0</v>
      </c>
      <c r="AH608" s="128">
        <f>SUMIF('Uitdraai administratie'!G:G,A:A,'Uitdraai administratie'!F:F)</f>
        <v>0</v>
      </c>
      <c r="AI608" s="201">
        <f t="shared" si="781"/>
        <v>0</v>
      </c>
      <c r="AJ608" s="203">
        <f t="shared" si="782"/>
        <v>0</v>
      </c>
      <c r="AL608" s="174">
        <f>SUMIF('Uitdraai administratie'!G:G,A:A,'Uitdraai administratie'!T:T)</f>
        <v>0</v>
      </c>
      <c r="AM608" s="174">
        <f t="shared" si="783"/>
        <v>0</v>
      </c>
      <c r="AN608" s="174">
        <f t="shared" si="784"/>
        <v>0</v>
      </c>
    </row>
    <row r="609" spans="1:40" x14ac:dyDescent="0.25">
      <c r="A609" s="15">
        <v>4911</v>
      </c>
      <c r="B609" s="64" t="s">
        <v>494</v>
      </c>
      <c r="C609" s="64"/>
      <c r="D609" s="56"/>
      <c r="E609" s="61"/>
      <c r="F609" s="65">
        <v>1</v>
      </c>
      <c r="H609" s="59">
        <f t="shared" si="773"/>
        <v>1</v>
      </c>
      <c r="I609" s="60">
        <v>1</v>
      </c>
      <c r="J609" s="61" t="s">
        <v>77</v>
      </c>
      <c r="K609" s="57"/>
      <c r="L609" s="174">
        <f t="shared" si="774"/>
        <v>0</v>
      </c>
      <c r="M609" s="174">
        <f>0</f>
        <v>0</v>
      </c>
      <c r="N609" s="5">
        <f t="shared" si="775"/>
        <v>0</v>
      </c>
      <c r="O609" s="67"/>
      <c r="P609" s="5">
        <f t="shared" si="776"/>
        <v>0</v>
      </c>
      <c r="U609" s="5">
        <f t="shared" si="777"/>
        <v>0</v>
      </c>
      <c r="V609" s="63">
        <f t="shared" si="778"/>
        <v>0</v>
      </c>
      <c r="W609" s="139">
        <f t="shared" si="779"/>
        <v>0</v>
      </c>
      <c r="AA609" s="184">
        <f t="shared" si="780"/>
        <v>0</v>
      </c>
      <c r="AB609" s="128"/>
      <c r="AC609" s="5">
        <f>SUMIF('Uitdraai administratie'!G:G,A:A,'Uitdraai administratie'!F:F)</f>
        <v>0</v>
      </c>
      <c r="AH609" s="128">
        <f>SUMIF('Uitdraai administratie'!G:G,A:A,'Uitdraai administratie'!F:F)</f>
        <v>0</v>
      </c>
      <c r="AI609" s="201">
        <f t="shared" si="781"/>
        <v>0</v>
      </c>
      <c r="AJ609" s="203">
        <f t="shared" si="782"/>
        <v>0</v>
      </c>
      <c r="AL609" s="174">
        <f>SUMIF('Uitdraai administratie'!G:G,A:A,'Uitdraai administratie'!T:T)</f>
        <v>0</v>
      </c>
      <c r="AM609" s="174">
        <f t="shared" si="783"/>
        <v>0</v>
      </c>
      <c r="AN609" s="174">
        <f t="shared" si="784"/>
        <v>0</v>
      </c>
    </row>
    <row r="610" spans="1:40" x14ac:dyDescent="0.25">
      <c r="A610" s="15">
        <v>4912</v>
      </c>
      <c r="B610" s="64" t="s">
        <v>495</v>
      </c>
      <c r="C610" s="64" t="s">
        <v>412</v>
      </c>
      <c r="D610" s="56"/>
      <c r="E610" s="61"/>
      <c r="F610" s="65">
        <v>1</v>
      </c>
      <c r="H610" s="59">
        <f t="shared" si="773"/>
        <v>1</v>
      </c>
      <c r="I610" s="60">
        <v>1</v>
      </c>
      <c r="J610" s="61" t="s">
        <v>77</v>
      </c>
      <c r="K610" s="57"/>
      <c r="L610" s="174">
        <f t="shared" si="774"/>
        <v>0</v>
      </c>
      <c r="M610" s="174">
        <f>0</f>
        <v>0</v>
      </c>
      <c r="N610" s="5">
        <f t="shared" si="775"/>
        <v>0</v>
      </c>
      <c r="O610" s="67"/>
      <c r="P610" s="5">
        <f t="shared" si="776"/>
        <v>0</v>
      </c>
      <c r="U610" s="5">
        <f t="shared" si="777"/>
        <v>0</v>
      </c>
      <c r="V610" s="63">
        <f t="shared" si="778"/>
        <v>0</v>
      </c>
      <c r="W610" s="139">
        <f t="shared" si="779"/>
        <v>0</v>
      </c>
      <c r="AA610" s="184">
        <f t="shared" si="780"/>
        <v>0</v>
      </c>
      <c r="AB610" s="128"/>
      <c r="AC610" s="5">
        <f>SUMIF('Uitdraai administratie'!G:G,A:A,'Uitdraai administratie'!F:F)</f>
        <v>0</v>
      </c>
      <c r="AH610" s="128">
        <f>SUMIF('Uitdraai administratie'!G:G,A:A,'Uitdraai administratie'!F:F)</f>
        <v>0</v>
      </c>
      <c r="AI610" s="201">
        <f t="shared" si="781"/>
        <v>0</v>
      </c>
      <c r="AJ610" s="203">
        <f t="shared" si="782"/>
        <v>0</v>
      </c>
      <c r="AL610" s="174">
        <f>SUMIF('Uitdraai administratie'!G:G,A:A,'Uitdraai administratie'!T:T)</f>
        <v>0</v>
      </c>
      <c r="AM610" s="174">
        <f t="shared" si="783"/>
        <v>0</v>
      </c>
      <c r="AN610" s="174">
        <f t="shared" si="784"/>
        <v>0</v>
      </c>
    </row>
    <row r="611" spans="1:40" x14ac:dyDescent="0.25">
      <c r="A611" s="15">
        <v>4920</v>
      </c>
      <c r="B611" s="64" t="s">
        <v>496</v>
      </c>
      <c r="C611" s="64" t="s">
        <v>412</v>
      </c>
      <c r="D611" s="56"/>
      <c r="E611" s="61"/>
      <c r="F611" s="65">
        <v>1</v>
      </c>
      <c r="H611" s="59">
        <f t="shared" si="773"/>
        <v>1</v>
      </c>
      <c r="I611" s="60">
        <v>1</v>
      </c>
      <c r="J611" s="61" t="s">
        <v>77</v>
      </c>
      <c r="K611" s="57"/>
      <c r="L611" s="174">
        <f t="shared" si="774"/>
        <v>0</v>
      </c>
      <c r="M611" s="174">
        <f>0</f>
        <v>0</v>
      </c>
      <c r="N611" s="5">
        <f t="shared" si="775"/>
        <v>0</v>
      </c>
      <c r="O611" s="67"/>
      <c r="P611" s="5">
        <f t="shared" si="776"/>
        <v>0</v>
      </c>
      <c r="U611" s="5">
        <f t="shared" si="777"/>
        <v>0</v>
      </c>
      <c r="V611" s="63">
        <f t="shared" si="778"/>
        <v>0</v>
      </c>
      <c r="W611" s="139">
        <f t="shared" si="779"/>
        <v>0</v>
      </c>
      <c r="AA611" s="184">
        <f t="shared" si="780"/>
        <v>0</v>
      </c>
      <c r="AB611" s="128"/>
      <c r="AC611" s="5">
        <f>SUMIF('Uitdraai administratie'!G:G,A:A,'Uitdraai administratie'!F:F)</f>
        <v>0</v>
      </c>
      <c r="AH611" s="128">
        <f>SUMIF('Uitdraai administratie'!G:G,A:A,'Uitdraai administratie'!F:F)</f>
        <v>0</v>
      </c>
      <c r="AI611" s="201">
        <f t="shared" si="781"/>
        <v>0</v>
      </c>
      <c r="AJ611" s="203">
        <f t="shared" si="782"/>
        <v>0</v>
      </c>
      <c r="AL611" s="174">
        <f>SUMIF('Uitdraai administratie'!G:G,A:A,'Uitdraai administratie'!T:T)</f>
        <v>0</v>
      </c>
      <c r="AM611" s="174">
        <f t="shared" si="783"/>
        <v>0</v>
      </c>
      <c r="AN611" s="174">
        <f t="shared" si="784"/>
        <v>0</v>
      </c>
    </row>
    <row r="612" spans="1:40" x14ac:dyDescent="0.25">
      <c r="A612" s="15">
        <v>4930</v>
      </c>
      <c r="B612" s="64" t="s">
        <v>497</v>
      </c>
      <c r="C612" s="64" t="s">
        <v>412</v>
      </c>
      <c r="D612" s="56"/>
      <c r="E612" s="61"/>
      <c r="F612" s="65">
        <v>1</v>
      </c>
      <c r="H612" s="59">
        <f t="shared" si="773"/>
        <v>1</v>
      </c>
      <c r="I612" s="60">
        <v>1</v>
      </c>
      <c r="J612" s="61" t="s">
        <v>77</v>
      </c>
      <c r="K612" s="57"/>
      <c r="L612" s="174">
        <f t="shared" si="774"/>
        <v>0</v>
      </c>
      <c r="M612" s="174">
        <f>0</f>
        <v>0</v>
      </c>
      <c r="N612" s="5">
        <f t="shared" si="775"/>
        <v>0</v>
      </c>
      <c r="O612" s="67"/>
      <c r="P612" s="5">
        <f t="shared" si="776"/>
        <v>0</v>
      </c>
      <c r="U612" s="5">
        <f t="shared" si="777"/>
        <v>0</v>
      </c>
      <c r="V612" s="63">
        <f t="shared" si="778"/>
        <v>0</v>
      </c>
      <c r="W612" s="139">
        <f t="shared" si="779"/>
        <v>0</v>
      </c>
      <c r="AA612" s="184">
        <f t="shared" si="780"/>
        <v>0</v>
      </c>
      <c r="AB612" s="128"/>
      <c r="AC612" s="5">
        <f>SUMIF('Uitdraai administratie'!G:G,A:A,'Uitdraai administratie'!F:F)</f>
        <v>0</v>
      </c>
      <c r="AH612" s="128">
        <f>SUMIF('Uitdraai administratie'!G:G,A:A,'Uitdraai administratie'!F:F)</f>
        <v>0</v>
      </c>
      <c r="AI612" s="201">
        <f t="shared" si="781"/>
        <v>0</v>
      </c>
      <c r="AJ612" s="203">
        <f t="shared" si="782"/>
        <v>0</v>
      </c>
      <c r="AL612" s="174">
        <f>SUMIF('Uitdraai administratie'!G:G,A:A,'Uitdraai administratie'!T:T)</f>
        <v>0</v>
      </c>
      <c r="AM612" s="174">
        <f t="shared" si="783"/>
        <v>0</v>
      </c>
      <c r="AN612" s="174">
        <f t="shared" si="784"/>
        <v>0</v>
      </c>
    </row>
    <row r="613" spans="1:40" x14ac:dyDescent="0.25">
      <c r="A613" s="15">
        <v>4940</v>
      </c>
      <c r="B613" s="64" t="s">
        <v>498</v>
      </c>
      <c r="C613" s="64" t="s">
        <v>412</v>
      </c>
      <c r="D613" s="56"/>
      <c r="E613" s="61"/>
      <c r="F613" s="65">
        <v>1</v>
      </c>
      <c r="H613" s="59">
        <f t="shared" si="773"/>
        <v>1</v>
      </c>
      <c r="I613" s="60">
        <v>1</v>
      </c>
      <c r="J613" s="61" t="s">
        <v>77</v>
      </c>
      <c r="K613" s="57"/>
      <c r="L613" s="174">
        <f t="shared" si="774"/>
        <v>0</v>
      </c>
      <c r="M613" s="174">
        <f>0</f>
        <v>0</v>
      </c>
      <c r="N613" s="5">
        <f t="shared" si="775"/>
        <v>0</v>
      </c>
      <c r="O613" s="67"/>
      <c r="P613" s="5">
        <f t="shared" si="776"/>
        <v>0</v>
      </c>
      <c r="U613" s="5">
        <f t="shared" si="777"/>
        <v>0</v>
      </c>
      <c r="V613" s="63">
        <f t="shared" si="778"/>
        <v>0</v>
      </c>
      <c r="W613" s="139">
        <f t="shared" si="779"/>
        <v>0</v>
      </c>
      <c r="AA613" s="184">
        <f t="shared" si="780"/>
        <v>0</v>
      </c>
      <c r="AB613" s="128"/>
      <c r="AC613" s="5">
        <f>SUMIF('Uitdraai administratie'!G:G,A:A,'Uitdraai administratie'!F:F)</f>
        <v>0</v>
      </c>
      <c r="AH613" s="128">
        <f>SUMIF('Uitdraai administratie'!G:G,A:A,'Uitdraai administratie'!F:F)</f>
        <v>0</v>
      </c>
      <c r="AI613" s="201">
        <f t="shared" si="781"/>
        <v>0</v>
      </c>
      <c r="AJ613" s="203">
        <f t="shared" si="782"/>
        <v>0</v>
      </c>
      <c r="AL613" s="174">
        <f>SUMIF('Uitdraai administratie'!G:G,A:A,'Uitdraai administratie'!T:T)</f>
        <v>0</v>
      </c>
      <c r="AM613" s="174">
        <f t="shared" si="783"/>
        <v>0</v>
      </c>
      <c r="AN613" s="174">
        <f t="shared" si="784"/>
        <v>0</v>
      </c>
    </row>
    <row r="614" spans="1:40" x14ac:dyDescent="0.25">
      <c r="A614" s="15">
        <v>4952</v>
      </c>
      <c r="B614" s="64" t="s">
        <v>490</v>
      </c>
      <c r="C614" s="64" t="s">
        <v>412</v>
      </c>
      <c r="D614" s="56"/>
      <c r="E614" s="61"/>
      <c r="F614" s="65">
        <v>1</v>
      </c>
      <c r="H614" s="59">
        <f t="shared" si="773"/>
        <v>1</v>
      </c>
      <c r="I614" s="60">
        <v>1</v>
      </c>
      <c r="J614" s="61" t="s">
        <v>77</v>
      </c>
      <c r="K614" s="57"/>
      <c r="L614" s="174">
        <f t="shared" si="774"/>
        <v>0</v>
      </c>
      <c r="M614" s="174">
        <f>0</f>
        <v>0</v>
      </c>
      <c r="N614" s="5">
        <f t="shared" si="775"/>
        <v>0</v>
      </c>
      <c r="O614" s="67"/>
      <c r="P614" s="5">
        <f t="shared" si="776"/>
        <v>0</v>
      </c>
      <c r="U614" s="5">
        <f t="shared" si="777"/>
        <v>0</v>
      </c>
      <c r="V614" s="63">
        <f t="shared" si="778"/>
        <v>0</v>
      </c>
      <c r="W614" s="139">
        <f t="shared" si="779"/>
        <v>0</v>
      </c>
      <c r="AA614" s="184">
        <f t="shared" si="780"/>
        <v>0</v>
      </c>
      <c r="AB614" s="128"/>
      <c r="AC614" s="5">
        <f>SUMIF('Uitdraai administratie'!G:G,A:A,'Uitdraai administratie'!F:F)</f>
        <v>0</v>
      </c>
      <c r="AH614" s="128">
        <f>SUMIF('Uitdraai administratie'!G:G,A:A,'Uitdraai administratie'!F:F)</f>
        <v>0</v>
      </c>
      <c r="AI614" s="201">
        <f t="shared" si="781"/>
        <v>0</v>
      </c>
      <c r="AJ614" s="203">
        <f t="shared" si="782"/>
        <v>0</v>
      </c>
      <c r="AL614" s="174">
        <f>SUMIF('Uitdraai administratie'!G:G,A:A,'Uitdraai administratie'!T:T)</f>
        <v>0</v>
      </c>
      <c r="AM614" s="174">
        <f t="shared" si="783"/>
        <v>0</v>
      </c>
      <c r="AN614" s="174">
        <f t="shared" si="784"/>
        <v>0</v>
      </c>
    </row>
    <row r="615" spans="1:40" x14ac:dyDescent="0.25">
      <c r="A615" s="15">
        <v>4960</v>
      </c>
      <c r="B615" s="64" t="s">
        <v>499</v>
      </c>
      <c r="C615" s="64" t="s">
        <v>412</v>
      </c>
      <c r="D615" s="56"/>
      <c r="E615" s="61"/>
      <c r="F615" s="65">
        <v>1</v>
      </c>
      <c r="H615" s="59">
        <f t="shared" si="773"/>
        <v>1</v>
      </c>
      <c r="I615" s="60">
        <v>1</v>
      </c>
      <c r="J615" s="61" t="s">
        <v>77</v>
      </c>
      <c r="K615" s="57"/>
      <c r="L615" s="174">
        <f t="shared" si="774"/>
        <v>0</v>
      </c>
      <c r="M615" s="174">
        <f>0</f>
        <v>0</v>
      </c>
      <c r="N615" s="5">
        <f t="shared" si="775"/>
        <v>0</v>
      </c>
      <c r="O615" s="67"/>
      <c r="P615" s="5">
        <f t="shared" si="776"/>
        <v>0</v>
      </c>
      <c r="U615" s="5">
        <f t="shared" si="777"/>
        <v>0</v>
      </c>
      <c r="V615" s="63">
        <f t="shared" si="778"/>
        <v>0</v>
      </c>
      <c r="W615" s="139">
        <f t="shared" si="779"/>
        <v>0</v>
      </c>
      <c r="AA615" s="184">
        <f t="shared" si="780"/>
        <v>0</v>
      </c>
      <c r="AB615" s="128"/>
      <c r="AC615" s="5">
        <f>SUMIF('Uitdraai administratie'!G:G,A:A,'Uitdraai administratie'!F:F)</f>
        <v>0</v>
      </c>
      <c r="AH615" s="128">
        <f>SUMIF('Uitdraai administratie'!G:G,A:A,'Uitdraai administratie'!F:F)</f>
        <v>0</v>
      </c>
      <c r="AI615" s="201">
        <f t="shared" si="781"/>
        <v>0</v>
      </c>
      <c r="AJ615" s="203">
        <f t="shared" si="782"/>
        <v>0</v>
      </c>
      <c r="AL615" s="174">
        <f>SUMIF('Uitdraai administratie'!G:G,A:A,'Uitdraai administratie'!T:T)</f>
        <v>0</v>
      </c>
      <c r="AM615" s="174">
        <f t="shared" si="783"/>
        <v>0</v>
      </c>
      <c r="AN615" s="174">
        <f t="shared" si="784"/>
        <v>0</v>
      </c>
    </row>
    <row r="616" spans="1:40" x14ac:dyDescent="0.25">
      <c r="A616" s="15">
        <v>4981</v>
      </c>
      <c r="B616" s="64" t="s">
        <v>469</v>
      </c>
      <c r="C616" s="64" t="s">
        <v>412</v>
      </c>
      <c r="D616" s="56"/>
      <c r="E616" s="61"/>
      <c r="F616" s="65">
        <v>1</v>
      </c>
      <c r="H616" s="59">
        <f t="shared" si="773"/>
        <v>1</v>
      </c>
      <c r="I616" s="60">
        <v>1</v>
      </c>
      <c r="J616" s="61" t="s">
        <v>77</v>
      </c>
      <c r="K616" s="57"/>
      <c r="L616" s="174">
        <f t="shared" si="774"/>
        <v>0</v>
      </c>
      <c r="M616" s="174">
        <f>0</f>
        <v>0</v>
      </c>
      <c r="N616" s="5">
        <f t="shared" si="775"/>
        <v>0</v>
      </c>
      <c r="O616" s="67"/>
      <c r="P616" s="5">
        <f t="shared" si="776"/>
        <v>0</v>
      </c>
      <c r="U616" s="5">
        <f t="shared" si="777"/>
        <v>0</v>
      </c>
      <c r="V616" s="63">
        <f t="shared" si="778"/>
        <v>0</v>
      </c>
      <c r="W616" s="139">
        <f t="shared" si="779"/>
        <v>0</v>
      </c>
      <c r="AA616" s="184">
        <f t="shared" si="780"/>
        <v>0</v>
      </c>
      <c r="AB616" s="128"/>
      <c r="AC616" s="5">
        <f>SUMIF('Uitdraai administratie'!G:G,A:A,'Uitdraai administratie'!F:F)</f>
        <v>0</v>
      </c>
      <c r="AH616" s="128">
        <f>SUMIF('Uitdraai administratie'!G:G,A:A,'Uitdraai administratie'!F:F)</f>
        <v>0</v>
      </c>
      <c r="AI616" s="201">
        <f t="shared" si="781"/>
        <v>0</v>
      </c>
      <c r="AJ616" s="203">
        <f t="shared" si="782"/>
        <v>0</v>
      </c>
      <c r="AL616" s="174">
        <f>SUMIF('Uitdraai administratie'!G:G,A:A,'Uitdraai administratie'!T:T)</f>
        <v>0</v>
      </c>
      <c r="AM616" s="174">
        <f t="shared" si="783"/>
        <v>0</v>
      </c>
      <c r="AN616" s="174">
        <f t="shared" si="784"/>
        <v>0</v>
      </c>
    </row>
    <row r="617" spans="1:40" x14ac:dyDescent="0.25">
      <c r="A617" s="15">
        <v>4990</v>
      </c>
      <c r="B617" s="64" t="s">
        <v>470</v>
      </c>
      <c r="C617" s="64" t="s">
        <v>412</v>
      </c>
      <c r="D617" s="56"/>
      <c r="E617" s="61"/>
      <c r="F617" s="65">
        <v>1</v>
      </c>
      <c r="H617" s="59">
        <f t="shared" si="773"/>
        <v>1</v>
      </c>
      <c r="I617" s="60">
        <v>1</v>
      </c>
      <c r="J617" s="61" t="s">
        <v>77</v>
      </c>
      <c r="K617" s="57"/>
      <c r="L617" s="174">
        <f t="shared" si="774"/>
        <v>0</v>
      </c>
      <c r="M617" s="174">
        <f>0</f>
        <v>0</v>
      </c>
      <c r="N617" s="5">
        <f t="shared" si="775"/>
        <v>0</v>
      </c>
      <c r="O617" s="67"/>
      <c r="P617" s="5">
        <f t="shared" si="776"/>
        <v>0</v>
      </c>
      <c r="U617" s="5">
        <f t="shared" si="777"/>
        <v>0</v>
      </c>
      <c r="V617" s="63">
        <f t="shared" si="778"/>
        <v>0</v>
      </c>
      <c r="W617" s="139">
        <f t="shared" si="779"/>
        <v>0</v>
      </c>
      <c r="AA617" s="184">
        <f t="shared" si="780"/>
        <v>0</v>
      </c>
      <c r="AB617" s="128"/>
      <c r="AC617" s="5">
        <f>SUMIF('Uitdraai administratie'!G:G,A:A,'Uitdraai administratie'!F:F)</f>
        <v>0</v>
      </c>
      <c r="AH617" s="128">
        <f>SUMIF('Uitdraai administratie'!G:G,A:A,'Uitdraai administratie'!F:F)</f>
        <v>0</v>
      </c>
      <c r="AI617" s="201">
        <f t="shared" si="781"/>
        <v>0</v>
      </c>
      <c r="AJ617" s="203">
        <f t="shared" si="782"/>
        <v>0</v>
      </c>
      <c r="AL617" s="174">
        <f>SUMIF('Uitdraai administratie'!G:G,A:A,'Uitdraai administratie'!T:T)</f>
        <v>0</v>
      </c>
      <c r="AM617" s="174">
        <f t="shared" si="783"/>
        <v>0</v>
      </c>
      <c r="AN617" s="174">
        <f t="shared" si="784"/>
        <v>0</v>
      </c>
    </row>
    <row r="618" spans="1:40" x14ac:dyDescent="0.25">
      <c r="A618" s="15"/>
      <c r="B618" s="71" t="s">
        <v>6</v>
      </c>
      <c r="C618" s="71"/>
      <c r="D618" s="56"/>
      <c r="H618" s="59"/>
      <c r="J618" s="61"/>
      <c r="K618" s="57"/>
      <c r="L618" s="170">
        <f t="shared" ref="L618:M618" si="785">SUM(L605:L617)</f>
        <v>0</v>
      </c>
      <c r="M618" s="170">
        <f t="shared" si="785"/>
        <v>0</v>
      </c>
      <c r="N618" s="27">
        <f t="shared" ref="N618:W618" si="786">SUM(N605:N617)</f>
        <v>0</v>
      </c>
      <c r="O618" s="72">
        <f t="shared" si="786"/>
        <v>0</v>
      </c>
      <c r="P618" s="27">
        <f t="shared" si="786"/>
        <v>0</v>
      </c>
      <c r="Q618" s="73">
        <f t="shared" si="786"/>
        <v>0</v>
      </c>
      <c r="R618" s="73">
        <f t="shared" si="786"/>
        <v>0</v>
      </c>
      <c r="S618" s="73">
        <f t="shared" si="786"/>
        <v>0</v>
      </c>
      <c r="T618" s="73">
        <f t="shared" si="786"/>
        <v>0</v>
      </c>
      <c r="U618" s="5">
        <f t="shared" si="786"/>
        <v>0</v>
      </c>
      <c r="V618" s="73">
        <f t="shared" si="786"/>
        <v>0</v>
      </c>
      <c r="W618" s="141">
        <f t="shared" si="786"/>
        <v>0</v>
      </c>
      <c r="X618" s="147"/>
      <c r="Y618" s="147"/>
      <c r="Z618" s="142"/>
      <c r="AA618" s="181">
        <f t="shared" ref="AA618:AJ618" si="787">SUM(AA605:AA617)</f>
        <v>0</v>
      </c>
      <c r="AB618" s="124">
        <f t="shared" si="787"/>
        <v>0</v>
      </c>
      <c r="AC618" s="27">
        <f t="shared" si="787"/>
        <v>0</v>
      </c>
      <c r="AD618" s="124">
        <f t="shared" si="787"/>
        <v>0</v>
      </c>
      <c r="AE618" s="124">
        <f t="shared" si="787"/>
        <v>0</v>
      </c>
      <c r="AF618" s="124">
        <f t="shared" si="787"/>
        <v>0</v>
      </c>
      <c r="AG618" s="124">
        <f t="shared" si="787"/>
        <v>0</v>
      </c>
      <c r="AH618" s="124">
        <f t="shared" si="787"/>
        <v>0</v>
      </c>
      <c r="AI618" s="201">
        <f t="shared" si="787"/>
        <v>0</v>
      </c>
      <c r="AJ618" s="203">
        <f t="shared" si="787"/>
        <v>0</v>
      </c>
      <c r="AL618" s="170">
        <f t="shared" ref="AL618:AM618" si="788">SUM(AL605:AL617)</f>
        <v>0</v>
      </c>
      <c r="AM618" s="170">
        <f t="shared" si="788"/>
        <v>0</v>
      </c>
      <c r="AN618" s="170">
        <f t="shared" ref="AN618" si="789">SUM(AN605:AN617)</f>
        <v>0</v>
      </c>
    </row>
    <row r="619" spans="1:40" x14ac:dyDescent="0.25">
      <c r="A619" s="42"/>
      <c r="B619" s="64"/>
      <c r="C619" s="64"/>
      <c r="D619" s="56"/>
      <c r="H619" s="59"/>
      <c r="K619" s="57"/>
      <c r="L619" s="174"/>
      <c r="M619" s="174"/>
      <c r="N619" s="5"/>
      <c r="O619" s="67"/>
      <c r="U619" s="5"/>
      <c r="AA619" s="184"/>
      <c r="AB619" s="128"/>
      <c r="AL619" s="174"/>
      <c r="AM619" s="174"/>
      <c r="AN619" s="174"/>
    </row>
    <row r="620" spans="1:40" x14ac:dyDescent="0.25">
      <c r="A620" s="32">
        <v>5000</v>
      </c>
      <c r="B620" s="8" t="s">
        <v>57</v>
      </c>
      <c r="C620" s="8"/>
      <c r="D620" s="56"/>
      <c r="E620" s="61"/>
      <c r="H620" s="59"/>
      <c r="J620" s="61"/>
      <c r="K620" s="57"/>
      <c r="L620" s="174"/>
      <c r="M620" s="174"/>
      <c r="N620" s="5"/>
      <c r="O620" s="67"/>
      <c r="U620" s="5"/>
      <c r="AA620" s="184"/>
      <c r="AB620" s="128"/>
      <c r="AL620" s="174"/>
      <c r="AM620" s="174"/>
      <c r="AN620" s="174"/>
    </row>
    <row r="621" spans="1:40" x14ac:dyDescent="0.25">
      <c r="A621" s="15">
        <v>5001</v>
      </c>
      <c r="B621" s="64" t="s">
        <v>500</v>
      </c>
      <c r="C621" s="64" t="s">
        <v>412</v>
      </c>
      <c r="D621" s="56"/>
      <c r="E621" s="61"/>
      <c r="F621" s="65">
        <v>1</v>
      </c>
      <c r="H621" s="59">
        <f t="shared" ref="H621:H641" si="790">SUM(E621:G621)</f>
        <v>1</v>
      </c>
      <c r="I621" s="60">
        <v>1</v>
      </c>
      <c r="J621" s="61" t="s">
        <v>126</v>
      </c>
      <c r="K621" s="57"/>
      <c r="L621" s="174">
        <f t="shared" ref="L621:L641" si="791">H:H*I:I*K:K</f>
        <v>0</v>
      </c>
      <c r="M621" s="174">
        <f>0</f>
        <v>0</v>
      </c>
      <c r="N621" s="5">
        <f t="shared" ref="N621:N641" si="792">L:L+M:M</f>
        <v>0</v>
      </c>
      <c r="O621" s="67"/>
      <c r="P621" s="5">
        <f t="shared" ref="P621:P641" si="793">MAX(N621-SUM(Q621:T621),0)</f>
        <v>0</v>
      </c>
      <c r="U621" s="5">
        <f t="shared" ref="U621:U641" si="794">N621-SUM(P621:T621)</f>
        <v>0</v>
      </c>
      <c r="V621" s="63">
        <f t="shared" ref="V621:V631" si="795">P621</f>
        <v>0</v>
      </c>
      <c r="W621" s="139">
        <f t="shared" ref="W621:W641" si="796">X:X+Y:Y</f>
        <v>0</v>
      </c>
      <c r="AA621" s="184">
        <f t="shared" ref="AA621:AA641" si="797">AC:AC+AD:AD+AE:AE+AF:AF+AG:AG</f>
        <v>0</v>
      </c>
      <c r="AB621" s="128"/>
      <c r="AC621" s="5">
        <f>SUMIF('Uitdraai administratie'!G:G,A:A,'Uitdraai administratie'!F:F)</f>
        <v>0</v>
      </c>
      <c r="AH621" s="128">
        <f>SUMIF('Uitdraai administratie'!G:G,A:A,'Uitdraai administratie'!F:F)</f>
        <v>0</v>
      </c>
      <c r="AI621" s="201">
        <f t="shared" ref="AI621:AI641" si="798">W:W+AA:AA</f>
        <v>0</v>
      </c>
      <c r="AJ621" s="203">
        <f t="shared" ref="AJ621:AJ641" si="799">N:N-AI:AI</f>
        <v>0</v>
      </c>
      <c r="AL621" s="174">
        <f>SUMIF('Uitdraai administratie'!G:G,A:A,'Uitdraai administratie'!T:T)</f>
        <v>0</v>
      </c>
      <c r="AM621" s="174">
        <f t="shared" ref="AM621:AM641" si="800">M:M</f>
        <v>0</v>
      </c>
      <c r="AN621" s="174">
        <f t="shared" ref="AN621:AN641" si="801">AM:AM-AL:AL</f>
        <v>0</v>
      </c>
    </row>
    <row r="622" spans="1:40" x14ac:dyDescent="0.25">
      <c r="A622" s="15">
        <v>5002</v>
      </c>
      <c r="B622" s="64" t="s">
        <v>501</v>
      </c>
      <c r="C622" s="64" t="s">
        <v>412</v>
      </c>
      <c r="D622" s="56"/>
      <c r="E622" s="61"/>
      <c r="F622" s="65">
        <v>1</v>
      </c>
      <c r="H622" s="59">
        <f t="shared" si="790"/>
        <v>1</v>
      </c>
      <c r="I622" s="60">
        <v>1</v>
      </c>
      <c r="J622" s="61" t="s">
        <v>126</v>
      </c>
      <c r="K622" s="57"/>
      <c r="L622" s="174">
        <f t="shared" si="791"/>
        <v>0</v>
      </c>
      <c r="M622" s="174">
        <f>0</f>
        <v>0</v>
      </c>
      <c r="N622" s="5">
        <f t="shared" si="792"/>
        <v>0</v>
      </c>
      <c r="O622" s="67"/>
      <c r="P622" s="5">
        <f t="shared" si="793"/>
        <v>0</v>
      </c>
      <c r="U622" s="5">
        <f t="shared" si="794"/>
        <v>0</v>
      </c>
      <c r="V622" s="63">
        <f t="shared" si="795"/>
        <v>0</v>
      </c>
      <c r="W622" s="139">
        <f t="shared" si="796"/>
        <v>0</v>
      </c>
      <c r="AA622" s="184">
        <f t="shared" si="797"/>
        <v>0</v>
      </c>
      <c r="AB622" s="128"/>
      <c r="AC622" s="5">
        <f>SUMIF('Uitdraai administratie'!G:G,A:A,'Uitdraai administratie'!F:F)</f>
        <v>0</v>
      </c>
      <c r="AH622" s="128">
        <f>SUMIF('Uitdraai administratie'!G:G,A:A,'Uitdraai administratie'!F:F)</f>
        <v>0</v>
      </c>
      <c r="AI622" s="201">
        <f t="shared" si="798"/>
        <v>0</v>
      </c>
      <c r="AJ622" s="203">
        <f t="shared" si="799"/>
        <v>0</v>
      </c>
      <c r="AL622" s="174">
        <f>SUMIF('Uitdraai administratie'!G:G,A:A,'Uitdraai administratie'!T:T)</f>
        <v>0</v>
      </c>
      <c r="AM622" s="174">
        <f t="shared" si="800"/>
        <v>0</v>
      </c>
      <c r="AN622" s="174">
        <f t="shared" si="801"/>
        <v>0</v>
      </c>
    </row>
    <row r="623" spans="1:40" x14ac:dyDescent="0.25">
      <c r="A623" s="15">
        <v>5003</v>
      </c>
      <c r="B623" s="64" t="s">
        <v>502</v>
      </c>
      <c r="C623" s="64" t="s">
        <v>412</v>
      </c>
      <c r="D623" s="56"/>
      <c r="E623" s="61"/>
      <c r="F623" s="65">
        <v>1</v>
      </c>
      <c r="H623" s="59">
        <f t="shared" si="790"/>
        <v>1</v>
      </c>
      <c r="I623" s="60">
        <v>1</v>
      </c>
      <c r="J623" s="61" t="s">
        <v>126</v>
      </c>
      <c r="K623" s="57"/>
      <c r="L623" s="174">
        <f t="shared" si="791"/>
        <v>0</v>
      </c>
      <c r="M623" s="174">
        <f>0</f>
        <v>0</v>
      </c>
      <c r="N623" s="5">
        <f t="shared" si="792"/>
        <v>0</v>
      </c>
      <c r="O623" s="67"/>
      <c r="P623" s="5">
        <f t="shared" si="793"/>
        <v>0</v>
      </c>
      <c r="U623" s="5">
        <f t="shared" si="794"/>
        <v>0</v>
      </c>
      <c r="V623" s="63">
        <f t="shared" si="795"/>
        <v>0</v>
      </c>
      <c r="W623" s="139">
        <f t="shared" si="796"/>
        <v>0</v>
      </c>
      <c r="AA623" s="184">
        <f t="shared" si="797"/>
        <v>0</v>
      </c>
      <c r="AB623" s="128"/>
      <c r="AC623" s="5">
        <f>SUMIF('Uitdraai administratie'!G:G,A:A,'Uitdraai administratie'!F:F)</f>
        <v>0</v>
      </c>
      <c r="AH623" s="128">
        <f>SUMIF('Uitdraai administratie'!G:G,A:A,'Uitdraai administratie'!F:F)</f>
        <v>0</v>
      </c>
      <c r="AI623" s="201">
        <f t="shared" si="798"/>
        <v>0</v>
      </c>
      <c r="AJ623" s="203">
        <f t="shared" si="799"/>
        <v>0</v>
      </c>
      <c r="AL623" s="174">
        <f>SUMIF('Uitdraai administratie'!G:G,A:A,'Uitdraai administratie'!T:T)</f>
        <v>0</v>
      </c>
      <c r="AM623" s="174">
        <f t="shared" si="800"/>
        <v>0</v>
      </c>
      <c r="AN623" s="174">
        <f t="shared" si="801"/>
        <v>0</v>
      </c>
    </row>
    <row r="624" spans="1:40" x14ac:dyDescent="0.25">
      <c r="A624" s="15">
        <v>5005</v>
      </c>
      <c r="B624" s="64" t="s">
        <v>503</v>
      </c>
      <c r="C624" s="64" t="s">
        <v>412</v>
      </c>
      <c r="D624" s="56"/>
      <c r="E624" s="61"/>
      <c r="F624" s="65">
        <v>1</v>
      </c>
      <c r="H624" s="59">
        <f t="shared" si="790"/>
        <v>1</v>
      </c>
      <c r="I624" s="60">
        <v>1</v>
      </c>
      <c r="J624" s="61" t="s">
        <v>126</v>
      </c>
      <c r="K624" s="57"/>
      <c r="L624" s="174">
        <f t="shared" si="791"/>
        <v>0</v>
      </c>
      <c r="M624" s="174">
        <f>0</f>
        <v>0</v>
      </c>
      <c r="N624" s="5">
        <f t="shared" si="792"/>
        <v>0</v>
      </c>
      <c r="O624" s="67"/>
      <c r="P624" s="5">
        <f t="shared" si="793"/>
        <v>0</v>
      </c>
      <c r="U624" s="5">
        <f t="shared" si="794"/>
        <v>0</v>
      </c>
      <c r="V624" s="63">
        <f t="shared" si="795"/>
        <v>0</v>
      </c>
      <c r="W624" s="139">
        <f t="shared" si="796"/>
        <v>0</v>
      </c>
      <c r="AA624" s="184">
        <f t="shared" si="797"/>
        <v>0</v>
      </c>
      <c r="AB624" s="128"/>
      <c r="AC624" s="5">
        <f>SUMIF('Uitdraai administratie'!G:G,A:A,'Uitdraai administratie'!F:F)</f>
        <v>0</v>
      </c>
      <c r="AH624" s="128">
        <f>SUMIF('Uitdraai administratie'!G:G,A:A,'Uitdraai administratie'!F:F)</f>
        <v>0</v>
      </c>
      <c r="AI624" s="201">
        <f t="shared" si="798"/>
        <v>0</v>
      </c>
      <c r="AJ624" s="203">
        <f t="shared" si="799"/>
        <v>0</v>
      </c>
      <c r="AL624" s="174">
        <f>SUMIF('Uitdraai administratie'!G:G,A:A,'Uitdraai administratie'!T:T)</f>
        <v>0</v>
      </c>
      <c r="AM624" s="174">
        <f t="shared" si="800"/>
        <v>0</v>
      </c>
      <c r="AN624" s="174">
        <f t="shared" si="801"/>
        <v>0</v>
      </c>
    </row>
    <row r="625" spans="1:40" x14ac:dyDescent="0.25">
      <c r="A625" s="15">
        <v>5006</v>
      </c>
      <c r="B625" s="64" t="s">
        <v>504</v>
      </c>
      <c r="C625" s="64" t="s">
        <v>412</v>
      </c>
      <c r="D625" s="56"/>
      <c r="E625" s="61"/>
      <c r="F625" s="65">
        <v>1</v>
      </c>
      <c r="H625" s="59">
        <f t="shared" si="790"/>
        <v>1</v>
      </c>
      <c r="I625" s="60">
        <v>1</v>
      </c>
      <c r="J625" s="61" t="s">
        <v>126</v>
      </c>
      <c r="K625" s="57"/>
      <c r="L625" s="174">
        <f t="shared" si="791"/>
        <v>0</v>
      </c>
      <c r="M625" s="174">
        <f>0</f>
        <v>0</v>
      </c>
      <c r="N625" s="5">
        <f t="shared" si="792"/>
        <v>0</v>
      </c>
      <c r="O625" s="67"/>
      <c r="P625" s="5">
        <f t="shared" si="793"/>
        <v>0</v>
      </c>
      <c r="U625" s="5">
        <f t="shared" si="794"/>
        <v>0</v>
      </c>
      <c r="V625" s="63">
        <f t="shared" si="795"/>
        <v>0</v>
      </c>
      <c r="W625" s="139">
        <f t="shared" si="796"/>
        <v>0</v>
      </c>
      <c r="AA625" s="184">
        <f t="shared" si="797"/>
        <v>0</v>
      </c>
      <c r="AB625" s="128"/>
      <c r="AC625" s="5">
        <f>SUMIF('Uitdraai administratie'!G:G,A:A,'Uitdraai administratie'!F:F)</f>
        <v>0</v>
      </c>
      <c r="AH625" s="128">
        <f>SUMIF('Uitdraai administratie'!G:G,A:A,'Uitdraai administratie'!F:F)</f>
        <v>0</v>
      </c>
      <c r="AI625" s="201">
        <f t="shared" si="798"/>
        <v>0</v>
      </c>
      <c r="AJ625" s="203">
        <f t="shared" si="799"/>
        <v>0</v>
      </c>
      <c r="AL625" s="174">
        <f>SUMIF('Uitdraai administratie'!G:G,A:A,'Uitdraai administratie'!T:T)</f>
        <v>0</v>
      </c>
      <c r="AM625" s="174">
        <f t="shared" si="800"/>
        <v>0</v>
      </c>
      <c r="AN625" s="174">
        <f t="shared" si="801"/>
        <v>0</v>
      </c>
    </row>
    <row r="626" spans="1:40" x14ac:dyDescent="0.25">
      <c r="A626" s="15">
        <v>5007</v>
      </c>
      <c r="B626" s="64" t="s">
        <v>505</v>
      </c>
      <c r="C626" s="64" t="s">
        <v>412</v>
      </c>
      <c r="D626" s="56"/>
      <c r="E626" s="61"/>
      <c r="F626" s="65">
        <v>1</v>
      </c>
      <c r="H626" s="59">
        <f t="shared" si="790"/>
        <v>1</v>
      </c>
      <c r="I626" s="60">
        <v>1</v>
      </c>
      <c r="J626" s="61" t="s">
        <v>126</v>
      </c>
      <c r="K626" s="57"/>
      <c r="L626" s="174">
        <f t="shared" si="791"/>
        <v>0</v>
      </c>
      <c r="M626" s="174">
        <f>0</f>
        <v>0</v>
      </c>
      <c r="N626" s="5">
        <f t="shared" si="792"/>
        <v>0</v>
      </c>
      <c r="O626" s="67"/>
      <c r="P626" s="5">
        <f t="shared" si="793"/>
        <v>0</v>
      </c>
      <c r="U626" s="5">
        <f t="shared" si="794"/>
        <v>0</v>
      </c>
      <c r="V626" s="63">
        <f t="shared" si="795"/>
        <v>0</v>
      </c>
      <c r="W626" s="139">
        <f t="shared" si="796"/>
        <v>0</v>
      </c>
      <c r="AA626" s="184">
        <f t="shared" si="797"/>
        <v>0</v>
      </c>
      <c r="AB626" s="128"/>
      <c r="AC626" s="5">
        <f>SUMIF('Uitdraai administratie'!G:G,A:A,'Uitdraai administratie'!F:F)</f>
        <v>0</v>
      </c>
      <c r="AH626" s="128">
        <f>SUMIF('Uitdraai administratie'!G:G,A:A,'Uitdraai administratie'!F:F)</f>
        <v>0</v>
      </c>
      <c r="AI626" s="201">
        <f t="shared" si="798"/>
        <v>0</v>
      </c>
      <c r="AJ626" s="203">
        <f t="shared" si="799"/>
        <v>0</v>
      </c>
      <c r="AL626" s="174">
        <f>SUMIF('Uitdraai administratie'!G:G,A:A,'Uitdraai administratie'!T:T)</f>
        <v>0</v>
      </c>
      <c r="AM626" s="174">
        <f t="shared" si="800"/>
        <v>0</v>
      </c>
      <c r="AN626" s="174">
        <f t="shared" si="801"/>
        <v>0</v>
      </c>
    </row>
    <row r="627" spans="1:40" x14ac:dyDescent="0.25">
      <c r="A627" s="15">
        <v>5008</v>
      </c>
      <c r="B627" s="64" t="s">
        <v>53</v>
      </c>
      <c r="C627" s="64" t="s">
        <v>412</v>
      </c>
      <c r="D627" s="56"/>
      <c r="E627" s="61"/>
      <c r="F627" s="65">
        <v>1</v>
      </c>
      <c r="H627" s="59">
        <f t="shared" si="790"/>
        <v>1</v>
      </c>
      <c r="I627" s="60">
        <v>1</v>
      </c>
      <c r="J627" s="61" t="s">
        <v>77</v>
      </c>
      <c r="K627" s="57"/>
      <c r="L627" s="174">
        <f t="shared" si="791"/>
        <v>0</v>
      </c>
      <c r="M627" s="174">
        <f>0</f>
        <v>0</v>
      </c>
      <c r="N627" s="5">
        <f t="shared" si="792"/>
        <v>0</v>
      </c>
      <c r="O627" s="67"/>
      <c r="P627" s="5">
        <f t="shared" si="793"/>
        <v>0</v>
      </c>
      <c r="U627" s="5">
        <f t="shared" si="794"/>
        <v>0</v>
      </c>
      <c r="V627" s="63">
        <f t="shared" si="795"/>
        <v>0</v>
      </c>
      <c r="W627" s="139">
        <f t="shared" si="796"/>
        <v>0</v>
      </c>
      <c r="AA627" s="184">
        <f t="shared" si="797"/>
        <v>0</v>
      </c>
      <c r="AB627" s="128"/>
      <c r="AC627" s="5">
        <f>SUMIF('Uitdraai administratie'!G:G,A:A,'Uitdraai administratie'!F:F)</f>
        <v>0</v>
      </c>
      <c r="AH627" s="128">
        <f>SUMIF('Uitdraai administratie'!G:G,A:A,'Uitdraai administratie'!F:F)</f>
        <v>0</v>
      </c>
      <c r="AI627" s="201">
        <f t="shared" si="798"/>
        <v>0</v>
      </c>
      <c r="AJ627" s="203">
        <f t="shared" si="799"/>
        <v>0</v>
      </c>
      <c r="AL627" s="174">
        <f>SUMIF('Uitdraai administratie'!G:G,A:A,'Uitdraai administratie'!T:T)</f>
        <v>0</v>
      </c>
      <c r="AM627" s="174">
        <f t="shared" si="800"/>
        <v>0</v>
      </c>
      <c r="AN627" s="174">
        <f t="shared" si="801"/>
        <v>0</v>
      </c>
    </row>
    <row r="628" spans="1:40" x14ac:dyDescent="0.25">
      <c r="A628" s="15">
        <v>5010</v>
      </c>
      <c r="B628" s="64" t="s">
        <v>506</v>
      </c>
      <c r="C628" s="64" t="s">
        <v>412</v>
      </c>
      <c r="D628" s="56"/>
      <c r="E628" s="61"/>
      <c r="F628" s="65">
        <v>1</v>
      </c>
      <c r="H628" s="59">
        <f t="shared" si="790"/>
        <v>1</v>
      </c>
      <c r="I628" s="60">
        <v>1</v>
      </c>
      <c r="J628" s="61" t="s">
        <v>126</v>
      </c>
      <c r="K628" s="57"/>
      <c r="L628" s="174">
        <f t="shared" si="791"/>
        <v>0</v>
      </c>
      <c r="M628" s="174">
        <f>0</f>
        <v>0</v>
      </c>
      <c r="N628" s="5">
        <f t="shared" si="792"/>
        <v>0</v>
      </c>
      <c r="O628" s="67"/>
      <c r="P628" s="5">
        <f t="shared" si="793"/>
        <v>0</v>
      </c>
      <c r="U628" s="5">
        <f t="shared" si="794"/>
        <v>0</v>
      </c>
      <c r="V628" s="63">
        <f t="shared" si="795"/>
        <v>0</v>
      </c>
      <c r="W628" s="139">
        <f t="shared" si="796"/>
        <v>0</v>
      </c>
      <c r="AA628" s="184">
        <f t="shared" si="797"/>
        <v>0</v>
      </c>
      <c r="AB628" s="128"/>
      <c r="AC628" s="5">
        <f>SUMIF('Uitdraai administratie'!G:G,A:A,'Uitdraai administratie'!F:F)</f>
        <v>0</v>
      </c>
      <c r="AH628" s="128">
        <f>SUMIF('Uitdraai administratie'!G:G,A:A,'Uitdraai administratie'!F:F)</f>
        <v>0</v>
      </c>
      <c r="AI628" s="201">
        <f t="shared" si="798"/>
        <v>0</v>
      </c>
      <c r="AJ628" s="203">
        <f t="shared" si="799"/>
        <v>0</v>
      </c>
      <c r="AL628" s="174">
        <f>SUMIF('Uitdraai administratie'!G:G,A:A,'Uitdraai administratie'!T:T)</f>
        <v>0</v>
      </c>
      <c r="AM628" s="174">
        <f t="shared" si="800"/>
        <v>0</v>
      </c>
      <c r="AN628" s="174">
        <f t="shared" si="801"/>
        <v>0</v>
      </c>
    </row>
    <row r="629" spans="1:40" x14ac:dyDescent="0.25">
      <c r="A629" s="15">
        <v>5011</v>
      </c>
      <c r="B629" s="64" t="s">
        <v>507</v>
      </c>
      <c r="C629" s="64" t="s">
        <v>412</v>
      </c>
      <c r="D629" s="56"/>
      <c r="E629" s="61"/>
      <c r="F629" s="65">
        <v>1</v>
      </c>
      <c r="H629" s="59">
        <f t="shared" si="790"/>
        <v>1</v>
      </c>
      <c r="I629" s="60">
        <v>1</v>
      </c>
      <c r="J629" s="61" t="s">
        <v>77</v>
      </c>
      <c r="K629" s="57"/>
      <c r="L629" s="174">
        <f t="shared" si="791"/>
        <v>0</v>
      </c>
      <c r="M629" s="174">
        <f>0</f>
        <v>0</v>
      </c>
      <c r="N629" s="5">
        <f t="shared" si="792"/>
        <v>0</v>
      </c>
      <c r="O629" s="67"/>
      <c r="P629" s="5">
        <f t="shared" si="793"/>
        <v>0</v>
      </c>
      <c r="U629" s="5">
        <f t="shared" si="794"/>
        <v>0</v>
      </c>
      <c r="V629" s="63">
        <f t="shared" si="795"/>
        <v>0</v>
      </c>
      <c r="W629" s="139">
        <f t="shared" si="796"/>
        <v>0</v>
      </c>
      <c r="AA629" s="184">
        <f t="shared" si="797"/>
        <v>0</v>
      </c>
      <c r="AB629" s="128"/>
      <c r="AC629" s="5">
        <f>SUMIF('Uitdraai administratie'!G:G,A:A,'Uitdraai administratie'!F:F)</f>
        <v>0</v>
      </c>
      <c r="AH629" s="128">
        <f>SUMIF('Uitdraai administratie'!G:G,A:A,'Uitdraai administratie'!F:F)</f>
        <v>0</v>
      </c>
      <c r="AI629" s="201">
        <f t="shared" si="798"/>
        <v>0</v>
      </c>
      <c r="AJ629" s="203">
        <f t="shared" si="799"/>
        <v>0</v>
      </c>
      <c r="AL629" s="174">
        <f>SUMIF('Uitdraai administratie'!G:G,A:A,'Uitdraai administratie'!T:T)</f>
        <v>0</v>
      </c>
      <c r="AM629" s="174">
        <f t="shared" si="800"/>
        <v>0</v>
      </c>
      <c r="AN629" s="174">
        <f t="shared" si="801"/>
        <v>0</v>
      </c>
    </row>
    <row r="630" spans="1:40" x14ac:dyDescent="0.25">
      <c r="A630" s="15">
        <v>5039</v>
      </c>
      <c r="B630" s="64" t="s">
        <v>508</v>
      </c>
      <c r="C630" s="64" t="s">
        <v>412</v>
      </c>
      <c r="D630" s="56"/>
      <c r="E630" s="61"/>
      <c r="F630" s="65">
        <v>1</v>
      </c>
      <c r="H630" s="59">
        <f t="shared" si="790"/>
        <v>1</v>
      </c>
      <c r="I630" s="60">
        <v>1</v>
      </c>
      <c r="J630" s="61" t="s">
        <v>77</v>
      </c>
      <c r="K630" s="57"/>
      <c r="L630" s="174">
        <f t="shared" si="791"/>
        <v>0</v>
      </c>
      <c r="M630" s="174">
        <f>0</f>
        <v>0</v>
      </c>
      <c r="N630" s="5">
        <f t="shared" si="792"/>
        <v>0</v>
      </c>
      <c r="O630" s="67"/>
      <c r="P630" s="5">
        <f t="shared" si="793"/>
        <v>0</v>
      </c>
      <c r="U630" s="5">
        <f t="shared" si="794"/>
        <v>0</v>
      </c>
      <c r="V630" s="63">
        <f t="shared" si="795"/>
        <v>0</v>
      </c>
      <c r="W630" s="139">
        <f t="shared" si="796"/>
        <v>0</v>
      </c>
      <c r="AA630" s="184">
        <f t="shared" si="797"/>
        <v>0</v>
      </c>
      <c r="AB630" s="128"/>
      <c r="AC630" s="5">
        <f>SUMIF('Uitdraai administratie'!G:G,A:A,'Uitdraai administratie'!F:F)</f>
        <v>0</v>
      </c>
      <c r="AH630" s="128">
        <f>SUMIF('Uitdraai administratie'!G:G,A:A,'Uitdraai administratie'!F:F)</f>
        <v>0</v>
      </c>
      <c r="AI630" s="201">
        <f t="shared" si="798"/>
        <v>0</v>
      </c>
      <c r="AJ630" s="203">
        <f t="shared" si="799"/>
        <v>0</v>
      </c>
      <c r="AL630" s="174">
        <f>SUMIF('Uitdraai administratie'!G:G,A:A,'Uitdraai administratie'!T:T)</f>
        <v>0</v>
      </c>
      <c r="AM630" s="174">
        <f t="shared" si="800"/>
        <v>0</v>
      </c>
      <c r="AN630" s="174">
        <f t="shared" si="801"/>
        <v>0</v>
      </c>
    </row>
    <row r="631" spans="1:40" x14ac:dyDescent="0.25">
      <c r="A631" s="15">
        <v>5040</v>
      </c>
      <c r="B631" s="64" t="s">
        <v>509</v>
      </c>
      <c r="C631" s="64" t="s">
        <v>412</v>
      </c>
      <c r="D631" s="56"/>
      <c r="E631" s="61"/>
      <c r="F631" s="65">
        <v>1</v>
      </c>
      <c r="H631" s="59">
        <f t="shared" si="790"/>
        <v>1</v>
      </c>
      <c r="I631" s="60">
        <v>1</v>
      </c>
      <c r="J631" s="61" t="s">
        <v>77</v>
      </c>
      <c r="K631" s="57"/>
      <c r="L631" s="174">
        <f t="shared" si="791"/>
        <v>0</v>
      </c>
      <c r="M631" s="174">
        <f>0</f>
        <v>0</v>
      </c>
      <c r="N631" s="5">
        <f t="shared" si="792"/>
        <v>0</v>
      </c>
      <c r="O631" s="67"/>
      <c r="P631" s="5">
        <f t="shared" si="793"/>
        <v>0</v>
      </c>
      <c r="U631" s="5">
        <f t="shared" si="794"/>
        <v>0</v>
      </c>
      <c r="V631" s="63">
        <f t="shared" si="795"/>
        <v>0</v>
      </c>
      <c r="W631" s="139">
        <f t="shared" si="796"/>
        <v>0</v>
      </c>
      <c r="AA631" s="184">
        <f t="shared" si="797"/>
        <v>0</v>
      </c>
      <c r="AB631" s="128"/>
      <c r="AC631" s="5">
        <f>SUMIF('Uitdraai administratie'!G:G,A:A,'Uitdraai administratie'!F:F)</f>
        <v>0</v>
      </c>
      <c r="AH631" s="128">
        <f>SUMIF('Uitdraai administratie'!G:G,A:A,'Uitdraai administratie'!F:F)</f>
        <v>0</v>
      </c>
      <c r="AI631" s="201">
        <f t="shared" si="798"/>
        <v>0</v>
      </c>
      <c r="AJ631" s="203">
        <f t="shared" si="799"/>
        <v>0</v>
      </c>
      <c r="AL631" s="174">
        <f>SUMIF('Uitdraai administratie'!G:G,A:A,'Uitdraai administratie'!T:T)</f>
        <v>0</v>
      </c>
      <c r="AM631" s="174">
        <f t="shared" si="800"/>
        <v>0</v>
      </c>
      <c r="AN631" s="174">
        <f t="shared" si="801"/>
        <v>0</v>
      </c>
    </row>
    <row r="632" spans="1:40" x14ac:dyDescent="0.25">
      <c r="A632" s="15">
        <v>5041</v>
      </c>
      <c r="B632" s="64" t="s">
        <v>510</v>
      </c>
      <c r="C632" s="64" t="s">
        <v>412</v>
      </c>
      <c r="D632" s="56"/>
      <c r="E632" s="61"/>
      <c r="F632" s="65">
        <v>1</v>
      </c>
      <c r="H632" s="59">
        <f t="shared" si="790"/>
        <v>1</v>
      </c>
      <c r="I632" s="60">
        <v>1</v>
      </c>
      <c r="J632" s="61" t="s">
        <v>77</v>
      </c>
      <c r="K632" s="57"/>
      <c r="L632" s="174">
        <f t="shared" si="791"/>
        <v>0</v>
      </c>
      <c r="M632" s="174">
        <f>0</f>
        <v>0</v>
      </c>
      <c r="N632" s="5">
        <f t="shared" si="792"/>
        <v>0</v>
      </c>
      <c r="O632" s="67"/>
      <c r="P632" s="5">
        <f t="shared" si="793"/>
        <v>0</v>
      </c>
      <c r="U632" s="5">
        <f t="shared" si="794"/>
        <v>0</v>
      </c>
      <c r="V632" s="68"/>
      <c r="W632" s="138">
        <f t="shared" si="796"/>
        <v>0</v>
      </c>
      <c r="X632" s="148"/>
      <c r="Y632" s="148"/>
      <c r="Z632" s="148"/>
      <c r="AA632" s="184">
        <f t="shared" si="797"/>
        <v>0</v>
      </c>
      <c r="AB632" s="128"/>
      <c r="AC632" s="5">
        <f>SUMIF('Uitdraai administratie'!G:G,A:A,'Uitdraai administratie'!F:F)</f>
        <v>0</v>
      </c>
      <c r="AH632" s="137"/>
      <c r="AI632" s="201">
        <f t="shared" si="798"/>
        <v>0</v>
      </c>
      <c r="AJ632" s="203">
        <f t="shared" si="799"/>
        <v>0</v>
      </c>
      <c r="AL632" s="174">
        <f>SUMIF('Uitdraai administratie'!G:G,A:A,'Uitdraai administratie'!T:T)</f>
        <v>0</v>
      </c>
      <c r="AM632" s="174">
        <f t="shared" si="800"/>
        <v>0</v>
      </c>
      <c r="AN632" s="174">
        <f t="shared" si="801"/>
        <v>0</v>
      </c>
    </row>
    <row r="633" spans="1:40" x14ac:dyDescent="0.25">
      <c r="A633" s="15">
        <v>5042</v>
      </c>
      <c r="B633" s="64" t="s">
        <v>511</v>
      </c>
      <c r="C633" s="64" t="s">
        <v>412</v>
      </c>
      <c r="D633" s="56"/>
      <c r="E633" s="61"/>
      <c r="F633" s="65">
        <v>1</v>
      </c>
      <c r="H633" s="59">
        <f t="shared" si="790"/>
        <v>1</v>
      </c>
      <c r="I633" s="60">
        <v>1</v>
      </c>
      <c r="J633" s="61" t="s">
        <v>77</v>
      </c>
      <c r="K633" s="57"/>
      <c r="L633" s="174">
        <f t="shared" si="791"/>
        <v>0</v>
      </c>
      <c r="M633" s="174">
        <f>0</f>
        <v>0</v>
      </c>
      <c r="N633" s="5">
        <f t="shared" si="792"/>
        <v>0</v>
      </c>
      <c r="O633" s="67"/>
      <c r="P633" s="5">
        <f t="shared" si="793"/>
        <v>0</v>
      </c>
      <c r="U633" s="5">
        <f t="shared" si="794"/>
        <v>0</v>
      </c>
      <c r="V633" s="63">
        <f t="shared" ref="V633:V640" si="802">P633</f>
        <v>0</v>
      </c>
      <c r="W633" s="139">
        <f t="shared" si="796"/>
        <v>0</v>
      </c>
      <c r="AA633" s="184">
        <f t="shared" si="797"/>
        <v>0</v>
      </c>
      <c r="AB633" s="128"/>
      <c r="AC633" s="5">
        <f>SUMIF('Uitdraai administratie'!G:G,A:A,'Uitdraai administratie'!F:F)</f>
        <v>0</v>
      </c>
      <c r="AH633" s="128">
        <f>SUMIF('Uitdraai administratie'!G:G,A:A,'Uitdraai administratie'!F:F)</f>
        <v>0</v>
      </c>
      <c r="AI633" s="201">
        <f t="shared" si="798"/>
        <v>0</v>
      </c>
      <c r="AJ633" s="203">
        <f t="shared" si="799"/>
        <v>0</v>
      </c>
      <c r="AL633" s="174">
        <f>SUMIF('Uitdraai administratie'!G:G,A:A,'Uitdraai administratie'!T:T)</f>
        <v>0</v>
      </c>
      <c r="AM633" s="174">
        <f t="shared" si="800"/>
        <v>0</v>
      </c>
      <c r="AN633" s="174">
        <f t="shared" si="801"/>
        <v>0</v>
      </c>
    </row>
    <row r="634" spans="1:40" x14ac:dyDescent="0.25">
      <c r="A634" s="15">
        <v>5043</v>
      </c>
      <c r="B634" s="64" t="s">
        <v>512</v>
      </c>
      <c r="C634" s="64" t="s">
        <v>412</v>
      </c>
      <c r="D634" s="56"/>
      <c r="E634" s="61"/>
      <c r="F634" s="65">
        <v>1</v>
      </c>
      <c r="H634" s="59">
        <f t="shared" si="790"/>
        <v>1</v>
      </c>
      <c r="I634" s="60">
        <v>1</v>
      </c>
      <c r="J634" s="61" t="s">
        <v>77</v>
      </c>
      <c r="K634" s="57"/>
      <c r="L634" s="174">
        <f t="shared" si="791"/>
        <v>0</v>
      </c>
      <c r="M634" s="174">
        <f>0</f>
        <v>0</v>
      </c>
      <c r="N634" s="5">
        <f t="shared" si="792"/>
        <v>0</v>
      </c>
      <c r="O634" s="67"/>
      <c r="P634" s="5">
        <f t="shared" si="793"/>
        <v>0</v>
      </c>
      <c r="U634" s="5">
        <f t="shared" si="794"/>
        <v>0</v>
      </c>
      <c r="V634" s="63">
        <f t="shared" si="802"/>
        <v>0</v>
      </c>
      <c r="W634" s="139">
        <f t="shared" si="796"/>
        <v>0</v>
      </c>
      <c r="AA634" s="184">
        <f t="shared" si="797"/>
        <v>0</v>
      </c>
      <c r="AB634" s="128"/>
      <c r="AC634" s="5">
        <f>SUMIF('Uitdraai administratie'!G:G,A:A,'Uitdraai administratie'!F:F)</f>
        <v>0</v>
      </c>
      <c r="AH634" s="128">
        <f>SUMIF('Uitdraai administratie'!G:G,A:A,'Uitdraai administratie'!F:F)</f>
        <v>0</v>
      </c>
      <c r="AI634" s="201">
        <f t="shared" si="798"/>
        <v>0</v>
      </c>
      <c r="AJ634" s="203">
        <f t="shared" si="799"/>
        <v>0</v>
      </c>
      <c r="AL634" s="174">
        <f>SUMIF('Uitdraai administratie'!G:G,A:A,'Uitdraai administratie'!T:T)</f>
        <v>0</v>
      </c>
      <c r="AM634" s="174">
        <f t="shared" si="800"/>
        <v>0</v>
      </c>
      <c r="AN634" s="174">
        <f t="shared" si="801"/>
        <v>0</v>
      </c>
    </row>
    <row r="635" spans="1:40" x14ac:dyDescent="0.25">
      <c r="A635" s="15">
        <v>5044</v>
      </c>
      <c r="B635" s="64" t="s">
        <v>513</v>
      </c>
      <c r="C635" s="64" t="s">
        <v>412</v>
      </c>
      <c r="D635" s="56"/>
      <c r="E635" s="61"/>
      <c r="F635" s="65">
        <v>1</v>
      </c>
      <c r="H635" s="59">
        <f t="shared" si="790"/>
        <v>1</v>
      </c>
      <c r="I635" s="60">
        <v>1</v>
      </c>
      <c r="J635" s="61" t="s">
        <v>77</v>
      </c>
      <c r="K635" s="57"/>
      <c r="L635" s="174">
        <f t="shared" si="791"/>
        <v>0</v>
      </c>
      <c r="M635" s="174">
        <f>0</f>
        <v>0</v>
      </c>
      <c r="N635" s="5">
        <f t="shared" si="792"/>
        <v>0</v>
      </c>
      <c r="O635" s="67"/>
      <c r="P635" s="5">
        <f t="shared" si="793"/>
        <v>0</v>
      </c>
      <c r="U635" s="5">
        <f t="shared" si="794"/>
        <v>0</v>
      </c>
      <c r="V635" s="63">
        <f t="shared" si="802"/>
        <v>0</v>
      </c>
      <c r="W635" s="139">
        <f t="shared" si="796"/>
        <v>0</v>
      </c>
      <c r="AA635" s="184">
        <f t="shared" si="797"/>
        <v>0</v>
      </c>
      <c r="AB635" s="128"/>
      <c r="AC635" s="5">
        <f>SUMIF('Uitdraai administratie'!G:G,A:A,'Uitdraai administratie'!F:F)</f>
        <v>0</v>
      </c>
      <c r="AH635" s="128">
        <f>SUMIF('Uitdraai administratie'!G:G,A:A,'Uitdraai administratie'!F:F)</f>
        <v>0</v>
      </c>
      <c r="AI635" s="201">
        <f t="shared" si="798"/>
        <v>0</v>
      </c>
      <c r="AJ635" s="203">
        <f t="shared" si="799"/>
        <v>0</v>
      </c>
      <c r="AL635" s="174">
        <f>SUMIF('Uitdraai administratie'!G:G,A:A,'Uitdraai administratie'!T:T)</f>
        <v>0</v>
      </c>
      <c r="AM635" s="174">
        <f t="shared" si="800"/>
        <v>0</v>
      </c>
      <c r="AN635" s="174">
        <f t="shared" si="801"/>
        <v>0</v>
      </c>
    </row>
    <row r="636" spans="1:40" x14ac:dyDescent="0.25">
      <c r="A636" s="15">
        <v>5045</v>
      </c>
      <c r="B636" s="64" t="s">
        <v>269</v>
      </c>
      <c r="C636" s="64" t="s">
        <v>412</v>
      </c>
      <c r="D636" s="56"/>
      <c r="E636" s="61"/>
      <c r="F636" s="65">
        <v>1</v>
      </c>
      <c r="H636" s="59">
        <f t="shared" si="790"/>
        <v>1</v>
      </c>
      <c r="I636" s="60">
        <v>1</v>
      </c>
      <c r="J636" s="61" t="s">
        <v>77</v>
      </c>
      <c r="K636" s="57"/>
      <c r="L636" s="174">
        <f t="shared" si="791"/>
        <v>0</v>
      </c>
      <c r="M636" s="174">
        <f>0</f>
        <v>0</v>
      </c>
      <c r="N636" s="5">
        <f t="shared" si="792"/>
        <v>0</v>
      </c>
      <c r="O636" s="67"/>
      <c r="P636" s="5">
        <f t="shared" si="793"/>
        <v>0</v>
      </c>
      <c r="U636" s="5">
        <f t="shared" si="794"/>
        <v>0</v>
      </c>
      <c r="V636" s="63">
        <f t="shared" si="802"/>
        <v>0</v>
      </c>
      <c r="W636" s="139">
        <f t="shared" si="796"/>
        <v>0</v>
      </c>
      <c r="AA636" s="184">
        <f t="shared" si="797"/>
        <v>0</v>
      </c>
      <c r="AB636" s="128"/>
      <c r="AC636" s="5">
        <f>SUMIF('Uitdraai administratie'!G:G,A:A,'Uitdraai administratie'!F:F)</f>
        <v>0</v>
      </c>
      <c r="AH636" s="128">
        <f>SUMIF('Uitdraai administratie'!G:G,A:A,'Uitdraai administratie'!F:F)</f>
        <v>0</v>
      </c>
      <c r="AI636" s="201">
        <f t="shared" si="798"/>
        <v>0</v>
      </c>
      <c r="AJ636" s="203">
        <f t="shared" si="799"/>
        <v>0</v>
      </c>
      <c r="AL636" s="174">
        <f>SUMIF('Uitdraai administratie'!G:G,A:A,'Uitdraai administratie'!T:T)</f>
        <v>0</v>
      </c>
      <c r="AM636" s="174">
        <f t="shared" si="800"/>
        <v>0</v>
      </c>
      <c r="AN636" s="174">
        <f t="shared" si="801"/>
        <v>0</v>
      </c>
    </row>
    <row r="637" spans="1:40" x14ac:dyDescent="0.25">
      <c r="A637" s="15">
        <v>5047</v>
      </c>
      <c r="B637" s="64" t="s">
        <v>514</v>
      </c>
      <c r="C637" s="64" t="s">
        <v>412</v>
      </c>
      <c r="D637" s="56"/>
      <c r="E637" s="61"/>
      <c r="F637" s="65">
        <v>1</v>
      </c>
      <c r="H637" s="59">
        <f t="shared" si="790"/>
        <v>1</v>
      </c>
      <c r="I637" s="60">
        <v>1</v>
      </c>
      <c r="J637" s="61" t="s">
        <v>77</v>
      </c>
      <c r="K637" s="57"/>
      <c r="L637" s="174">
        <f t="shared" si="791"/>
        <v>0</v>
      </c>
      <c r="M637" s="174">
        <f>0</f>
        <v>0</v>
      </c>
      <c r="N637" s="5">
        <f t="shared" si="792"/>
        <v>0</v>
      </c>
      <c r="O637" s="67"/>
      <c r="P637" s="5">
        <f t="shared" si="793"/>
        <v>0</v>
      </c>
      <c r="U637" s="5">
        <f t="shared" si="794"/>
        <v>0</v>
      </c>
      <c r="V637" s="63">
        <f t="shared" si="802"/>
        <v>0</v>
      </c>
      <c r="W637" s="139">
        <f t="shared" si="796"/>
        <v>0</v>
      </c>
      <c r="AA637" s="184">
        <f t="shared" si="797"/>
        <v>0</v>
      </c>
      <c r="AB637" s="128"/>
      <c r="AC637" s="5">
        <f>SUMIF('Uitdraai administratie'!G:G,A:A,'Uitdraai administratie'!F:F)</f>
        <v>0</v>
      </c>
      <c r="AH637" s="128">
        <f>SUMIF('Uitdraai administratie'!G:G,A:A,'Uitdraai administratie'!F:F)</f>
        <v>0</v>
      </c>
      <c r="AI637" s="201">
        <f t="shared" si="798"/>
        <v>0</v>
      </c>
      <c r="AJ637" s="203">
        <f t="shared" si="799"/>
        <v>0</v>
      </c>
      <c r="AL637" s="174">
        <f>SUMIF('Uitdraai administratie'!G:G,A:A,'Uitdraai administratie'!T:T)</f>
        <v>0</v>
      </c>
      <c r="AM637" s="174">
        <f t="shared" si="800"/>
        <v>0</v>
      </c>
      <c r="AN637" s="174">
        <f t="shared" si="801"/>
        <v>0</v>
      </c>
    </row>
    <row r="638" spans="1:40" x14ac:dyDescent="0.25">
      <c r="A638" s="15">
        <v>5048</v>
      </c>
      <c r="B638" s="64" t="s">
        <v>515</v>
      </c>
      <c r="C638" s="64" t="s">
        <v>412</v>
      </c>
      <c r="D638" s="56"/>
      <c r="E638" s="61"/>
      <c r="F638" s="65">
        <v>1</v>
      </c>
      <c r="H638" s="59">
        <f t="shared" si="790"/>
        <v>1</v>
      </c>
      <c r="I638" s="60">
        <v>1</v>
      </c>
      <c r="J638" s="61" t="s">
        <v>77</v>
      </c>
      <c r="K638" s="57"/>
      <c r="L638" s="174">
        <f t="shared" si="791"/>
        <v>0</v>
      </c>
      <c r="M638" s="174">
        <f>0</f>
        <v>0</v>
      </c>
      <c r="N638" s="5">
        <f t="shared" si="792"/>
        <v>0</v>
      </c>
      <c r="O638" s="67"/>
      <c r="P638" s="5">
        <f t="shared" si="793"/>
        <v>0</v>
      </c>
      <c r="U638" s="5">
        <f t="shared" si="794"/>
        <v>0</v>
      </c>
      <c r="V638" s="63">
        <f t="shared" si="802"/>
        <v>0</v>
      </c>
      <c r="W638" s="139">
        <f t="shared" si="796"/>
        <v>0</v>
      </c>
      <c r="AA638" s="184">
        <f t="shared" si="797"/>
        <v>0</v>
      </c>
      <c r="AB638" s="128"/>
      <c r="AC638" s="5">
        <f>SUMIF('Uitdraai administratie'!G:G,A:A,'Uitdraai administratie'!F:F)</f>
        <v>0</v>
      </c>
      <c r="AH638" s="128">
        <f>SUMIF('Uitdraai administratie'!G:G,A:A,'Uitdraai administratie'!F:F)</f>
        <v>0</v>
      </c>
      <c r="AI638" s="201">
        <f t="shared" si="798"/>
        <v>0</v>
      </c>
      <c r="AJ638" s="203">
        <f t="shared" si="799"/>
        <v>0</v>
      </c>
      <c r="AL638" s="174">
        <f>SUMIF('Uitdraai administratie'!G:G,A:A,'Uitdraai administratie'!T:T)</f>
        <v>0</v>
      </c>
      <c r="AM638" s="174">
        <f t="shared" si="800"/>
        <v>0</v>
      </c>
      <c r="AN638" s="174">
        <f t="shared" si="801"/>
        <v>0</v>
      </c>
    </row>
    <row r="639" spans="1:40" x14ac:dyDescent="0.25">
      <c r="A639" s="15">
        <v>5070</v>
      </c>
      <c r="B639" s="64" t="s">
        <v>516</v>
      </c>
      <c r="C639" s="64" t="s">
        <v>412</v>
      </c>
      <c r="D639" s="56"/>
      <c r="E639" s="61"/>
      <c r="F639" s="65">
        <v>1</v>
      </c>
      <c r="H639" s="59">
        <f t="shared" si="790"/>
        <v>1</v>
      </c>
      <c r="I639" s="60">
        <v>1</v>
      </c>
      <c r="J639" s="61" t="s">
        <v>77</v>
      </c>
      <c r="K639" s="57"/>
      <c r="L639" s="174">
        <f t="shared" si="791"/>
        <v>0</v>
      </c>
      <c r="M639" s="174">
        <f>0</f>
        <v>0</v>
      </c>
      <c r="N639" s="5">
        <f t="shared" si="792"/>
        <v>0</v>
      </c>
      <c r="O639" s="67"/>
      <c r="P639" s="5">
        <f t="shared" si="793"/>
        <v>0</v>
      </c>
      <c r="U639" s="5">
        <f t="shared" si="794"/>
        <v>0</v>
      </c>
      <c r="V639" s="63">
        <f t="shared" si="802"/>
        <v>0</v>
      </c>
      <c r="W639" s="139">
        <f t="shared" si="796"/>
        <v>0</v>
      </c>
      <c r="AA639" s="184">
        <f t="shared" si="797"/>
        <v>0</v>
      </c>
      <c r="AB639" s="128"/>
      <c r="AC639" s="5">
        <f>SUMIF('Uitdraai administratie'!G:G,A:A,'Uitdraai administratie'!F:F)</f>
        <v>0</v>
      </c>
      <c r="AH639" s="128">
        <f>SUMIF('Uitdraai administratie'!G:G,A:A,'Uitdraai administratie'!F:F)</f>
        <v>0</v>
      </c>
      <c r="AI639" s="201">
        <f t="shared" si="798"/>
        <v>0</v>
      </c>
      <c r="AJ639" s="203">
        <f t="shared" si="799"/>
        <v>0</v>
      </c>
      <c r="AL639" s="174">
        <f>SUMIF('Uitdraai administratie'!G:G,A:A,'Uitdraai administratie'!T:T)</f>
        <v>0</v>
      </c>
      <c r="AM639" s="174">
        <f t="shared" si="800"/>
        <v>0</v>
      </c>
      <c r="AN639" s="174">
        <f t="shared" si="801"/>
        <v>0</v>
      </c>
    </row>
    <row r="640" spans="1:40" x14ac:dyDescent="0.25">
      <c r="A640" s="15">
        <v>5085</v>
      </c>
      <c r="B640" s="64" t="s">
        <v>46</v>
      </c>
      <c r="C640" s="64" t="s">
        <v>412</v>
      </c>
      <c r="D640" s="56"/>
      <c r="E640" s="61"/>
      <c r="F640" s="65">
        <v>1</v>
      </c>
      <c r="H640" s="59">
        <f t="shared" si="790"/>
        <v>1</v>
      </c>
      <c r="I640" s="60">
        <v>1</v>
      </c>
      <c r="J640" s="61" t="s">
        <v>77</v>
      </c>
      <c r="K640" s="57"/>
      <c r="L640" s="174">
        <f t="shared" si="791"/>
        <v>0</v>
      </c>
      <c r="M640" s="174">
        <f>0</f>
        <v>0</v>
      </c>
      <c r="N640" s="5">
        <f t="shared" si="792"/>
        <v>0</v>
      </c>
      <c r="O640" s="67"/>
      <c r="P640" s="5">
        <f t="shared" si="793"/>
        <v>0</v>
      </c>
      <c r="U640" s="5">
        <f t="shared" si="794"/>
        <v>0</v>
      </c>
      <c r="V640" s="63">
        <f t="shared" si="802"/>
        <v>0</v>
      </c>
      <c r="W640" s="139">
        <f t="shared" si="796"/>
        <v>0</v>
      </c>
      <c r="AA640" s="184">
        <f t="shared" si="797"/>
        <v>0</v>
      </c>
      <c r="AB640" s="128"/>
      <c r="AC640" s="5">
        <f>SUMIF('Uitdraai administratie'!G:G,A:A,'Uitdraai administratie'!F:F)</f>
        <v>0</v>
      </c>
      <c r="AH640" s="128">
        <f>SUMIF('Uitdraai administratie'!G:G,A:A,'Uitdraai administratie'!F:F)</f>
        <v>0</v>
      </c>
      <c r="AI640" s="201">
        <f t="shared" si="798"/>
        <v>0</v>
      </c>
      <c r="AJ640" s="203">
        <f t="shared" si="799"/>
        <v>0</v>
      </c>
      <c r="AL640" s="174">
        <f>SUMIF('Uitdraai administratie'!G:G,A:A,'Uitdraai administratie'!T:T)</f>
        <v>0</v>
      </c>
      <c r="AM640" s="174">
        <f t="shared" si="800"/>
        <v>0</v>
      </c>
      <c r="AN640" s="174">
        <f t="shared" si="801"/>
        <v>0</v>
      </c>
    </row>
    <row r="641" spans="1:40" x14ac:dyDescent="0.25">
      <c r="A641" s="69">
        <v>5094</v>
      </c>
      <c r="B641" s="64" t="s">
        <v>517</v>
      </c>
      <c r="C641" s="64"/>
      <c r="D641" s="56"/>
      <c r="E641" s="61"/>
      <c r="F641" s="65">
        <v>1</v>
      </c>
      <c r="H641" s="59">
        <f t="shared" si="790"/>
        <v>1</v>
      </c>
      <c r="I641" s="60">
        <v>1</v>
      </c>
      <c r="J641" s="61" t="s">
        <v>77</v>
      </c>
      <c r="K641" s="57"/>
      <c r="L641" s="174">
        <f t="shared" si="791"/>
        <v>0</v>
      </c>
      <c r="M641" s="174">
        <f>0</f>
        <v>0</v>
      </c>
      <c r="N641" s="5">
        <f t="shared" si="792"/>
        <v>0</v>
      </c>
      <c r="O641" s="67"/>
      <c r="P641" s="5">
        <f t="shared" si="793"/>
        <v>0</v>
      </c>
      <c r="U641" s="5">
        <f t="shared" si="794"/>
        <v>0</v>
      </c>
      <c r="V641" s="68"/>
      <c r="W641" s="138">
        <f t="shared" si="796"/>
        <v>0</v>
      </c>
      <c r="X641" s="148"/>
      <c r="Y641" s="148"/>
      <c r="Z641" s="148"/>
      <c r="AA641" s="184">
        <f t="shared" si="797"/>
        <v>0</v>
      </c>
      <c r="AB641" s="128"/>
      <c r="AC641" s="5">
        <f>SUMIF('Uitdraai administratie'!G:G,A:A,'Uitdraai administratie'!F:F)</f>
        <v>0</v>
      </c>
      <c r="AH641" s="137"/>
      <c r="AI641" s="201">
        <f t="shared" si="798"/>
        <v>0</v>
      </c>
      <c r="AJ641" s="203">
        <f t="shared" si="799"/>
        <v>0</v>
      </c>
      <c r="AL641" s="174">
        <f>SUMIF('Uitdraai administratie'!G:G,A:A,'Uitdraai administratie'!T:T)</f>
        <v>0</v>
      </c>
      <c r="AM641" s="174">
        <f t="shared" si="800"/>
        <v>0</v>
      </c>
      <c r="AN641" s="174">
        <f t="shared" si="801"/>
        <v>0</v>
      </c>
    </row>
    <row r="642" spans="1:40" x14ac:dyDescent="0.25">
      <c r="A642" s="15"/>
      <c r="B642" s="71" t="s">
        <v>6</v>
      </c>
      <c r="C642" s="71"/>
      <c r="D642" s="56"/>
      <c r="E642" s="61"/>
      <c r="H642" s="59"/>
      <c r="J642" s="61"/>
      <c r="K642" s="57"/>
      <c r="L642" s="170">
        <f t="shared" ref="L642:M642" si="803">SUM(L621:L641)</f>
        <v>0</v>
      </c>
      <c r="M642" s="170">
        <f t="shared" si="803"/>
        <v>0</v>
      </c>
      <c r="N642" s="27">
        <f t="shared" ref="N642:W642" si="804">SUM(N621:N641)</f>
        <v>0</v>
      </c>
      <c r="O642" s="72">
        <f t="shared" si="804"/>
        <v>0</v>
      </c>
      <c r="P642" s="27">
        <f t="shared" si="804"/>
        <v>0</v>
      </c>
      <c r="Q642" s="73">
        <f t="shared" si="804"/>
        <v>0</v>
      </c>
      <c r="R642" s="73">
        <f t="shared" si="804"/>
        <v>0</v>
      </c>
      <c r="S642" s="73">
        <f t="shared" si="804"/>
        <v>0</v>
      </c>
      <c r="T642" s="73">
        <f t="shared" si="804"/>
        <v>0</v>
      </c>
      <c r="U642" s="27">
        <f t="shared" si="804"/>
        <v>0</v>
      </c>
      <c r="V642" s="73">
        <f t="shared" si="804"/>
        <v>0</v>
      </c>
      <c r="W642" s="141">
        <f t="shared" si="804"/>
        <v>0</v>
      </c>
      <c r="X642" s="147"/>
      <c r="Y642" s="147"/>
      <c r="Z642" s="142"/>
      <c r="AA642" s="181">
        <f t="shared" ref="AA642:AJ642" si="805">SUM(AA621:AA641)</f>
        <v>0</v>
      </c>
      <c r="AB642" s="124">
        <f t="shared" si="805"/>
        <v>0</v>
      </c>
      <c r="AC642" s="27">
        <f t="shared" si="805"/>
        <v>0</v>
      </c>
      <c r="AD642" s="124">
        <f t="shared" si="805"/>
        <v>0</v>
      </c>
      <c r="AE642" s="124">
        <f t="shared" si="805"/>
        <v>0</v>
      </c>
      <c r="AF642" s="124">
        <f t="shared" si="805"/>
        <v>0</v>
      </c>
      <c r="AG642" s="124">
        <f t="shared" si="805"/>
        <v>0</v>
      </c>
      <c r="AH642" s="124">
        <f t="shared" si="805"/>
        <v>0</v>
      </c>
      <c r="AI642" s="201">
        <f t="shared" si="805"/>
        <v>0</v>
      </c>
      <c r="AJ642" s="203">
        <f t="shared" si="805"/>
        <v>0</v>
      </c>
      <c r="AL642" s="170">
        <f t="shared" ref="AL642:AM642" si="806">SUM(AL621:AL641)</f>
        <v>0</v>
      </c>
      <c r="AM642" s="170">
        <f t="shared" si="806"/>
        <v>0</v>
      </c>
      <c r="AN642" s="170">
        <f t="shared" ref="AN642" si="807">SUM(AN621:AN641)</f>
        <v>0</v>
      </c>
    </row>
    <row r="643" spans="1:40" x14ac:dyDescent="0.25">
      <c r="A643" s="15"/>
      <c r="B643" s="71"/>
      <c r="C643" s="71"/>
      <c r="D643" s="56"/>
      <c r="E643" s="61"/>
      <c r="H643" s="59"/>
      <c r="J643" s="61"/>
      <c r="K643" s="57"/>
      <c r="L643" s="170"/>
      <c r="M643" s="170"/>
      <c r="N643" s="27"/>
      <c r="O643" s="76"/>
      <c r="P643" s="27"/>
      <c r="U643" s="5"/>
      <c r="AA643" s="181"/>
      <c r="AB643" s="129"/>
      <c r="AC643" s="27"/>
      <c r="AL643" s="170"/>
      <c r="AM643" s="170"/>
      <c r="AN643" s="170"/>
    </row>
    <row r="644" spans="1:40" x14ac:dyDescent="0.25">
      <c r="A644" s="23">
        <v>5100</v>
      </c>
      <c r="B644" s="8" t="s">
        <v>518</v>
      </c>
      <c r="C644" s="8"/>
      <c r="D644" s="56"/>
      <c r="E644" s="61"/>
      <c r="H644" s="59"/>
      <c r="J644" s="61"/>
      <c r="K644" s="57"/>
      <c r="L644" s="174"/>
      <c r="M644" s="174"/>
      <c r="N644" s="5"/>
      <c r="O644" s="67"/>
      <c r="U644" s="5"/>
      <c r="AA644" s="184"/>
      <c r="AB644" s="128"/>
      <c r="AL644" s="174"/>
      <c r="AM644" s="174"/>
      <c r="AN644" s="174"/>
    </row>
    <row r="645" spans="1:40" x14ac:dyDescent="0.25">
      <c r="A645" s="15">
        <v>5101</v>
      </c>
      <c r="B645" s="64" t="s">
        <v>519</v>
      </c>
      <c r="C645" s="64"/>
      <c r="D645" s="56"/>
      <c r="E645" s="61"/>
      <c r="F645" s="65">
        <f>ed</f>
        <v>0</v>
      </c>
      <c r="H645" s="59">
        <f t="shared" ref="H645:H655" si="808">SUM(E645:G645)</f>
        <v>0</v>
      </c>
      <c r="I645" s="60">
        <v>1</v>
      </c>
      <c r="J645" s="61" t="s">
        <v>113</v>
      </c>
      <c r="K645" s="57"/>
      <c r="L645" s="174">
        <f t="shared" ref="L645:L655" si="809">H:H*I:I*K:K</f>
        <v>0</v>
      </c>
      <c r="M645" s="174">
        <f>0</f>
        <v>0</v>
      </c>
      <c r="N645" s="5">
        <f t="shared" ref="N645:N655" si="810">L:L+M:M</f>
        <v>0</v>
      </c>
      <c r="O645" s="67"/>
      <c r="P645" s="5">
        <f t="shared" ref="P645:P655" si="811">MAX(N645-SUM(Q645:T645),0)</f>
        <v>0</v>
      </c>
      <c r="U645" s="5">
        <f t="shared" ref="U645:U655" si="812">N645-SUM(P645:T645)</f>
        <v>0</v>
      </c>
      <c r="V645" s="63">
        <f t="shared" ref="V645:V650" si="813">P645</f>
        <v>0</v>
      </c>
      <c r="W645" s="139">
        <f t="shared" ref="W645:W655" si="814">X:X+Y:Y</f>
        <v>0</v>
      </c>
      <c r="AA645" s="184">
        <f t="shared" ref="AA645:AA655" si="815">AC:AC+AD:AD+AE:AE+AF:AF+AG:AG</f>
        <v>0</v>
      </c>
      <c r="AB645" s="128"/>
      <c r="AC645" s="5">
        <f>SUMIF('Uitdraai administratie'!G:G,A:A,'Uitdraai administratie'!F:F)</f>
        <v>0</v>
      </c>
      <c r="AH645" s="128">
        <f>SUMIF('Uitdraai administratie'!G:G,A:A,'Uitdraai administratie'!F:F)</f>
        <v>0</v>
      </c>
      <c r="AI645" s="201">
        <f t="shared" ref="AI645:AI655" si="816">W:W+AA:AA</f>
        <v>0</v>
      </c>
      <c r="AJ645" s="203">
        <f t="shared" ref="AJ645:AJ655" si="817">N:N-AI:AI</f>
        <v>0</v>
      </c>
      <c r="AL645" s="174">
        <f>SUMIF('Uitdraai administratie'!G:G,A:A,'Uitdraai administratie'!T:T)</f>
        <v>0</v>
      </c>
      <c r="AM645" s="174">
        <f t="shared" ref="AM645:AM655" si="818">M:M</f>
        <v>0</v>
      </c>
      <c r="AN645" s="174">
        <f t="shared" ref="AN645:AN655" si="819">AM:AM-AL:AL</f>
        <v>0</v>
      </c>
    </row>
    <row r="646" spans="1:40" x14ac:dyDescent="0.25">
      <c r="A646" s="69">
        <v>5102</v>
      </c>
      <c r="B646" s="64" t="s">
        <v>520</v>
      </c>
      <c r="C646" s="64"/>
      <c r="D646" s="56"/>
      <c r="E646" s="61"/>
      <c r="F646" s="65">
        <v>0</v>
      </c>
      <c r="H646" s="59">
        <f t="shared" si="808"/>
        <v>0</v>
      </c>
      <c r="I646" s="60">
        <v>1</v>
      </c>
      <c r="J646" s="61" t="s">
        <v>126</v>
      </c>
      <c r="K646" s="57"/>
      <c r="L646" s="174">
        <f t="shared" si="809"/>
        <v>0</v>
      </c>
      <c r="M646" s="174">
        <f>0</f>
        <v>0</v>
      </c>
      <c r="N646" s="5">
        <f t="shared" si="810"/>
        <v>0</v>
      </c>
      <c r="O646" s="67"/>
      <c r="P646" s="5">
        <f t="shared" si="811"/>
        <v>0</v>
      </c>
      <c r="U646" s="5">
        <f t="shared" si="812"/>
        <v>0</v>
      </c>
      <c r="V646" s="63">
        <f t="shared" si="813"/>
        <v>0</v>
      </c>
      <c r="W646" s="139">
        <f t="shared" si="814"/>
        <v>0</v>
      </c>
      <c r="AA646" s="184">
        <f t="shared" si="815"/>
        <v>0</v>
      </c>
      <c r="AB646" s="128"/>
      <c r="AC646" s="5">
        <f>SUMIF('Uitdraai administratie'!G:G,A:A,'Uitdraai administratie'!F:F)</f>
        <v>0</v>
      </c>
      <c r="AH646" s="128">
        <f>SUMIF('Uitdraai administratie'!G:G,A:A,'Uitdraai administratie'!F:F)</f>
        <v>0</v>
      </c>
      <c r="AI646" s="201">
        <f t="shared" si="816"/>
        <v>0</v>
      </c>
      <c r="AJ646" s="203">
        <f t="shared" si="817"/>
        <v>0</v>
      </c>
      <c r="AL646" s="174">
        <f>SUMIF('Uitdraai administratie'!G:G,A:A,'Uitdraai administratie'!T:T)</f>
        <v>0</v>
      </c>
      <c r="AM646" s="174">
        <f t="shared" si="818"/>
        <v>0</v>
      </c>
      <c r="AN646" s="174">
        <f t="shared" si="819"/>
        <v>0</v>
      </c>
    </row>
    <row r="647" spans="1:40" x14ac:dyDescent="0.25">
      <c r="A647" s="15">
        <v>5103</v>
      </c>
      <c r="B647" s="64" t="s">
        <v>521</v>
      </c>
      <c r="C647" s="64"/>
      <c r="D647" s="56"/>
      <c r="E647" s="61"/>
      <c r="F647" s="65">
        <v>0</v>
      </c>
      <c r="H647" s="59">
        <f t="shared" si="808"/>
        <v>0</v>
      </c>
      <c r="I647" s="60">
        <v>1</v>
      </c>
      <c r="J647" s="61" t="s">
        <v>126</v>
      </c>
      <c r="K647" s="57"/>
      <c r="L647" s="174">
        <f t="shared" si="809"/>
        <v>0</v>
      </c>
      <c r="M647" s="174">
        <f>0</f>
        <v>0</v>
      </c>
      <c r="N647" s="5">
        <f t="shared" si="810"/>
        <v>0</v>
      </c>
      <c r="O647" s="67"/>
      <c r="P647" s="5">
        <f t="shared" si="811"/>
        <v>0</v>
      </c>
      <c r="U647" s="5">
        <f t="shared" si="812"/>
        <v>0</v>
      </c>
      <c r="V647" s="63">
        <f t="shared" si="813"/>
        <v>0</v>
      </c>
      <c r="W647" s="139">
        <f t="shared" si="814"/>
        <v>0</v>
      </c>
      <c r="AA647" s="184">
        <f t="shared" si="815"/>
        <v>0</v>
      </c>
      <c r="AB647" s="128"/>
      <c r="AC647" s="5">
        <f>SUMIF('Uitdraai administratie'!G:G,A:A,'Uitdraai administratie'!F:F)</f>
        <v>0</v>
      </c>
      <c r="AH647" s="128">
        <f>SUMIF('Uitdraai administratie'!G:G,A:A,'Uitdraai administratie'!F:F)</f>
        <v>0</v>
      </c>
      <c r="AI647" s="201">
        <f t="shared" si="816"/>
        <v>0</v>
      </c>
      <c r="AJ647" s="203">
        <f t="shared" si="817"/>
        <v>0</v>
      </c>
      <c r="AL647" s="174">
        <f>SUMIF('Uitdraai administratie'!G:G,A:A,'Uitdraai administratie'!T:T)</f>
        <v>0</v>
      </c>
      <c r="AM647" s="174">
        <f t="shared" si="818"/>
        <v>0</v>
      </c>
      <c r="AN647" s="174">
        <f t="shared" si="819"/>
        <v>0</v>
      </c>
    </row>
    <row r="648" spans="1:40" x14ac:dyDescent="0.25">
      <c r="A648" s="15">
        <v>5110</v>
      </c>
      <c r="B648" s="64" t="s">
        <v>522</v>
      </c>
      <c r="C648" s="64"/>
      <c r="D648" s="56"/>
      <c r="E648" s="61"/>
      <c r="F648" s="65">
        <f>ed*0.4</f>
        <v>0</v>
      </c>
      <c r="H648" s="59">
        <f t="shared" si="808"/>
        <v>0</v>
      </c>
      <c r="I648" s="60">
        <v>1</v>
      </c>
      <c r="J648" s="61" t="s">
        <v>126</v>
      </c>
      <c r="K648" s="57"/>
      <c r="L648" s="174">
        <f t="shared" si="809"/>
        <v>0</v>
      </c>
      <c r="M648" s="174">
        <f>0</f>
        <v>0</v>
      </c>
      <c r="N648" s="5">
        <f t="shared" si="810"/>
        <v>0</v>
      </c>
      <c r="O648" s="67"/>
      <c r="P648" s="5">
        <f t="shared" si="811"/>
        <v>0</v>
      </c>
      <c r="U648" s="5">
        <f t="shared" si="812"/>
        <v>0</v>
      </c>
      <c r="V648" s="63">
        <f t="shared" si="813"/>
        <v>0</v>
      </c>
      <c r="W648" s="139">
        <f t="shared" si="814"/>
        <v>0</v>
      </c>
      <c r="AA648" s="184">
        <f t="shared" si="815"/>
        <v>0</v>
      </c>
      <c r="AB648" s="128"/>
      <c r="AC648" s="5">
        <f>SUMIF('Uitdraai administratie'!G:G,A:A,'Uitdraai administratie'!F:F)</f>
        <v>0</v>
      </c>
      <c r="AH648" s="128">
        <f>SUMIF('Uitdraai administratie'!G:G,A:A,'Uitdraai administratie'!F:F)</f>
        <v>0</v>
      </c>
      <c r="AI648" s="201">
        <f t="shared" si="816"/>
        <v>0</v>
      </c>
      <c r="AJ648" s="203">
        <f t="shared" si="817"/>
        <v>0</v>
      </c>
      <c r="AL648" s="174">
        <f>SUMIF('Uitdraai administratie'!G:G,A:A,'Uitdraai administratie'!T:T)</f>
        <v>0</v>
      </c>
      <c r="AM648" s="174">
        <f t="shared" si="818"/>
        <v>0</v>
      </c>
      <c r="AN648" s="174">
        <f t="shared" si="819"/>
        <v>0</v>
      </c>
    </row>
    <row r="649" spans="1:40" x14ac:dyDescent="0.25">
      <c r="A649" s="69">
        <v>5113</v>
      </c>
      <c r="B649" s="64" t="s">
        <v>209</v>
      </c>
      <c r="C649" s="64"/>
      <c r="D649" s="56"/>
      <c r="E649" s="61"/>
      <c r="F649" s="65">
        <v>1</v>
      </c>
      <c r="H649" s="59">
        <f t="shared" si="808"/>
        <v>1</v>
      </c>
      <c r="I649" s="60">
        <v>1</v>
      </c>
      <c r="J649" s="61" t="s">
        <v>164</v>
      </c>
      <c r="K649" s="57"/>
      <c r="L649" s="174">
        <f t="shared" si="809"/>
        <v>0</v>
      </c>
      <c r="M649" s="174">
        <f>0</f>
        <v>0</v>
      </c>
      <c r="N649" s="5">
        <f t="shared" si="810"/>
        <v>0</v>
      </c>
      <c r="O649" s="67"/>
      <c r="P649" s="5">
        <f t="shared" si="811"/>
        <v>0</v>
      </c>
      <c r="U649" s="5">
        <f t="shared" si="812"/>
        <v>0</v>
      </c>
      <c r="V649" s="63">
        <f t="shared" si="813"/>
        <v>0</v>
      </c>
      <c r="W649" s="139">
        <f t="shared" si="814"/>
        <v>0</v>
      </c>
      <c r="AA649" s="184">
        <f t="shared" si="815"/>
        <v>0</v>
      </c>
      <c r="AB649" s="128"/>
      <c r="AC649" s="5">
        <f>SUMIF('Uitdraai administratie'!G:G,A:A,'Uitdraai administratie'!F:F)</f>
        <v>0</v>
      </c>
      <c r="AH649" s="128">
        <f>SUMIF('Uitdraai administratie'!G:G,A:A,'Uitdraai administratie'!F:F)</f>
        <v>0</v>
      </c>
      <c r="AI649" s="201">
        <f t="shared" si="816"/>
        <v>0</v>
      </c>
      <c r="AJ649" s="203">
        <f t="shared" si="817"/>
        <v>0</v>
      </c>
      <c r="AL649" s="174">
        <f>SUMIF('Uitdraai administratie'!G:G,A:A,'Uitdraai administratie'!T:T)</f>
        <v>0</v>
      </c>
      <c r="AM649" s="174">
        <f t="shared" si="818"/>
        <v>0</v>
      </c>
      <c r="AN649" s="174">
        <f t="shared" si="819"/>
        <v>0</v>
      </c>
    </row>
    <row r="650" spans="1:40" x14ac:dyDescent="0.25">
      <c r="A650" s="15">
        <v>5140</v>
      </c>
      <c r="B650" s="64" t="s">
        <v>523</v>
      </c>
      <c r="C650" s="64"/>
      <c r="D650" s="56"/>
      <c r="E650" s="61"/>
      <c r="F650" s="65">
        <f>ed</f>
        <v>0</v>
      </c>
      <c r="H650" s="59">
        <f t="shared" si="808"/>
        <v>0</v>
      </c>
      <c r="I650" s="60">
        <v>1</v>
      </c>
      <c r="J650" s="61" t="s">
        <v>113</v>
      </c>
      <c r="K650" s="57"/>
      <c r="L650" s="174">
        <f t="shared" si="809"/>
        <v>0</v>
      </c>
      <c r="M650" s="174">
        <f>0</f>
        <v>0</v>
      </c>
      <c r="N650" s="5">
        <f t="shared" si="810"/>
        <v>0</v>
      </c>
      <c r="O650" s="67"/>
      <c r="P650" s="5">
        <f t="shared" si="811"/>
        <v>0</v>
      </c>
      <c r="U650" s="5">
        <f t="shared" si="812"/>
        <v>0</v>
      </c>
      <c r="V650" s="63">
        <f t="shared" si="813"/>
        <v>0</v>
      </c>
      <c r="W650" s="139">
        <f t="shared" si="814"/>
        <v>0</v>
      </c>
      <c r="AA650" s="184">
        <f t="shared" si="815"/>
        <v>0</v>
      </c>
      <c r="AB650" s="128"/>
      <c r="AC650" s="5">
        <f>SUMIF('Uitdraai administratie'!G:G,A:A,'Uitdraai administratie'!F:F)</f>
        <v>0</v>
      </c>
      <c r="AH650" s="128">
        <f>SUMIF('Uitdraai administratie'!G:G,A:A,'Uitdraai administratie'!F:F)</f>
        <v>0</v>
      </c>
      <c r="AI650" s="201">
        <f t="shared" si="816"/>
        <v>0</v>
      </c>
      <c r="AJ650" s="203">
        <f t="shared" si="817"/>
        <v>0</v>
      </c>
      <c r="AL650" s="174">
        <f>SUMIF('Uitdraai administratie'!G:G,A:A,'Uitdraai administratie'!T:T)</f>
        <v>0</v>
      </c>
      <c r="AM650" s="174">
        <f t="shared" si="818"/>
        <v>0</v>
      </c>
      <c r="AN650" s="174">
        <f t="shared" si="819"/>
        <v>0</v>
      </c>
    </row>
    <row r="651" spans="1:40" x14ac:dyDescent="0.25">
      <c r="A651" s="69">
        <v>5150</v>
      </c>
      <c r="B651" s="64" t="s">
        <v>524</v>
      </c>
      <c r="C651" s="64"/>
      <c r="D651" s="56"/>
      <c r="E651" s="61"/>
      <c r="F651" s="65">
        <v>1</v>
      </c>
      <c r="H651" s="59">
        <f t="shared" si="808"/>
        <v>1</v>
      </c>
      <c r="I651" s="60">
        <v>1</v>
      </c>
      <c r="J651" s="61" t="s">
        <v>77</v>
      </c>
      <c r="K651" s="57"/>
      <c r="L651" s="174">
        <f t="shared" si="809"/>
        <v>0</v>
      </c>
      <c r="M651" s="174">
        <f>0</f>
        <v>0</v>
      </c>
      <c r="N651" s="5">
        <f t="shared" si="810"/>
        <v>0</v>
      </c>
      <c r="O651" s="67"/>
      <c r="P651" s="5">
        <f t="shared" si="811"/>
        <v>0</v>
      </c>
      <c r="U651" s="5">
        <f t="shared" si="812"/>
        <v>0</v>
      </c>
      <c r="V651" s="68"/>
      <c r="W651" s="138">
        <f t="shared" si="814"/>
        <v>0</v>
      </c>
      <c r="X651" s="148"/>
      <c r="Y651" s="148"/>
      <c r="Z651" s="148"/>
      <c r="AA651" s="184">
        <f t="shared" si="815"/>
        <v>0</v>
      </c>
      <c r="AB651" s="128"/>
      <c r="AC651" s="5">
        <f>SUMIF('Uitdraai administratie'!G:G,A:A,'Uitdraai administratie'!F:F)</f>
        <v>0</v>
      </c>
      <c r="AH651" s="137"/>
      <c r="AI651" s="201">
        <f t="shared" si="816"/>
        <v>0</v>
      </c>
      <c r="AJ651" s="203">
        <f t="shared" si="817"/>
        <v>0</v>
      </c>
      <c r="AL651" s="174">
        <f>SUMIF('Uitdraai administratie'!G:G,A:A,'Uitdraai administratie'!T:T)</f>
        <v>0</v>
      </c>
      <c r="AM651" s="174">
        <f t="shared" si="818"/>
        <v>0</v>
      </c>
      <c r="AN651" s="174">
        <f t="shared" si="819"/>
        <v>0</v>
      </c>
    </row>
    <row r="652" spans="1:40" x14ac:dyDescent="0.25">
      <c r="A652" s="69">
        <v>5151</v>
      </c>
      <c r="B652" s="64" t="s">
        <v>525</v>
      </c>
      <c r="C652" s="64"/>
      <c r="D652" s="56"/>
      <c r="E652" s="61"/>
      <c r="F652" s="65">
        <v>1</v>
      </c>
      <c r="H652" s="59">
        <f t="shared" si="808"/>
        <v>1</v>
      </c>
      <c r="I652" s="60">
        <v>1</v>
      </c>
      <c r="J652" s="61" t="s">
        <v>77</v>
      </c>
      <c r="K652" s="57"/>
      <c r="L652" s="174">
        <f t="shared" si="809"/>
        <v>0</v>
      </c>
      <c r="M652" s="174">
        <f>0</f>
        <v>0</v>
      </c>
      <c r="N652" s="5">
        <f t="shared" si="810"/>
        <v>0</v>
      </c>
      <c r="O652" s="67"/>
      <c r="P652" s="5">
        <f t="shared" si="811"/>
        <v>0</v>
      </c>
      <c r="U652" s="5">
        <f t="shared" si="812"/>
        <v>0</v>
      </c>
      <c r="V652" s="68"/>
      <c r="W652" s="138">
        <f t="shared" si="814"/>
        <v>0</v>
      </c>
      <c r="X652" s="148"/>
      <c r="Y652" s="148"/>
      <c r="Z652" s="148"/>
      <c r="AA652" s="184">
        <f t="shared" si="815"/>
        <v>0</v>
      </c>
      <c r="AB652" s="128"/>
      <c r="AC652" s="5">
        <f>SUMIF('Uitdraai administratie'!G:G,A:A,'Uitdraai administratie'!F:F)</f>
        <v>0</v>
      </c>
      <c r="AH652" s="137"/>
      <c r="AI652" s="201">
        <f t="shared" si="816"/>
        <v>0</v>
      </c>
      <c r="AJ652" s="203">
        <f t="shared" si="817"/>
        <v>0</v>
      </c>
      <c r="AL652" s="174">
        <f>SUMIF('Uitdraai administratie'!G:G,A:A,'Uitdraai administratie'!T:T)</f>
        <v>0</v>
      </c>
      <c r="AM652" s="174">
        <f t="shared" si="818"/>
        <v>0</v>
      </c>
      <c r="AN652" s="174">
        <f t="shared" si="819"/>
        <v>0</v>
      </c>
    </row>
    <row r="653" spans="1:40" x14ac:dyDescent="0.25">
      <c r="A653" s="69">
        <v>5152</v>
      </c>
      <c r="B653" s="70" t="s">
        <v>526</v>
      </c>
      <c r="C653" s="70"/>
      <c r="D653" s="56"/>
      <c r="E653" s="61"/>
      <c r="F653" s="65">
        <v>1</v>
      </c>
      <c r="H653" s="59">
        <f t="shared" si="808"/>
        <v>1</v>
      </c>
      <c r="I653" s="60">
        <v>1</v>
      </c>
      <c r="J653" s="61" t="s">
        <v>77</v>
      </c>
      <c r="K653" s="57"/>
      <c r="L653" s="174">
        <f t="shared" si="809"/>
        <v>0</v>
      </c>
      <c r="M653" s="174">
        <f>0</f>
        <v>0</v>
      </c>
      <c r="N653" s="5">
        <f t="shared" si="810"/>
        <v>0</v>
      </c>
      <c r="O653" s="67"/>
      <c r="P653" s="5">
        <f t="shared" si="811"/>
        <v>0</v>
      </c>
      <c r="U653" s="5">
        <f t="shared" si="812"/>
        <v>0</v>
      </c>
      <c r="V653" s="63">
        <f>P653</f>
        <v>0</v>
      </c>
      <c r="W653" s="139">
        <f t="shared" si="814"/>
        <v>0</v>
      </c>
      <c r="AA653" s="184">
        <f t="shared" si="815"/>
        <v>0</v>
      </c>
      <c r="AB653" s="128"/>
      <c r="AC653" s="5">
        <f>SUMIF('Uitdraai administratie'!G:G,A:A,'Uitdraai administratie'!F:F)</f>
        <v>0</v>
      </c>
      <c r="AH653" s="128">
        <f>SUMIF('Uitdraai administratie'!G:G,A:A,'Uitdraai administratie'!F:F)</f>
        <v>0</v>
      </c>
      <c r="AI653" s="201">
        <f t="shared" si="816"/>
        <v>0</v>
      </c>
      <c r="AJ653" s="203">
        <f t="shared" si="817"/>
        <v>0</v>
      </c>
      <c r="AL653" s="174">
        <f>SUMIF('Uitdraai administratie'!G:G,A:A,'Uitdraai administratie'!T:T)</f>
        <v>0</v>
      </c>
      <c r="AM653" s="174">
        <f t="shared" si="818"/>
        <v>0</v>
      </c>
      <c r="AN653" s="174">
        <f t="shared" si="819"/>
        <v>0</v>
      </c>
    </row>
    <row r="654" spans="1:40" x14ac:dyDescent="0.25">
      <c r="A654" s="69">
        <v>5153</v>
      </c>
      <c r="B654" s="70" t="s">
        <v>527</v>
      </c>
      <c r="C654" s="70"/>
      <c r="D654" s="56"/>
      <c r="E654" s="61"/>
      <c r="F654" s="65">
        <v>1</v>
      </c>
      <c r="H654" s="59">
        <f t="shared" si="808"/>
        <v>1</v>
      </c>
      <c r="I654" s="60">
        <v>1</v>
      </c>
      <c r="J654" s="61" t="s">
        <v>77</v>
      </c>
      <c r="K654" s="57"/>
      <c r="L654" s="174">
        <f t="shared" si="809"/>
        <v>0</v>
      </c>
      <c r="M654" s="174">
        <f>0</f>
        <v>0</v>
      </c>
      <c r="N654" s="5">
        <f t="shared" si="810"/>
        <v>0</v>
      </c>
      <c r="O654" s="67"/>
      <c r="P654" s="5">
        <f t="shared" si="811"/>
        <v>0</v>
      </c>
      <c r="U654" s="5">
        <f t="shared" si="812"/>
        <v>0</v>
      </c>
      <c r="V654" s="68"/>
      <c r="W654" s="138">
        <f t="shared" si="814"/>
        <v>0</v>
      </c>
      <c r="X654" s="148"/>
      <c r="Y654" s="148"/>
      <c r="Z654" s="148"/>
      <c r="AA654" s="184">
        <f t="shared" si="815"/>
        <v>0</v>
      </c>
      <c r="AB654" s="128"/>
      <c r="AC654" s="5">
        <f>SUMIF('Uitdraai administratie'!G:G,A:A,'Uitdraai administratie'!F:F)</f>
        <v>0</v>
      </c>
      <c r="AH654" s="137"/>
      <c r="AI654" s="201">
        <f t="shared" si="816"/>
        <v>0</v>
      </c>
      <c r="AJ654" s="203">
        <f t="shared" si="817"/>
        <v>0</v>
      </c>
      <c r="AL654" s="174">
        <f>SUMIF('Uitdraai administratie'!G:G,A:A,'Uitdraai administratie'!T:T)</f>
        <v>0</v>
      </c>
      <c r="AM654" s="174">
        <f t="shared" si="818"/>
        <v>0</v>
      </c>
      <c r="AN654" s="174">
        <f t="shared" si="819"/>
        <v>0</v>
      </c>
    </row>
    <row r="655" spans="1:40" x14ac:dyDescent="0.25">
      <c r="A655" s="15">
        <v>5170</v>
      </c>
      <c r="B655" s="64" t="s">
        <v>516</v>
      </c>
      <c r="C655" s="64"/>
      <c r="D655" s="56"/>
      <c r="E655" s="61"/>
      <c r="F655" s="65">
        <v>1</v>
      </c>
      <c r="H655" s="59">
        <f t="shared" si="808"/>
        <v>1</v>
      </c>
      <c r="I655" s="60">
        <v>1</v>
      </c>
      <c r="J655" s="61" t="s">
        <v>77</v>
      </c>
      <c r="K655" s="57"/>
      <c r="L655" s="174">
        <f t="shared" si="809"/>
        <v>0</v>
      </c>
      <c r="M655" s="174">
        <f>0</f>
        <v>0</v>
      </c>
      <c r="N655" s="5">
        <f t="shared" si="810"/>
        <v>0</v>
      </c>
      <c r="O655" s="67"/>
      <c r="P655" s="5">
        <f t="shared" si="811"/>
        <v>0</v>
      </c>
      <c r="U655" s="5">
        <f t="shared" si="812"/>
        <v>0</v>
      </c>
      <c r="V655" s="63">
        <f>P655</f>
        <v>0</v>
      </c>
      <c r="W655" s="139">
        <f t="shared" si="814"/>
        <v>0</v>
      </c>
      <c r="AA655" s="184">
        <f t="shared" si="815"/>
        <v>0</v>
      </c>
      <c r="AB655" s="128"/>
      <c r="AC655" s="5">
        <f>SUMIF('Uitdraai administratie'!G:G,A:A,'Uitdraai administratie'!F:F)</f>
        <v>0</v>
      </c>
      <c r="AH655" s="128">
        <f>SUMIF('Uitdraai administratie'!G:G,A:A,'Uitdraai administratie'!F:F)</f>
        <v>0</v>
      </c>
      <c r="AI655" s="201">
        <f t="shared" si="816"/>
        <v>0</v>
      </c>
      <c r="AJ655" s="203">
        <f t="shared" si="817"/>
        <v>0</v>
      </c>
      <c r="AL655" s="174">
        <f>SUMIF('Uitdraai administratie'!G:G,A:A,'Uitdraai administratie'!T:T)</f>
        <v>0</v>
      </c>
      <c r="AM655" s="174">
        <f t="shared" si="818"/>
        <v>0</v>
      </c>
      <c r="AN655" s="174">
        <f t="shared" si="819"/>
        <v>0</v>
      </c>
    </row>
    <row r="656" spans="1:40" x14ac:dyDescent="0.25">
      <c r="A656" s="15"/>
      <c r="B656" s="71" t="s">
        <v>6</v>
      </c>
      <c r="C656" s="71"/>
      <c r="D656" s="56"/>
      <c r="E656" s="61"/>
      <c r="H656" s="59"/>
      <c r="J656" s="61"/>
      <c r="K656" s="57"/>
      <c r="L656" s="170">
        <f t="shared" ref="L656:M656" si="820">SUM(L645:L655)</f>
        <v>0</v>
      </c>
      <c r="M656" s="170">
        <f t="shared" si="820"/>
        <v>0</v>
      </c>
      <c r="N656" s="27">
        <f t="shared" ref="N656:W656" si="821">SUM(N645:N655)</f>
        <v>0</v>
      </c>
      <c r="O656" s="72">
        <f t="shared" si="821"/>
        <v>0</v>
      </c>
      <c r="P656" s="27">
        <f t="shared" si="821"/>
        <v>0</v>
      </c>
      <c r="Q656" s="73">
        <f t="shared" si="821"/>
        <v>0</v>
      </c>
      <c r="R656" s="73">
        <f t="shared" si="821"/>
        <v>0</v>
      </c>
      <c r="S656" s="73">
        <f t="shared" si="821"/>
        <v>0</v>
      </c>
      <c r="T656" s="73">
        <f t="shared" si="821"/>
        <v>0</v>
      </c>
      <c r="U656" s="27">
        <f t="shared" si="821"/>
        <v>0</v>
      </c>
      <c r="V656" s="73">
        <f t="shared" si="821"/>
        <v>0</v>
      </c>
      <c r="W656" s="141">
        <f t="shared" si="821"/>
        <v>0</v>
      </c>
      <c r="X656" s="147"/>
      <c r="Y656" s="147"/>
      <c r="Z656" s="142"/>
      <c r="AA656" s="181">
        <f t="shared" ref="AA656:AJ656" si="822">SUM(AA645:AA655)</f>
        <v>0</v>
      </c>
      <c r="AB656" s="124">
        <f t="shared" si="822"/>
        <v>0</v>
      </c>
      <c r="AC656" s="27">
        <f t="shared" si="822"/>
        <v>0</v>
      </c>
      <c r="AD656" s="124">
        <f t="shared" si="822"/>
        <v>0</v>
      </c>
      <c r="AE656" s="124">
        <f t="shared" si="822"/>
        <v>0</v>
      </c>
      <c r="AF656" s="124">
        <f t="shared" si="822"/>
        <v>0</v>
      </c>
      <c r="AG656" s="124">
        <f t="shared" si="822"/>
        <v>0</v>
      </c>
      <c r="AH656" s="124">
        <f t="shared" si="822"/>
        <v>0</v>
      </c>
      <c r="AI656" s="201">
        <f t="shared" si="822"/>
        <v>0</v>
      </c>
      <c r="AJ656" s="203">
        <f t="shared" si="822"/>
        <v>0</v>
      </c>
      <c r="AL656" s="170">
        <f t="shared" ref="AL656:AM656" si="823">SUM(AL645:AL655)</f>
        <v>0</v>
      </c>
      <c r="AM656" s="170">
        <f t="shared" si="823"/>
        <v>0</v>
      </c>
      <c r="AN656" s="170">
        <f t="shared" ref="AN656" si="824">SUM(AN645:AN655)</f>
        <v>0</v>
      </c>
    </row>
    <row r="657" spans="1:40" x14ac:dyDescent="0.25">
      <c r="A657" s="15"/>
      <c r="B657" s="64"/>
      <c r="C657" s="64"/>
      <c r="D657" s="56"/>
      <c r="H657" s="59"/>
      <c r="K657" s="57"/>
      <c r="L657" s="174"/>
      <c r="M657" s="174"/>
      <c r="N657" s="5"/>
      <c r="O657" s="67"/>
      <c r="U657" s="5"/>
      <c r="AA657" s="184"/>
      <c r="AB657" s="128"/>
      <c r="AL657" s="174"/>
      <c r="AM657" s="174"/>
      <c r="AN657" s="174"/>
    </row>
    <row r="658" spans="1:40" x14ac:dyDescent="0.25">
      <c r="A658" s="23">
        <v>5200</v>
      </c>
      <c r="B658" s="8" t="s">
        <v>59</v>
      </c>
      <c r="C658" s="8"/>
      <c r="D658" s="56"/>
      <c r="E658" s="61"/>
      <c r="H658" s="59"/>
      <c r="J658" s="61"/>
      <c r="K658" s="57"/>
      <c r="L658" s="174"/>
      <c r="M658" s="174"/>
      <c r="N658" s="5"/>
      <c r="O658" s="67"/>
      <c r="U658" s="5"/>
      <c r="AA658" s="184"/>
      <c r="AB658" s="128"/>
      <c r="AL658" s="174"/>
      <c r="AM658" s="174"/>
      <c r="AN658" s="174"/>
    </row>
    <row r="659" spans="1:40" x14ac:dyDescent="0.25">
      <c r="A659" s="15">
        <v>5201</v>
      </c>
      <c r="B659" s="64" t="s">
        <v>528</v>
      </c>
      <c r="C659" s="64"/>
      <c r="D659" s="56"/>
      <c r="E659" s="61"/>
      <c r="F659" s="65">
        <v>1</v>
      </c>
      <c r="H659" s="59">
        <f t="shared" ref="H659:H665" si="825">SUM(E659:G659)</f>
        <v>1</v>
      </c>
      <c r="I659" s="60">
        <v>1</v>
      </c>
      <c r="J659" s="61" t="s">
        <v>77</v>
      </c>
      <c r="K659" s="57"/>
      <c r="L659" s="174">
        <f t="shared" ref="L659:L665" si="826">H:H*I:I*K:K</f>
        <v>0</v>
      </c>
      <c r="M659" s="174">
        <f>0</f>
        <v>0</v>
      </c>
      <c r="N659" s="5">
        <f t="shared" ref="N659:N665" si="827">L:L+M:M</f>
        <v>0</v>
      </c>
      <c r="O659" s="67"/>
      <c r="P659" s="5">
        <f t="shared" ref="P659:P665" si="828">MAX(N659-SUM(Q659:T659),0)</f>
        <v>0</v>
      </c>
      <c r="U659" s="5">
        <f t="shared" ref="U659:U665" si="829">N659-SUM(P659:T659)</f>
        <v>0</v>
      </c>
      <c r="V659" s="63">
        <f t="shared" ref="V659:V664" si="830">P659</f>
        <v>0</v>
      </c>
      <c r="W659" s="139">
        <f t="shared" ref="W659:W665" si="831">X:X+Y:Y</f>
        <v>0</v>
      </c>
      <c r="AA659" s="184">
        <f t="shared" ref="AA659:AA665" si="832">AC:AC+AD:AD+AE:AE+AF:AF+AG:AG</f>
        <v>0</v>
      </c>
      <c r="AB659" s="128"/>
      <c r="AC659" s="5">
        <f>SUMIF('Uitdraai administratie'!G:G,A:A,'Uitdraai administratie'!F:F)</f>
        <v>0</v>
      </c>
      <c r="AH659" s="128">
        <f>SUMIF('Uitdraai administratie'!G:G,A:A,'Uitdraai administratie'!F:F)</f>
        <v>0</v>
      </c>
      <c r="AI659" s="201">
        <f t="shared" ref="AI659:AI665" si="833">W:W+AA:AA</f>
        <v>0</v>
      </c>
      <c r="AJ659" s="203">
        <f t="shared" ref="AJ659:AJ665" si="834">N:N-AI:AI</f>
        <v>0</v>
      </c>
      <c r="AL659" s="174">
        <f>SUMIF('Uitdraai administratie'!G:G,A:A,'Uitdraai administratie'!T:T)</f>
        <v>0</v>
      </c>
      <c r="AM659" s="174">
        <f t="shared" ref="AM659:AM665" si="835">M:M</f>
        <v>0</v>
      </c>
      <c r="AN659" s="174">
        <f t="shared" ref="AN659:AN665" si="836">AM:AM-AL:AL</f>
        <v>0</v>
      </c>
    </row>
    <row r="660" spans="1:40" x14ac:dyDescent="0.25">
      <c r="A660" s="69">
        <v>5202</v>
      </c>
      <c r="B660" s="64" t="s">
        <v>529</v>
      </c>
      <c r="C660" s="64"/>
      <c r="D660" s="56"/>
      <c r="E660" s="61"/>
      <c r="F660" s="65">
        <v>1</v>
      </c>
      <c r="H660" s="59">
        <f t="shared" si="825"/>
        <v>1</v>
      </c>
      <c r="I660" s="60">
        <v>1</v>
      </c>
      <c r="J660" s="61" t="s">
        <v>77</v>
      </c>
      <c r="K660" s="57"/>
      <c r="L660" s="174">
        <f t="shared" si="826"/>
        <v>0</v>
      </c>
      <c r="M660" s="174">
        <f>0</f>
        <v>0</v>
      </c>
      <c r="N660" s="5">
        <f t="shared" si="827"/>
        <v>0</v>
      </c>
      <c r="O660" s="67"/>
      <c r="P660" s="5">
        <f t="shared" si="828"/>
        <v>0</v>
      </c>
      <c r="U660" s="5">
        <f t="shared" si="829"/>
        <v>0</v>
      </c>
      <c r="V660" s="63">
        <f t="shared" si="830"/>
        <v>0</v>
      </c>
      <c r="W660" s="139">
        <f t="shared" si="831"/>
        <v>0</v>
      </c>
      <c r="AA660" s="184">
        <f t="shared" si="832"/>
        <v>0</v>
      </c>
      <c r="AB660" s="128"/>
      <c r="AC660" s="5">
        <f>SUMIF('Uitdraai administratie'!G:G,A:A,'Uitdraai administratie'!F:F)</f>
        <v>0</v>
      </c>
      <c r="AH660" s="128">
        <f>SUMIF('Uitdraai administratie'!G:G,A:A,'Uitdraai administratie'!F:F)</f>
        <v>0</v>
      </c>
      <c r="AI660" s="201">
        <f t="shared" si="833"/>
        <v>0</v>
      </c>
      <c r="AJ660" s="203">
        <f t="shared" si="834"/>
        <v>0</v>
      </c>
      <c r="AL660" s="174">
        <f>SUMIF('Uitdraai administratie'!G:G,A:A,'Uitdraai administratie'!T:T)</f>
        <v>0</v>
      </c>
      <c r="AM660" s="174">
        <f t="shared" si="835"/>
        <v>0</v>
      </c>
      <c r="AN660" s="174">
        <f t="shared" si="836"/>
        <v>0</v>
      </c>
    </row>
    <row r="661" spans="1:40" x14ac:dyDescent="0.25">
      <c r="A661" s="15">
        <v>5203</v>
      </c>
      <c r="B661" s="64" t="s">
        <v>530</v>
      </c>
      <c r="C661" s="64"/>
      <c r="D661" s="56"/>
      <c r="E661" s="61"/>
      <c r="F661" s="65">
        <v>1</v>
      </c>
      <c r="H661" s="59">
        <f t="shared" si="825"/>
        <v>1</v>
      </c>
      <c r="I661" s="60">
        <v>1</v>
      </c>
      <c r="J661" s="61" t="s">
        <v>77</v>
      </c>
      <c r="K661" s="57"/>
      <c r="L661" s="174">
        <f t="shared" si="826"/>
        <v>0</v>
      </c>
      <c r="M661" s="174">
        <f>0</f>
        <v>0</v>
      </c>
      <c r="N661" s="5">
        <f t="shared" si="827"/>
        <v>0</v>
      </c>
      <c r="O661" s="67"/>
      <c r="P661" s="5">
        <f t="shared" si="828"/>
        <v>0</v>
      </c>
      <c r="U661" s="5">
        <f t="shared" si="829"/>
        <v>0</v>
      </c>
      <c r="V661" s="63">
        <f t="shared" si="830"/>
        <v>0</v>
      </c>
      <c r="W661" s="139">
        <f t="shared" si="831"/>
        <v>0</v>
      </c>
      <c r="AA661" s="184">
        <f t="shared" si="832"/>
        <v>0</v>
      </c>
      <c r="AB661" s="128"/>
      <c r="AC661" s="5">
        <f>SUMIF('Uitdraai administratie'!G:G,A:A,'Uitdraai administratie'!F:F)</f>
        <v>0</v>
      </c>
      <c r="AH661" s="128">
        <f>SUMIF('Uitdraai administratie'!G:G,A:A,'Uitdraai administratie'!F:F)</f>
        <v>0</v>
      </c>
      <c r="AI661" s="201">
        <f t="shared" si="833"/>
        <v>0</v>
      </c>
      <c r="AJ661" s="203">
        <f t="shared" si="834"/>
        <v>0</v>
      </c>
      <c r="AL661" s="174">
        <f>SUMIF('Uitdraai administratie'!G:G,A:A,'Uitdraai administratie'!T:T)</f>
        <v>0</v>
      </c>
      <c r="AM661" s="174">
        <f t="shared" si="835"/>
        <v>0</v>
      </c>
      <c r="AN661" s="174">
        <f t="shared" si="836"/>
        <v>0</v>
      </c>
    </row>
    <row r="662" spans="1:40" x14ac:dyDescent="0.25">
      <c r="A662" s="15">
        <v>5210</v>
      </c>
      <c r="B662" s="64" t="s">
        <v>531</v>
      </c>
      <c r="C662" s="64"/>
      <c r="D662" s="56"/>
      <c r="E662" s="61"/>
      <c r="F662" s="65">
        <v>1</v>
      </c>
      <c r="H662" s="59">
        <f t="shared" si="825"/>
        <v>1</v>
      </c>
      <c r="I662" s="60">
        <v>1</v>
      </c>
      <c r="J662" s="61" t="s">
        <v>77</v>
      </c>
      <c r="K662" s="57"/>
      <c r="L662" s="174">
        <f t="shared" si="826"/>
        <v>0</v>
      </c>
      <c r="M662" s="174">
        <f>0</f>
        <v>0</v>
      </c>
      <c r="N662" s="5">
        <f t="shared" si="827"/>
        <v>0</v>
      </c>
      <c r="O662" s="67"/>
      <c r="P662" s="5">
        <f t="shared" si="828"/>
        <v>0</v>
      </c>
      <c r="U662" s="5">
        <f t="shared" si="829"/>
        <v>0</v>
      </c>
      <c r="V662" s="63">
        <f t="shared" si="830"/>
        <v>0</v>
      </c>
      <c r="W662" s="139">
        <f t="shared" si="831"/>
        <v>0</v>
      </c>
      <c r="AA662" s="184">
        <f t="shared" si="832"/>
        <v>0</v>
      </c>
      <c r="AB662" s="128"/>
      <c r="AC662" s="5">
        <f>SUMIF('Uitdraai administratie'!G:G,A:A,'Uitdraai administratie'!F:F)</f>
        <v>0</v>
      </c>
      <c r="AH662" s="128">
        <f>SUMIF('Uitdraai administratie'!G:G,A:A,'Uitdraai administratie'!F:F)</f>
        <v>0</v>
      </c>
      <c r="AI662" s="201">
        <f t="shared" si="833"/>
        <v>0</v>
      </c>
      <c r="AJ662" s="203">
        <f t="shared" si="834"/>
        <v>0</v>
      </c>
      <c r="AL662" s="174">
        <f>SUMIF('Uitdraai administratie'!G:G,A:A,'Uitdraai administratie'!T:T)</f>
        <v>0</v>
      </c>
      <c r="AM662" s="174">
        <f t="shared" si="835"/>
        <v>0</v>
      </c>
      <c r="AN662" s="174">
        <f t="shared" si="836"/>
        <v>0</v>
      </c>
    </row>
    <row r="663" spans="1:40" x14ac:dyDescent="0.25">
      <c r="A663" s="69">
        <v>5240</v>
      </c>
      <c r="B663" s="64" t="s">
        <v>532</v>
      </c>
      <c r="C663" s="64"/>
      <c r="D663" s="56"/>
      <c r="E663" s="61"/>
      <c r="F663" s="65">
        <v>1</v>
      </c>
      <c r="H663" s="59">
        <f t="shared" si="825"/>
        <v>1</v>
      </c>
      <c r="I663" s="60">
        <v>1</v>
      </c>
      <c r="J663" s="61" t="s">
        <v>77</v>
      </c>
      <c r="K663" s="57"/>
      <c r="L663" s="174">
        <f t="shared" si="826"/>
        <v>0</v>
      </c>
      <c r="M663" s="174">
        <f>0</f>
        <v>0</v>
      </c>
      <c r="N663" s="5">
        <f t="shared" si="827"/>
        <v>0</v>
      </c>
      <c r="O663" s="67"/>
      <c r="P663" s="5">
        <f t="shared" si="828"/>
        <v>0</v>
      </c>
      <c r="U663" s="5">
        <f t="shared" si="829"/>
        <v>0</v>
      </c>
      <c r="V663" s="63">
        <f t="shared" si="830"/>
        <v>0</v>
      </c>
      <c r="W663" s="139">
        <f t="shared" si="831"/>
        <v>0</v>
      </c>
      <c r="AA663" s="184">
        <f t="shared" si="832"/>
        <v>0</v>
      </c>
      <c r="AB663" s="128"/>
      <c r="AC663" s="5">
        <f>SUMIF('Uitdraai administratie'!G:G,A:A,'Uitdraai administratie'!F:F)</f>
        <v>0</v>
      </c>
      <c r="AH663" s="128">
        <f>SUMIF('Uitdraai administratie'!G:G,A:A,'Uitdraai administratie'!F:F)</f>
        <v>0</v>
      </c>
      <c r="AI663" s="201">
        <f t="shared" si="833"/>
        <v>0</v>
      </c>
      <c r="AJ663" s="203">
        <f t="shared" si="834"/>
        <v>0</v>
      </c>
      <c r="AL663" s="174">
        <f>SUMIF('Uitdraai administratie'!G:G,A:A,'Uitdraai administratie'!T:T)</f>
        <v>0</v>
      </c>
      <c r="AM663" s="174">
        <f t="shared" si="835"/>
        <v>0</v>
      </c>
      <c r="AN663" s="174">
        <f t="shared" si="836"/>
        <v>0</v>
      </c>
    </row>
    <row r="664" spans="1:40" x14ac:dyDescent="0.25">
      <c r="A664" s="15">
        <v>5244</v>
      </c>
      <c r="B664" s="64" t="s">
        <v>533</v>
      </c>
      <c r="C664" s="64"/>
      <c r="D664" s="56"/>
      <c r="E664" s="61"/>
      <c r="F664" s="65">
        <v>1</v>
      </c>
      <c r="H664" s="59">
        <f t="shared" si="825"/>
        <v>1</v>
      </c>
      <c r="I664" s="60">
        <v>1</v>
      </c>
      <c r="J664" s="61" t="s">
        <v>77</v>
      </c>
      <c r="K664" s="57"/>
      <c r="L664" s="174">
        <f t="shared" si="826"/>
        <v>0</v>
      </c>
      <c r="M664" s="174">
        <f>0</f>
        <v>0</v>
      </c>
      <c r="N664" s="5">
        <f t="shared" si="827"/>
        <v>0</v>
      </c>
      <c r="O664" s="67"/>
      <c r="P664" s="5">
        <f t="shared" si="828"/>
        <v>0</v>
      </c>
      <c r="U664" s="5">
        <f t="shared" si="829"/>
        <v>0</v>
      </c>
      <c r="V664" s="63">
        <f t="shared" si="830"/>
        <v>0</v>
      </c>
      <c r="W664" s="139">
        <f t="shared" si="831"/>
        <v>0</v>
      </c>
      <c r="AA664" s="184">
        <f t="shared" si="832"/>
        <v>0</v>
      </c>
      <c r="AB664" s="128"/>
      <c r="AC664" s="5">
        <f>SUMIF('Uitdraai administratie'!G:G,A:A,'Uitdraai administratie'!F:F)</f>
        <v>0</v>
      </c>
      <c r="AH664" s="128">
        <f>SUMIF('Uitdraai administratie'!G:G,A:A,'Uitdraai administratie'!F:F)</f>
        <v>0</v>
      </c>
      <c r="AI664" s="201">
        <f t="shared" si="833"/>
        <v>0</v>
      </c>
      <c r="AJ664" s="203">
        <f t="shared" si="834"/>
        <v>0</v>
      </c>
      <c r="AL664" s="174">
        <f>SUMIF('Uitdraai administratie'!G:G,A:A,'Uitdraai administratie'!T:T)</f>
        <v>0</v>
      </c>
      <c r="AM664" s="174">
        <f t="shared" si="835"/>
        <v>0</v>
      </c>
      <c r="AN664" s="174">
        <f t="shared" si="836"/>
        <v>0</v>
      </c>
    </row>
    <row r="665" spans="1:40" x14ac:dyDescent="0.25">
      <c r="A665" s="15">
        <v>5247</v>
      </c>
      <c r="B665" s="64" t="s">
        <v>534</v>
      </c>
      <c r="C665" s="64"/>
      <c r="D665" s="56"/>
      <c r="E665" s="61"/>
      <c r="F665" s="65">
        <v>1</v>
      </c>
      <c r="H665" s="59">
        <f t="shared" si="825"/>
        <v>1</v>
      </c>
      <c r="I665" s="60">
        <v>1</v>
      </c>
      <c r="J665" s="61" t="s">
        <v>77</v>
      </c>
      <c r="K665" s="57"/>
      <c r="L665" s="174">
        <f t="shared" si="826"/>
        <v>0</v>
      </c>
      <c r="M665" s="174">
        <f>0</f>
        <v>0</v>
      </c>
      <c r="N665" s="5">
        <f t="shared" si="827"/>
        <v>0</v>
      </c>
      <c r="O665" s="67"/>
      <c r="P665" s="5">
        <f t="shared" si="828"/>
        <v>0</v>
      </c>
      <c r="U665" s="5">
        <f t="shared" si="829"/>
        <v>0</v>
      </c>
      <c r="V665" s="68"/>
      <c r="W665" s="138">
        <f t="shared" si="831"/>
        <v>0</v>
      </c>
      <c r="X665" s="148"/>
      <c r="Y665" s="148"/>
      <c r="Z665" s="148"/>
      <c r="AA665" s="184">
        <f t="shared" si="832"/>
        <v>0</v>
      </c>
      <c r="AB665" s="128"/>
      <c r="AC665" s="5">
        <f>SUMIF('Uitdraai administratie'!G:G,A:A,'Uitdraai administratie'!F:F)</f>
        <v>0</v>
      </c>
      <c r="AH665" s="137"/>
      <c r="AI665" s="201">
        <f t="shared" si="833"/>
        <v>0</v>
      </c>
      <c r="AJ665" s="203">
        <f t="shared" si="834"/>
        <v>0</v>
      </c>
      <c r="AL665" s="174">
        <f>SUMIF('Uitdraai administratie'!G:G,A:A,'Uitdraai administratie'!T:T)</f>
        <v>0</v>
      </c>
      <c r="AM665" s="174">
        <f t="shared" si="835"/>
        <v>0</v>
      </c>
      <c r="AN665" s="174">
        <f t="shared" si="836"/>
        <v>0</v>
      </c>
    </row>
    <row r="666" spans="1:40" x14ac:dyDescent="0.25">
      <c r="A666" s="42"/>
      <c r="B666" s="71" t="s">
        <v>6</v>
      </c>
      <c r="C666" s="71"/>
      <c r="D666" s="56"/>
      <c r="E666" s="61"/>
      <c r="H666" s="59"/>
      <c r="J666" s="61"/>
      <c r="K666" s="57"/>
      <c r="L666" s="170">
        <f t="shared" ref="L666:M666" si="837">SUM(L659:L665)</f>
        <v>0</v>
      </c>
      <c r="M666" s="170">
        <f t="shared" si="837"/>
        <v>0</v>
      </c>
      <c r="N666" s="27">
        <f t="shared" ref="N666:W666" si="838">SUM(N659:N665)</f>
        <v>0</v>
      </c>
      <c r="O666" s="72">
        <f t="shared" si="838"/>
        <v>0</v>
      </c>
      <c r="P666" s="27">
        <f t="shared" si="838"/>
        <v>0</v>
      </c>
      <c r="Q666" s="73">
        <f t="shared" si="838"/>
        <v>0</v>
      </c>
      <c r="R666" s="73">
        <f t="shared" si="838"/>
        <v>0</v>
      </c>
      <c r="S666" s="73">
        <f t="shared" si="838"/>
        <v>0</v>
      </c>
      <c r="T666" s="73">
        <f t="shared" si="838"/>
        <v>0</v>
      </c>
      <c r="U666" s="27">
        <f t="shared" si="838"/>
        <v>0</v>
      </c>
      <c r="V666" s="73">
        <f t="shared" si="838"/>
        <v>0</v>
      </c>
      <c r="W666" s="141">
        <f t="shared" si="838"/>
        <v>0</v>
      </c>
      <c r="X666" s="147"/>
      <c r="Y666" s="147"/>
      <c r="Z666" s="142"/>
      <c r="AA666" s="181">
        <f t="shared" ref="AA666:AJ666" si="839">SUM(AA659:AA665)</f>
        <v>0</v>
      </c>
      <c r="AB666" s="124">
        <f t="shared" si="839"/>
        <v>0</v>
      </c>
      <c r="AC666" s="27">
        <f t="shared" si="839"/>
        <v>0</v>
      </c>
      <c r="AD666" s="124">
        <f t="shared" si="839"/>
        <v>0</v>
      </c>
      <c r="AE666" s="124">
        <f t="shared" si="839"/>
        <v>0</v>
      </c>
      <c r="AF666" s="124">
        <f t="shared" si="839"/>
        <v>0</v>
      </c>
      <c r="AG666" s="124">
        <f t="shared" si="839"/>
        <v>0</v>
      </c>
      <c r="AH666" s="124">
        <f t="shared" si="839"/>
        <v>0</v>
      </c>
      <c r="AI666" s="201">
        <f t="shared" si="839"/>
        <v>0</v>
      </c>
      <c r="AJ666" s="203">
        <f t="shared" si="839"/>
        <v>0</v>
      </c>
      <c r="AL666" s="170">
        <f t="shared" ref="AL666:AM666" si="840">SUM(AL659:AL665)</f>
        <v>0</v>
      </c>
      <c r="AM666" s="170">
        <f t="shared" si="840"/>
        <v>0</v>
      </c>
      <c r="AN666" s="170">
        <f t="shared" ref="AN666" si="841">SUM(AN659:AN665)</f>
        <v>0</v>
      </c>
    </row>
    <row r="667" spans="1:40" x14ac:dyDescent="0.25">
      <c r="A667" s="42"/>
      <c r="B667" s="71"/>
      <c r="C667" s="71"/>
      <c r="D667" s="56"/>
      <c r="H667" s="59"/>
      <c r="J667" s="85"/>
      <c r="K667" s="57"/>
      <c r="L667" s="172"/>
      <c r="M667" s="172"/>
      <c r="N667" s="40"/>
      <c r="O667" s="86"/>
      <c r="P667" s="40"/>
      <c r="U667" s="5"/>
      <c r="AA667" s="183"/>
      <c r="AB667" s="132"/>
      <c r="AC667" s="40"/>
      <c r="AL667" s="172"/>
      <c r="AM667" s="172"/>
      <c r="AN667" s="172"/>
    </row>
    <row r="668" spans="1:40" x14ac:dyDescent="0.25">
      <c r="A668" s="32">
        <v>5300</v>
      </c>
      <c r="B668" s="8" t="s">
        <v>60</v>
      </c>
      <c r="C668" s="8"/>
      <c r="D668" s="56"/>
      <c r="E668" s="61"/>
      <c r="H668" s="59"/>
      <c r="J668" s="61"/>
      <c r="K668" s="57"/>
      <c r="L668" s="174"/>
      <c r="M668" s="174"/>
      <c r="N668" s="5"/>
      <c r="O668" s="67"/>
      <c r="U668" s="5"/>
      <c r="AA668" s="184"/>
      <c r="AB668" s="128"/>
      <c r="AL668" s="174"/>
      <c r="AM668" s="174"/>
      <c r="AN668" s="174"/>
    </row>
    <row r="669" spans="1:40" x14ac:dyDescent="0.25">
      <c r="A669" s="69">
        <v>5301</v>
      </c>
      <c r="B669" s="64" t="s">
        <v>535</v>
      </c>
      <c r="C669" s="64" t="s">
        <v>412</v>
      </c>
      <c r="D669" s="56"/>
      <c r="E669" s="61"/>
      <c r="F669" s="65">
        <f>esd</f>
        <v>0</v>
      </c>
      <c r="H669" s="59">
        <f t="shared" ref="H669:H689" si="842">SUM(E669:G669)</f>
        <v>0</v>
      </c>
      <c r="I669" s="60">
        <v>1</v>
      </c>
      <c r="J669" s="61" t="s">
        <v>126</v>
      </c>
      <c r="K669" s="57"/>
      <c r="L669" s="174">
        <f t="shared" ref="L669:L689" si="843">H:H*I:I*K:K</f>
        <v>0</v>
      </c>
      <c r="M669" s="174">
        <f>0</f>
        <v>0</v>
      </c>
      <c r="N669" s="5">
        <f t="shared" ref="N669:N689" si="844">L:L+M:M</f>
        <v>0</v>
      </c>
      <c r="O669" s="67"/>
      <c r="P669" s="5">
        <f t="shared" ref="P669:P689" si="845">MAX(N669-SUM(Q669:T669),0)</f>
        <v>0</v>
      </c>
      <c r="U669" s="5">
        <f t="shared" ref="U669:U689" si="846">N669-SUM(P669:T669)</f>
        <v>0</v>
      </c>
      <c r="V669" s="63">
        <f t="shared" ref="V669:V687" si="847">P669</f>
        <v>0</v>
      </c>
      <c r="W669" s="139">
        <f t="shared" ref="W669:W689" si="848">X:X+Y:Y</f>
        <v>0</v>
      </c>
      <c r="AA669" s="184">
        <f t="shared" ref="AA669:AA689" si="849">AC:AC+AD:AD+AE:AE+AF:AF+AG:AG</f>
        <v>0</v>
      </c>
      <c r="AB669" s="128"/>
      <c r="AC669" s="5">
        <f>SUMIF('Uitdraai administratie'!G:G,A:A,'Uitdraai administratie'!F:F)</f>
        <v>0</v>
      </c>
      <c r="AH669" s="128">
        <f>SUMIF('Uitdraai administratie'!G:G,A:A,'Uitdraai administratie'!F:F)</f>
        <v>0</v>
      </c>
      <c r="AI669" s="201">
        <f t="shared" ref="AI669:AI689" si="850">W:W+AA:AA</f>
        <v>0</v>
      </c>
      <c r="AJ669" s="203">
        <f t="shared" ref="AJ669:AJ689" si="851">N:N-AI:AI</f>
        <v>0</v>
      </c>
      <c r="AL669" s="174">
        <f>SUMIF('Uitdraai administratie'!G:G,A:A,'Uitdraai administratie'!T:T)</f>
        <v>0</v>
      </c>
      <c r="AM669" s="174">
        <f t="shared" ref="AM669:AM689" si="852">M:M</f>
        <v>0</v>
      </c>
      <c r="AN669" s="174">
        <f t="shared" ref="AN669:AN689" si="853">AM:AM-AL:AL</f>
        <v>0</v>
      </c>
    </row>
    <row r="670" spans="1:40" x14ac:dyDescent="0.25">
      <c r="A670" s="69">
        <v>5302</v>
      </c>
      <c r="B670" s="64" t="s">
        <v>536</v>
      </c>
      <c r="C670" s="64" t="s">
        <v>412</v>
      </c>
      <c r="D670" s="56"/>
      <c r="E670" s="61"/>
      <c r="F670" s="65">
        <v>1</v>
      </c>
      <c r="H670" s="59">
        <f t="shared" si="842"/>
        <v>1</v>
      </c>
      <c r="I670" s="60">
        <v>1</v>
      </c>
      <c r="J670" s="61" t="s">
        <v>126</v>
      </c>
      <c r="K670" s="57"/>
      <c r="L670" s="174">
        <f t="shared" si="843"/>
        <v>0</v>
      </c>
      <c r="M670" s="174">
        <f>0</f>
        <v>0</v>
      </c>
      <c r="N670" s="5">
        <f t="shared" si="844"/>
        <v>0</v>
      </c>
      <c r="O670" s="67"/>
      <c r="P670" s="5">
        <f t="shared" si="845"/>
        <v>0</v>
      </c>
      <c r="U670" s="5">
        <f t="shared" si="846"/>
        <v>0</v>
      </c>
      <c r="V670" s="63">
        <f t="shared" si="847"/>
        <v>0</v>
      </c>
      <c r="W670" s="139">
        <f t="shared" si="848"/>
        <v>0</v>
      </c>
      <c r="AA670" s="184">
        <f t="shared" si="849"/>
        <v>0</v>
      </c>
      <c r="AB670" s="128"/>
      <c r="AC670" s="5">
        <f>SUMIF('Uitdraai administratie'!G:G,A:A,'Uitdraai administratie'!F:F)</f>
        <v>0</v>
      </c>
      <c r="AH670" s="128">
        <f>SUMIF('Uitdraai administratie'!G:G,A:A,'Uitdraai administratie'!F:F)</f>
        <v>0</v>
      </c>
      <c r="AI670" s="201">
        <f t="shared" si="850"/>
        <v>0</v>
      </c>
      <c r="AJ670" s="203">
        <f t="shared" si="851"/>
        <v>0</v>
      </c>
      <c r="AL670" s="174">
        <f>SUMIF('Uitdraai administratie'!G:G,A:A,'Uitdraai administratie'!T:T)</f>
        <v>0</v>
      </c>
      <c r="AM670" s="174">
        <f t="shared" si="852"/>
        <v>0</v>
      </c>
      <c r="AN670" s="174">
        <f t="shared" si="853"/>
        <v>0</v>
      </c>
    </row>
    <row r="671" spans="1:40" x14ac:dyDescent="0.25">
      <c r="A671" s="69">
        <v>5303</v>
      </c>
      <c r="B671" s="64" t="s">
        <v>537</v>
      </c>
      <c r="C671" s="64" t="s">
        <v>412</v>
      </c>
      <c r="D671" s="56"/>
      <c r="E671" s="61"/>
      <c r="F671" s="65">
        <v>1</v>
      </c>
      <c r="H671" s="59">
        <f t="shared" si="842"/>
        <v>1</v>
      </c>
      <c r="I671" s="60">
        <v>1</v>
      </c>
      <c r="J671" s="61" t="s">
        <v>126</v>
      </c>
      <c r="K671" s="57"/>
      <c r="L671" s="174">
        <f t="shared" si="843"/>
        <v>0</v>
      </c>
      <c r="M671" s="174">
        <f>0</f>
        <v>0</v>
      </c>
      <c r="N671" s="5">
        <f t="shared" si="844"/>
        <v>0</v>
      </c>
      <c r="O671" s="67"/>
      <c r="P671" s="5">
        <f t="shared" si="845"/>
        <v>0</v>
      </c>
      <c r="U671" s="5">
        <f t="shared" si="846"/>
        <v>0</v>
      </c>
      <c r="V671" s="63">
        <f t="shared" si="847"/>
        <v>0</v>
      </c>
      <c r="W671" s="139">
        <f t="shared" si="848"/>
        <v>0</v>
      </c>
      <c r="AA671" s="184">
        <f t="shared" si="849"/>
        <v>0</v>
      </c>
      <c r="AB671" s="128"/>
      <c r="AC671" s="5">
        <f>SUMIF('Uitdraai administratie'!G:G,A:A,'Uitdraai administratie'!F:F)</f>
        <v>0</v>
      </c>
      <c r="AH671" s="128">
        <f>SUMIF('Uitdraai administratie'!G:G,A:A,'Uitdraai administratie'!F:F)</f>
        <v>0</v>
      </c>
      <c r="AI671" s="201">
        <f t="shared" si="850"/>
        <v>0</v>
      </c>
      <c r="AJ671" s="203">
        <f t="shared" si="851"/>
        <v>0</v>
      </c>
      <c r="AL671" s="174">
        <f>SUMIF('Uitdraai administratie'!G:G,A:A,'Uitdraai administratie'!T:T)</f>
        <v>0</v>
      </c>
      <c r="AM671" s="174">
        <f t="shared" si="852"/>
        <v>0</v>
      </c>
      <c r="AN671" s="174">
        <f t="shared" si="853"/>
        <v>0</v>
      </c>
    </row>
    <row r="672" spans="1:40" x14ac:dyDescent="0.25">
      <c r="A672" s="69">
        <v>5304</v>
      </c>
      <c r="B672" s="64" t="s">
        <v>538</v>
      </c>
      <c r="C672" s="64" t="s">
        <v>412</v>
      </c>
      <c r="D672" s="56"/>
      <c r="E672" s="61"/>
      <c r="F672" s="65">
        <v>1</v>
      </c>
      <c r="H672" s="59">
        <f t="shared" si="842"/>
        <v>1</v>
      </c>
      <c r="I672" s="60">
        <v>1</v>
      </c>
      <c r="J672" s="61" t="s">
        <v>126</v>
      </c>
      <c r="K672" s="57"/>
      <c r="L672" s="174">
        <f t="shared" si="843"/>
        <v>0</v>
      </c>
      <c r="M672" s="174">
        <f>0</f>
        <v>0</v>
      </c>
      <c r="N672" s="5">
        <f t="shared" si="844"/>
        <v>0</v>
      </c>
      <c r="O672" s="67"/>
      <c r="P672" s="5">
        <f t="shared" si="845"/>
        <v>0</v>
      </c>
      <c r="U672" s="5">
        <f t="shared" si="846"/>
        <v>0</v>
      </c>
      <c r="V672" s="63">
        <f t="shared" si="847"/>
        <v>0</v>
      </c>
      <c r="W672" s="139">
        <f t="shared" si="848"/>
        <v>0</v>
      </c>
      <c r="AA672" s="184">
        <f t="shared" si="849"/>
        <v>0</v>
      </c>
      <c r="AB672" s="128"/>
      <c r="AC672" s="5">
        <f>SUMIF('Uitdraai administratie'!G:G,A:A,'Uitdraai administratie'!F:F)</f>
        <v>0</v>
      </c>
      <c r="AH672" s="128">
        <f>SUMIF('Uitdraai administratie'!G:G,A:A,'Uitdraai administratie'!F:F)</f>
        <v>0</v>
      </c>
      <c r="AI672" s="201">
        <f t="shared" si="850"/>
        <v>0</v>
      </c>
      <c r="AJ672" s="203">
        <f t="shared" si="851"/>
        <v>0</v>
      </c>
      <c r="AL672" s="174">
        <f>SUMIF('Uitdraai administratie'!G:G,A:A,'Uitdraai administratie'!T:T)</f>
        <v>0</v>
      </c>
      <c r="AM672" s="174">
        <f t="shared" si="852"/>
        <v>0</v>
      </c>
      <c r="AN672" s="174">
        <f t="shared" si="853"/>
        <v>0</v>
      </c>
    </row>
    <row r="673" spans="1:40" x14ac:dyDescent="0.25">
      <c r="A673" s="69">
        <v>5305</v>
      </c>
      <c r="B673" s="64" t="s">
        <v>539</v>
      </c>
      <c r="C673" s="64" t="s">
        <v>412</v>
      </c>
      <c r="D673" s="56"/>
      <c r="E673" s="61"/>
      <c r="F673" s="65">
        <v>1</v>
      </c>
      <c r="H673" s="59">
        <f t="shared" si="842"/>
        <v>1</v>
      </c>
      <c r="I673" s="60">
        <v>1</v>
      </c>
      <c r="J673" s="61" t="s">
        <v>126</v>
      </c>
      <c r="K673" s="57"/>
      <c r="L673" s="174">
        <f t="shared" si="843"/>
        <v>0</v>
      </c>
      <c r="M673" s="174">
        <f>0</f>
        <v>0</v>
      </c>
      <c r="N673" s="5">
        <f t="shared" si="844"/>
        <v>0</v>
      </c>
      <c r="O673" s="67"/>
      <c r="P673" s="5">
        <f t="shared" si="845"/>
        <v>0</v>
      </c>
      <c r="U673" s="5">
        <f t="shared" si="846"/>
        <v>0</v>
      </c>
      <c r="V673" s="63">
        <f t="shared" si="847"/>
        <v>0</v>
      </c>
      <c r="W673" s="139">
        <f t="shared" si="848"/>
        <v>0</v>
      </c>
      <c r="AA673" s="184">
        <f t="shared" si="849"/>
        <v>0</v>
      </c>
      <c r="AB673" s="128"/>
      <c r="AC673" s="5">
        <f>SUMIF('Uitdraai administratie'!G:G,A:A,'Uitdraai administratie'!F:F)</f>
        <v>0</v>
      </c>
      <c r="AH673" s="128">
        <f>SUMIF('Uitdraai administratie'!G:G,A:A,'Uitdraai administratie'!F:F)</f>
        <v>0</v>
      </c>
      <c r="AI673" s="201">
        <f t="shared" si="850"/>
        <v>0</v>
      </c>
      <c r="AJ673" s="203">
        <f t="shared" si="851"/>
        <v>0</v>
      </c>
      <c r="AL673" s="174">
        <f>SUMIF('Uitdraai administratie'!G:G,A:A,'Uitdraai administratie'!T:T)</f>
        <v>0</v>
      </c>
      <c r="AM673" s="174">
        <f t="shared" si="852"/>
        <v>0</v>
      </c>
      <c r="AN673" s="174">
        <f t="shared" si="853"/>
        <v>0</v>
      </c>
    </row>
    <row r="674" spans="1:40" x14ac:dyDescent="0.25">
      <c r="A674" s="69">
        <v>5307</v>
      </c>
      <c r="B674" s="64" t="s">
        <v>540</v>
      </c>
      <c r="C674" s="64" t="s">
        <v>412</v>
      </c>
      <c r="D674" s="56"/>
      <c r="E674" s="61"/>
      <c r="F674" s="65">
        <v>1</v>
      </c>
      <c r="H674" s="59">
        <f t="shared" si="842"/>
        <v>1</v>
      </c>
      <c r="I674" s="60">
        <v>1</v>
      </c>
      <c r="J674" s="61" t="s">
        <v>126</v>
      </c>
      <c r="K674" s="57"/>
      <c r="L674" s="174">
        <f t="shared" si="843"/>
        <v>0</v>
      </c>
      <c r="M674" s="174">
        <f>0</f>
        <v>0</v>
      </c>
      <c r="N674" s="5">
        <f t="shared" si="844"/>
        <v>0</v>
      </c>
      <c r="O674" s="67"/>
      <c r="P674" s="5">
        <f t="shared" si="845"/>
        <v>0</v>
      </c>
      <c r="U674" s="5">
        <f t="shared" si="846"/>
        <v>0</v>
      </c>
      <c r="V674" s="63">
        <f t="shared" si="847"/>
        <v>0</v>
      </c>
      <c r="W674" s="139">
        <f t="shared" si="848"/>
        <v>0</v>
      </c>
      <c r="AA674" s="184">
        <f t="shared" si="849"/>
        <v>0</v>
      </c>
      <c r="AB674" s="128"/>
      <c r="AC674" s="5">
        <f>SUMIF('Uitdraai administratie'!G:G,A:A,'Uitdraai administratie'!F:F)</f>
        <v>0</v>
      </c>
      <c r="AH674" s="128">
        <f>SUMIF('Uitdraai administratie'!G:G,A:A,'Uitdraai administratie'!F:F)</f>
        <v>0</v>
      </c>
      <c r="AI674" s="201">
        <f t="shared" si="850"/>
        <v>0</v>
      </c>
      <c r="AJ674" s="203">
        <f t="shared" si="851"/>
        <v>0</v>
      </c>
      <c r="AL674" s="174">
        <f>SUMIF('Uitdraai administratie'!G:G,A:A,'Uitdraai administratie'!T:T)</f>
        <v>0</v>
      </c>
      <c r="AM674" s="174">
        <f t="shared" si="852"/>
        <v>0</v>
      </c>
      <c r="AN674" s="174">
        <f t="shared" si="853"/>
        <v>0</v>
      </c>
    </row>
    <row r="675" spans="1:40" x14ac:dyDescent="0.25">
      <c r="A675" s="69">
        <v>5310</v>
      </c>
      <c r="B675" s="64" t="s">
        <v>541</v>
      </c>
      <c r="C675" s="64" t="s">
        <v>412</v>
      </c>
      <c r="D675" s="56"/>
      <c r="E675" s="61"/>
      <c r="F675" s="65">
        <v>1</v>
      </c>
      <c r="H675" s="59">
        <f t="shared" si="842"/>
        <v>1</v>
      </c>
      <c r="I675" s="60">
        <v>1</v>
      </c>
      <c r="J675" s="61" t="s">
        <v>126</v>
      </c>
      <c r="K675" s="57"/>
      <c r="L675" s="174">
        <f t="shared" si="843"/>
        <v>0</v>
      </c>
      <c r="M675" s="174">
        <f>0</f>
        <v>0</v>
      </c>
      <c r="N675" s="5">
        <f t="shared" si="844"/>
        <v>0</v>
      </c>
      <c r="O675" s="67"/>
      <c r="P675" s="5">
        <f t="shared" si="845"/>
        <v>0</v>
      </c>
      <c r="U675" s="5">
        <f t="shared" si="846"/>
        <v>0</v>
      </c>
      <c r="V675" s="63">
        <f t="shared" si="847"/>
        <v>0</v>
      </c>
      <c r="W675" s="139">
        <f t="shared" si="848"/>
        <v>0</v>
      </c>
      <c r="AA675" s="184">
        <f t="shared" si="849"/>
        <v>0</v>
      </c>
      <c r="AB675" s="128"/>
      <c r="AC675" s="5">
        <f>SUMIF('Uitdraai administratie'!G:G,A:A,'Uitdraai administratie'!F:F)</f>
        <v>0</v>
      </c>
      <c r="AH675" s="128">
        <f>SUMIF('Uitdraai administratie'!G:G,A:A,'Uitdraai administratie'!F:F)</f>
        <v>0</v>
      </c>
      <c r="AI675" s="201">
        <f t="shared" si="850"/>
        <v>0</v>
      </c>
      <c r="AJ675" s="203">
        <f t="shared" si="851"/>
        <v>0</v>
      </c>
      <c r="AL675" s="174">
        <f>SUMIF('Uitdraai administratie'!G:G,A:A,'Uitdraai administratie'!T:T)</f>
        <v>0</v>
      </c>
      <c r="AM675" s="174">
        <f t="shared" si="852"/>
        <v>0</v>
      </c>
      <c r="AN675" s="174">
        <f t="shared" si="853"/>
        <v>0</v>
      </c>
    </row>
    <row r="676" spans="1:40" x14ac:dyDescent="0.25">
      <c r="A676" s="69">
        <v>5340</v>
      </c>
      <c r="B676" s="64" t="s">
        <v>542</v>
      </c>
      <c r="C676" s="64" t="s">
        <v>412</v>
      </c>
      <c r="D676" s="56"/>
      <c r="E676" s="61"/>
      <c r="F676" s="65">
        <f>esd</f>
        <v>0</v>
      </c>
      <c r="H676" s="59">
        <f t="shared" si="842"/>
        <v>0</v>
      </c>
      <c r="I676" s="60">
        <v>1</v>
      </c>
      <c r="J676" s="61" t="s">
        <v>126</v>
      </c>
      <c r="K676" s="57"/>
      <c r="L676" s="174">
        <f t="shared" si="843"/>
        <v>0</v>
      </c>
      <c r="M676" s="174">
        <f>0</f>
        <v>0</v>
      </c>
      <c r="N676" s="5">
        <f t="shared" si="844"/>
        <v>0</v>
      </c>
      <c r="O676" s="67"/>
      <c r="P676" s="5">
        <f t="shared" si="845"/>
        <v>0</v>
      </c>
      <c r="U676" s="5">
        <f t="shared" si="846"/>
        <v>0</v>
      </c>
      <c r="V676" s="63">
        <f t="shared" si="847"/>
        <v>0</v>
      </c>
      <c r="W676" s="139">
        <f t="shared" si="848"/>
        <v>0</v>
      </c>
      <c r="AA676" s="184">
        <f t="shared" si="849"/>
        <v>0</v>
      </c>
      <c r="AB676" s="128"/>
      <c r="AC676" s="5">
        <f>SUMIF('Uitdraai administratie'!G:G,A:A,'Uitdraai administratie'!F:F)</f>
        <v>0</v>
      </c>
      <c r="AH676" s="128">
        <f>SUMIF('Uitdraai administratie'!G:G,A:A,'Uitdraai administratie'!F:F)</f>
        <v>0</v>
      </c>
      <c r="AI676" s="201">
        <f t="shared" si="850"/>
        <v>0</v>
      </c>
      <c r="AJ676" s="203">
        <f t="shared" si="851"/>
        <v>0</v>
      </c>
      <c r="AL676" s="174">
        <f>SUMIF('Uitdraai administratie'!G:G,A:A,'Uitdraai administratie'!T:T)</f>
        <v>0</v>
      </c>
      <c r="AM676" s="174">
        <f t="shared" si="852"/>
        <v>0</v>
      </c>
      <c r="AN676" s="174">
        <f t="shared" si="853"/>
        <v>0</v>
      </c>
    </row>
    <row r="677" spans="1:40" x14ac:dyDescent="0.25">
      <c r="A677" s="69">
        <v>5346</v>
      </c>
      <c r="B677" s="64" t="s">
        <v>543</v>
      </c>
      <c r="C677" s="64" t="s">
        <v>412</v>
      </c>
      <c r="D677" s="56"/>
      <c r="E677" s="61"/>
      <c r="F677" s="65">
        <v>1</v>
      </c>
      <c r="H677" s="59">
        <f t="shared" si="842"/>
        <v>1</v>
      </c>
      <c r="I677" s="60">
        <v>1</v>
      </c>
      <c r="J677" s="61" t="s">
        <v>126</v>
      </c>
      <c r="K677" s="57"/>
      <c r="L677" s="174">
        <f t="shared" si="843"/>
        <v>0</v>
      </c>
      <c r="M677" s="174">
        <f>0</f>
        <v>0</v>
      </c>
      <c r="N677" s="5">
        <f t="shared" si="844"/>
        <v>0</v>
      </c>
      <c r="O677" s="67"/>
      <c r="P677" s="5">
        <f t="shared" si="845"/>
        <v>0</v>
      </c>
      <c r="U677" s="5">
        <f t="shared" si="846"/>
        <v>0</v>
      </c>
      <c r="V677" s="63">
        <f t="shared" si="847"/>
        <v>0</v>
      </c>
      <c r="W677" s="139">
        <f t="shared" si="848"/>
        <v>0</v>
      </c>
      <c r="AA677" s="184">
        <f t="shared" si="849"/>
        <v>0</v>
      </c>
      <c r="AB677" s="128"/>
      <c r="AC677" s="5">
        <f>SUMIF('Uitdraai administratie'!G:G,A:A,'Uitdraai administratie'!F:F)</f>
        <v>0</v>
      </c>
      <c r="AH677" s="128">
        <f>SUMIF('Uitdraai administratie'!G:G,A:A,'Uitdraai administratie'!F:F)</f>
        <v>0</v>
      </c>
      <c r="AI677" s="201">
        <f t="shared" si="850"/>
        <v>0</v>
      </c>
      <c r="AJ677" s="203">
        <f t="shared" si="851"/>
        <v>0</v>
      </c>
      <c r="AL677" s="174">
        <f>SUMIF('Uitdraai administratie'!G:G,A:A,'Uitdraai administratie'!T:T)</f>
        <v>0</v>
      </c>
      <c r="AM677" s="174">
        <f t="shared" si="852"/>
        <v>0</v>
      </c>
      <c r="AN677" s="174">
        <f t="shared" si="853"/>
        <v>0</v>
      </c>
    </row>
    <row r="678" spans="1:40" x14ac:dyDescent="0.25">
      <c r="A678" s="69">
        <v>5347</v>
      </c>
      <c r="B678" s="64" t="s">
        <v>544</v>
      </c>
      <c r="C678" s="64" t="s">
        <v>412</v>
      </c>
      <c r="D678" s="56"/>
      <c r="E678" s="61"/>
      <c r="F678" s="65">
        <v>1</v>
      </c>
      <c r="H678" s="59">
        <f t="shared" si="842"/>
        <v>1</v>
      </c>
      <c r="I678" s="60">
        <v>1</v>
      </c>
      <c r="J678" s="61" t="s">
        <v>126</v>
      </c>
      <c r="K678" s="57"/>
      <c r="L678" s="174">
        <f t="shared" si="843"/>
        <v>0</v>
      </c>
      <c r="M678" s="174">
        <f>0</f>
        <v>0</v>
      </c>
      <c r="N678" s="5">
        <f t="shared" si="844"/>
        <v>0</v>
      </c>
      <c r="O678" s="67"/>
      <c r="P678" s="5">
        <f t="shared" si="845"/>
        <v>0</v>
      </c>
      <c r="U678" s="5">
        <f t="shared" si="846"/>
        <v>0</v>
      </c>
      <c r="V678" s="63">
        <f t="shared" si="847"/>
        <v>0</v>
      </c>
      <c r="W678" s="139">
        <f t="shared" si="848"/>
        <v>0</v>
      </c>
      <c r="AA678" s="184">
        <f t="shared" si="849"/>
        <v>0</v>
      </c>
      <c r="AB678" s="128"/>
      <c r="AC678" s="5">
        <f>SUMIF('Uitdraai administratie'!G:G,A:A,'Uitdraai administratie'!F:F)</f>
        <v>0</v>
      </c>
      <c r="AH678" s="128">
        <f>SUMIF('Uitdraai administratie'!G:G,A:A,'Uitdraai administratie'!F:F)</f>
        <v>0</v>
      </c>
      <c r="AI678" s="201">
        <f t="shared" si="850"/>
        <v>0</v>
      </c>
      <c r="AJ678" s="203">
        <f t="shared" si="851"/>
        <v>0</v>
      </c>
      <c r="AL678" s="174">
        <f>SUMIF('Uitdraai administratie'!G:G,A:A,'Uitdraai administratie'!T:T)</f>
        <v>0</v>
      </c>
      <c r="AM678" s="174">
        <f t="shared" si="852"/>
        <v>0</v>
      </c>
      <c r="AN678" s="174">
        <f t="shared" si="853"/>
        <v>0</v>
      </c>
    </row>
    <row r="679" spans="1:40" x14ac:dyDescent="0.25">
      <c r="A679" s="69">
        <v>5348</v>
      </c>
      <c r="B679" s="64" t="s">
        <v>545</v>
      </c>
      <c r="C679" s="64" t="s">
        <v>412</v>
      </c>
      <c r="D679" s="56"/>
      <c r="E679" s="61"/>
      <c r="F679" s="65">
        <v>1</v>
      </c>
      <c r="H679" s="59">
        <f t="shared" si="842"/>
        <v>1</v>
      </c>
      <c r="I679" s="60">
        <v>1</v>
      </c>
      <c r="J679" s="61" t="s">
        <v>77</v>
      </c>
      <c r="K679" s="57"/>
      <c r="L679" s="174">
        <f t="shared" si="843"/>
        <v>0</v>
      </c>
      <c r="M679" s="174">
        <f>0</f>
        <v>0</v>
      </c>
      <c r="N679" s="5">
        <f t="shared" si="844"/>
        <v>0</v>
      </c>
      <c r="O679" s="67"/>
      <c r="P679" s="5">
        <f t="shared" si="845"/>
        <v>0</v>
      </c>
      <c r="U679" s="5">
        <f t="shared" si="846"/>
        <v>0</v>
      </c>
      <c r="V679" s="63">
        <f t="shared" si="847"/>
        <v>0</v>
      </c>
      <c r="W679" s="139">
        <f t="shared" si="848"/>
        <v>0</v>
      </c>
      <c r="AA679" s="184">
        <f t="shared" si="849"/>
        <v>0</v>
      </c>
      <c r="AB679" s="128"/>
      <c r="AC679" s="5">
        <f>SUMIF('Uitdraai administratie'!G:G,A:A,'Uitdraai administratie'!F:F)</f>
        <v>0</v>
      </c>
      <c r="AH679" s="128">
        <f>SUMIF('Uitdraai administratie'!G:G,A:A,'Uitdraai administratie'!F:F)</f>
        <v>0</v>
      </c>
      <c r="AI679" s="201">
        <f t="shared" si="850"/>
        <v>0</v>
      </c>
      <c r="AJ679" s="203">
        <f t="shared" si="851"/>
        <v>0</v>
      </c>
      <c r="AL679" s="174">
        <f>SUMIF('Uitdraai administratie'!G:G,A:A,'Uitdraai administratie'!T:T)</f>
        <v>0</v>
      </c>
      <c r="AM679" s="174">
        <f t="shared" si="852"/>
        <v>0</v>
      </c>
      <c r="AN679" s="174">
        <f t="shared" si="853"/>
        <v>0</v>
      </c>
    </row>
    <row r="680" spans="1:40" x14ac:dyDescent="0.25">
      <c r="A680" s="69">
        <v>5350</v>
      </c>
      <c r="B680" s="64" t="s">
        <v>546</v>
      </c>
      <c r="C680" s="64" t="s">
        <v>412</v>
      </c>
      <c r="D680" s="56"/>
      <c r="E680" s="61"/>
      <c r="F680" s="65">
        <v>1</v>
      </c>
      <c r="H680" s="59">
        <f t="shared" si="842"/>
        <v>1</v>
      </c>
      <c r="I680" s="60">
        <v>1</v>
      </c>
      <c r="J680" s="61" t="s">
        <v>547</v>
      </c>
      <c r="K680" s="57"/>
      <c r="L680" s="174">
        <f t="shared" si="843"/>
        <v>0</v>
      </c>
      <c r="M680" s="174">
        <f>0</f>
        <v>0</v>
      </c>
      <c r="N680" s="5">
        <f t="shared" si="844"/>
        <v>0</v>
      </c>
      <c r="O680" s="67"/>
      <c r="P680" s="5">
        <f t="shared" si="845"/>
        <v>0</v>
      </c>
      <c r="U680" s="5">
        <f t="shared" si="846"/>
        <v>0</v>
      </c>
      <c r="V680" s="63">
        <f t="shared" si="847"/>
        <v>0</v>
      </c>
      <c r="W680" s="139">
        <f t="shared" si="848"/>
        <v>0</v>
      </c>
      <c r="AA680" s="184">
        <f t="shared" si="849"/>
        <v>0</v>
      </c>
      <c r="AB680" s="128"/>
      <c r="AC680" s="5">
        <f>SUMIF('Uitdraai administratie'!G:G,A:A,'Uitdraai administratie'!F:F)</f>
        <v>0</v>
      </c>
      <c r="AH680" s="128">
        <f>SUMIF('Uitdraai administratie'!G:G,A:A,'Uitdraai administratie'!F:F)</f>
        <v>0</v>
      </c>
      <c r="AI680" s="201">
        <f t="shared" si="850"/>
        <v>0</v>
      </c>
      <c r="AJ680" s="203">
        <f t="shared" si="851"/>
        <v>0</v>
      </c>
      <c r="AL680" s="174">
        <f>SUMIF('Uitdraai administratie'!G:G,A:A,'Uitdraai administratie'!T:T)</f>
        <v>0</v>
      </c>
      <c r="AM680" s="174">
        <f t="shared" si="852"/>
        <v>0</v>
      </c>
      <c r="AN680" s="174">
        <f t="shared" si="853"/>
        <v>0</v>
      </c>
    </row>
    <row r="681" spans="1:40" x14ac:dyDescent="0.25">
      <c r="A681" s="69">
        <v>5351</v>
      </c>
      <c r="B681" s="64" t="s">
        <v>548</v>
      </c>
      <c r="C681" s="64" t="s">
        <v>412</v>
      </c>
      <c r="D681" s="56"/>
      <c r="E681" s="61"/>
      <c r="F681" s="65">
        <v>1</v>
      </c>
      <c r="H681" s="59">
        <f t="shared" si="842"/>
        <v>1</v>
      </c>
      <c r="I681" s="60">
        <v>1</v>
      </c>
      <c r="J681" s="61" t="s">
        <v>547</v>
      </c>
      <c r="K681" s="57"/>
      <c r="L681" s="174">
        <f t="shared" si="843"/>
        <v>0</v>
      </c>
      <c r="M681" s="174">
        <f>0</f>
        <v>0</v>
      </c>
      <c r="N681" s="5">
        <f t="shared" si="844"/>
        <v>0</v>
      </c>
      <c r="O681" s="67"/>
      <c r="P681" s="5">
        <f t="shared" si="845"/>
        <v>0</v>
      </c>
      <c r="U681" s="5">
        <f t="shared" si="846"/>
        <v>0</v>
      </c>
      <c r="V681" s="63">
        <f t="shared" si="847"/>
        <v>0</v>
      </c>
      <c r="W681" s="139">
        <f t="shared" si="848"/>
        <v>0</v>
      </c>
      <c r="AA681" s="184">
        <f t="shared" si="849"/>
        <v>0</v>
      </c>
      <c r="AB681" s="128"/>
      <c r="AC681" s="5">
        <f>SUMIF('Uitdraai administratie'!G:G,A:A,'Uitdraai administratie'!F:F)</f>
        <v>0</v>
      </c>
      <c r="AH681" s="128">
        <f>SUMIF('Uitdraai administratie'!G:G,A:A,'Uitdraai administratie'!F:F)</f>
        <v>0</v>
      </c>
      <c r="AI681" s="201">
        <f t="shared" si="850"/>
        <v>0</v>
      </c>
      <c r="AJ681" s="203">
        <f t="shared" si="851"/>
        <v>0</v>
      </c>
      <c r="AL681" s="174">
        <f>SUMIF('Uitdraai administratie'!G:G,A:A,'Uitdraai administratie'!T:T)</f>
        <v>0</v>
      </c>
      <c r="AM681" s="174">
        <f t="shared" si="852"/>
        <v>0</v>
      </c>
      <c r="AN681" s="174">
        <f t="shared" si="853"/>
        <v>0</v>
      </c>
    </row>
    <row r="682" spans="1:40" x14ac:dyDescent="0.25">
      <c r="A682" s="69">
        <v>5352</v>
      </c>
      <c r="B682" s="64" t="s">
        <v>549</v>
      </c>
      <c r="C682" s="64" t="s">
        <v>412</v>
      </c>
      <c r="D682" s="56"/>
      <c r="E682" s="61"/>
      <c r="F682" s="65">
        <v>1</v>
      </c>
      <c r="H682" s="59">
        <f t="shared" si="842"/>
        <v>1</v>
      </c>
      <c r="I682" s="60">
        <v>1</v>
      </c>
      <c r="J682" s="61" t="s">
        <v>547</v>
      </c>
      <c r="K682" s="57"/>
      <c r="L682" s="174">
        <f t="shared" si="843"/>
        <v>0</v>
      </c>
      <c r="M682" s="174">
        <f>0</f>
        <v>0</v>
      </c>
      <c r="N682" s="5">
        <f t="shared" si="844"/>
        <v>0</v>
      </c>
      <c r="O682" s="67"/>
      <c r="P682" s="5">
        <f t="shared" si="845"/>
        <v>0</v>
      </c>
      <c r="U682" s="5">
        <f t="shared" si="846"/>
        <v>0</v>
      </c>
      <c r="V682" s="63">
        <f t="shared" si="847"/>
        <v>0</v>
      </c>
      <c r="W682" s="139">
        <f t="shared" si="848"/>
        <v>0</v>
      </c>
      <c r="AA682" s="184">
        <f t="shared" si="849"/>
        <v>0</v>
      </c>
      <c r="AB682" s="128"/>
      <c r="AC682" s="5">
        <f>SUMIF('Uitdraai administratie'!G:G,A:A,'Uitdraai administratie'!F:F)</f>
        <v>0</v>
      </c>
      <c r="AH682" s="128">
        <f>SUMIF('Uitdraai administratie'!G:G,A:A,'Uitdraai administratie'!F:F)</f>
        <v>0</v>
      </c>
      <c r="AI682" s="201">
        <f t="shared" si="850"/>
        <v>0</v>
      </c>
      <c r="AJ682" s="203">
        <f t="shared" si="851"/>
        <v>0</v>
      </c>
      <c r="AL682" s="174">
        <f>SUMIF('Uitdraai administratie'!G:G,A:A,'Uitdraai administratie'!T:T)</f>
        <v>0</v>
      </c>
      <c r="AM682" s="174">
        <f t="shared" si="852"/>
        <v>0</v>
      </c>
      <c r="AN682" s="174">
        <f t="shared" si="853"/>
        <v>0</v>
      </c>
    </row>
    <row r="683" spans="1:40" x14ac:dyDescent="0.25">
      <c r="A683" s="69">
        <v>5353</v>
      </c>
      <c r="B683" s="64" t="s">
        <v>550</v>
      </c>
      <c r="C683" s="64" t="s">
        <v>412</v>
      </c>
      <c r="D683" s="56"/>
      <c r="E683" s="61"/>
      <c r="F683" s="65">
        <v>1</v>
      </c>
      <c r="H683" s="59">
        <f t="shared" si="842"/>
        <v>1</v>
      </c>
      <c r="I683" s="60">
        <v>1</v>
      </c>
      <c r="J683" s="61" t="s">
        <v>547</v>
      </c>
      <c r="K683" s="57"/>
      <c r="L683" s="174">
        <f t="shared" si="843"/>
        <v>0</v>
      </c>
      <c r="M683" s="174">
        <f>0</f>
        <v>0</v>
      </c>
      <c r="N683" s="5">
        <f t="shared" si="844"/>
        <v>0</v>
      </c>
      <c r="O683" s="67"/>
      <c r="P683" s="5">
        <f t="shared" si="845"/>
        <v>0</v>
      </c>
      <c r="U683" s="5">
        <f t="shared" si="846"/>
        <v>0</v>
      </c>
      <c r="V683" s="63">
        <f t="shared" si="847"/>
        <v>0</v>
      </c>
      <c r="W683" s="139">
        <f t="shared" si="848"/>
        <v>0</v>
      </c>
      <c r="AA683" s="184">
        <f t="shared" si="849"/>
        <v>0</v>
      </c>
      <c r="AB683" s="128"/>
      <c r="AC683" s="5">
        <f>SUMIF('Uitdraai administratie'!G:G,A:A,'Uitdraai administratie'!F:F)</f>
        <v>0</v>
      </c>
      <c r="AH683" s="128">
        <f>SUMIF('Uitdraai administratie'!G:G,A:A,'Uitdraai administratie'!F:F)</f>
        <v>0</v>
      </c>
      <c r="AI683" s="201">
        <f t="shared" si="850"/>
        <v>0</v>
      </c>
      <c r="AJ683" s="203">
        <f t="shared" si="851"/>
        <v>0</v>
      </c>
      <c r="AL683" s="174">
        <f>SUMIF('Uitdraai administratie'!G:G,A:A,'Uitdraai administratie'!T:T)</f>
        <v>0</v>
      </c>
      <c r="AM683" s="174">
        <f t="shared" si="852"/>
        <v>0</v>
      </c>
      <c r="AN683" s="174">
        <f t="shared" si="853"/>
        <v>0</v>
      </c>
    </row>
    <row r="684" spans="1:40" x14ac:dyDescent="0.25">
      <c r="A684" s="69">
        <v>5354</v>
      </c>
      <c r="B684" s="64" t="s">
        <v>551</v>
      </c>
      <c r="C684" s="64" t="s">
        <v>412</v>
      </c>
      <c r="D684" s="56"/>
      <c r="E684" s="61"/>
      <c r="F684" s="65">
        <v>1</v>
      </c>
      <c r="H684" s="59">
        <f t="shared" si="842"/>
        <v>1</v>
      </c>
      <c r="I684" s="60">
        <v>1</v>
      </c>
      <c r="J684" s="61" t="s">
        <v>547</v>
      </c>
      <c r="K684" s="57"/>
      <c r="L684" s="174">
        <f t="shared" si="843"/>
        <v>0</v>
      </c>
      <c r="M684" s="174">
        <f>0</f>
        <v>0</v>
      </c>
      <c r="N684" s="5">
        <f t="shared" si="844"/>
        <v>0</v>
      </c>
      <c r="O684" s="67"/>
      <c r="P684" s="5">
        <f t="shared" si="845"/>
        <v>0</v>
      </c>
      <c r="U684" s="5">
        <f t="shared" si="846"/>
        <v>0</v>
      </c>
      <c r="V684" s="63">
        <f t="shared" si="847"/>
        <v>0</v>
      </c>
      <c r="W684" s="139">
        <f t="shared" si="848"/>
        <v>0</v>
      </c>
      <c r="AA684" s="184">
        <f t="shared" si="849"/>
        <v>0</v>
      </c>
      <c r="AB684" s="128"/>
      <c r="AC684" s="5">
        <f>SUMIF('Uitdraai administratie'!G:G,A:A,'Uitdraai administratie'!F:F)</f>
        <v>0</v>
      </c>
      <c r="AH684" s="128">
        <f>SUMIF('Uitdraai administratie'!G:G,A:A,'Uitdraai administratie'!F:F)</f>
        <v>0</v>
      </c>
      <c r="AI684" s="201">
        <f t="shared" si="850"/>
        <v>0</v>
      </c>
      <c r="AJ684" s="203">
        <f t="shared" si="851"/>
        <v>0</v>
      </c>
      <c r="AL684" s="174">
        <f>SUMIF('Uitdraai administratie'!G:G,A:A,'Uitdraai administratie'!T:T)</f>
        <v>0</v>
      </c>
      <c r="AM684" s="174">
        <f t="shared" si="852"/>
        <v>0</v>
      </c>
      <c r="AN684" s="174">
        <f t="shared" si="853"/>
        <v>0</v>
      </c>
    </row>
    <row r="685" spans="1:40" x14ac:dyDescent="0.25">
      <c r="A685" s="69">
        <v>5356</v>
      </c>
      <c r="B685" s="64" t="s">
        <v>552</v>
      </c>
      <c r="C685" s="64" t="s">
        <v>412</v>
      </c>
      <c r="D685" s="56"/>
      <c r="E685" s="61"/>
      <c r="F685" s="65">
        <v>1</v>
      </c>
      <c r="H685" s="59">
        <f t="shared" si="842"/>
        <v>1</v>
      </c>
      <c r="I685" s="60">
        <v>1</v>
      </c>
      <c r="J685" s="61" t="s">
        <v>77</v>
      </c>
      <c r="K685" s="57"/>
      <c r="L685" s="174">
        <f t="shared" si="843"/>
        <v>0</v>
      </c>
      <c r="M685" s="174">
        <f>0</f>
        <v>0</v>
      </c>
      <c r="N685" s="5">
        <f t="shared" si="844"/>
        <v>0</v>
      </c>
      <c r="O685" s="67"/>
      <c r="P685" s="5">
        <f t="shared" si="845"/>
        <v>0</v>
      </c>
      <c r="U685" s="5">
        <f t="shared" si="846"/>
        <v>0</v>
      </c>
      <c r="V685" s="63">
        <f t="shared" si="847"/>
        <v>0</v>
      </c>
      <c r="W685" s="139">
        <f t="shared" si="848"/>
        <v>0</v>
      </c>
      <c r="AA685" s="184">
        <f t="shared" si="849"/>
        <v>0</v>
      </c>
      <c r="AB685" s="128"/>
      <c r="AC685" s="5">
        <f>SUMIF('Uitdraai administratie'!G:G,A:A,'Uitdraai administratie'!F:F)</f>
        <v>0</v>
      </c>
      <c r="AH685" s="128">
        <f>SUMIF('Uitdraai administratie'!G:G,A:A,'Uitdraai administratie'!F:F)</f>
        <v>0</v>
      </c>
      <c r="AI685" s="201">
        <f t="shared" si="850"/>
        <v>0</v>
      </c>
      <c r="AJ685" s="203">
        <f t="shared" si="851"/>
        <v>0</v>
      </c>
      <c r="AL685" s="174">
        <f>SUMIF('Uitdraai administratie'!G:G,A:A,'Uitdraai administratie'!T:T)</f>
        <v>0</v>
      </c>
      <c r="AM685" s="174">
        <f t="shared" si="852"/>
        <v>0</v>
      </c>
      <c r="AN685" s="174">
        <f t="shared" si="853"/>
        <v>0</v>
      </c>
    </row>
    <row r="686" spans="1:40" x14ac:dyDescent="0.25">
      <c r="A686" s="69">
        <v>5360</v>
      </c>
      <c r="B686" s="64" t="s">
        <v>553</v>
      </c>
      <c r="C686" s="64" t="s">
        <v>412</v>
      </c>
      <c r="D686" s="56"/>
      <c r="E686" s="61"/>
      <c r="F686" s="65">
        <v>1</v>
      </c>
      <c r="H686" s="59">
        <f t="shared" si="842"/>
        <v>1</v>
      </c>
      <c r="I686" s="60">
        <v>1</v>
      </c>
      <c r="J686" s="61" t="s">
        <v>77</v>
      </c>
      <c r="K686" s="57"/>
      <c r="L686" s="174">
        <f t="shared" si="843"/>
        <v>0</v>
      </c>
      <c r="M686" s="174">
        <f>0</f>
        <v>0</v>
      </c>
      <c r="N686" s="5">
        <f t="shared" si="844"/>
        <v>0</v>
      </c>
      <c r="O686" s="67"/>
      <c r="P686" s="5">
        <f t="shared" si="845"/>
        <v>0</v>
      </c>
      <c r="U686" s="5">
        <f t="shared" si="846"/>
        <v>0</v>
      </c>
      <c r="V686" s="63">
        <f t="shared" si="847"/>
        <v>0</v>
      </c>
      <c r="W686" s="139">
        <f t="shared" si="848"/>
        <v>0</v>
      </c>
      <c r="AA686" s="184">
        <f t="shared" si="849"/>
        <v>0</v>
      </c>
      <c r="AB686" s="128"/>
      <c r="AC686" s="5">
        <f>SUMIF('Uitdraai administratie'!G:G,A:A,'Uitdraai administratie'!F:F)</f>
        <v>0</v>
      </c>
      <c r="AH686" s="128">
        <f>SUMIF('Uitdraai administratie'!G:G,A:A,'Uitdraai administratie'!F:F)</f>
        <v>0</v>
      </c>
      <c r="AI686" s="201">
        <f t="shared" si="850"/>
        <v>0</v>
      </c>
      <c r="AJ686" s="203">
        <f t="shared" si="851"/>
        <v>0</v>
      </c>
      <c r="AL686" s="174">
        <f>SUMIF('Uitdraai administratie'!G:G,A:A,'Uitdraai administratie'!T:T)</f>
        <v>0</v>
      </c>
      <c r="AM686" s="174">
        <f t="shared" si="852"/>
        <v>0</v>
      </c>
      <c r="AN686" s="174">
        <f t="shared" si="853"/>
        <v>0</v>
      </c>
    </row>
    <row r="687" spans="1:40" x14ac:dyDescent="0.25">
      <c r="A687" s="69">
        <v>5370</v>
      </c>
      <c r="B687" s="64" t="s">
        <v>516</v>
      </c>
      <c r="C687" s="64" t="s">
        <v>412</v>
      </c>
      <c r="D687" s="56"/>
      <c r="E687" s="61"/>
      <c r="F687" s="65">
        <v>1</v>
      </c>
      <c r="H687" s="59">
        <f t="shared" si="842"/>
        <v>1</v>
      </c>
      <c r="I687" s="60">
        <v>1</v>
      </c>
      <c r="J687" s="61" t="s">
        <v>77</v>
      </c>
      <c r="K687" s="57"/>
      <c r="L687" s="174">
        <f t="shared" si="843"/>
        <v>0</v>
      </c>
      <c r="M687" s="174">
        <f>0</f>
        <v>0</v>
      </c>
      <c r="N687" s="5">
        <f t="shared" si="844"/>
        <v>0</v>
      </c>
      <c r="O687" s="67"/>
      <c r="P687" s="5">
        <f t="shared" si="845"/>
        <v>0</v>
      </c>
      <c r="U687" s="5">
        <f t="shared" si="846"/>
        <v>0</v>
      </c>
      <c r="V687" s="63">
        <f t="shared" si="847"/>
        <v>0</v>
      </c>
      <c r="W687" s="139">
        <f t="shared" si="848"/>
        <v>0</v>
      </c>
      <c r="AA687" s="184">
        <f t="shared" si="849"/>
        <v>0</v>
      </c>
      <c r="AB687" s="128"/>
      <c r="AC687" s="5">
        <f>SUMIF('Uitdraai administratie'!G:G,A:A,'Uitdraai administratie'!F:F)</f>
        <v>0</v>
      </c>
      <c r="AH687" s="128">
        <f>SUMIF('Uitdraai administratie'!G:G,A:A,'Uitdraai administratie'!F:F)</f>
        <v>0</v>
      </c>
      <c r="AI687" s="201">
        <f t="shared" si="850"/>
        <v>0</v>
      </c>
      <c r="AJ687" s="203">
        <f t="shared" si="851"/>
        <v>0</v>
      </c>
      <c r="AL687" s="174">
        <f>SUMIF('Uitdraai administratie'!G:G,A:A,'Uitdraai administratie'!T:T)</f>
        <v>0</v>
      </c>
      <c r="AM687" s="174">
        <f t="shared" si="852"/>
        <v>0</v>
      </c>
      <c r="AN687" s="174">
        <f t="shared" si="853"/>
        <v>0</v>
      </c>
    </row>
    <row r="688" spans="1:40" x14ac:dyDescent="0.25">
      <c r="A688" s="15">
        <v>5390</v>
      </c>
      <c r="B688" s="64" t="s">
        <v>554</v>
      </c>
      <c r="C688" s="64"/>
      <c r="D688" s="56"/>
      <c r="E688" s="61"/>
      <c r="F688" s="65">
        <f>IF(finance&gt;0,1,0)</f>
        <v>0</v>
      </c>
      <c r="H688" s="59">
        <f t="shared" si="842"/>
        <v>0</v>
      </c>
      <c r="I688" s="60">
        <v>1</v>
      </c>
      <c r="J688" s="61" t="s">
        <v>77</v>
      </c>
      <c r="K688" s="57"/>
      <c r="L688" s="174">
        <f t="shared" si="843"/>
        <v>0</v>
      </c>
      <c r="M688" s="174">
        <f>0</f>
        <v>0</v>
      </c>
      <c r="N688" s="5">
        <f t="shared" si="844"/>
        <v>0</v>
      </c>
      <c r="O688" s="67"/>
      <c r="P688" s="5">
        <f t="shared" si="845"/>
        <v>0</v>
      </c>
      <c r="U688" s="5">
        <f t="shared" si="846"/>
        <v>0</v>
      </c>
      <c r="V688" s="68"/>
      <c r="W688" s="138">
        <f t="shared" si="848"/>
        <v>0</v>
      </c>
      <c r="X688" s="148"/>
      <c r="Y688" s="148"/>
      <c r="Z688" s="148"/>
      <c r="AA688" s="184">
        <f t="shared" si="849"/>
        <v>0</v>
      </c>
      <c r="AB688" s="128"/>
      <c r="AC688" s="5">
        <f>SUMIF('Uitdraai administratie'!G:G,A:A,'Uitdraai administratie'!F:F)</f>
        <v>0</v>
      </c>
      <c r="AH688" s="137"/>
      <c r="AI688" s="201">
        <f t="shared" si="850"/>
        <v>0</v>
      </c>
      <c r="AJ688" s="203">
        <f t="shared" si="851"/>
        <v>0</v>
      </c>
      <c r="AL688" s="174">
        <f>SUMIF('Uitdraai administratie'!G:G,A:A,'Uitdraai administratie'!T:T)</f>
        <v>0</v>
      </c>
      <c r="AM688" s="174">
        <f t="shared" si="852"/>
        <v>0</v>
      </c>
      <c r="AN688" s="174">
        <f t="shared" si="853"/>
        <v>0</v>
      </c>
    </row>
    <row r="689" spans="1:40" x14ac:dyDescent="0.25">
      <c r="A689" s="15">
        <v>5394</v>
      </c>
      <c r="B689" s="64" t="s">
        <v>517</v>
      </c>
      <c r="C689" s="64"/>
      <c r="D689" s="56"/>
      <c r="E689" s="61"/>
      <c r="F689" s="65">
        <v>1</v>
      </c>
      <c r="H689" s="59">
        <f t="shared" si="842"/>
        <v>1</v>
      </c>
      <c r="I689" s="60">
        <v>1</v>
      </c>
      <c r="J689" s="61" t="s">
        <v>77</v>
      </c>
      <c r="K689" s="57"/>
      <c r="L689" s="174">
        <f t="shared" si="843"/>
        <v>0</v>
      </c>
      <c r="M689" s="174">
        <f>0</f>
        <v>0</v>
      </c>
      <c r="N689" s="5">
        <f t="shared" si="844"/>
        <v>0</v>
      </c>
      <c r="O689" s="67"/>
      <c r="P689" s="5">
        <f t="shared" si="845"/>
        <v>0</v>
      </c>
      <c r="U689" s="5">
        <f t="shared" si="846"/>
        <v>0</v>
      </c>
      <c r="V689" s="68"/>
      <c r="W689" s="138">
        <f t="shared" si="848"/>
        <v>0</v>
      </c>
      <c r="X689" s="148"/>
      <c r="Y689" s="148"/>
      <c r="Z689" s="148"/>
      <c r="AA689" s="184">
        <f t="shared" si="849"/>
        <v>0</v>
      </c>
      <c r="AB689" s="128"/>
      <c r="AC689" s="5">
        <f>SUMIF('Uitdraai administratie'!G:G,A:A,'Uitdraai administratie'!F:F)</f>
        <v>0</v>
      </c>
      <c r="AH689" s="137"/>
      <c r="AI689" s="201">
        <f t="shared" si="850"/>
        <v>0</v>
      </c>
      <c r="AJ689" s="203">
        <f t="shared" si="851"/>
        <v>0</v>
      </c>
      <c r="AL689" s="174">
        <f>SUMIF('Uitdraai administratie'!G:G,A:A,'Uitdraai administratie'!T:T)</f>
        <v>0</v>
      </c>
      <c r="AM689" s="174">
        <f t="shared" si="852"/>
        <v>0</v>
      </c>
      <c r="AN689" s="174">
        <f t="shared" si="853"/>
        <v>0</v>
      </c>
    </row>
    <row r="690" spans="1:40" x14ac:dyDescent="0.25">
      <c r="A690" s="15"/>
      <c r="B690" s="71" t="s">
        <v>6</v>
      </c>
      <c r="C690" s="71"/>
      <c r="D690" s="56"/>
      <c r="E690" s="61"/>
      <c r="H690" s="59"/>
      <c r="J690" s="61"/>
      <c r="K690" s="57"/>
      <c r="L690" s="170">
        <f t="shared" ref="L690:M690" si="854">SUM(L669:L689)</f>
        <v>0</v>
      </c>
      <c r="M690" s="170">
        <f t="shared" si="854"/>
        <v>0</v>
      </c>
      <c r="N690" s="27">
        <f t="shared" ref="N690:W690" si="855">SUM(N669:N689)</f>
        <v>0</v>
      </c>
      <c r="O690" s="72">
        <f t="shared" si="855"/>
        <v>0</v>
      </c>
      <c r="P690" s="27">
        <f t="shared" si="855"/>
        <v>0</v>
      </c>
      <c r="Q690" s="73">
        <f t="shared" si="855"/>
        <v>0</v>
      </c>
      <c r="R690" s="73">
        <f t="shared" si="855"/>
        <v>0</v>
      </c>
      <c r="S690" s="73">
        <f t="shared" si="855"/>
        <v>0</v>
      </c>
      <c r="T690" s="73">
        <f t="shared" si="855"/>
        <v>0</v>
      </c>
      <c r="U690" s="27">
        <f t="shared" si="855"/>
        <v>0</v>
      </c>
      <c r="V690" s="73">
        <f t="shared" si="855"/>
        <v>0</v>
      </c>
      <c r="W690" s="141">
        <f t="shared" si="855"/>
        <v>0</v>
      </c>
      <c r="X690" s="147"/>
      <c r="Y690" s="147"/>
      <c r="Z690" s="142"/>
      <c r="AA690" s="181">
        <f t="shared" ref="AA690:AJ690" si="856">SUM(AA669:AA689)</f>
        <v>0</v>
      </c>
      <c r="AB690" s="124">
        <f t="shared" si="856"/>
        <v>0</v>
      </c>
      <c r="AC690" s="27">
        <f t="shared" si="856"/>
        <v>0</v>
      </c>
      <c r="AD690" s="124">
        <f t="shared" si="856"/>
        <v>0</v>
      </c>
      <c r="AE690" s="124">
        <f t="shared" si="856"/>
        <v>0</v>
      </c>
      <c r="AF690" s="124">
        <f t="shared" si="856"/>
        <v>0</v>
      </c>
      <c r="AG690" s="124">
        <f t="shared" si="856"/>
        <v>0</v>
      </c>
      <c r="AH690" s="124">
        <f t="shared" si="856"/>
        <v>0</v>
      </c>
      <c r="AI690" s="201">
        <f t="shared" si="856"/>
        <v>0</v>
      </c>
      <c r="AJ690" s="203">
        <f t="shared" si="856"/>
        <v>0</v>
      </c>
      <c r="AL690" s="170">
        <f t="shared" ref="AL690:AM690" si="857">SUM(AL669:AL689)</f>
        <v>0</v>
      </c>
      <c r="AM690" s="170">
        <f t="shared" si="857"/>
        <v>0</v>
      </c>
      <c r="AN690" s="170">
        <f t="shared" ref="AN690" si="858">SUM(AN669:AN689)</f>
        <v>0</v>
      </c>
    </row>
    <row r="691" spans="1:40" x14ac:dyDescent="0.25">
      <c r="A691" s="42"/>
      <c r="B691" s="71"/>
      <c r="C691" s="71"/>
      <c r="D691" s="56"/>
      <c r="H691" s="59"/>
      <c r="J691" s="85"/>
      <c r="K691" s="57"/>
      <c r="L691" s="172"/>
      <c r="M691" s="172"/>
      <c r="N691" s="40"/>
      <c r="O691" s="86"/>
      <c r="P691" s="40"/>
      <c r="U691" s="5"/>
      <c r="AA691" s="183"/>
      <c r="AB691" s="132"/>
      <c r="AC691" s="40"/>
      <c r="AL691" s="172"/>
      <c r="AM691" s="172"/>
      <c r="AN691" s="172"/>
    </row>
    <row r="692" spans="1:40" x14ac:dyDescent="0.25">
      <c r="A692" s="32">
        <v>5400</v>
      </c>
      <c r="B692" s="8" t="s">
        <v>555</v>
      </c>
      <c r="C692" s="8"/>
      <c r="D692" s="56"/>
      <c r="E692" s="61"/>
      <c r="H692" s="59"/>
      <c r="J692" s="61"/>
      <c r="K692" s="57"/>
      <c r="L692" s="174"/>
      <c r="M692" s="174"/>
      <c r="N692" s="5"/>
      <c r="O692" s="67"/>
      <c r="U692" s="5"/>
      <c r="AA692" s="184"/>
      <c r="AB692" s="128"/>
      <c r="AL692" s="174"/>
      <c r="AM692" s="174"/>
      <c r="AN692" s="174"/>
    </row>
    <row r="693" spans="1:40" x14ac:dyDescent="0.25">
      <c r="A693" s="69">
        <v>5444</v>
      </c>
      <c r="B693" s="64" t="s">
        <v>556</v>
      </c>
      <c r="C693" s="64" t="s">
        <v>412</v>
      </c>
      <c r="D693" s="56"/>
      <c r="E693" s="61"/>
      <c r="F693" s="65">
        <v>1</v>
      </c>
      <c r="H693" s="59">
        <f>SUM(E693:G693)</f>
        <v>1</v>
      </c>
      <c r="I693" s="60">
        <v>1</v>
      </c>
      <c r="J693" s="61" t="s">
        <v>77</v>
      </c>
      <c r="K693" s="57"/>
      <c r="L693" s="174">
        <f t="shared" ref="L693:L702" si="859">H:H*I:I*K:K</f>
        <v>0</v>
      </c>
      <c r="M693" s="174">
        <f>0</f>
        <v>0</v>
      </c>
      <c r="N693" s="5">
        <f t="shared" ref="N693:N702" si="860">L:L+M:M</f>
        <v>0</v>
      </c>
      <c r="O693" s="67"/>
      <c r="P693" s="5">
        <f t="shared" ref="P693:P702" si="861">MAX(N693-SUM(Q693:T693),0)</f>
        <v>0</v>
      </c>
      <c r="U693" s="5">
        <f t="shared" ref="U693:U702" si="862">N693-SUM(P693:T693)</f>
        <v>0</v>
      </c>
      <c r="V693" s="63">
        <f t="shared" ref="V693:V701" si="863">P693</f>
        <v>0</v>
      </c>
      <c r="W693" s="139">
        <f t="shared" ref="W693:W702" si="864">X:X+Y:Y</f>
        <v>0</v>
      </c>
      <c r="AA693" s="184">
        <f t="shared" ref="AA693:AA702" si="865">AC:AC+AD:AD+AE:AE+AF:AF+AG:AG</f>
        <v>0</v>
      </c>
      <c r="AB693" s="128"/>
      <c r="AC693" s="5">
        <f>SUMIF('Uitdraai administratie'!G:G,A:A,'Uitdraai administratie'!F:F)</f>
        <v>0</v>
      </c>
      <c r="AH693" s="128">
        <f>SUMIF('Uitdraai administratie'!G:G,A:A,'Uitdraai administratie'!F:F)</f>
        <v>0</v>
      </c>
      <c r="AI693" s="201">
        <f t="shared" ref="AI693:AI702" si="866">W:W+AA:AA</f>
        <v>0</v>
      </c>
      <c r="AJ693" s="203">
        <f t="shared" ref="AJ693:AJ702" si="867">N:N-AI:AI</f>
        <v>0</v>
      </c>
      <c r="AL693" s="174">
        <f>SUMIF('Uitdraai administratie'!G:G,A:A,'Uitdraai administratie'!T:T)</f>
        <v>0</v>
      </c>
      <c r="AM693" s="174">
        <f t="shared" ref="AM693:AM702" si="868">M:M</f>
        <v>0</v>
      </c>
      <c r="AN693" s="174">
        <f t="shared" ref="AN693:AN702" si="869">AM:AM-AL:AL</f>
        <v>0</v>
      </c>
    </row>
    <row r="694" spans="1:40" x14ac:dyDescent="0.25">
      <c r="A694" s="69">
        <v>5445</v>
      </c>
      <c r="B694" s="64" t="s">
        <v>557</v>
      </c>
      <c r="C694" s="64" t="s">
        <v>412</v>
      </c>
      <c r="D694" s="56"/>
      <c r="E694" s="61"/>
      <c r="F694" s="65">
        <v>1</v>
      </c>
      <c r="H694" s="59">
        <f>SUM(E694:G694)</f>
        <v>1</v>
      </c>
      <c r="I694" s="60">
        <v>1</v>
      </c>
      <c r="J694" s="61" t="s">
        <v>77</v>
      </c>
      <c r="K694" s="57"/>
      <c r="L694" s="174">
        <f t="shared" si="859"/>
        <v>0</v>
      </c>
      <c r="M694" s="174">
        <f>0</f>
        <v>0</v>
      </c>
      <c r="N694" s="5">
        <f t="shared" si="860"/>
        <v>0</v>
      </c>
      <c r="O694" s="67"/>
      <c r="P694" s="5">
        <f t="shared" si="861"/>
        <v>0</v>
      </c>
      <c r="U694" s="5">
        <f t="shared" si="862"/>
        <v>0</v>
      </c>
      <c r="V694" s="63">
        <f t="shared" si="863"/>
        <v>0</v>
      </c>
      <c r="W694" s="139">
        <f t="shared" si="864"/>
        <v>0</v>
      </c>
      <c r="AA694" s="184">
        <f t="shared" si="865"/>
        <v>0</v>
      </c>
      <c r="AB694" s="128"/>
      <c r="AC694" s="5">
        <f>SUMIF('Uitdraai administratie'!G:G,A:A,'Uitdraai administratie'!F:F)</f>
        <v>0</v>
      </c>
      <c r="AH694" s="128">
        <f>SUMIF('Uitdraai administratie'!G:G,A:A,'Uitdraai administratie'!F:F)</f>
        <v>0</v>
      </c>
      <c r="AI694" s="201">
        <f t="shared" si="866"/>
        <v>0</v>
      </c>
      <c r="AJ694" s="203">
        <f t="shared" si="867"/>
        <v>0</v>
      </c>
      <c r="AL694" s="174">
        <f>SUMIF('Uitdraai administratie'!G:G,A:A,'Uitdraai administratie'!T:T)</f>
        <v>0</v>
      </c>
      <c r="AM694" s="174">
        <f t="shared" si="868"/>
        <v>0</v>
      </c>
      <c r="AN694" s="174">
        <f t="shared" si="869"/>
        <v>0</v>
      </c>
    </row>
    <row r="695" spans="1:40" x14ac:dyDescent="0.25">
      <c r="A695" s="69">
        <v>5446</v>
      </c>
      <c r="B695" s="64" t="s">
        <v>558</v>
      </c>
      <c r="C695" s="64" t="s">
        <v>412</v>
      </c>
      <c r="D695" s="56"/>
      <c r="E695" s="61"/>
      <c r="F695" s="65">
        <v>1</v>
      </c>
      <c r="H695" s="59">
        <f>SUM(E695:G695)</f>
        <v>1</v>
      </c>
      <c r="I695" s="60">
        <v>1</v>
      </c>
      <c r="J695" s="61" t="s">
        <v>77</v>
      </c>
      <c r="K695" s="57"/>
      <c r="L695" s="174">
        <f t="shared" si="859"/>
        <v>0</v>
      </c>
      <c r="M695" s="174">
        <f>0</f>
        <v>0</v>
      </c>
      <c r="N695" s="5">
        <f t="shared" si="860"/>
        <v>0</v>
      </c>
      <c r="O695" s="67"/>
      <c r="P695" s="5">
        <f t="shared" si="861"/>
        <v>0</v>
      </c>
      <c r="U695" s="5">
        <f t="shared" si="862"/>
        <v>0</v>
      </c>
      <c r="V695" s="63">
        <f t="shared" si="863"/>
        <v>0</v>
      </c>
      <c r="W695" s="139">
        <f t="shared" si="864"/>
        <v>0</v>
      </c>
      <c r="AA695" s="184">
        <f t="shared" si="865"/>
        <v>0</v>
      </c>
      <c r="AB695" s="128"/>
      <c r="AC695" s="5">
        <f>SUMIF('Uitdraai administratie'!G:G,A:A,'Uitdraai administratie'!F:F)</f>
        <v>0</v>
      </c>
      <c r="AH695" s="128">
        <f>SUMIF('Uitdraai administratie'!G:G,A:A,'Uitdraai administratie'!F:F)</f>
        <v>0</v>
      </c>
      <c r="AI695" s="201">
        <f t="shared" si="866"/>
        <v>0</v>
      </c>
      <c r="AJ695" s="203">
        <f t="shared" si="867"/>
        <v>0</v>
      </c>
      <c r="AL695" s="174">
        <f>SUMIF('Uitdraai administratie'!G:G,A:A,'Uitdraai administratie'!T:T)</f>
        <v>0</v>
      </c>
      <c r="AM695" s="174">
        <f t="shared" si="868"/>
        <v>0</v>
      </c>
      <c r="AN695" s="174">
        <f t="shared" si="869"/>
        <v>0</v>
      </c>
    </row>
    <row r="696" spans="1:40" x14ac:dyDescent="0.25">
      <c r="A696" s="69">
        <v>5448</v>
      </c>
      <c r="B696" s="64" t="s">
        <v>559</v>
      </c>
      <c r="C696" s="64" t="s">
        <v>412</v>
      </c>
      <c r="D696" s="56"/>
      <c r="F696" s="65">
        <v>1</v>
      </c>
      <c r="H696" s="59">
        <v>1</v>
      </c>
      <c r="I696" s="60">
        <v>1</v>
      </c>
      <c r="J696" s="61" t="s">
        <v>77</v>
      </c>
      <c r="K696" s="57"/>
      <c r="L696" s="174">
        <f t="shared" si="859"/>
        <v>0</v>
      </c>
      <c r="M696" s="174">
        <f>0</f>
        <v>0</v>
      </c>
      <c r="N696" s="5">
        <f t="shared" si="860"/>
        <v>0</v>
      </c>
      <c r="O696" s="67"/>
      <c r="P696" s="5">
        <f t="shared" si="861"/>
        <v>0</v>
      </c>
      <c r="U696" s="5">
        <f t="shared" si="862"/>
        <v>0</v>
      </c>
      <c r="V696" s="63">
        <f t="shared" si="863"/>
        <v>0</v>
      </c>
      <c r="W696" s="139">
        <f t="shared" si="864"/>
        <v>0</v>
      </c>
      <c r="AA696" s="184">
        <f t="shared" si="865"/>
        <v>0</v>
      </c>
      <c r="AB696" s="128"/>
      <c r="AC696" s="5">
        <f>SUMIF('Uitdraai administratie'!G:G,A:A,'Uitdraai administratie'!F:F)</f>
        <v>0</v>
      </c>
      <c r="AH696" s="128">
        <f>SUMIF('Uitdraai administratie'!G:G,A:A,'Uitdraai administratie'!F:F)</f>
        <v>0</v>
      </c>
      <c r="AI696" s="201">
        <f t="shared" si="866"/>
        <v>0</v>
      </c>
      <c r="AJ696" s="203">
        <f t="shared" si="867"/>
        <v>0</v>
      </c>
      <c r="AL696" s="174">
        <f>SUMIF('Uitdraai administratie'!G:G,A:A,'Uitdraai administratie'!T:T)</f>
        <v>0</v>
      </c>
      <c r="AM696" s="174">
        <f t="shared" si="868"/>
        <v>0</v>
      </c>
      <c r="AN696" s="174">
        <f t="shared" si="869"/>
        <v>0</v>
      </c>
    </row>
    <row r="697" spans="1:40" x14ac:dyDescent="0.25">
      <c r="A697" s="69">
        <v>5450</v>
      </c>
      <c r="B697" s="64" t="s">
        <v>560</v>
      </c>
      <c r="C697" s="64" t="s">
        <v>412</v>
      </c>
      <c r="D697" s="56"/>
      <c r="E697" s="61"/>
      <c r="F697" s="65">
        <f>min</f>
        <v>0</v>
      </c>
      <c r="H697" s="59">
        <f t="shared" ref="H697:H702" si="870">SUM(E697:G697)</f>
        <v>0</v>
      </c>
      <c r="I697" s="60">
        <v>1</v>
      </c>
      <c r="J697" s="61" t="s">
        <v>561</v>
      </c>
      <c r="K697" s="57"/>
      <c r="L697" s="174">
        <f t="shared" si="859"/>
        <v>0</v>
      </c>
      <c r="M697" s="174">
        <f>0</f>
        <v>0</v>
      </c>
      <c r="N697" s="5">
        <f t="shared" si="860"/>
        <v>0</v>
      </c>
      <c r="O697" s="67"/>
      <c r="P697" s="5">
        <f t="shared" si="861"/>
        <v>0</v>
      </c>
      <c r="U697" s="5">
        <f t="shared" si="862"/>
        <v>0</v>
      </c>
      <c r="V697" s="63">
        <f t="shared" si="863"/>
        <v>0</v>
      </c>
      <c r="W697" s="139">
        <f t="shared" si="864"/>
        <v>0</v>
      </c>
      <c r="AA697" s="184">
        <f t="shared" si="865"/>
        <v>0</v>
      </c>
      <c r="AB697" s="128"/>
      <c r="AC697" s="5">
        <f>SUMIF('Uitdraai administratie'!G:G,A:A,'Uitdraai administratie'!F:F)</f>
        <v>0</v>
      </c>
      <c r="AH697" s="128">
        <f>SUMIF('Uitdraai administratie'!G:G,A:A,'Uitdraai administratie'!F:F)</f>
        <v>0</v>
      </c>
      <c r="AI697" s="201">
        <f t="shared" si="866"/>
        <v>0</v>
      </c>
      <c r="AJ697" s="203">
        <f t="shared" si="867"/>
        <v>0</v>
      </c>
      <c r="AL697" s="174">
        <f>SUMIF('Uitdraai administratie'!G:G,A:A,'Uitdraai administratie'!T:T)</f>
        <v>0</v>
      </c>
      <c r="AM697" s="174">
        <f t="shared" si="868"/>
        <v>0</v>
      </c>
      <c r="AN697" s="174">
        <f t="shared" si="869"/>
        <v>0</v>
      </c>
    </row>
    <row r="698" spans="1:40" x14ac:dyDescent="0.25">
      <c r="A698" s="69">
        <v>5451</v>
      </c>
      <c r="B698" s="64" t="s">
        <v>562</v>
      </c>
      <c r="C698" s="64" t="s">
        <v>412</v>
      </c>
      <c r="D698" s="56"/>
      <c r="E698" s="61"/>
      <c r="F698" s="65">
        <f>$H$495</f>
        <v>0</v>
      </c>
      <c r="H698" s="59">
        <f t="shared" si="870"/>
        <v>0</v>
      </c>
      <c r="I698" s="60">
        <v>1</v>
      </c>
      <c r="J698" s="61" t="s">
        <v>77</v>
      </c>
      <c r="K698" s="57"/>
      <c r="L698" s="174">
        <f t="shared" si="859"/>
        <v>0</v>
      </c>
      <c r="M698" s="174">
        <f>0</f>
        <v>0</v>
      </c>
      <c r="N698" s="5">
        <f t="shared" si="860"/>
        <v>0</v>
      </c>
      <c r="O698" s="67"/>
      <c r="P698" s="5">
        <f t="shared" si="861"/>
        <v>0</v>
      </c>
      <c r="U698" s="5">
        <f t="shared" si="862"/>
        <v>0</v>
      </c>
      <c r="V698" s="63">
        <f t="shared" si="863"/>
        <v>0</v>
      </c>
      <c r="W698" s="139">
        <f t="shared" si="864"/>
        <v>0</v>
      </c>
      <c r="AA698" s="184">
        <f t="shared" si="865"/>
        <v>0</v>
      </c>
      <c r="AB698" s="128"/>
      <c r="AC698" s="5">
        <f>SUMIF('Uitdraai administratie'!G:G,A:A,'Uitdraai administratie'!F:F)</f>
        <v>0</v>
      </c>
      <c r="AH698" s="128">
        <f>SUMIF('Uitdraai administratie'!G:G,A:A,'Uitdraai administratie'!F:F)</f>
        <v>0</v>
      </c>
      <c r="AI698" s="201">
        <f t="shared" si="866"/>
        <v>0</v>
      </c>
      <c r="AJ698" s="203">
        <f t="shared" si="867"/>
        <v>0</v>
      </c>
      <c r="AL698" s="174">
        <f>SUMIF('Uitdraai administratie'!G:G,A:A,'Uitdraai administratie'!T:T)</f>
        <v>0</v>
      </c>
      <c r="AM698" s="174">
        <f t="shared" si="868"/>
        <v>0</v>
      </c>
      <c r="AN698" s="174">
        <f t="shared" si="869"/>
        <v>0</v>
      </c>
    </row>
    <row r="699" spans="1:40" x14ac:dyDescent="0.25">
      <c r="A699" s="69">
        <v>5456</v>
      </c>
      <c r="B699" s="64" t="s">
        <v>563</v>
      </c>
      <c r="C699" s="64" t="s">
        <v>412</v>
      </c>
      <c r="D699" s="56"/>
      <c r="E699" s="61"/>
      <c r="F699" s="65">
        <v>1</v>
      </c>
      <c r="H699" s="59">
        <f t="shared" si="870"/>
        <v>1</v>
      </c>
      <c r="I699" s="60">
        <v>1</v>
      </c>
      <c r="J699" s="61" t="s">
        <v>77</v>
      </c>
      <c r="K699" s="57"/>
      <c r="L699" s="174">
        <f t="shared" si="859"/>
        <v>0</v>
      </c>
      <c r="M699" s="174">
        <f>0</f>
        <v>0</v>
      </c>
      <c r="N699" s="5">
        <f t="shared" si="860"/>
        <v>0</v>
      </c>
      <c r="O699" s="67"/>
      <c r="P699" s="5">
        <f t="shared" si="861"/>
        <v>0</v>
      </c>
      <c r="U699" s="5">
        <f t="shared" si="862"/>
        <v>0</v>
      </c>
      <c r="V699" s="63">
        <f t="shared" si="863"/>
        <v>0</v>
      </c>
      <c r="W699" s="139">
        <f t="shared" si="864"/>
        <v>0</v>
      </c>
      <c r="AA699" s="184">
        <f t="shared" si="865"/>
        <v>0</v>
      </c>
      <c r="AB699" s="128"/>
      <c r="AC699" s="5">
        <f>SUMIF('Uitdraai administratie'!G:G,A:A,'Uitdraai administratie'!F:F)</f>
        <v>0</v>
      </c>
      <c r="AH699" s="128">
        <f>SUMIF('Uitdraai administratie'!G:G,A:A,'Uitdraai administratie'!F:F)</f>
        <v>0</v>
      </c>
      <c r="AI699" s="201">
        <f t="shared" si="866"/>
        <v>0</v>
      </c>
      <c r="AJ699" s="203">
        <f t="shared" si="867"/>
        <v>0</v>
      </c>
      <c r="AL699" s="174">
        <f>SUMIF('Uitdraai administratie'!G:G,A:A,'Uitdraai administratie'!T:T)</f>
        <v>0</v>
      </c>
      <c r="AM699" s="174">
        <f t="shared" si="868"/>
        <v>0</v>
      </c>
      <c r="AN699" s="174">
        <f t="shared" si="869"/>
        <v>0</v>
      </c>
    </row>
    <row r="700" spans="1:40" x14ac:dyDescent="0.25">
      <c r="A700" s="69">
        <v>5470</v>
      </c>
      <c r="B700" s="64" t="s">
        <v>564</v>
      </c>
      <c r="C700" s="64" t="s">
        <v>412</v>
      </c>
      <c r="D700" s="56"/>
      <c r="E700" s="61"/>
      <c r="F700" s="65">
        <v>1</v>
      </c>
      <c r="H700" s="59">
        <f t="shared" si="870"/>
        <v>1</v>
      </c>
      <c r="I700" s="60">
        <v>1</v>
      </c>
      <c r="J700" s="61" t="s">
        <v>77</v>
      </c>
      <c r="K700" s="57"/>
      <c r="L700" s="174">
        <f t="shared" si="859"/>
        <v>0</v>
      </c>
      <c r="M700" s="174">
        <f>0</f>
        <v>0</v>
      </c>
      <c r="N700" s="5">
        <f t="shared" si="860"/>
        <v>0</v>
      </c>
      <c r="O700" s="67"/>
      <c r="P700" s="5">
        <f t="shared" si="861"/>
        <v>0</v>
      </c>
      <c r="U700" s="5">
        <f t="shared" si="862"/>
        <v>0</v>
      </c>
      <c r="V700" s="63">
        <f t="shared" si="863"/>
        <v>0</v>
      </c>
      <c r="W700" s="139">
        <f t="shared" si="864"/>
        <v>0</v>
      </c>
      <c r="AA700" s="184">
        <f t="shared" si="865"/>
        <v>0</v>
      </c>
      <c r="AB700" s="128"/>
      <c r="AC700" s="5">
        <f>SUMIF('Uitdraai administratie'!G:G,A:A,'Uitdraai administratie'!F:F)</f>
        <v>0</v>
      </c>
      <c r="AH700" s="128">
        <f>SUMIF('Uitdraai administratie'!G:G,A:A,'Uitdraai administratie'!F:F)</f>
        <v>0</v>
      </c>
      <c r="AI700" s="201">
        <f t="shared" si="866"/>
        <v>0</v>
      </c>
      <c r="AJ700" s="203">
        <f t="shared" si="867"/>
        <v>0</v>
      </c>
      <c r="AL700" s="174">
        <f>SUMIF('Uitdraai administratie'!G:G,A:A,'Uitdraai administratie'!T:T)</f>
        <v>0</v>
      </c>
      <c r="AM700" s="174">
        <f t="shared" si="868"/>
        <v>0</v>
      </c>
      <c r="AN700" s="174">
        <f t="shared" si="869"/>
        <v>0</v>
      </c>
    </row>
    <row r="701" spans="1:40" x14ac:dyDescent="0.25">
      <c r="A701" s="69">
        <v>5471</v>
      </c>
      <c r="B701" s="64" t="s">
        <v>565</v>
      </c>
      <c r="C701" s="64" t="s">
        <v>412</v>
      </c>
      <c r="D701" s="56"/>
      <c r="F701" s="65">
        <v>1</v>
      </c>
      <c r="G701" s="88"/>
      <c r="H701" s="59">
        <f t="shared" si="870"/>
        <v>1</v>
      </c>
      <c r="I701" s="60">
        <v>1</v>
      </c>
      <c r="J701" s="61" t="s">
        <v>77</v>
      </c>
      <c r="K701" s="57"/>
      <c r="L701" s="174">
        <f t="shared" si="859"/>
        <v>0</v>
      </c>
      <c r="M701" s="174">
        <f>0</f>
        <v>0</v>
      </c>
      <c r="N701" s="5">
        <f t="shared" si="860"/>
        <v>0</v>
      </c>
      <c r="O701" s="67"/>
      <c r="P701" s="5">
        <f t="shared" si="861"/>
        <v>0</v>
      </c>
      <c r="U701" s="5">
        <f t="shared" si="862"/>
        <v>0</v>
      </c>
      <c r="V701" s="63">
        <f t="shared" si="863"/>
        <v>0</v>
      </c>
      <c r="W701" s="139">
        <f t="shared" si="864"/>
        <v>0</v>
      </c>
      <c r="AA701" s="184">
        <f t="shared" si="865"/>
        <v>0</v>
      </c>
      <c r="AB701" s="128"/>
      <c r="AC701" s="5">
        <f>SUMIF('Uitdraai administratie'!G:G,A:A,'Uitdraai administratie'!F:F)</f>
        <v>0</v>
      </c>
      <c r="AH701" s="128">
        <f>SUMIF('Uitdraai administratie'!G:G,A:A,'Uitdraai administratie'!F:F)</f>
        <v>0</v>
      </c>
      <c r="AI701" s="201">
        <f t="shared" si="866"/>
        <v>0</v>
      </c>
      <c r="AJ701" s="203">
        <f t="shared" si="867"/>
        <v>0</v>
      </c>
      <c r="AL701" s="174">
        <f>SUMIF('Uitdraai administratie'!G:G,A:A,'Uitdraai administratie'!T:T)</f>
        <v>0</v>
      </c>
      <c r="AM701" s="174">
        <f t="shared" si="868"/>
        <v>0</v>
      </c>
      <c r="AN701" s="174">
        <f t="shared" si="869"/>
        <v>0</v>
      </c>
    </row>
    <row r="702" spans="1:40" x14ac:dyDescent="0.25">
      <c r="A702" s="15">
        <v>5494</v>
      </c>
      <c r="B702" s="64" t="s">
        <v>517</v>
      </c>
      <c r="C702" s="64"/>
      <c r="D702" s="56"/>
      <c r="E702" s="61"/>
      <c r="F702" s="65">
        <v>1</v>
      </c>
      <c r="H702" s="59">
        <f t="shared" si="870"/>
        <v>1</v>
      </c>
      <c r="I702" s="60">
        <v>1</v>
      </c>
      <c r="J702" s="61" t="s">
        <v>77</v>
      </c>
      <c r="K702" s="57"/>
      <c r="L702" s="174">
        <f t="shared" si="859"/>
        <v>0</v>
      </c>
      <c r="M702" s="174">
        <f>0</f>
        <v>0</v>
      </c>
      <c r="N702" s="5">
        <f t="shared" si="860"/>
        <v>0</v>
      </c>
      <c r="O702" s="67"/>
      <c r="P702" s="5">
        <f t="shared" si="861"/>
        <v>0</v>
      </c>
      <c r="U702" s="5">
        <f t="shared" si="862"/>
        <v>0</v>
      </c>
      <c r="V702" s="68"/>
      <c r="W702" s="138">
        <f t="shared" si="864"/>
        <v>0</v>
      </c>
      <c r="X702" s="148"/>
      <c r="Y702" s="148"/>
      <c r="Z702" s="148"/>
      <c r="AA702" s="184">
        <f t="shared" si="865"/>
        <v>0</v>
      </c>
      <c r="AB702" s="128"/>
      <c r="AC702" s="5">
        <f>SUMIF('Uitdraai administratie'!G:G,A:A,'Uitdraai administratie'!F:F)</f>
        <v>0</v>
      </c>
      <c r="AH702" s="137"/>
      <c r="AI702" s="201">
        <f t="shared" si="866"/>
        <v>0</v>
      </c>
      <c r="AJ702" s="203">
        <f t="shared" si="867"/>
        <v>0</v>
      </c>
      <c r="AL702" s="174">
        <f>SUMIF('Uitdraai administratie'!G:G,A:A,'Uitdraai administratie'!T:T)</f>
        <v>0</v>
      </c>
      <c r="AM702" s="174">
        <f t="shared" si="868"/>
        <v>0</v>
      </c>
      <c r="AN702" s="174">
        <f t="shared" si="869"/>
        <v>0</v>
      </c>
    </row>
    <row r="703" spans="1:40" x14ac:dyDescent="0.25">
      <c r="A703" s="42"/>
      <c r="B703" s="71" t="s">
        <v>6</v>
      </c>
      <c r="C703" s="71"/>
      <c r="D703" s="56"/>
      <c r="H703" s="59"/>
      <c r="J703" s="61"/>
      <c r="K703" s="57"/>
      <c r="L703" s="170">
        <f t="shared" ref="L703:M703" si="871">SUM(L693:L702)</f>
        <v>0</v>
      </c>
      <c r="M703" s="170">
        <f t="shared" si="871"/>
        <v>0</v>
      </c>
      <c r="N703" s="27">
        <f t="shared" ref="N703:W703" si="872">SUM(N693:N702)</f>
        <v>0</v>
      </c>
      <c r="O703" s="67">
        <f>SUM(O693:O702)</f>
        <v>0</v>
      </c>
      <c r="P703" s="27">
        <f t="shared" si="872"/>
        <v>0</v>
      </c>
      <c r="Q703" s="73">
        <f t="shared" si="872"/>
        <v>0</v>
      </c>
      <c r="R703" s="73">
        <f t="shared" si="872"/>
        <v>0</v>
      </c>
      <c r="S703" s="73">
        <f t="shared" si="872"/>
        <v>0</v>
      </c>
      <c r="T703" s="73">
        <f t="shared" si="872"/>
        <v>0</v>
      </c>
      <c r="U703" s="27">
        <f t="shared" si="872"/>
        <v>0</v>
      </c>
      <c r="V703" s="73">
        <f t="shared" si="872"/>
        <v>0</v>
      </c>
      <c r="W703" s="141">
        <f t="shared" si="872"/>
        <v>0</v>
      </c>
      <c r="X703" s="147"/>
      <c r="Y703" s="147"/>
      <c r="Z703" s="142"/>
      <c r="AA703" s="181">
        <f t="shared" ref="AA703" si="873">SUM(AA693:AA702)</f>
        <v>0</v>
      </c>
      <c r="AB703" s="128">
        <f>SUM(AB693:AB702)</f>
        <v>0</v>
      </c>
      <c r="AC703" s="27">
        <f t="shared" ref="AC703:AJ703" si="874">SUM(AC693:AC702)</f>
        <v>0</v>
      </c>
      <c r="AD703" s="124">
        <f t="shared" si="874"/>
        <v>0</v>
      </c>
      <c r="AE703" s="124">
        <f t="shared" si="874"/>
        <v>0</v>
      </c>
      <c r="AF703" s="124">
        <f t="shared" si="874"/>
        <v>0</v>
      </c>
      <c r="AG703" s="124">
        <f t="shared" si="874"/>
        <v>0</v>
      </c>
      <c r="AH703" s="124">
        <f t="shared" si="874"/>
        <v>0</v>
      </c>
      <c r="AI703" s="201">
        <f t="shared" si="874"/>
        <v>0</v>
      </c>
      <c r="AJ703" s="203">
        <f t="shared" si="874"/>
        <v>0</v>
      </c>
      <c r="AL703" s="170">
        <f t="shared" ref="AL703:AM703" si="875">SUM(AL693:AL702)</f>
        <v>0</v>
      </c>
      <c r="AM703" s="170">
        <f t="shared" si="875"/>
        <v>0</v>
      </c>
      <c r="AN703" s="170">
        <f t="shared" ref="AN703" si="876">SUM(AN693:AN702)</f>
        <v>0</v>
      </c>
    </row>
    <row r="704" spans="1:40" x14ac:dyDescent="0.25">
      <c r="A704" s="42"/>
      <c r="B704" s="71"/>
      <c r="C704" s="71"/>
      <c r="D704" s="56"/>
      <c r="H704" s="59"/>
      <c r="J704" s="85"/>
      <c r="K704" s="57"/>
      <c r="L704" s="172"/>
      <c r="M704" s="172"/>
      <c r="N704" s="40"/>
      <c r="O704" s="86"/>
      <c r="P704" s="40"/>
      <c r="U704" s="5"/>
      <c r="AA704" s="183"/>
      <c r="AB704" s="132"/>
      <c r="AC704" s="40"/>
      <c r="AL704" s="172"/>
      <c r="AM704" s="172"/>
      <c r="AN704" s="172"/>
    </row>
    <row r="705" spans="1:40" x14ac:dyDescent="0.25">
      <c r="A705" s="32">
        <v>5500</v>
      </c>
      <c r="B705" s="8" t="s">
        <v>62</v>
      </c>
      <c r="C705" s="8"/>
      <c r="D705" s="56"/>
      <c r="H705" s="59"/>
      <c r="K705" s="57"/>
      <c r="L705" s="174"/>
      <c r="M705" s="174"/>
      <c r="N705" s="5"/>
      <c r="O705" s="67"/>
      <c r="U705" s="5"/>
      <c r="AA705" s="184"/>
      <c r="AB705" s="128"/>
      <c r="AL705" s="174"/>
      <c r="AM705" s="174"/>
      <c r="AN705" s="174"/>
    </row>
    <row r="706" spans="1:40" x14ac:dyDescent="0.25">
      <c r="A706" s="69">
        <v>5540</v>
      </c>
      <c r="B706" s="64" t="s">
        <v>566</v>
      </c>
      <c r="C706" s="64" t="s">
        <v>412</v>
      </c>
      <c r="D706" s="56"/>
      <c r="F706" s="65">
        <v>1</v>
      </c>
      <c r="H706" s="59">
        <f>SUM(E706:G706)</f>
        <v>1</v>
      </c>
      <c r="I706" s="60">
        <v>1</v>
      </c>
      <c r="J706" s="61" t="s">
        <v>77</v>
      </c>
      <c r="K706" s="57"/>
      <c r="L706" s="174">
        <f>H:H*I:I*K:K</f>
        <v>0</v>
      </c>
      <c r="M706" s="174">
        <f>0</f>
        <v>0</v>
      </c>
      <c r="N706" s="5">
        <f>L:L+M:M</f>
        <v>0</v>
      </c>
      <c r="O706" s="67"/>
      <c r="P706" s="5">
        <f>MAX(N706-SUM(Q706:T706),0)</f>
        <v>0</v>
      </c>
      <c r="U706" s="5">
        <f>N706-SUM(P706:T706)</f>
        <v>0</v>
      </c>
      <c r="V706" s="63">
        <f>P706</f>
        <v>0</v>
      </c>
      <c r="W706" s="139">
        <f>X:X+Y:Y</f>
        <v>0</v>
      </c>
      <c r="AA706" s="184">
        <f>AC:AC+AD:AD+AE:AE+AF:AF+AG:AG</f>
        <v>0</v>
      </c>
      <c r="AB706" s="128"/>
      <c r="AC706" s="5">
        <f>SUMIF('Uitdraai administratie'!G:G,A:A,'Uitdraai administratie'!F:F)</f>
        <v>0</v>
      </c>
      <c r="AH706" s="128">
        <f>SUMIF('Uitdraai administratie'!G:G,A:A,'Uitdraai administratie'!F:F)</f>
        <v>0</v>
      </c>
      <c r="AI706" s="201">
        <f>W:W+AA:AA</f>
        <v>0</v>
      </c>
      <c r="AJ706" s="203">
        <f>N:N-AI:AI</f>
        <v>0</v>
      </c>
      <c r="AL706" s="174">
        <f>SUMIF('Uitdraai administratie'!G:G,A:A,'Uitdraai administratie'!T:T)</f>
        <v>0</v>
      </c>
      <c r="AM706" s="174">
        <f>M:M</f>
        <v>0</v>
      </c>
      <c r="AN706" s="174">
        <f>AM:AM-AL:AL</f>
        <v>0</v>
      </c>
    </row>
    <row r="707" spans="1:40" x14ac:dyDescent="0.25">
      <c r="A707" s="69">
        <v>5550</v>
      </c>
      <c r="B707" s="64" t="s">
        <v>567</v>
      </c>
      <c r="C707" s="64" t="s">
        <v>412</v>
      </c>
      <c r="D707" s="56"/>
      <c r="F707" s="65">
        <v>1</v>
      </c>
      <c r="H707" s="59">
        <f>SUM(E707:G707)</f>
        <v>1</v>
      </c>
      <c r="I707" s="60">
        <v>1</v>
      </c>
      <c r="J707" s="61" t="s">
        <v>77</v>
      </c>
      <c r="K707" s="57"/>
      <c r="L707" s="174">
        <f>H:H*I:I*K:K</f>
        <v>0</v>
      </c>
      <c r="M707" s="174">
        <f>0</f>
        <v>0</v>
      </c>
      <c r="N707" s="5">
        <f>L:L+M:M</f>
        <v>0</v>
      </c>
      <c r="O707" s="67"/>
      <c r="P707" s="5">
        <f>MAX(N707-SUM(Q707:T707),0)</f>
        <v>0</v>
      </c>
      <c r="U707" s="5">
        <f>N707-SUM(P707:T707)</f>
        <v>0</v>
      </c>
      <c r="V707" s="63">
        <f>P707</f>
        <v>0</v>
      </c>
      <c r="W707" s="139">
        <f>X:X+Y:Y</f>
        <v>0</v>
      </c>
      <c r="AA707" s="184">
        <f>AC:AC+AD:AD+AE:AE+AF:AF+AG:AG</f>
        <v>0</v>
      </c>
      <c r="AB707" s="128"/>
      <c r="AC707" s="5">
        <f>SUMIF('Uitdraai administratie'!G:G,A:A,'Uitdraai administratie'!F:F)</f>
        <v>0</v>
      </c>
      <c r="AH707" s="128">
        <f>SUMIF('Uitdraai administratie'!G:G,A:A,'Uitdraai administratie'!F:F)</f>
        <v>0</v>
      </c>
      <c r="AI707" s="201">
        <f>W:W+AA:AA</f>
        <v>0</v>
      </c>
      <c r="AJ707" s="203">
        <f>N:N-AI:AI</f>
        <v>0</v>
      </c>
      <c r="AL707" s="174">
        <f>SUMIF('Uitdraai administratie'!G:G,A:A,'Uitdraai administratie'!T:T)</f>
        <v>0</v>
      </c>
      <c r="AM707" s="174">
        <f>M:M</f>
        <v>0</v>
      </c>
      <c r="AN707" s="174">
        <f>AM:AM-AL:AL</f>
        <v>0</v>
      </c>
    </row>
    <row r="708" spans="1:40" x14ac:dyDescent="0.25">
      <c r="A708" s="42"/>
      <c r="B708" s="71" t="s">
        <v>6</v>
      </c>
      <c r="C708" s="71"/>
      <c r="D708" s="56"/>
      <c r="H708" s="59"/>
      <c r="J708" s="61"/>
      <c r="K708" s="57"/>
      <c r="L708" s="170">
        <f t="shared" ref="L708:M708" si="877">SUM(L706:L707)</f>
        <v>0</v>
      </c>
      <c r="M708" s="170">
        <f t="shared" si="877"/>
        <v>0</v>
      </c>
      <c r="N708" s="27">
        <f t="shared" ref="N708:W708" si="878">SUM(N706:N707)</f>
        <v>0</v>
      </c>
      <c r="O708" s="72">
        <f t="shared" si="878"/>
        <v>0</v>
      </c>
      <c r="P708" s="27">
        <f t="shared" si="878"/>
        <v>0</v>
      </c>
      <c r="Q708" s="73">
        <f t="shared" si="878"/>
        <v>0</v>
      </c>
      <c r="R708" s="73">
        <f t="shared" si="878"/>
        <v>0</v>
      </c>
      <c r="S708" s="73">
        <f t="shared" si="878"/>
        <v>0</v>
      </c>
      <c r="T708" s="73">
        <f t="shared" si="878"/>
        <v>0</v>
      </c>
      <c r="U708" s="27">
        <f t="shared" si="878"/>
        <v>0</v>
      </c>
      <c r="V708" s="73">
        <f t="shared" si="878"/>
        <v>0</v>
      </c>
      <c r="W708" s="141">
        <f t="shared" si="878"/>
        <v>0</v>
      </c>
      <c r="X708" s="147"/>
      <c r="Y708" s="147"/>
      <c r="Z708" s="142"/>
      <c r="AA708" s="181">
        <f t="shared" ref="AA708:AJ708" si="879">SUM(AA706:AA707)</f>
        <v>0</v>
      </c>
      <c r="AB708" s="124">
        <f t="shared" si="879"/>
        <v>0</v>
      </c>
      <c r="AC708" s="27">
        <f t="shared" si="879"/>
        <v>0</v>
      </c>
      <c r="AD708" s="124">
        <f t="shared" si="879"/>
        <v>0</v>
      </c>
      <c r="AE708" s="124">
        <f t="shared" si="879"/>
        <v>0</v>
      </c>
      <c r="AF708" s="124">
        <f t="shared" si="879"/>
        <v>0</v>
      </c>
      <c r="AG708" s="124">
        <f t="shared" si="879"/>
        <v>0</v>
      </c>
      <c r="AH708" s="124">
        <f t="shared" si="879"/>
        <v>0</v>
      </c>
      <c r="AI708" s="201">
        <f t="shared" si="879"/>
        <v>0</v>
      </c>
      <c r="AJ708" s="203">
        <f t="shared" si="879"/>
        <v>0</v>
      </c>
      <c r="AL708" s="170">
        <f t="shared" ref="AL708:AM708" si="880">SUM(AL706:AL707)</f>
        <v>0</v>
      </c>
      <c r="AM708" s="170">
        <f t="shared" si="880"/>
        <v>0</v>
      </c>
      <c r="AN708" s="170">
        <f t="shared" ref="AN708" si="881">SUM(AN706:AN707)</f>
        <v>0</v>
      </c>
    </row>
    <row r="709" spans="1:40" x14ac:dyDescent="0.25">
      <c r="A709" s="15"/>
      <c r="B709" s="64"/>
      <c r="C709" s="64"/>
      <c r="D709" s="56"/>
      <c r="H709" s="59"/>
      <c r="K709" s="57"/>
      <c r="L709" s="174"/>
      <c r="M709" s="174"/>
      <c r="N709" s="5"/>
      <c r="O709" s="67"/>
      <c r="U709" s="5"/>
      <c r="AA709" s="184"/>
      <c r="AB709" s="128"/>
      <c r="AL709" s="174"/>
      <c r="AM709" s="174"/>
      <c r="AN709" s="174"/>
    </row>
    <row r="710" spans="1:40" x14ac:dyDescent="0.25">
      <c r="A710" s="23">
        <v>6200</v>
      </c>
      <c r="B710" s="8" t="s">
        <v>65</v>
      </c>
      <c r="C710" s="8"/>
      <c r="D710" s="56"/>
      <c r="E710" s="61"/>
      <c r="H710" s="59"/>
      <c r="J710" s="61"/>
      <c r="K710" s="57"/>
      <c r="L710" s="174"/>
      <c r="M710" s="174"/>
      <c r="N710" s="5"/>
      <c r="O710" s="67"/>
      <c r="U710" s="5"/>
      <c r="AA710" s="184"/>
      <c r="AB710" s="128"/>
      <c r="AL710" s="174"/>
      <c r="AM710" s="174"/>
      <c r="AN710" s="174"/>
    </row>
    <row r="711" spans="1:40" x14ac:dyDescent="0.25">
      <c r="A711" s="69">
        <v>6201</v>
      </c>
      <c r="B711" s="64" t="s">
        <v>568</v>
      </c>
      <c r="C711" s="64"/>
      <c r="D711" s="56"/>
      <c r="E711" s="61"/>
      <c r="F711" s="65">
        <v>1</v>
      </c>
      <c r="H711" s="59">
        <f t="shared" ref="H711:H726" si="882">SUM(E711:G711)</f>
        <v>1</v>
      </c>
      <c r="I711" s="60">
        <v>1</v>
      </c>
      <c r="J711" s="61" t="s">
        <v>164</v>
      </c>
      <c r="K711" s="57"/>
      <c r="L711" s="174">
        <f t="shared" ref="L711:L739" si="883">H:H*I:I*K:K</f>
        <v>0</v>
      </c>
      <c r="M711" s="174">
        <f>0</f>
        <v>0</v>
      </c>
      <c r="N711" s="5">
        <f t="shared" ref="N711:N739" si="884">L:L+M:M</f>
        <v>0</v>
      </c>
      <c r="O711" s="67"/>
      <c r="P711" s="5">
        <f t="shared" ref="P711:P739" si="885">MAX(N711-SUM(Q711:T711),0)</f>
        <v>0</v>
      </c>
      <c r="U711" s="5">
        <f t="shared" ref="U711:U739" si="886">N711-SUM(P711:T711)</f>
        <v>0</v>
      </c>
      <c r="V711" s="63">
        <f t="shared" ref="V711:V723" si="887">P711</f>
        <v>0</v>
      </c>
      <c r="W711" s="139">
        <f t="shared" ref="W711:W739" si="888">X:X+Y:Y</f>
        <v>0</v>
      </c>
      <c r="AA711" s="184">
        <f t="shared" ref="AA711:AA739" si="889">AC:AC+AD:AD+AE:AE+AF:AF+AG:AG</f>
        <v>0</v>
      </c>
      <c r="AB711" s="128"/>
      <c r="AC711" s="5">
        <f>SUMIF('Uitdraai administratie'!G:G,A:A,'Uitdraai administratie'!F:F)</f>
        <v>0</v>
      </c>
      <c r="AH711" s="128">
        <f>SUMIF('Uitdraai administratie'!G:G,A:A,'Uitdraai administratie'!F:F)</f>
        <v>0</v>
      </c>
      <c r="AI711" s="201">
        <f t="shared" ref="AI711:AI739" si="890">W:W+AA:AA</f>
        <v>0</v>
      </c>
      <c r="AJ711" s="203">
        <f t="shared" ref="AJ711:AJ739" si="891">N:N-AI:AI</f>
        <v>0</v>
      </c>
      <c r="AL711" s="174">
        <f>SUMIF('Uitdraai administratie'!G:G,A:A,'Uitdraai administratie'!T:T)</f>
        <v>0</v>
      </c>
      <c r="AM711" s="174">
        <f t="shared" ref="AM711:AM739" si="892">M:M</f>
        <v>0</v>
      </c>
      <c r="AN711" s="174">
        <f t="shared" ref="AN711:AN739" si="893">AM:AM-AL:AL</f>
        <v>0</v>
      </c>
    </row>
    <row r="712" spans="1:40" x14ac:dyDescent="0.25">
      <c r="A712" s="15">
        <v>6202</v>
      </c>
      <c r="B712" s="64" t="s">
        <v>569</v>
      </c>
      <c r="C712" s="64"/>
      <c r="D712" s="56"/>
      <c r="E712" s="61"/>
      <c r="F712" s="65">
        <v>1</v>
      </c>
      <c r="H712" s="59">
        <f t="shared" si="882"/>
        <v>1</v>
      </c>
      <c r="I712" s="60">
        <v>1</v>
      </c>
      <c r="J712" s="61" t="s">
        <v>126</v>
      </c>
      <c r="K712" s="57"/>
      <c r="L712" s="174">
        <f t="shared" si="883"/>
        <v>0</v>
      </c>
      <c r="M712" s="174">
        <f>0</f>
        <v>0</v>
      </c>
      <c r="N712" s="5">
        <f t="shared" si="884"/>
        <v>0</v>
      </c>
      <c r="O712" s="67"/>
      <c r="P712" s="5">
        <f t="shared" si="885"/>
        <v>0</v>
      </c>
      <c r="U712" s="5">
        <f t="shared" si="886"/>
        <v>0</v>
      </c>
      <c r="V712" s="63">
        <f t="shared" si="887"/>
        <v>0</v>
      </c>
      <c r="W712" s="139">
        <f t="shared" si="888"/>
        <v>0</v>
      </c>
      <c r="AA712" s="184">
        <f t="shared" si="889"/>
        <v>0</v>
      </c>
      <c r="AB712" s="128"/>
      <c r="AC712" s="5">
        <f>SUMIF('Uitdraai administratie'!G:G,A:A,'Uitdraai administratie'!F:F)</f>
        <v>0</v>
      </c>
      <c r="AH712" s="128">
        <f>SUMIF('Uitdraai administratie'!G:G,A:A,'Uitdraai administratie'!F:F)</f>
        <v>0</v>
      </c>
      <c r="AI712" s="201">
        <f t="shared" si="890"/>
        <v>0</v>
      </c>
      <c r="AJ712" s="203">
        <f t="shared" si="891"/>
        <v>0</v>
      </c>
      <c r="AL712" s="174">
        <f>SUMIF('Uitdraai administratie'!G:G,A:A,'Uitdraai administratie'!T:T)</f>
        <v>0</v>
      </c>
      <c r="AM712" s="174">
        <f t="shared" si="892"/>
        <v>0</v>
      </c>
      <c r="AN712" s="174">
        <f t="shared" si="893"/>
        <v>0</v>
      </c>
    </row>
    <row r="713" spans="1:40" x14ac:dyDescent="0.25">
      <c r="A713" s="15">
        <v>6203</v>
      </c>
      <c r="B713" s="64" t="s">
        <v>570</v>
      </c>
      <c r="C713" s="64"/>
      <c r="D713" s="56"/>
      <c r="E713" s="61"/>
      <c r="F713" s="65">
        <v>1</v>
      </c>
      <c r="H713" s="59">
        <f t="shared" si="882"/>
        <v>1</v>
      </c>
      <c r="I713" s="60">
        <v>1</v>
      </c>
      <c r="J713" s="61" t="s">
        <v>77</v>
      </c>
      <c r="K713" s="57"/>
      <c r="L713" s="174">
        <f t="shared" si="883"/>
        <v>0</v>
      </c>
      <c r="M713" s="174">
        <f>0</f>
        <v>0</v>
      </c>
      <c r="N713" s="5">
        <f t="shared" si="884"/>
        <v>0</v>
      </c>
      <c r="O713" s="67"/>
      <c r="P713" s="5">
        <f t="shared" si="885"/>
        <v>0</v>
      </c>
      <c r="U713" s="5">
        <f t="shared" si="886"/>
        <v>0</v>
      </c>
      <c r="V713" s="63">
        <f t="shared" si="887"/>
        <v>0</v>
      </c>
      <c r="W713" s="139">
        <f t="shared" si="888"/>
        <v>0</v>
      </c>
      <c r="AA713" s="184">
        <f t="shared" si="889"/>
        <v>0</v>
      </c>
      <c r="AB713" s="128"/>
      <c r="AC713" s="5">
        <f>SUMIF('Uitdraai administratie'!G:G,A:A,'Uitdraai administratie'!F:F)</f>
        <v>0</v>
      </c>
      <c r="AH713" s="128">
        <f>SUMIF('Uitdraai administratie'!G:G,A:A,'Uitdraai administratie'!F:F)</f>
        <v>0</v>
      </c>
      <c r="AI713" s="201">
        <f t="shared" si="890"/>
        <v>0</v>
      </c>
      <c r="AJ713" s="203">
        <f t="shared" si="891"/>
        <v>0</v>
      </c>
      <c r="AL713" s="174">
        <f>SUMIF('Uitdraai administratie'!G:G,A:A,'Uitdraai administratie'!T:T)</f>
        <v>0</v>
      </c>
      <c r="AM713" s="174">
        <f t="shared" si="892"/>
        <v>0</v>
      </c>
      <c r="AN713" s="174">
        <f t="shared" si="893"/>
        <v>0</v>
      </c>
    </row>
    <row r="714" spans="1:40" x14ac:dyDescent="0.25">
      <c r="A714" s="15">
        <v>6204</v>
      </c>
      <c r="B714" s="64" t="s">
        <v>571</v>
      </c>
      <c r="C714" s="64"/>
      <c r="D714" s="56"/>
      <c r="E714" s="61"/>
      <c r="F714" s="65">
        <v>1</v>
      </c>
      <c r="H714" s="59">
        <f t="shared" si="882"/>
        <v>1</v>
      </c>
      <c r="I714" s="60">
        <v>1</v>
      </c>
      <c r="J714" s="61" t="s">
        <v>77</v>
      </c>
      <c r="K714" s="57"/>
      <c r="L714" s="174">
        <f t="shared" si="883"/>
        <v>0</v>
      </c>
      <c r="M714" s="174">
        <f>0</f>
        <v>0</v>
      </c>
      <c r="N714" s="5">
        <f t="shared" si="884"/>
        <v>0</v>
      </c>
      <c r="O714" s="67"/>
      <c r="P714" s="5">
        <f t="shared" si="885"/>
        <v>0</v>
      </c>
      <c r="U714" s="5">
        <f t="shared" si="886"/>
        <v>0</v>
      </c>
      <c r="V714" s="63">
        <f t="shared" si="887"/>
        <v>0</v>
      </c>
      <c r="W714" s="139">
        <f t="shared" si="888"/>
        <v>0</v>
      </c>
      <c r="AA714" s="184">
        <f t="shared" si="889"/>
        <v>0</v>
      </c>
      <c r="AB714" s="128"/>
      <c r="AC714" s="5">
        <f>SUMIF('Uitdraai administratie'!G:G,A:A,'Uitdraai administratie'!F:F)</f>
        <v>0</v>
      </c>
      <c r="AH714" s="128">
        <f>SUMIF('Uitdraai administratie'!G:G,A:A,'Uitdraai administratie'!F:F)</f>
        <v>0</v>
      </c>
      <c r="AI714" s="201">
        <f t="shared" si="890"/>
        <v>0</v>
      </c>
      <c r="AJ714" s="203">
        <f t="shared" si="891"/>
        <v>0</v>
      </c>
      <c r="AL714" s="174">
        <f>SUMIF('Uitdraai administratie'!G:G,A:A,'Uitdraai administratie'!T:T)</f>
        <v>0</v>
      </c>
      <c r="AM714" s="174">
        <f t="shared" si="892"/>
        <v>0</v>
      </c>
      <c r="AN714" s="174">
        <f t="shared" si="893"/>
        <v>0</v>
      </c>
    </row>
    <row r="715" spans="1:40" x14ac:dyDescent="0.25">
      <c r="A715" s="69">
        <v>6205</v>
      </c>
      <c r="B715" s="64" t="s">
        <v>572</v>
      </c>
      <c r="C715" s="64"/>
      <c r="D715" s="56"/>
      <c r="E715" s="61"/>
      <c r="F715" s="65">
        <v>1</v>
      </c>
      <c r="H715" s="59">
        <f t="shared" si="882"/>
        <v>1</v>
      </c>
      <c r="I715" s="60">
        <v>1</v>
      </c>
      <c r="J715" s="61" t="s">
        <v>77</v>
      </c>
      <c r="K715" s="57"/>
      <c r="L715" s="174">
        <f t="shared" si="883"/>
        <v>0</v>
      </c>
      <c r="M715" s="174">
        <f>0</f>
        <v>0</v>
      </c>
      <c r="N715" s="5">
        <f t="shared" si="884"/>
        <v>0</v>
      </c>
      <c r="O715" s="67"/>
      <c r="P715" s="5">
        <f t="shared" si="885"/>
        <v>0</v>
      </c>
      <c r="U715" s="5">
        <f t="shared" si="886"/>
        <v>0</v>
      </c>
      <c r="V715" s="63">
        <f t="shared" si="887"/>
        <v>0</v>
      </c>
      <c r="W715" s="139">
        <f t="shared" si="888"/>
        <v>0</v>
      </c>
      <c r="AA715" s="184">
        <f t="shared" si="889"/>
        <v>0</v>
      </c>
      <c r="AB715" s="128"/>
      <c r="AC715" s="5">
        <f>SUMIF('Uitdraai administratie'!G:G,A:A,'Uitdraai administratie'!F:F)</f>
        <v>0</v>
      </c>
      <c r="AH715" s="128">
        <f>SUMIF('Uitdraai administratie'!G:G,A:A,'Uitdraai administratie'!F:F)</f>
        <v>0</v>
      </c>
      <c r="AI715" s="201">
        <f t="shared" si="890"/>
        <v>0</v>
      </c>
      <c r="AJ715" s="203">
        <f t="shared" si="891"/>
        <v>0</v>
      </c>
      <c r="AL715" s="174">
        <f>SUMIF('Uitdraai administratie'!G:G,A:A,'Uitdraai administratie'!T:T)</f>
        <v>0</v>
      </c>
      <c r="AM715" s="174">
        <f t="shared" si="892"/>
        <v>0</v>
      </c>
      <c r="AN715" s="174">
        <f t="shared" si="893"/>
        <v>0</v>
      </c>
    </row>
    <row r="716" spans="1:40" x14ac:dyDescent="0.25">
      <c r="A716" s="15">
        <v>6206</v>
      </c>
      <c r="B716" s="64" t="s">
        <v>573</v>
      </c>
      <c r="C716" s="64"/>
      <c r="D716" s="56"/>
      <c r="E716" s="61"/>
      <c r="F716" s="65">
        <v>1</v>
      </c>
      <c r="H716" s="59">
        <f t="shared" si="882"/>
        <v>1</v>
      </c>
      <c r="I716" s="60">
        <v>1</v>
      </c>
      <c r="J716" s="61" t="s">
        <v>77</v>
      </c>
      <c r="K716" s="57"/>
      <c r="L716" s="174">
        <f t="shared" si="883"/>
        <v>0</v>
      </c>
      <c r="M716" s="174">
        <f>0</f>
        <v>0</v>
      </c>
      <c r="N716" s="5">
        <f t="shared" si="884"/>
        <v>0</v>
      </c>
      <c r="O716" s="67"/>
      <c r="P716" s="5">
        <f t="shared" si="885"/>
        <v>0</v>
      </c>
      <c r="U716" s="5">
        <f t="shared" si="886"/>
        <v>0</v>
      </c>
      <c r="V716" s="63">
        <f t="shared" si="887"/>
        <v>0</v>
      </c>
      <c r="W716" s="139">
        <f t="shared" si="888"/>
        <v>0</v>
      </c>
      <c r="AA716" s="184">
        <f t="shared" si="889"/>
        <v>0</v>
      </c>
      <c r="AB716" s="128"/>
      <c r="AC716" s="5">
        <f>SUMIF('Uitdraai administratie'!G:G,A:A,'Uitdraai administratie'!F:F)</f>
        <v>0</v>
      </c>
      <c r="AH716" s="128">
        <f>SUMIF('Uitdraai administratie'!G:G,A:A,'Uitdraai administratie'!F:F)</f>
        <v>0</v>
      </c>
      <c r="AI716" s="201">
        <f t="shared" si="890"/>
        <v>0</v>
      </c>
      <c r="AJ716" s="203">
        <f t="shared" si="891"/>
        <v>0</v>
      </c>
      <c r="AL716" s="174">
        <f>SUMIF('Uitdraai administratie'!G:G,A:A,'Uitdraai administratie'!T:T)</f>
        <v>0</v>
      </c>
      <c r="AM716" s="174">
        <f t="shared" si="892"/>
        <v>0</v>
      </c>
      <c r="AN716" s="174">
        <f t="shared" si="893"/>
        <v>0</v>
      </c>
    </row>
    <row r="717" spans="1:40" x14ac:dyDescent="0.25">
      <c r="A717" s="69">
        <v>6207</v>
      </c>
      <c r="B717" s="64" t="s">
        <v>574</v>
      </c>
      <c r="C717" s="64"/>
      <c r="D717" s="56"/>
      <c r="E717" s="61"/>
      <c r="F717" s="65">
        <v>1</v>
      </c>
      <c r="H717" s="59">
        <f t="shared" si="882"/>
        <v>1</v>
      </c>
      <c r="I717" s="60">
        <v>1</v>
      </c>
      <c r="J717" s="61" t="s">
        <v>77</v>
      </c>
      <c r="K717" s="57"/>
      <c r="L717" s="174">
        <f t="shared" si="883"/>
        <v>0</v>
      </c>
      <c r="M717" s="174">
        <f>0</f>
        <v>0</v>
      </c>
      <c r="N717" s="5">
        <f t="shared" si="884"/>
        <v>0</v>
      </c>
      <c r="O717" s="67"/>
      <c r="P717" s="5">
        <f t="shared" si="885"/>
        <v>0</v>
      </c>
      <c r="U717" s="5">
        <f t="shared" si="886"/>
        <v>0</v>
      </c>
      <c r="V717" s="63">
        <f t="shared" si="887"/>
        <v>0</v>
      </c>
      <c r="W717" s="139">
        <f t="shared" si="888"/>
        <v>0</v>
      </c>
      <c r="AA717" s="184">
        <f t="shared" si="889"/>
        <v>0</v>
      </c>
      <c r="AB717" s="128"/>
      <c r="AC717" s="5">
        <f>SUMIF('Uitdraai administratie'!G:G,A:A,'Uitdraai administratie'!F:F)</f>
        <v>0</v>
      </c>
      <c r="AH717" s="128">
        <f>SUMIF('Uitdraai administratie'!G:G,A:A,'Uitdraai administratie'!F:F)</f>
        <v>0</v>
      </c>
      <c r="AI717" s="201">
        <f t="shared" si="890"/>
        <v>0</v>
      </c>
      <c r="AJ717" s="203">
        <f t="shared" si="891"/>
        <v>0</v>
      </c>
      <c r="AL717" s="174">
        <f>SUMIF('Uitdraai administratie'!G:G,A:A,'Uitdraai administratie'!T:T)</f>
        <v>0</v>
      </c>
      <c r="AM717" s="174">
        <f t="shared" si="892"/>
        <v>0</v>
      </c>
      <c r="AN717" s="174">
        <f t="shared" si="893"/>
        <v>0</v>
      </c>
    </row>
    <row r="718" spans="1:40" x14ac:dyDescent="0.25">
      <c r="A718" s="15">
        <v>6208</v>
      </c>
      <c r="B718" s="64" t="s">
        <v>575</v>
      </c>
      <c r="C718" s="64"/>
      <c r="D718" s="56"/>
      <c r="E718" s="61"/>
      <c r="F718" s="65">
        <v>1</v>
      </c>
      <c r="H718" s="59">
        <f t="shared" si="882"/>
        <v>1</v>
      </c>
      <c r="I718" s="60">
        <v>1</v>
      </c>
      <c r="J718" s="61" t="s">
        <v>77</v>
      </c>
      <c r="K718" s="57"/>
      <c r="L718" s="174">
        <f t="shared" si="883"/>
        <v>0</v>
      </c>
      <c r="M718" s="174">
        <f>0</f>
        <v>0</v>
      </c>
      <c r="N718" s="5">
        <f t="shared" si="884"/>
        <v>0</v>
      </c>
      <c r="O718" s="67"/>
      <c r="P718" s="5">
        <f t="shared" si="885"/>
        <v>0</v>
      </c>
      <c r="U718" s="5">
        <f t="shared" si="886"/>
        <v>0</v>
      </c>
      <c r="V718" s="63">
        <f t="shared" si="887"/>
        <v>0</v>
      </c>
      <c r="W718" s="139">
        <f t="shared" si="888"/>
        <v>0</v>
      </c>
      <c r="AA718" s="184">
        <f t="shared" si="889"/>
        <v>0</v>
      </c>
      <c r="AB718" s="128"/>
      <c r="AC718" s="5">
        <f>SUMIF('Uitdraai administratie'!G:G,A:A,'Uitdraai administratie'!F:F)</f>
        <v>0</v>
      </c>
      <c r="AH718" s="128">
        <f>SUMIF('Uitdraai administratie'!G:G,A:A,'Uitdraai administratie'!F:F)</f>
        <v>0</v>
      </c>
      <c r="AI718" s="201">
        <f t="shared" si="890"/>
        <v>0</v>
      </c>
      <c r="AJ718" s="203">
        <f t="shared" si="891"/>
        <v>0</v>
      </c>
      <c r="AL718" s="174">
        <f>SUMIF('Uitdraai administratie'!G:G,A:A,'Uitdraai administratie'!T:T)</f>
        <v>0</v>
      </c>
      <c r="AM718" s="174">
        <f t="shared" si="892"/>
        <v>0</v>
      </c>
      <c r="AN718" s="174">
        <f t="shared" si="893"/>
        <v>0</v>
      </c>
    </row>
    <row r="719" spans="1:40" x14ac:dyDescent="0.25">
      <c r="A719" s="15">
        <v>6210</v>
      </c>
      <c r="B719" s="64" t="s">
        <v>576</v>
      </c>
      <c r="C719" s="64"/>
      <c r="D719" s="56"/>
      <c r="E719" s="61"/>
      <c r="F719" s="65">
        <v>1</v>
      </c>
      <c r="H719" s="59">
        <f t="shared" si="882"/>
        <v>1</v>
      </c>
      <c r="I719" s="60">
        <v>1</v>
      </c>
      <c r="J719" s="61" t="s">
        <v>77</v>
      </c>
      <c r="K719" s="57"/>
      <c r="L719" s="174">
        <f t="shared" si="883"/>
        <v>0</v>
      </c>
      <c r="M719" s="174">
        <f>0</f>
        <v>0</v>
      </c>
      <c r="N719" s="5">
        <f t="shared" si="884"/>
        <v>0</v>
      </c>
      <c r="O719" s="67"/>
      <c r="P719" s="5">
        <f t="shared" si="885"/>
        <v>0</v>
      </c>
      <c r="U719" s="5">
        <f t="shared" si="886"/>
        <v>0</v>
      </c>
      <c r="V719" s="63">
        <f t="shared" si="887"/>
        <v>0</v>
      </c>
      <c r="W719" s="139">
        <f t="shared" si="888"/>
        <v>0</v>
      </c>
      <c r="AA719" s="184">
        <f t="shared" si="889"/>
        <v>0</v>
      </c>
      <c r="AB719" s="128"/>
      <c r="AC719" s="5">
        <f>SUMIF('Uitdraai administratie'!G:G,A:A,'Uitdraai administratie'!F:F)</f>
        <v>0</v>
      </c>
      <c r="AH719" s="128">
        <f>SUMIF('Uitdraai administratie'!G:G,A:A,'Uitdraai administratie'!F:F)</f>
        <v>0</v>
      </c>
      <c r="AI719" s="201">
        <f t="shared" si="890"/>
        <v>0</v>
      </c>
      <c r="AJ719" s="203">
        <f t="shared" si="891"/>
        <v>0</v>
      </c>
      <c r="AL719" s="174">
        <f>SUMIF('Uitdraai administratie'!G:G,A:A,'Uitdraai administratie'!T:T)</f>
        <v>0</v>
      </c>
      <c r="AM719" s="174">
        <f t="shared" si="892"/>
        <v>0</v>
      </c>
      <c r="AN719" s="174">
        <f t="shared" si="893"/>
        <v>0</v>
      </c>
    </row>
    <row r="720" spans="1:40" x14ac:dyDescent="0.25">
      <c r="A720" s="69">
        <v>6211</v>
      </c>
      <c r="B720" s="64" t="s">
        <v>577</v>
      </c>
      <c r="C720" s="64" t="s">
        <v>412</v>
      </c>
      <c r="D720" s="56"/>
      <c r="E720" s="61"/>
      <c r="F720" s="65">
        <v>1</v>
      </c>
      <c r="H720" s="59">
        <f t="shared" si="882"/>
        <v>1</v>
      </c>
      <c r="I720" s="60">
        <v>1</v>
      </c>
      <c r="J720" s="61" t="s">
        <v>77</v>
      </c>
      <c r="K720" s="57"/>
      <c r="L720" s="174">
        <f t="shared" si="883"/>
        <v>0</v>
      </c>
      <c r="M720" s="174">
        <f>0</f>
        <v>0</v>
      </c>
      <c r="N720" s="5">
        <f t="shared" si="884"/>
        <v>0</v>
      </c>
      <c r="O720" s="67"/>
      <c r="P720" s="5">
        <f t="shared" si="885"/>
        <v>0</v>
      </c>
      <c r="U720" s="5">
        <f t="shared" si="886"/>
        <v>0</v>
      </c>
      <c r="V720" s="63">
        <f t="shared" si="887"/>
        <v>0</v>
      </c>
      <c r="W720" s="139">
        <f t="shared" si="888"/>
        <v>0</v>
      </c>
      <c r="AA720" s="184">
        <f t="shared" si="889"/>
        <v>0</v>
      </c>
      <c r="AB720" s="128"/>
      <c r="AC720" s="5">
        <f>SUMIF('Uitdraai administratie'!G:G,A:A,'Uitdraai administratie'!F:F)</f>
        <v>0</v>
      </c>
      <c r="AH720" s="128">
        <f>SUMIF('Uitdraai administratie'!G:G,A:A,'Uitdraai administratie'!F:F)</f>
        <v>0</v>
      </c>
      <c r="AI720" s="201">
        <f t="shared" si="890"/>
        <v>0</v>
      </c>
      <c r="AJ720" s="203">
        <f t="shared" si="891"/>
        <v>0</v>
      </c>
      <c r="AL720" s="174">
        <f>SUMIF('Uitdraai administratie'!G:G,A:A,'Uitdraai administratie'!T:T)</f>
        <v>0</v>
      </c>
      <c r="AM720" s="174">
        <f t="shared" si="892"/>
        <v>0</v>
      </c>
      <c r="AN720" s="174">
        <f t="shared" si="893"/>
        <v>0</v>
      </c>
    </row>
    <row r="721" spans="1:40" x14ac:dyDescent="0.25">
      <c r="A721" s="15">
        <v>6212</v>
      </c>
      <c r="B721" s="64" t="s">
        <v>578</v>
      </c>
      <c r="C721" s="64"/>
      <c r="D721" s="56"/>
      <c r="E721" s="61"/>
      <c r="F721" s="65">
        <v>1</v>
      </c>
      <c r="H721" s="59">
        <f t="shared" si="882"/>
        <v>1</v>
      </c>
      <c r="I721" s="60">
        <v>1</v>
      </c>
      <c r="J721" s="61" t="s">
        <v>77</v>
      </c>
      <c r="K721" s="57"/>
      <c r="L721" s="174">
        <f t="shared" si="883"/>
        <v>0</v>
      </c>
      <c r="M721" s="174">
        <f>0</f>
        <v>0</v>
      </c>
      <c r="N721" s="5">
        <f t="shared" si="884"/>
        <v>0</v>
      </c>
      <c r="O721" s="67"/>
      <c r="P721" s="5">
        <f t="shared" si="885"/>
        <v>0</v>
      </c>
      <c r="U721" s="5">
        <f t="shared" si="886"/>
        <v>0</v>
      </c>
      <c r="V721" s="63">
        <f t="shared" si="887"/>
        <v>0</v>
      </c>
      <c r="W721" s="139">
        <f t="shared" si="888"/>
        <v>0</v>
      </c>
      <c r="AA721" s="184">
        <f t="shared" si="889"/>
        <v>0</v>
      </c>
      <c r="AB721" s="128"/>
      <c r="AC721" s="5">
        <f>SUMIF('Uitdraai administratie'!G:G,A:A,'Uitdraai administratie'!F:F)</f>
        <v>0</v>
      </c>
      <c r="AH721" s="128">
        <f>SUMIF('Uitdraai administratie'!G:G,A:A,'Uitdraai administratie'!F:F)</f>
        <v>0</v>
      </c>
      <c r="AI721" s="201">
        <f t="shared" si="890"/>
        <v>0</v>
      </c>
      <c r="AJ721" s="203">
        <f t="shared" si="891"/>
        <v>0</v>
      </c>
      <c r="AL721" s="174">
        <f>SUMIF('Uitdraai administratie'!G:G,A:A,'Uitdraai administratie'!T:T)</f>
        <v>0</v>
      </c>
      <c r="AM721" s="174">
        <f t="shared" si="892"/>
        <v>0</v>
      </c>
      <c r="AN721" s="174">
        <f t="shared" si="893"/>
        <v>0</v>
      </c>
    </row>
    <row r="722" spans="1:40" x14ac:dyDescent="0.25">
      <c r="A722" s="69">
        <v>6213</v>
      </c>
      <c r="B722" s="64" t="s">
        <v>579</v>
      </c>
      <c r="C722" s="64"/>
      <c r="D722" s="56"/>
      <c r="E722" s="61"/>
      <c r="F722" s="65">
        <v>1</v>
      </c>
      <c r="H722" s="59">
        <f t="shared" si="882"/>
        <v>1</v>
      </c>
      <c r="I722" s="60">
        <v>1</v>
      </c>
      <c r="J722" s="61" t="s">
        <v>77</v>
      </c>
      <c r="K722" s="57"/>
      <c r="L722" s="174">
        <f t="shared" si="883"/>
        <v>0</v>
      </c>
      <c r="M722" s="174">
        <f>0</f>
        <v>0</v>
      </c>
      <c r="N722" s="5">
        <f t="shared" si="884"/>
        <v>0</v>
      </c>
      <c r="O722" s="67"/>
      <c r="P722" s="5">
        <f t="shared" si="885"/>
        <v>0</v>
      </c>
      <c r="U722" s="5">
        <f t="shared" si="886"/>
        <v>0</v>
      </c>
      <c r="V722" s="63">
        <f t="shared" si="887"/>
        <v>0</v>
      </c>
      <c r="W722" s="139">
        <f t="shared" si="888"/>
        <v>0</v>
      </c>
      <c r="AA722" s="184">
        <f t="shared" si="889"/>
        <v>0</v>
      </c>
      <c r="AB722" s="128"/>
      <c r="AC722" s="5">
        <f>SUMIF('Uitdraai administratie'!G:G,A:A,'Uitdraai administratie'!F:F)</f>
        <v>0</v>
      </c>
      <c r="AH722" s="128">
        <f>SUMIF('Uitdraai administratie'!G:G,A:A,'Uitdraai administratie'!F:F)</f>
        <v>0</v>
      </c>
      <c r="AI722" s="201">
        <f t="shared" si="890"/>
        <v>0</v>
      </c>
      <c r="AJ722" s="203">
        <f t="shared" si="891"/>
        <v>0</v>
      </c>
      <c r="AL722" s="174">
        <f>SUMIF('Uitdraai administratie'!G:G,A:A,'Uitdraai administratie'!T:T)</f>
        <v>0</v>
      </c>
      <c r="AM722" s="174">
        <f t="shared" si="892"/>
        <v>0</v>
      </c>
      <c r="AN722" s="174">
        <f t="shared" si="893"/>
        <v>0</v>
      </c>
    </row>
    <row r="723" spans="1:40" x14ac:dyDescent="0.25">
      <c r="A723" s="15">
        <v>6215</v>
      </c>
      <c r="B723" s="64" t="s">
        <v>580</v>
      </c>
      <c r="C723" s="64"/>
      <c r="D723" s="56"/>
      <c r="E723" s="61"/>
      <c r="F723" s="65">
        <v>1</v>
      </c>
      <c r="H723" s="59">
        <f t="shared" si="882"/>
        <v>1</v>
      </c>
      <c r="I723" s="60">
        <v>1</v>
      </c>
      <c r="J723" s="61" t="s">
        <v>77</v>
      </c>
      <c r="K723" s="57"/>
      <c r="L723" s="174">
        <f t="shared" si="883"/>
        <v>0</v>
      </c>
      <c r="M723" s="174">
        <f>0</f>
        <v>0</v>
      </c>
      <c r="N723" s="5">
        <f t="shared" si="884"/>
        <v>0</v>
      </c>
      <c r="O723" s="67"/>
      <c r="P723" s="5">
        <f t="shared" si="885"/>
        <v>0</v>
      </c>
      <c r="U723" s="5">
        <f t="shared" si="886"/>
        <v>0</v>
      </c>
      <c r="V723" s="63">
        <f t="shared" si="887"/>
        <v>0</v>
      </c>
      <c r="W723" s="139">
        <f t="shared" si="888"/>
        <v>0</v>
      </c>
      <c r="AA723" s="184">
        <f t="shared" si="889"/>
        <v>0</v>
      </c>
      <c r="AB723" s="128"/>
      <c r="AC723" s="5">
        <f>SUMIF('Uitdraai administratie'!G:G,A:A,'Uitdraai administratie'!F:F)</f>
        <v>0</v>
      </c>
      <c r="AH723" s="128">
        <f>SUMIF('Uitdraai administratie'!G:G,A:A,'Uitdraai administratie'!F:F)</f>
        <v>0</v>
      </c>
      <c r="AI723" s="201">
        <f t="shared" si="890"/>
        <v>0</v>
      </c>
      <c r="AJ723" s="203">
        <f t="shared" si="891"/>
        <v>0</v>
      </c>
      <c r="AL723" s="174">
        <f>SUMIF('Uitdraai administratie'!G:G,A:A,'Uitdraai administratie'!T:T)</f>
        <v>0</v>
      </c>
      <c r="AM723" s="174">
        <f t="shared" si="892"/>
        <v>0</v>
      </c>
      <c r="AN723" s="174">
        <f t="shared" si="893"/>
        <v>0</v>
      </c>
    </row>
    <row r="724" spans="1:40" x14ac:dyDescent="0.25">
      <c r="A724" s="15">
        <v>6245</v>
      </c>
      <c r="B724" s="64" t="s">
        <v>211</v>
      </c>
      <c r="C724" s="64"/>
      <c r="D724" s="56"/>
      <c r="E724" s="61"/>
      <c r="F724" s="65">
        <v>1</v>
      </c>
      <c r="H724" s="59">
        <f t="shared" si="882"/>
        <v>1</v>
      </c>
      <c r="I724" s="60">
        <v>1</v>
      </c>
      <c r="J724" s="61" t="s">
        <v>77</v>
      </c>
      <c r="K724" s="57"/>
      <c r="L724" s="174">
        <f t="shared" si="883"/>
        <v>0</v>
      </c>
      <c r="M724" s="174">
        <f>0</f>
        <v>0</v>
      </c>
      <c r="N724" s="5">
        <f t="shared" si="884"/>
        <v>0</v>
      </c>
      <c r="O724" s="67"/>
      <c r="P724" s="5">
        <f t="shared" si="885"/>
        <v>0</v>
      </c>
      <c r="U724" s="5">
        <f t="shared" si="886"/>
        <v>0</v>
      </c>
      <c r="V724" s="68"/>
      <c r="W724" s="138">
        <f t="shared" si="888"/>
        <v>0</v>
      </c>
      <c r="X724" s="148"/>
      <c r="Y724" s="148"/>
      <c r="Z724" s="148"/>
      <c r="AA724" s="184">
        <f t="shared" si="889"/>
        <v>0</v>
      </c>
      <c r="AB724" s="128"/>
      <c r="AC724" s="5">
        <f>SUMIF('Uitdraai administratie'!G:G,A:A,'Uitdraai administratie'!F:F)</f>
        <v>0</v>
      </c>
      <c r="AH724" s="137"/>
      <c r="AI724" s="201">
        <f t="shared" si="890"/>
        <v>0</v>
      </c>
      <c r="AJ724" s="203">
        <f t="shared" si="891"/>
        <v>0</v>
      </c>
      <c r="AL724" s="174">
        <f>SUMIF('Uitdraai administratie'!G:G,A:A,'Uitdraai administratie'!T:T)</f>
        <v>0</v>
      </c>
      <c r="AM724" s="174">
        <f t="shared" si="892"/>
        <v>0</v>
      </c>
      <c r="AN724" s="174">
        <f t="shared" si="893"/>
        <v>0</v>
      </c>
    </row>
    <row r="725" spans="1:40" x14ac:dyDescent="0.25">
      <c r="A725" s="15">
        <v>6246</v>
      </c>
      <c r="B725" s="64" t="s">
        <v>581</v>
      </c>
      <c r="C725" s="64"/>
      <c r="D725" s="56"/>
      <c r="E725" s="61"/>
      <c r="F725" s="65">
        <v>1</v>
      </c>
      <c r="H725" s="59">
        <f t="shared" si="882"/>
        <v>1</v>
      </c>
      <c r="I725" s="60">
        <v>1</v>
      </c>
      <c r="J725" s="61" t="s">
        <v>77</v>
      </c>
      <c r="K725" s="57"/>
      <c r="L725" s="174">
        <f t="shared" si="883"/>
        <v>0</v>
      </c>
      <c r="M725" s="174">
        <f>0</f>
        <v>0</v>
      </c>
      <c r="N725" s="5">
        <f t="shared" si="884"/>
        <v>0</v>
      </c>
      <c r="O725" s="67"/>
      <c r="P725" s="5">
        <f t="shared" si="885"/>
        <v>0</v>
      </c>
      <c r="U725" s="5">
        <f t="shared" si="886"/>
        <v>0</v>
      </c>
      <c r="V725" s="63">
        <f>P725</f>
        <v>0</v>
      </c>
      <c r="W725" s="139">
        <f t="shared" si="888"/>
        <v>0</v>
      </c>
      <c r="AA725" s="184">
        <f t="shared" si="889"/>
        <v>0</v>
      </c>
      <c r="AB725" s="128"/>
      <c r="AC725" s="5">
        <f>SUMIF('Uitdraai administratie'!G:G,A:A,'Uitdraai administratie'!F:F)</f>
        <v>0</v>
      </c>
      <c r="AH725" s="128">
        <f>SUMIF('Uitdraai administratie'!G:G,A:A,'Uitdraai administratie'!F:F)</f>
        <v>0</v>
      </c>
      <c r="AI725" s="201">
        <f t="shared" si="890"/>
        <v>0</v>
      </c>
      <c r="AJ725" s="203">
        <f t="shared" si="891"/>
        <v>0</v>
      </c>
      <c r="AL725" s="174">
        <f>SUMIF('Uitdraai administratie'!G:G,A:A,'Uitdraai administratie'!T:T)</f>
        <v>0</v>
      </c>
      <c r="AM725" s="174">
        <f t="shared" si="892"/>
        <v>0</v>
      </c>
      <c r="AN725" s="174">
        <f t="shared" si="893"/>
        <v>0</v>
      </c>
    </row>
    <row r="726" spans="1:40" x14ac:dyDescent="0.25">
      <c r="A726" s="15">
        <v>6247</v>
      </c>
      <c r="B726" s="64" t="s">
        <v>582</v>
      </c>
      <c r="C726" s="64"/>
      <c r="D726" s="56"/>
      <c r="E726" s="61"/>
      <c r="F726" s="65">
        <v>1</v>
      </c>
      <c r="H726" s="59">
        <f t="shared" si="882"/>
        <v>1</v>
      </c>
      <c r="I726" s="60">
        <v>1</v>
      </c>
      <c r="J726" s="61" t="s">
        <v>77</v>
      </c>
      <c r="K726" s="57"/>
      <c r="L726" s="174">
        <f t="shared" si="883"/>
        <v>0</v>
      </c>
      <c r="M726" s="174">
        <f>0</f>
        <v>0</v>
      </c>
      <c r="N726" s="5">
        <f t="shared" si="884"/>
        <v>0</v>
      </c>
      <c r="O726" s="67"/>
      <c r="P726" s="5">
        <f t="shared" si="885"/>
        <v>0</v>
      </c>
      <c r="U726" s="5">
        <f t="shared" si="886"/>
        <v>0</v>
      </c>
      <c r="V726" s="63">
        <f>P726</f>
        <v>0</v>
      </c>
      <c r="W726" s="139">
        <f t="shared" si="888"/>
        <v>0</v>
      </c>
      <c r="AA726" s="184">
        <f t="shared" si="889"/>
        <v>0</v>
      </c>
      <c r="AB726" s="128"/>
      <c r="AC726" s="5">
        <f>SUMIF('Uitdraai administratie'!G:G,A:A,'Uitdraai administratie'!F:F)</f>
        <v>0</v>
      </c>
      <c r="AH726" s="128">
        <f>SUMIF('Uitdraai administratie'!G:G,A:A,'Uitdraai administratie'!F:F)</f>
        <v>0</v>
      </c>
      <c r="AI726" s="201">
        <f t="shared" si="890"/>
        <v>0</v>
      </c>
      <c r="AJ726" s="203">
        <f t="shared" si="891"/>
        <v>0</v>
      </c>
      <c r="AL726" s="174">
        <f>SUMIF('Uitdraai administratie'!G:G,A:A,'Uitdraai administratie'!T:T)</f>
        <v>0</v>
      </c>
      <c r="AM726" s="174">
        <f t="shared" si="892"/>
        <v>0</v>
      </c>
      <c r="AN726" s="174">
        <f t="shared" si="893"/>
        <v>0</v>
      </c>
    </row>
    <row r="727" spans="1:40" x14ac:dyDescent="0.25">
      <c r="A727" s="69">
        <v>6248</v>
      </c>
      <c r="B727" s="64" t="s">
        <v>583</v>
      </c>
      <c r="C727" s="64"/>
      <c r="D727" s="56"/>
      <c r="E727" s="61"/>
      <c r="F727" s="65">
        <v>1</v>
      </c>
      <c r="H727" s="59">
        <v>1</v>
      </c>
      <c r="I727" s="60">
        <v>1</v>
      </c>
      <c r="J727" s="61" t="s">
        <v>77</v>
      </c>
      <c r="K727" s="57"/>
      <c r="L727" s="174">
        <f t="shared" si="883"/>
        <v>0</v>
      </c>
      <c r="M727" s="174">
        <f>0</f>
        <v>0</v>
      </c>
      <c r="N727" s="5">
        <f t="shared" si="884"/>
        <v>0</v>
      </c>
      <c r="O727" s="67"/>
      <c r="P727" s="5">
        <f t="shared" si="885"/>
        <v>0</v>
      </c>
      <c r="U727" s="5">
        <f t="shared" si="886"/>
        <v>0</v>
      </c>
      <c r="V727" s="63">
        <f>P727</f>
        <v>0</v>
      </c>
      <c r="W727" s="139">
        <f t="shared" si="888"/>
        <v>0</v>
      </c>
      <c r="AA727" s="184">
        <f t="shared" si="889"/>
        <v>0</v>
      </c>
      <c r="AB727" s="128"/>
      <c r="AC727" s="5">
        <f>SUMIF('Uitdraai administratie'!G:G,A:A,'Uitdraai administratie'!F:F)</f>
        <v>0</v>
      </c>
      <c r="AH727" s="128">
        <f>SUMIF('Uitdraai administratie'!G:G,A:A,'Uitdraai administratie'!F:F)</f>
        <v>0</v>
      </c>
      <c r="AI727" s="201">
        <f t="shared" si="890"/>
        <v>0</v>
      </c>
      <c r="AJ727" s="203">
        <f t="shared" si="891"/>
        <v>0</v>
      </c>
      <c r="AL727" s="174">
        <f>SUMIF('Uitdraai administratie'!G:G,A:A,'Uitdraai administratie'!T:T)</f>
        <v>0</v>
      </c>
      <c r="AM727" s="174">
        <f t="shared" si="892"/>
        <v>0</v>
      </c>
      <c r="AN727" s="174">
        <f t="shared" si="893"/>
        <v>0</v>
      </c>
    </row>
    <row r="728" spans="1:40" x14ac:dyDescent="0.25">
      <c r="A728" s="69">
        <v>6249</v>
      </c>
      <c r="B728" s="64" t="s">
        <v>584</v>
      </c>
      <c r="C728" s="64"/>
      <c r="D728" s="56"/>
      <c r="E728" s="61"/>
      <c r="F728" s="65">
        <v>1</v>
      </c>
      <c r="H728" s="59">
        <f t="shared" ref="H728:H739" si="894">SUM(E728:G728)</f>
        <v>1</v>
      </c>
      <c r="I728" s="60">
        <v>1</v>
      </c>
      <c r="J728" s="61" t="s">
        <v>77</v>
      </c>
      <c r="K728" s="57"/>
      <c r="L728" s="174">
        <f t="shared" si="883"/>
        <v>0</v>
      </c>
      <c r="M728" s="174">
        <f>0</f>
        <v>0</v>
      </c>
      <c r="N728" s="5">
        <f t="shared" si="884"/>
        <v>0</v>
      </c>
      <c r="O728" s="67"/>
      <c r="P728" s="5">
        <f t="shared" si="885"/>
        <v>0</v>
      </c>
      <c r="U728" s="5">
        <f t="shared" si="886"/>
        <v>0</v>
      </c>
      <c r="V728" s="63">
        <f>P728</f>
        <v>0</v>
      </c>
      <c r="W728" s="139">
        <f t="shared" si="888"/>
        <v>0</v>
      </c>
      <c r="AA728" s="184">
        <f t="shared" si="889"/>
        <v>0</v>
      </c>
      <c r="AB728" s="128"/>
      <c r="AC728" s="5">
        <f>SUMIF('Uitdraai administratie'!G:G,A:A,'Uitdraai administratie'!F:F)</f>
        <v>0</v>
      </c>
      <c r="AH728" s="128">
        <f>SUMIF('Uitdraai administratie'!G:G,A:A,'Uitdraai administratie'!F:F)</f>
        <v>0</v>
      </c>
      <c r="AI728" s="201">
        <f t="shared" si="890"/>
        <v>0</v>
      </c>
      <c r="AJ728" s="203">
        <f t="shared" si="891"/>
        <v>0</v>
      </c>
      <c r="AL728" s="174">
        <f>SUMIF('Uitdraai administratie'!G:G,A:A,'Uitdraai administratie'!T:T)</f>
        <v>0</v>
      </c>
      <c r="AM728" s="174">
        <f t="shared" si="892"/>
        <v>0</v>
      </c>
      <c r="AN728" s="174">
        <f t="shared" si="893"/>
        <v>0</v>
      </c>
    </row>
    <row r="729" spans="1:40" x14ac:dyDescent="0.25">
      <c r="A729" s="15">
        <v>6250</v>
      </c>
      <c r="B729" s="64" t="s">
        <v>585</v>
      </c>
      <c r="C729" s="64"/>
      <c r="D729" s="56"/>
      <c r="E729" s="61"/>
      <c r="F729" s="65">
        <v>1</v>
      </c>
      <c r="H729" s="59">
        <f t="shared" si="894"/>
        <v>1</v>
      </c>
      <c r="I729" s="60">
        <v>1</v>
      </c>
      <c r="J729" s="61" t="s">
        <v>77</v>
      </c>
      <c r="K729" s="57"/>
      <c r="L729" s="174">
        <f t="shared" si="883"/>
        <v>0</v>
      </c>
      <c r="M729" s="174">
        <f>0</f>
        <v>0</v>
      </c>
      <c r="N729" s="5">
        <f t="shared" si="884"/>
        <v>0</v>
      </c>
      <c r="O729" s="67"/>
      <c r="P729" s="5">
        <f t="shared" si="885"/>
        <v>0</v>
      </c>
      <c r="U729" s="5">
        <f t="shared" si="886"/>
        <v>0</v>
      </c>
      <c r="V729" s="68"/>
      <c r="W729" s="138">
        <f t="shared" si="888"/>
        <v>0</v>
      </c>
      <c r="X729" s="148"/>
      <c r="Y729" s="148"/>
      <c r="Z729" s="148"/>
      <c r="AA729" s="184">
        <f t="shared" si="889"/>
        <v>0</v>
      </c>
      <c r="AB729" s="128"/>
      <c r="AC729" s="5">
        <f>SUMIF('Uitdraai administratie'!G:G,A:A,'Uitdraai administratie'!F:F)</f>
        <v>0</v>
      </c>
      <c r="AH729" s="137"/>
      <c r="AI729" s="201">
        <f t="shared" si="890"/>
        <v>0</v>
      </c>
      <c r="AJ729" s="203">
        <f t="shared" si="891"/>
        <v>0</v>
      </c>
      <c r="AL729" s="174">
        <f>SUMIF('Uitdraai administratie'!G:G,A:A,'Uitdraai administratie'!T:T)</f>
        <v>0</v>
      </c>
      <c r="AM729" s="174">
        <f t="shared" si="892"/>
        <v>0</v>
      </c>
      <c r="AN729" s="174">
        <f t="shared" si="893"/>
        <v>0</v>
      </c>
    </row>
    <row r="730" spans="1:40" x14ac:dyDescent="0.25">
      <c r="A730" s="69">
        <v>6251</v>
      </c>
      <c r="B730" s="64" t="s">
        <v>114</v>
      </c>
      <c r="C730" s="64"/>
      <c r="D730" s="56"/>
      <c r="E730" s="61"/>
      <c r="F730" s="65">
        <v>1</v>
      </c>
      <c r="H730" s="59">
        <f t="shared" si="894"/>
        <v>1</v>
      </c>
      <c r="I730" s="60">
        <v>1</v>
      </c>
      <c r="J730" s="61" t="s">
        <v>77</v>
      </c>
      <c r="K730" s="57"/>
      <c r="L730" s="174">
        <f t="shared" si="883"/>
        <v>0</v>
      </c>
      <c r="M730" s="174">
        <f>0</f>
        <v>0</v>
      </c>
      <c r="N730" s="5">
        <f t="shared" si="884"/>
        <v>0</v>
      </c>
      <c r="O730" s="67"/>
      <c r="P730" s="5">
        <f t="shared" si="885"/>
        <v>0</v>
      </c>
      <c r="U730" s="5">
        <f t="shared" si="886"/>
        <v>0</v>
      </c>
      <c r="V730" s="68"/>
      <c r="W730" s="138">
        <f t="shared" si="888"/>
        <v>0</v>
      </c>
      <c r="X730" s="148"/>
      <c r="Y730" s="148"/>
      <c r="Z730" s="148"/>
      <c r="AA730" s="184">
        <f t="shared" si="889"/>
        <v>0</v>
      </c>
      <c r="AB730" s="128"/>
      <c r="AC730" s="5">
        <f>SUMIF('Uitdraai administratie'!G:G,A:A,'Uitdraai administratie'!F:F)</f>
        <v>0</v>
      </c>
      <c r="AH730" s="137"/>
      <c r="AI730" s="201">
        <f t="shared" si="890"/>
        <v>0</v>
      </c>
      <c r="AJ730" s="203">
        <f t="shared" si="891"/>
        <v>0</v>
      </c>
      <c r="AL730" s="174">
        <f>SUMIF('Uitdraai administratie'!G:G,A:A,'Uitdraai administratie'!T:T)</f>
        <v>0</v>
      </c>
      <c r="AM730" s="174">
        <f t="shared" si="892"/>
        <v>0</v>
      </c>
      <c r="AN730" s="174">
        <f t="shared" si="893"/>
        <v>0</v>
      </c>
    </row>
    <row r="731" spans="1:40" x14ac:dyDescent="0.25">
      <c r="A731" s="69">
        <v>6252</v>
      </c>
      <c r="B731" s="70" t="s">
        <v>586</v>
      </c>
      <c r="C731" s="70"/>
      <c r="D731" s="56"/>
      <c r="E731" s="61"/>
      <c r="F731" s="65">
        <v>1</v>
      </c>
      <c r="H731" s="59">
        <f t="shared" si="894"/>
        <v>1</v>
      </c>
      <c r="I731" s="60">
        <v>1</v>
      </c>
      <c r="J731" s="61" t="s">
        <v>77</v>
      </c>
      <c r="K731" s="57"/>
      <c r="L731" s="174">
        <f t="shared" si="883"/>
        <v>0</v>
      </c>
      <c r="M731" s="174">
        <f>0</f>
        <v>0</v>
      </c>
      <c r="N731" s="5">
        <f t="shared" si="884"/>
        <v>0</v>
      </c>
      <c r="O731" s="67"/>
      <c r="P731" s="5">
        <f t="shared" si="885"/>
        <v>0</v>
      </c>
      <c r="U731" s="5">
        <f t="shared" si="886"/>
        <v>0</v>
      </c>
      <c r="V731" s="63">
        <f>P731</f>
        <v>0</v>
      </c>
      <c r="W731" s="139">
        <f t="shared" si="888"/>
        <v>0</v>
      </c>
      <c r="AA731" s="184">
        <f t="shared" si="889"/>
        <v>0</v>
      </c>
      <c r="AB731" s="128"/>
      <c r="AC731" s="5">
        <f>SUMIF('Uitdraai administratie'!G:G,A:A,'Uitdraai administratie'!F:F)</f>
        <v>0</v>
      </c>
      <c r="AH731" s="128">
        <f>SUMIF('Uitdraai administratie'!G:G,A:A,'Uitdraai administratie'!F:F)</f>
        <v>0</v>
      </c>
      <c r="AI731" s="201">
        <f t="shared" si="890"/>
        <v>0</v>
      </c>
      <c r="AJ731" s="203">
        <f t="shared" si="891"/>
        <v>0</v>
      </c>
      <c r="AL731" s="174">
        <f>SUMIF('Uitdraai administratie'!G:G,A:A,'Uitdraai administratie'!T:T)</f>
        <v>0</v>
      </c>
      <c r="AM731" s="174">
        <f t="shared" si="892"/>
        <v>0</v>
      </c>
      <c r="AN731" s="174">
        <f t="shared" si="893"/>
        <v>0</v>
      </c>
    </row>
    <row r="732" spans="1:40" x14ac:dyDescent="0.25">
      <c r="A732" s="69">
        <v>6253</v>
      </c>
      <c r="B732" s="64" t="s">
        <v>116</v>
      </c>
      <c r="C732" s="64"/>
      <c r="D732" s="56"/>
      <c r="E732" s="61"/>
      <c r="F732" s="65">
        <v>1</v>
      </c>
      <c r="H732" s="59">
        <f t="shared" si="894"/>
        <v>1</v>
      </c>
      <c r="I732" s="60">
        <v>1</v>
      </c>
      <c r="J732" s="61" t="s">
        <v>77</v>
      </c>
      <c r="K732" s="57"/>
      <c r="L732" s="174">
        <f t="shared" si="883"/>
        <v>0</v>
      </c>
      <c r="M732" s="174">
        <f>0</f>
        <v>0</v>
      </c>
      <c r="N732" s="5">
        <f t="shared" si="884"/>
        <v>0</v>
      </c>
      <c r="O732" s="67"/>
      <c r="P732" s="5">
        <f t="shared" si="885"/>
        <v>0</v>
      </c>
      <c r="U732" s="5">
        <f t="shared" si="886"/>
        <v>0</v>
      </c>
      <c r="V732" s="68"/>
      <c r="W732" s="138">
        <f t="shared" si="888"/>
        <v>0</v>
      </c>
      <c r="X732" s="148"/>
      <c r="Y732" s="148"/>
      <c r="Z732" s="148"/>
      <c r="AA732" s="184">
        <f t="shared" si="889"/>
        <v>0</v>
      </c>
      <c r="AB732" s="128"/>
      <c r="AC732" s="5">
        <f>SUMIF('Uitdraai administratie'!G:G,A:A,'Uitdraai administratie'!F:F)</f>
        <v>0</v>
      </c>
      <c r="AH732" s="137"/>
      <c r="AI732" s="201">
        <f t="shared" si="890"/>
        <v>0</v>
      </c>
      <c r="AJ732" s="203">
        <f t="shared" si="891"/>
        <v>0</v>
      </c>
      <c r="AL732" s="174">
        <f>SUMIF('Uitdraai administratie'!G:G,A:A,'Uitdraai administratie'!T:T)</f>
        <v>0</v>
      </c>
      <c r="AM732" s="174">
        <f t="shared" si="892"/>
        <v>0</v>
      </c>
      <c r="AN732" s="174">
        <f t="shared" si="893"/>
        <v>0</v>
      </c>
    </row>
    <row r="733" spans="1:40" x14ac:dyDescent="0.25">
      <c r="A733" s="69">
        <v>6256</v>
      </c>
      <c r="B733" s="64" t="s">
        <v>587</v>
      </c>
      <c r="C733" s="64"/>
      <c r="D733" s="56"/>
      <c r="E733" s="61"/>
      <c r="F733" s="65">
        <v>1</v>
      </c>
      <c r="H733" s="59">
        <f t="shared" si="894"/>
        <v>1</v>
      </c>
      <c r="I733" s="60">
        <v>1</v>
      </c>
      <c r="J733" s="61" t="s">
        <v>77</v>
      </c>
      <c r="K733" s="57"/>
      <c r="L733" s="174">
        <f t="shared" si="883"/>
        <v>0</v>
      </c>
      <c r="M733" s="174">
        <f>0</f>
        <v>0</v>
      </c>
      <c r="N733" s="5">
        <f t="shared" si="884"/>
        <v>0</v>
      </c>
      <c r="O733" s="67"/>
      <c r="P733" s="5">
        <f t="shared" si="885"/>
        <v>0</v>
      </c>
      <c r="U733" s="5">
        <f t="shared" si="886"/>
        <v>0</v>
      </c>
      <c r="V733" s="63">
        <f>P733</f>
        <v>0</v>
      </c>
      <c r="W733" s="139">
        <f t="shared" si="888"/>
        <v>0</v>
      </c>
      <c r="AA733" s="184">
        <f t="shared" si="889"/>
        <v>0</v>
      </c>
      <c r="AB733" s="128"/>
      <c r="AC733" s="5">
        <f>SUMIF('Uitdraai administratie'!G:G,A:A,'Uitdraai administratie'!F:F)</f>
        <v>0</v>
      </c>
      <c r="AH733" s="128">
        <f>SUMIF('Uitdraai administratie'!G:G,A:A,'Uitdraai administratie'!F:F)</f>
        <v>0</v>
      </c>
      <c r="AI733" s="201">
        <f t="shared" si="890"/>
        <v>0</v>
      </c>
      <c r="AJ733" s="203">
        <f t="shared" si="891"/>
        <v>0</v>
      </c>
      <c r="AL733" s="174">
        <f>SUMIF('Uitdraai administratie'!G:G,A:A,'Uitdraai administratie'!T:T)</f>
        <v>0</v>
      </c>
      <c r="AM733" s="174">
        <f t="shared" si="892"/>
        <v>0</v>
      </c>
      <c r="AN733" s="174">
        <f t="shared" si="893"/>
        <v>0</v>
      </c>
    </row>
    <row r="734" spans="1:40" x14ac:dyDescent="0.25">
      <c r="A734" s="69">
        <v>6257</v>
      </c>
      <c r="B734" s="64" t="s">
        <v>588</v>
      </c>
      <c r="C734" s="64"/>
      <c r="D734" s="56"/>
      <c r="E734" s="61"/>
      <c r="F734" s="65">
        <v>1</v>
      </c>
      <c r="H734" s="59">
        <f t="shared" si="894"/>
        <v>1</v>
      </c>
      <c r="I734" s="60">
        <v>1</v>
      </c>
      <c r="J734" s="61" t="s">
        <v>77</v>
      </c>
      <c r="K734" s="57"/>
      <c r="L734" s="174">
        <f t="shared" si="883"/>
        <v>0</v>
      </c>
      <c r="M734" s="174">
        <f>0</f>
        <v>0</v>
      </c>
      <c r="N734" s="5">
        <f t="shared" si="884"/>
        <v>0</v>
      </c>
      <c r="O734" s="67"/>
      <c r="P734" s="5">
        <f t="shared" si="885"/>
        <v>0</v>
      </c>
      <c r="U734" s="5">
        <f t="shared" si="886"/>
        <v>0</v>
      </c>
      <c r="V734" s="63">
        <f>P734</f>
        <v>0</v>
      </c>
      <c r="W734" s="139">
        <f t="shared" si="888"/>
        <v>0</v>
      </c>
      <c r="AA734" s="184">
        <f t="shared" si="889"/>
        <v>0</v>
      </c>
      <c r="AB734" s="128"/>
      <c r="AC734" s="5">
        <f>SUMIF('Uitdraai administratie'!G:G,A:A,'Uitdraai administratie'!F:F)</f>
        <v>0</v>
      </c>
      <c r="AH734" s="128">
        <f>SUMIF('Uitdraai administratie'!G:G,A:A,'Uitdraai administratie'!F:F)</f>
        <v>0</v>
      </c>
      <c r="AI734" s="201">
        <f t="shared" si="890"/>
        <v>0</v>
      </c>
      <c r="AJ734" s="203">
        <f t="shared" si="891"/>
        <v>0</v>
      </c>
      <c r="AL734" s="174">
        <f>SUMIF('Uitdraai administratie'!G:G,A:A,'Uitdraai administratie'!T:T)</f>
        <v>0</v>
      </c>
      <c r="AM734" s="174">
        <f t="shared" si="892"/>
        <v>0</v>
      </c>
      <c r="AN734" s="174">
        <f t="shared" si="893"/>
        <v>0</v>
      </c>
    </row>
    <row r="735" spans="1:40" x14ac:dyDescent="0.25">
      <c r="A735" s="69">
        <v>6258</v>
      </c>
      <c r="B735" s="64" t="s">
        <v>589</v>
      </c>
      <c r="C735" s="64" t="s">
        <v>412</v>
      </c>
      <c r="D735" s="56"/>
      <c r="E735" s="61"/>
      <c r="F735" s="65">
        <v>1</v>
      </c>
      <c r="H735" s="59">
        <f t="shared" si="894"/>
        <v>1</v>
      </c>
      <c r="I735" s="60">
        <v>1</v>
      </c>
      <c r="J735" s="61" t="s">
        <v>77</v>
      </c>
      <c r="K735" s="57"/>
      <c r="L735" s="174">
        <f t="shared" si="883"/>
        <v>0</v>
      </c>
      <c r="M735" s="174">
        <f>0</f>
        <v>0</v>
      </c>
      <c r="N735" s="5">
        <f t="shared" si="884"/>
        <v>0</v>
      </c>
      <c r="O735" s="67"/>
      <c r="P735" s="5">
        <f t="shared" si="885"/>
        <v>0</v>
      </c>
      <c r="U735" s="5">
        <f t="shared" si="886"/>
        <v>0</v>
      </c>
      <c r="V735" s="63">
        <f>P735</f>
        <v>0</v>
      </c>
      <c r="W735" s="139">
        <f t="shared" si="888"/>
        <v>0</v>
      </c>
      <c r="AA735" s="184">
        <f t="shared" si="889"/>
        <v>0</v>
      </c>
      <c r="AB735" s="128"/>
      <c r="AC735" s="5">
        <f>SUMIF('Uitdraai administratie'!G:G,A:A,'Uitdraai administratie'!F:F)</f>
        <v>0</v>
      </c>
      <c r="AH735" s="128">
        <f>SUMIF('Uitdraai administratie'!G:G,A:A,'Uitdraai administratie'!F:F)</f>
        <v>0</v>
      </c>
      <c r="AI735" s="201">
        <f t="shared" si="890"/>
        <v>0</v>
      </c>
      <c r="AJ735" s="203">
        <f t="shared" si="891"/>
        <v>0</v>
      </c>
      <c r="AL735" s="174">
        <f>SUMIF('Uitdraai administratie'!G:G,A:A,'Uitdraai administratie'!T:T)</f>
        <v>0</v>
      </c>
      <c r="AM735" s="174">
        <f t="shared" si="892"/>
        <v>0</v>
      </c>
      <c r="AN735" s="174">
        <f t="shared" si="893"/>
        <v>0</v>
      </c>
    </row>
    <row r="736" spans="1:40" x14ac:dyDescent="0.25">
      <c r="A736" s="69">
        <v>6259</v>
      </c>
      <c r="B736" s="64" t="s">
        <v>590</v>
      </c>
      <c r="C736" s="64" t="s">
        <v>412</v>
      </c>
      <c r="D736" s="56"/>
      <c r="F736" s="65">
        <v>1</v>
      </c>
      <c r="H736" s="59">
        <f t="shared" si="894"/>
        <v>1</v>
      </c>
      <c r="I736" s="60">
        <v>1</v>
      </c>
      <c r="J736" s="61" t="s">
        <v>77</v>
      </c>
      <c r="K736" s="57"/>
      <c r="L736" s="174">
        <f t="shared" si="883"/>
        <v>0</v>
      </c>
      <c r="M736" s="174">
        <f>0</f>
        <v>0</v>
      </c>
      <c r="N736" s="5">
        <f t="shared" si="884"/>
        <v>0</v>
      </c>
      <c r="O736" s="67"/>
      <c r="P736" s="5">
        <f t="shared" si="885"/>
        <v>0</v>
      </c>
      <c r="Q736" s="63">
        <f>N736</f>
        <v>0</v>
      </c>
      <c r="U736" s="5">
        <f t="shared" si="886"/>
        <v>0</v>
      </c>
      <c r="V736" s="68"/>
      <c r="W736" s="138">
        <f t="shared" si="888"/>
        <v>0</v>
      </c>
      <c r="X736" s="148"/>
      <c r="Y736" s="148"/>
      <c r="Z736" s="148"/>
      <c r="AA736" s="184">
        <f t="shared" si="889"/>
        <v>0</v>
      </c>
      <c r="AB736" s="128"/>
      <c r="AC736" s="5">
        <f>SUMIF('Uitdraai administratie'!G:G,A:A,'Uitdraai administratie'!F:F)</f>
        <v>0</v>
      </c>
      <c r="AH736" s="137"/>
      <c r="AI736" s="201">
        <f t="shared" si="890"/>
        <v>0</v>
      </c>
      <c r="AJ736" s="203">
        <f t="shared" si="891"/>
        <v>0</v>
      </c>
      <c r="AL736" s="174">
        <f>SUMIF('Uitdraai administratie'!G:G,A:A,'Uitdraai administratie'!T:T)</f>
        <v>0</v>
      </c>
      <c r="AM736" s="174">
        <f t="shared" si="892"/>
        <v>0</v>
      </c>
      <c r="AN736" s="174">
        <f t="shared" si="893"/>
        <v>0</v>
      </c>
    </row>
    <row r="737" spans="1:40" x14ac:dyDescent="0.25">
      <c r="A737" s="69">
        <v>6270</v>
      </c>
      <c r="B737" s="64" t="s">
        <v>516</v>
      </c>
      <c r="C737" s="64"/>
      <c r="D737" s="56"/>
      <c r="E737" s="61"/>
      <c r="F737" s="65">
        <v>1</v>
      </c>
      <c r="H737" s="59">
        <f t="shared" si="894"/>
        <v>1</v>
      </c>
      <c r="I737" s="60">
        <v>1</v>
      </c>
      <c r="J737" s="61" t="s">
        <v>77</v>
      </c>
      <c r="K737" s="57"/>
      <c r="L737" s="174">
        <f t="shared" si="883"/>
        <v>0</v>
      </c>
      <c r="M737" s="174">
        <f>0</f>
        <v>0</v>
      </c>
      <c r="N737" s="5">
        <f t="shared" si="884"/>
        <v>0</v>
      </c>
      <c r="O737" s="67"/>
      <c r="P737" s="5">
        <f t="shared" si="885"/>
        <v>0</v>
      </c>
      <c r="U737" s="5">
        <f t="shared" si="886"/>
        <v>0</v>
      </c>
      <c r="V737" s="63">
        <f>P737</f>
        <v>0</v>
      </c>
      <c r="W737" s="139">
        <f t="shared" si="888"/>
        <v>0</v>
      </c>
      <c r="AA737" s="184">
        <f t="shared" si="889"/>
        <v>0</v>
      </c>
      <c r="AB737" s="128"/>
      <c r="AC737" s="5">
        <f>SUMIF('Uitdraai administratie'!G:G,A:A,'Uitdraai administratie'!F:F)</f>
        <v>0</v>
      </c>
      <c r="AH737" s="128">
        <f>SUMIF('Uitdraai administratie'!G:G,A:A,'Uitdraai administratie'!F:F)</f>
        <v>0</v>
      </c>
      <c r="AI737" s="201">
        <f t="shared" si="890"/>
        <v>0</v>
      </c>
      <c r="AJ737" s="203">
        <f t="shared" si="891"/>
        <v>0</v>
      </c>
      <c r="AL737" s="174">
        <f>SUMIF('Uitdraai administratie'!G:G,A:A,'Uitdraai administratie'!T:T)</f>
        <v>0</v>
      </c>
      <c r="AM737" s="174">
        <f t="shared" si="892"/>
        <v>0</v>
      </c>
      <c r="AN737" s="174">
        <f t="shared" si="893"/>
        <v>0</v>
      </c>
    </row>
    <row r="738" spans="1:40" x14ac:dyDescent="0.25">
      <c r="A738" s="15">
        <v>6285</v>
      </c>
      <c r="B738" s="64" t="s">
        <v>591</v>
      </c>
      <c r="C738" s="64"/>
      <c r="D738" s="56"/>
      <c r="E738" s="61"/>
      <c r="F738" s="65">
        <v>1</v>
      </c>
      <c r="H738" s="59">
        <f t="shared" si="894"/>
        <v>1</v>
      </c>
      <c r="I738" s="60">
        <v>1</v>
      </c>
      <c r="J738" s="61" t="s">
        <v>77</v>
      </c>
      <c r="K738" s="57"/>
      <c r="L738" s="174">
        <f t="shared" si="883"/>
        <v>0</v>
      </c>
      <c r="M738" s="174">
        <f>0</f>
        <v>0</v>
      </c>
      <c r="N738" s="5">
        <f t="shared" si="884"/>
        <v>0</v>
      </c>
      <c r="O738" s="67"/>
      <c r="P738" s="5">
        <f t="shared" si="885"/>
        <v>0</v>
      </c>
      <c r="U738" s="5">
        <f t="shared" si="886"/>
        <v>0</v>
      </c>
      <c r="V738" s="68"/>
      <c r="W738" s="138">
        <f t="shared" si="888"/>
        <v>0</v>
      </c>
      <c r="X738" s="148"/>
      <c r="Y738" s="148"/>
      <c r="Z738" s="148"/>
      <c r="AA738" s="184">
        <f t="shared" si="889"/>
        <v>0</v>
      </c>
      <c r="AB738" s="128"/>
      <c r="AC738" s="5">
        <f>SUMIF('Uitdraai administratie'!G:G,A:A,'Uitdraai administratie'!F:F)</f>
        <v>0</v>
      </c>
      <c r="AH738" s="137"/>
      <c r="AI738" s="201">
        <f t="shared" si="890"/>
        <v>0</v>
      </c>
      <c r="AJ738" s="203">
        <f t="shared" si="891"/>
        <v>0</v>
      </c>
      <c r="AL738" s="174">
        <f>SUMIF('Uitdraai administratie'!G:G,A:A,'Uitdraai administratie'!T:T)</f>
        <v>0</v>
      </c>
      <c r="AM738" s="174">
        <f t="shared" si="892"/>
        <v>0</v>
      </c>
      <c r="AN738" s="174">
        <f t="shared" si="893"/>
        <v>0</v>
      </c>
    </row>
    <row r="739" spans="1:40" x14ac:dyDescent="0.25">
      <c r="A739" s="69">
        <v>6294</v>
      </c>
      <c r="B739" s="64" t="s">
        <v>517</v>
      </c>
      <c r="C739" s="64"/>
      <c r="D739" s="56"/>
      <c r="F739" s="65">
        <v>1</v>
      </c>
      <c r="H739" s="59">
        <f t="shared" si="894"/>
        <v>1</v>
      </c>
      <c r="I739" s="60">
        <v>1</v>
      </c>
      <c r="J739" s="61" t="s">
        <v>77</v>
      </c>
      <c r="K739" s="57"/>
      <c r="L739" s="174">
        <f t="shared" si="883"/>
        <v>0</v>
      </c>
      <c r="M739" s="174">
        <f>0</f>
        <v>0</v>
      </c>
      <c r="N739" s="5">
        <f t="shared" si="884"/>
        <v>0</v>
      </c>
      <c r="O739" s="67"/>
      <c r="P739" s="5">
        <f t="shared" si="885"/>
        <v>0</v>
      </c>
      <c r="U739" s="5">
        <f t="shared" si="886"/>
        <v>0</v>
      </c>
      <c r="V739" s="68"/>
      <c r="W739" s="138">
        <f t="shared" si="888"/>
        <v>0</v>
      </c>
      <c r="X739" s="148"/>
      <c r="Y739" s="148"/>
      <c r="Z739" s="148"/>
      <c r="AA739" s="184">
        <f t="shared" si="889"/>
        <v>0</v>
      </c>
      <c r="AB739" s="128"/>
      <c r="AC739" s="5">
        <f>SUMIF('Uitdraai administratie'!G:G,A:A,'Uitdraai administratie'!F:F)</f>
        <v>0</v>
      </c>
      <c r="AH739" s="137"/>
      <c r="AI739" s="201">
        <f t="shared" si="890"/>
        <v>0</v>
      </c>
      <c r="AJ739" s="203">
        <f t="shared" si="891"/>
        <v>0</v>
      </c>
      <c r="AL739" s="174">
        <f>SUMIF('Uitdraai administratie'!G:G,A:A,'Uitdraai administratie'!T:T)</f>
        <v>0</v>
      </c>
      <c r="AM739" s="174">
        <f t="shared" si="892"/>
        <v>0</v>
      </c>
      <c r="AN739" s="174">
        <f t="shared" si="893"/>
        <v>0</v>
      </c>
    </row>
    <row r="740" spans="1:40" x14ac:dyDescent="0.25">
      <c r="A740" s="15"/>
      <c r="B740" s="71" t="s">
        <v>6</v>
      </c>
      <c r="C740" s="71"/>
      <c r="D740" s="56"/>
      <c r="E740" s="61"/>
      <c r="H740" s="89"/>
      <c r="I740" s="90"/>
      <c r="J740" s="91" t="s">
        <v>592</v>
      </c>
      <c r="K740" s="92" t="e">
        <f>N740/N66</f>
        <v>#DIV/0!</v>
      </c>
      <c r="L740" s="170">
        <f t="shared" ref="L740:M740" si="895">SUM(L711:L739)</f>
        <v>0</v>
      </c>
      <c r="M740" s="170">
        <f t="shared" si="895"/>
        <v>0</v>
      </c>
      <c r="N740" s="27">
        <f t="shared" ref="N740:W740" si="896">SUM(N711:N739)</f>
        <v>0</v>
      </c>
      <c r="O740" s="72">
        <f t="shared" si="896"/>
        <v>0</v>
      </c>
      <c r="P740" s="27">
        <f t="shared" si="896"/>
        <v>0</v>
      </c>
      <c r="Q740" s="73">
        <f t="shared" si="896"/>
        <v>0</v>
      </c>
      <c r="R740" s="73">
        <f t="shared" si="896"/>
        <v>0</v>
      </c>
      <c r="S740" s="73">
        <f t="shared" si="896"/>
        <v>0</v>
      </c>
      <c r="T740" s="73">
        <f t="shared" si="896"/>
        <v>0</v>
      </c>
      <c r="U740" s="27">
        <f t="shared" si="896"/>
        <v>0</v>
      </c>
      <c r="V740" s="73">
        <f t="shared" si="896"/>
        <v>0</v>
      </c>
      <c r="W740" s="141">
        <f t="shared" si="896"/>
        <v>0</v>
      </c>
      <c r="X740" s="147"/>
      <c r="Y740" s="147"/>
      <c r="Z740" s="142"/>
      <c r="AA740" s="181">
        <f t="shared" ref="AA740:AJ740" si="897">SUM(AA711:AA739)</f>
        <v>0</v>
      </c>
      <c r="AB740" s="124">
        <f t="shared" si="897"/>
        <v>0</v>
      </c>
      <c r="AC740" s="27">
        <f t="shared" si="897"/>
        <v>0</v>
      </c>
      <c r="AD740" s="124">
        <f t="shared" si="897"/>
        <v>0</v>
      </c>
      <c r="AE740" s="124">
        <f t="shared" si="897"/>
        <v>0</v>
      </c>
      <c r="AF740" s="124">
        <f t="shared" si="897"/>
        <v>0</v>
      </c>
      <c r="AG740" s="124">
        <f t="shared" si="897"/>
        <v>0</v>
      </c>
      <c r="AH740" s="124">
        <f t="shared" si="897"/>
        <v>0</v>
      </c>
      <c r="AI740" s="201">
        <f t="shared" si="897"/>
        <v>0</v>
      </c>
      <c r="AJ740" s="203">
        <f t="shared" si="897"/>
        <v>0</v>
      </c>
      <c r="AL740" s="170">
        <f t="shared" ref="AL740:AM740" si="898">SUM(AL711:AL739)</f>
        <v>0</v>
      </c>
      <c r="AM740" s="170">
        <f t="shared" si="898"/>
        <v>0</v>
      </c>
      <c r="AN740" s="170">
        <f t="shared" ref="AN740" si="899">SUM(AN711:AN739)</f>
        <v>0</v>
      </c>
    </row>
    <row r="741" spans="1:40" x14ac:dyDescent="0.25">
      <c r="A741" s="15"/>
      <c r="B741" s="71"/>
      <c r="C741" s="71"/>
      <c r="D741" s="56"/>
      <c r="H741" s="59"/>
      <c r="J741" s="85"/>
      <c r="K741" s="57"/>
      <c r="L741" s="172"/>
      <c r="M741" s="172"/>
      <c r="N741" s="40"/>
      <c r="O741" s="86"/>
      <c r="P741" s="40"/>
      <c r="U741" s="5"/>
      <c r="AA741" s="183"/>
      <c r="AB741" s="132"/>
      <c r="AC741" s="40"/>
      <c r="AL741" s="172"/>
      <c r="AM741" s="172"/>
      <c r="AN741" s="172"/>
    </row>
    <row r="742" spans="1:40" x14ac:dyDescent="0.25">
      <c r="A742" s="23">
        <v>6500</v>
      </c>
      <c r="B742" s="8" t="s">
        <v>66</v>
      </c>
      <c r="C742" s="8"/>
      <c r="D742" s="56"/>
      <c r="E742" s="61"/>
      <c r="H742" s="59"/>
      <c r="J742" s="61"/>
      <c r="K742" s="57"/>
      <c r="L742" s="174"/>
      <c r="M742" s="174"/>
      <c r="N742" s="5"/>
      <c r="O742" s="67"/>
      <c r="U742" s="5"/>
      <c r="AA742" s="184"/>
      <c r="AB742" s="128"/>
      <c r="AL742" s="174"/>
      <c r="AM742" s="174"/>
      <c r="AN742" s="174"/>
    </row>
    <row r="743" spans="1:40" x14ac:dyDescent="0.25">
      <c r="A743" s="15">
        <v>6540</v>
      </c>
      <c r="B743" s="64" t="s">
        <v>593</v>
      </c>
      <c r="C743" s="64"/>
      <c r="D743" s="56"/>
      <c r="E743" s="93"/>
      <c r="F743" s="65">
        <v>1</v>
      </c>
      <c r="H743" s="59">
        <f t="shared" ref="H743:H752" si="900">SUM(E743:G743)</f>
        <v>1</v>
      </c>
      <c r="I743" s="60">
        <v>1</v>
      </c>
      <c r="J743" s="88" t="s">
        <v>77</v>
      </c>
      <c r="K743" s="75"/>
      <c r="L743" s="174">
        <f t="shared" ref="L743:L752" si="901">H:H*I:I*K:K</f>
        <v>0</v>
      </c>
      <c r="M743" s="174">
        <f>0</f>
        <v>0</v>
      </c>
      <c r="N743" s="5">
        <f t="shared" ref="N743:N752" si="902">L:L+M:M</f>
        <v>0</v>
      </c>
      <c r="O743" s="67"/>
      <c r="P743" s="5">
        <f t="shared" ref="P743:P752" si="903">MAX(N743-SUM(Q743:T743),0)</f>
        <v>0</v>
      </c>
      <c r="U743" s="5">
        <f t="shared" ref="U743:U752" si="904">N743-SUM(P743:T743)</f>
        <v>0</v>
      </c>
      <c r="V743" s="63">
        <f t="shared" ref="V743:V748" si="905">P743</f>
        <v>0</v>
      </c>
      <c r="W743" s="139">
        <f t="shared" ref="W743:W752" si="906">X:X+Y:Y</f>
        <v>0</v>
      </c>
      <c r="AA743" s="184">
        <f t="shared" ref="AA743:AA752" si="907">AC:AC+AD:AD+AE:AE+AF:AF+AG:AG</f>
        <v>0</v>
      </c>
      <c r="AB743" s="128"/>
      <c r="AC743" s="5">
        <f>SUMIF('Uitdraai administratie'!G:G,A:A,'Uitdraai administratie'!F:F)</f>
        <v>0</v>
      </c>
      <c r="AH743" s="128">
        <f>SUMIF('Uitdraai administratie'!G:G,A:A,'Uitdraai administratie'!F:F)</f>
        <v>0</v>
      </c>
      <c r="AI743" s="201">
        <f t="shared" ref="AI743:AI752" si="908">W:W+AA:AA</f>
        <v>0</v>
      </c>
      <c r="AJ743" s="203">
        <f t="shared" ref="AJ743:AJ752" si="909">N:N-AI:AI</f>
        <v>0</v>
      </c>
      <c r="AL743" s="174">
        <f>SUMIF('Uitdraai administratie'!G:G,A:A,'Uitdraai administratie'!T:T)</f>
        <v>0</v>
      </c>
      <c r="AM743" s="174">
        <f t="shared" ref="AM743:AM752" si="910">M:M</f>
        <v>0</v>
      </c>
      <c r="AN743" s="174">
        <f t="shared" ref="AN743:AN752" si="911">AM:AM-AL:AL</f>
        <v>0</v>
      </c>
    </row>
    <row r="744" spans="1:40" x14ac:dyDescent="0.25">
      <c r="A744" s="15" t="s">
        <v>660</v>
      </c>
      <c r="B744" s="192" t="s">
        <v>661</v>
      </c>
      <c r="C744" s="64"/>
      <c r="D744" s="56"/>
      <c r="E744" s="61"/>
      <c r="F744" s="65">
        <v>1</v>
      </c>
      <c r="H744" s="59">
        <f t="shared" ref="H744" si="912">SUM(E744:G744)</f>
        <v>1</v>
      </c>
      <c r="I744" s="60">
        <v>1</v>
      </c>
      <c r="J744" s="88" t="s">
        <v>77</v>
      </c>
      <c r="K744" s="57"/>
      <c r="L744" s="174">
        <f t="shared" si="901"/>
        <v>0</v>
      </c>
      <c r="M744" s="174">
        <f>0</f>
        <v>0</v>
      </c>
      <c r="N744" s="5">
        <f t="shared" si="902"/>
        <v>0</v>
      </c>
      <c r="O744" s="67"/>
      <c r="P744" s="5">
        <f t="shared" ref="P744" si="913">MAX(N744-SUM(Q744:T744),0)</f>
        <v>0</v>
      </c>
      <c r="U744" s="5">
        <f t="shared" ref="U744" si="914">N744-SUM(P744:T744)</f>
        <v>0</v>
      </c>
      <c r="V744" s="63">
        <f t="shared" si="905"/>
        <v>0</v>
      </c>
      <c r="W744" s="139">
        <f t="shared" si="906"/>
        <v>0</v>
      </c>
      <c r="AA744" s="184">
        <f t="shared" si="907"/>
        <v>0</v>
      </c>
      <c r="AB744" s="128"/>
      <c r="AC744" s="5">
        <f>SUMIF('Uitdraai administratie'!G:G,A:A,'Uitdraai administratie'!F:F)</f>
        <v>0</v>
      </c>
      <c r="AH744" s="128">
        <f>SUMIF('Uitdraai administratie'!G:G,A:A,'Uitdraai administratie'!F:F)</f>
        <v>0</v>
      </c>
      <c r="AI744" s="201">
        <f t="shared" si="908"/>
        <v>0</v>
      </c>
      <c r="AJ744" s="203">
        <f t="shared" si="909"/>
        <v>0</v>
      </c>
      <c r="AL744" s="174">
        <f>SUMIF('Uitdraai administratie'!G:G,A:A,'Uitdraai administratie'!T:T)</f>
        <v>0</v>
      </c>
      <c r="AM744" s="174">
        <f t="shared" si="910"/>
        <v>0</v>
      </c>
      <c r="AN744" s="174">
        <f t="shared" si="911"/>
        <v>0</v>
      </c>
    </row>
    <row r="745" spans="1:40" x14ac:dyDescent="0.25">
      <c r="A745" s="15">
        <v>6561</v>
      </c>
      <c r="B745" s="64" t="s">
        <v>594</v>
      </c>
      <c r="C745" s="64"/>
      <c r="D745" s="56"/>
      <c r="E745" s="61"/>
      <c r="F745" s="65">
        <v>1</v>
      </c>
      <c r="H745" s="59">
        <f t="shared" si="900"/>
        <v>1</v>
      </c>
      <c r="I745" s="60">
        <v>1</v>
      </c>
      <c r="J745" s="88" t="s">
        <v>77</v>
      </c>
      <c r="K745" s="57"/>
      <c r="L745" s="174">
        <f t="shared" si="901"/>
        <v>0</v>
      </c>
      <c r="M745" s="174">
        <f>0</f>
        <v>0</v>
      </c>
      <c r="N745" s="5">
        <f t="shared" si="902"/>
        <v>0</v>
      </c>
      <c r="O745" s="67"/>
      <c r="P745" s="5">
        <f t="shared" si="903"/>
        <v>0</v>
      </c>
      <c r="U745" s="5">
        <f t="shared" si="904"/>
        <v>0</v>
      </c>
      <c r="V745" s="63">
        <f t="shared" si="905"/>
        <v>0</v>
      </c>
      <c r="W745" s="139">
        <f t="shared" si="906"/>
        <v>0</v>
      </c>
      <c r="AA745" s="184">
        <f t="shared" si="907"/>
        <v>0</v>
      </c>
      <c r="AB745" s="128"/>
      <c r="AC745" s="5">
        <f>SUMIF('Uitdraai administratie'!G:G,A:A,'Uitdraai administratie'!F:F)</f>
        <v>0</v>
      </c>
      <c r="AH745" s="128">
        <f>SUMIF('Uitdraai administratie'!G:G,A:A,'Uitdraai administratie'!F:F)</f>
        <v>0</v>
      </c>
      <c r="AI745" s="201">
        <f t="shared" si="908"/>
        <v>0</v>
      </c>
      <c r="AJ745" s="203">
        <f t="shared" si="909"/>
        <v>0</v>
      </c>
      <c r="AL745" s="174">
        <f>SUMIF('Uitdraai administratie'!G:G,A:A,'Uitdraai administratie'!T:T)</f>
        <v>0</v>
      </c>
      <c r="AM745" s="174">
        <f t="shared" si="910"/>
        <v>0</v>
      </c>
      <c r="AN745" s="174">
        <f t="shared" si="911"/>
        <v>0</v>
      </c>
    </row>
    <row r="746" spans="1:40" x14ac:dyDescent="0.25">
      <c r="A746" s="15">
        <v>6562</v>
      </c>
      <c r="B746" s="64" t="s">
        <v>595</v>
      </c>
      <c r="C746" s="64"/>
      <c r="D746" s="56"/>
      <c r="E746" s="61"/>
      <c r="F746" s="65">
        <v>1</v>
      </c>
      <c r="H746" s="59">
        <f t="shared" si="900"/>
        <v>1</v>
      </c>
      <c r="I746" s="60">
        <v>1</v>
      </c>
      <c r="J746" s="88" t="s">
        <v>77</v>
      </c>
      <c r="K746" s="57"/>
      <c r="L746" s="174">
        <f t="shared" si="901"/>
        <v>0</v>
      </c>
      <c r="M746" s="174">
        <f>0</f>
        <v>0</v>
      </c>
      <c r="N746" s="5">
        <f t="shared" si="902"/>
        <v>0</v>
      </c>
      <c r="O746" s="67"/>
      <c r="P746" s="5">
        <f t="shared" si="903"/>
        <v>0</v>
      </c>
      <c r="U746" s="5">
        <f t="shared" si="904"/>
        <v>0</v>
      </c>
      <c r="V746" s="63">
        <f t="shared" si="905"/>
        <v>0</v>
      </c>
      <c r="W746" s="139">
        <f t="shared" si="906"/>
        <v>0</v>
      </c>
      <c r="AA746" s="184">
        <f t="shared" si="907"/>
        <v>0</v>
      </c>
      <c r="AB746" s="128"/>
      <c r="AC746" s="5">
        <f>SUMIF('Uitdraai administratie'!G:G,A:A,'Uitdraai administratie'!F:F)</f>
        <v>0</v>
      </c>
      <c r="AH746" s="128">
        <f>SUMIF('Uitdraai administratie'!G:G,A:A,'Uitdraai administratie'!F:F)</f>
        <v>0</v>
      </c>
      <c r="AI746" s="201">
        <f t="shared" si="908"/>
        <v>0</v>
      </c>
      <c r="AJ746" s="203">
        <f t="shared" si="909"/>
        <v>0</v>
      </c>
      <c r="AL746" s="174">
        <f>SUMIF('Uitdraai administratie'!G:G,A:A,'Uitdraai administratie'!T:T)</f>
        <v>0</v>
      </c>
      <c r="AM746" s="174">
        <f t="shared" si="910"/>
        <v>0</v>
      </c>
      <c r="AN746" s="174">
        <f t="shared" si="911"/>
        <v>0</v>
      </c>
    </row>
    <row r="747" spans="1:40" x14ac:dyDescent="0.25">
      <c r="A747" s="15">
        <v>6563</v>
      </c>
      <c r="B747" s="64" t="s">
        <v>596</v>
      </c>
      <c r="C747" s="64"/>
      <c r="D747" s="56"/>
      <c r="E747" s="61"/>
      <c r="F747" s="65">
        <v>1</v>
      </c>
      <c r="H747" s="59">
        <f t="shared" si="900"/>
        <v>1</v>
      </c>
      <c r="I747" s="60">
        <v>1</v>
      </c>
      <c r="J747" s="88" t="s">
        <v>77</v>
      </c>
      <c r="K747" s="57"/>
      <c r="L747" s="174">
        <f t="shared" si="901"/>
        <v>0</v>
      </c>
      <c r="M747" s="174">
        <f>0</f>
        <v>0</v>
      </c>
      <c r="N747" s="5">
        <f t="shared" si="902"/>
        <v>0</v>
      </c>
      <c r="O747" s="67"/>
      <c r="P747" s="5">
        <f t="shared" si="903"/>
        <v>0</v>
      </c>
      <c r="U747" s="5">
        <f t="shared" si="904"/>
        <v>0</v>
      </c>
      <c r="V747" s="63">
        <f t="shared" si="905"/>
        <v>0</v>
      </c>
      <c r="W747" s="139">
        <f t="shared" si="906"/>
        <v>0</v>
      </c>
      <c r="AA747" s="184">
        <f t="shared" si="907"/>
        <v>0</v>
      </c>
      <c r="AB747" s="128"/>
      <c r="AC747" s="5">
        <f>SUMIF('Uitdraai administratie'!G:G,A:A,'Uitdraai administratie'!F:F)</f>
        <v>0</v>
      </c>
      <c r="AH747" s="128">
        <f>SUMIF('Uitdraai administratie'!G:G,A:A,'Uitdraai administratie'!F:F)</f>
        <v>0</v>
      </c>
      <c r="AI747" s="201">
        <f t="shared" si="908"/>
        <v>0</v>
      </c>
      <c r="AJ747" s="203">
        <f t="shared" si="909"/>
        <v>0</v>
      </c>
      <c r="AL747" s="174">
        <f>SUMIF('Uitdraai administratie'!G:G,A:A,'Uitdraai administratie'!T:T)</f>
        <v>0</v>
      </c>
      <c r="AM747" s="174">
        <f t="shared" si="910"/>
        <v>0</v>
      </c>
      <c r="AN747" s="174">
        <f t="shared" si="911"/>
        <v>0</v>
      </c>
    </row>
    <row r="748" spans="1:40" x14ac:dyDescent="0.25">
      <c r="A748" s="15">
        <v>6564</v>
      </c>
      <c r="B748" s="64" t="s">
        <v>597</v>
      </c>
      <c r="C748" s="64"/>
      <c r="D748" s="56"/>
      <c r="E748" s="61"/>
      <c r="F748" s="65">
        <v>1</v>
      </c>
      <c r="H748" s="59">
        <f t="shared" si="900"/>
        <v>1</v>
      </c>
      <c r="I748" s="60">
        <v>1</v>
      </c>
      <c r="J748" s="88" t="s">
        <v>77</v>
      </c>
      <c r="K748" s="57"/>
      <c r="L748" s="174">
        <f t="shared" si="901"/>
        <v>0</v>
      </c>
      <c r="M748" s="174">
        <f>0</f>
        <v>0</v>
      </c>
      <c r="N748" s="5">
        <f t="shared" si="902"/>
        <v>0</v>
      </c>
      <c r="O748" s="67"/>
      <c r="P748" s="5">
        <f t="shared" si="903"/>
        <v>0</v>
      </c>
      <c r="U748" s="5">
        <f t="shared" si="904"/>
        <v>0</v>
      </c>
      <c r="V748" s="63">
        <f t="shared" si="905"/>
        <v>0</v>
      </c>
      <c r="W748" s="139">
        <f t="shared" si="906"/>
        <v>0</v>
      </c>
      <c r="AA748" s="184">
        <f t="shared" si="907"/>
        <v>0</v>
      </c>
      <c r="AB748" s="128"/>
      <c r="AC748" s="5">
        <f>SUMIF('Uitdraai administratie'!G:G,A:A,'Uitdraai administratie'!F:F)</f>
        <v>0</v>
      </c>
      <c r="AH748" s="128">
        <f>SUMIF('Uitdraai administratie'!G:G,A:A,'Uitdraai administratie'!F:F)</f>
        <v>0</v>
      </c>
      <c r="AI748" s="201">
        <f t="shared" si="908"/>
        <v>0</v>
      </c>
      <c r="AJ748" s="203">
        <f t="shared" si="909"/>
        <v>0</v>
      </c>
      <c r="AL748" s="174">
        <f>SUMIF('Uitdraai administratie'!G:G,A:A,'Uitdraai administratie'!T:T)</f>
        <v>0</v>
      </c>
      <c r="AM748" s="174">
        <f t="shared" si="910"/>
        <v>0</v>
      </c>
      <c r="AN748" s="174">
        <f t="shared" si="911"/>
        <v>0</v>
      </c>
    </row>
    <row r="749" spans="1:40" x14ac:dyDescent="0.25">
      <c r="A749" s="69">
        <v>6565</v>
      </c>
      <c r="B749" s="64" t="s">
        <v>598</v>
      </c>
      <c r="C749" s="64"/>
      <c r="D749" s="56"/>
      <c r="E749" s="61"/>
      <c r="F749" s="65">
        <v>1</v>
      </c>
      <c r="H749" s="59">
        <f t="shared" si="900"/>
        <v>1</v>
      </c>
      <c r="I749" s="60">
        <v>1</v>
      </c>
      <c r="J749" s="88" t="s">
        <v>77</v>
      </c>
      <c r="K749" s="57"/>
      <c r="L749" s="174">
        <f t="shared" si="901"/>
        <v>0</v>
      </c>
      <c r="M749" s="174">
        <f>0</f>
        <v>0</v>
      </c>
      <c r="N749" s="5">
        <f t="shared" si="902"/>
        <v>0</v>
      </c>
      <c r="O749" s="67"/>
      <c r="P749" s="5">
        <f t="shared" si="903"/>
        <v>0</v>
      </c>
      <c r="U749" s="5">
        <f t="shared" si="904"/>
        <v>0</v>
      </c>
      <c r="V749" s="68"/>
      <c r="W749" s="138">
        <f t="shared" si="906"/>
        <v>0</v>
      </c>
      <c r="X749" s="148"/>
      <c r="Y749" s="148"/>
      <c r="Z749" s="148"/>
      <c r="AA749" s="184">
        <f t="shared" si="907"/>
        <v>0</v>
      </c>
      <c r="AB749" s="128"/>
      <c r="AC749" s="5">
        <f>SUMIF('Uitdraai administratie'!G:G,A:A,'Uitdraai administratie'!F:F)</f>
        <v>0</v>
      </c>
      <c r="AH749" s="137"/>
      <c r="AI749" s="201">
        <f t="shared" si="908"/>
        <v>0</v>
      </c>
      <c r="AJ749" s="203">
        <f t="shared" si="909"/>
        <v>0</v>
      </c>
      <c r="AL749" s="174">
        <f>SUMIF('Uitdraai administratie'!G:G,A:A,'Uitdraai administratie'!T:T)</f>
        <v>0</v>
      </c>
      <c r="AM749" s="174">
        <f t="shared" si="910"/>
        <v>0</v>
      </c>
      <c r="AN749" s="174">
        <f t="shared" si="911"/>
        <v>0</v>
      </c>
    </row>
    <row r="750" spans="1:40" x14ac:dyDescent="0.25">
      <c r="A750" s="15">
        <v>6566</v>
      </c>
      <c r="B750" s="64" t="s">
        <v>599</v>
      </c>
      <c r="C750" s="64"/>
      <c r="D750" s="56"/>
      <c r="E750" s="61"/>
      <c r="F750" s="65">
        <v>1</v>
      </c>
      <c r="H750" s="59">
        <f t="shared" si="900"/>
        <v>1</v>
      </c>
      <c r="I750" s="60">
        <v>1</v>
      </c>
      <c r="J750" s="88" t="s">
        <v>77</v>
      </c>
      <c r="K750" s="57"/>
      <c r="L750" s="174">
        <f t="shared" si="901"/>
        <v>0</v>
      </c>
      <c r="M750" s="174">
        <f>0</f>
        <v>0</v>
      </c>
      <c r="N750" s="5">
        <f t="shared" si="902"/>
        <v>0</v>
      </c>
      <c r="O750" s="67"/>
      <c r="P750" s="5">
        <f t="shared" si="903"/>
        <v>0</v>
      </c>
      <c r="U750" s="5">
        <f t="shared" si="904"/>
        <v>0</v>
      </c>
      <c r="V750" s="68"/>
      <c r="W750" s="138">
        <f t="shared" si="906"/>
        <v>0</v>
      </c>
      <c r="X750" s="148"/>
      <c r="Y750" s="148"/>
      <c r="Z750" s="148"/>
      <c r="AA750" s="184">
        <f t="shared" si="907"/>
        <v>0</v>
      </c>
      <c r="AB750" s="128"/>
      <c r="AC750" s="5">
        <f>SUMIF('Uitdraai administratie'!G:G,A:A,'Uitdraai administratie'!F:F)</f>
        <v>0</v>
      </c>
      <c r="AH750" s="137"/>
      <c r="AI750" s="201">
        <f t="shared" si="908"/>
        <v>0</v>
      </c>
      <c r="AJ750" s="203">
        <f t="shared" si="909"/>
        <v>0</v>
      </c>
      <c r="AL750" s="174">
        <f>SUMIF('Uitdraai administratie'!G:G,A:A,'Uitdraai administratie'!T:T)</f>
        <v>0</v>
      </c>
      <c r="AM750" s="174">
        <f t="shared" si="910"/>
        <v>0</v>
      </c>
      <c r="AN750" s="174">
        <f t="shared" si="911"/>
        <v>0</v>
      </c>
    </row>
    <row r="751" spans="1:40" x14ac:dyDescent="0.25">
      <c r="A751" s="69">
        <v>6567</v>
      </c>
      <c r="B751" s="64" t="s">
        <v>600</v>
      </c>
      <c r="C751" s="64"/>
      <c r="D751" s="56"/>
      <c r="E751" s="61"/>
      <c r="F751" s="65">
        <v>1</v>
      </c>
      <c r="H751" s="59">
        <f t="shared" si="900"/>
        <v>1</v>
      </c>
      <c r="I751" s="60">
        <v>1</v>
      </c>
      <c r="J751" s="88" t="s">
        <v>77</v>
      </c>
      <c r="K751" s="57"/>
      <c r="L751" s="174">
        <f t="shared" si="901"/>
        <v>0</v>
      </c>
      <c r="M751" s="174">
        <f>0</f>
        <v>0</v>
      </c>
      <c r="N751" s="5">
        <f t="shared" si="902"/>
        <v>0</v>
      </c>
      <c r="O751" s="67"/>
      <c r="P751" s="5">
        <f t="shared" si="903"/>
        <v>0</v>
      </c>
      <c r="U751" s="5">
        <f t="shared" si="904"/>
        <v>0</v>
      </c>
      <c r="V751" s="63">
        <f>P751</f>
        <v>0</v>
      </c>
      <c r="W751" s="139">
        <f t="shared" si="906"/>
        <v>0</v>
      </c>
      <c r="AA751" s="184">
        <f t="shared" si="907"/>
        <v>0</v>
      </c>
      <c r="AB751" s="128"/>
      <c r="AC751" s="5">
        <f>SUMIF('Uitdraai administratie'!G:G,A:A,'Uitdraai administratie'!F:F)</f>
        <v>0</v>
      </c>
      <c r="AH751" s="128">
        <f>SUMIF('Uitdraai administratie'!G:G,A:A,'Uitdraai administratie'!F:F)</f>
        <v>0</v>
      </c>
      <c r="AI751" s="201">
        <f t="shared" si="908"/>
        <v>0</v>
      </c>
      <c r="AJ751" s="203">
        <f t="shared" si="909"/>
        <v>0</v>
      </c>
      <c r="AL751" s="174">
        <f>SUMIF('Uitdraai administratie'!G:G,A:A,'Uitdraai administratie'!T:T)</f>
        <v>0</v>
      </c>
      <c r="AM751" s="174">
        <f t="shared" si="910"/>
        <v>0</v>
      </c>
      <c r="AN751" s="174">
        <f t="shared" si="911"/>
        <v>0</v>
      </c>
    </row>
    <row r="752" spans="1:40" x14ac:dyDescent="0.25">
      <c r="A752" s="69">
        <v>6570</v>
      </c>
      <c r="B752" s="64" t="s">
        <v>601</v>
      </c>
      <c r="C752" s="64"/>
      <c r="D752" s="56"/>
      <c r="F752" s="65">
        <v>1</v>
      </c>
      <c r="H752" s="59">
        <f t="shared" si="900"/>
        <v>1</v>
      </c>
      <c r="I752" s="60">
        <v>1</v>
      </c>
      <c r="J752" s="61" t="s">
        <v>77</v>
      </c>
      <c r="K752" s="57"/>
      <c r="L752" s="174">
        <f t="shared" si="901"/>
        <v>0</v>
      </c>
      <c r="M752" s="174">
        <f>0</f>
        <v>0</v>
      </c>
      <c r="N752" s="5">
        <f t="shared" si="902"/>
        <v>0</v>
      </c>
      <c r="O752" s="67"/>
      <c r="P752" s="5">
        <f t="shared" si="903"/>
        <v>0</v>
      </c>
      <c r="U752" s="5">
        <f t="shared" si="904"/>
        <v>0</v>
      </c>
      <c r="V752" s="63">
        <f>P752</f>
        <v>0</v>
      </c>
      <c r="W752" s="139">
        <f t="shared" si="906"/>
        <v>0</v>
      </c>
      <c r="AA752" s="184">
        <f t="shared" si="907"/>
        <v>0</v>
      </c>
      <c r="AB752" s="128"/>
      <c r="AC752" s="5">
        <f>SUMIF('Uitdraai administratie'!G:G,A:A,'Uitdraai administratie'!F:F)</f>
        <v>0</v>
      </c>
      <c r="AH752" s="128">
        <f>SUMIF('Uitdraai administratie'!G:G,A:A,'Uitdraai administratie'!F:F)</f>
        <v>0</v>
      </c>
      <c r="AI752" s="201">
        <f t="shared" si="908"/>
        <v>0</v>
      </c>
      <c r="AJ752" s="203">
        <f t="shared" si="909"/>
        <v>0</v>
      </c>
      <c r="AL752" s="174">
        <f>SUMIF('Uitdraai administratie'!G:G,A:A,'Uitdraai administratie'!T:T)</f>
        <v>0</v>
      </c>
      <c r="AM752" s="174">
        <f t="shared" si="910"/>
        <v>0</v>
      </c>
      <c r="AN752" s="174">
        <f t="shared" si="911"/>
        <v>0</v>
      </c>
    </row>
    <row r="753" spans="1:40" x14ac:dyDescent="0.25">
      <c r="A753" s="15"/>
      <c r="B753" s="71" t="s">
        <v>6</v>
      </c>
      <c r="C753" s="71"/>
      <c r="D753" s="56"/>
      <c r="E753" s="61"/>
      <c r="H753" s="59"/>
      <c r="J753" s="88"/>
      <c r="K753" s="57"/>
      <c r="L753" s="170">
        <f t="shared" ref="L753:M753" si="915">SUM(L743:L752)</f>
        <v>0</v>
      </c>
      <c r="M753" s="170">
        <f t="shared" si="915"/>
        <v>0</v>
      </c>
      <c r="N753" s="27">
        <f t="shared" ref="N753:W753" si="916">SUM(N743:N752)</f>
        <v>0</v>
      </c>
      <c r="O753" s="72">
        <f t="shared" si="916"/>
        <v>0</v>
      </c>
      <c r="P753" s="27">
        <f t="shared" si="916"/>
        <v>0</v>
      </c>
      <c r="Q753" s="73">
        <f t="shared" si="916"/>
        <v>0</v>
      </c>
      <c r="R753" s="73">
        <f t="shared" si="916"/>
        <v>0</v>
      </c>
      <c r="S753" s="73">
        <f t="shared" si="916"/>
        <v>0</v>
      </c>
      <c r="T753" s="73">
        <f t="shared" si="916"/>
        <v>0</v>
      </c>
      <c r="U753" s="27">
        <f t="shared" si="916"/>
        <v>0</v>
      </c>
      <c r="V753" s="73">
        <f t="shared" si="916"/>
        <v>0</v>
      </c>
      <c r="W753" s="141">
        <f t="shared" si="916"/>
        <v>0</v>
      </c>
      <c r="X753" s="147"/>
      <c r="Y753" s="147"/>
      <c r="Z753" s="142"/>
      <c r="AA753" s="181">
        <f t="shared" ref="AA753:AJ753" si="917">SUM(AA743:AA752)</f>
        <v>0</v>
      </c>
      <c r="AB753" s="124">
        <f t="shared" si="917"/>
        <v>0</v>
      </c>
      <c r="AC753" s="27">
        <f t="shared" si="917"/>
        <v>0</v>
      </c>
      <c r="AD753" s="124">
        <f t="shared" si="917"/>
        <v>0</v>
      </c>
      <c r="AE753" s="124">
        <f t="shared" si="917"/>
        <v>0</v>
      </c>
      <c r="AF753" s="124">
        <f t="shared" si="917"/>
        <v>0</v>
      </c>
      <c r="AG753" s="124">
        <f t="shared" si="917"/>
        <v>0</v>
      </c>
      <c r="AH753" s="124">
        <f t="shared" si="917"/>
        <v>0</v>
      </c>
      <c r="AI753" s="201">
        <f t="shared" si="917"/>
        <v>0</v>
      </c>
      <c r="AJ753" s="203">
        <f t="shared" si="917"/>
        <v>0</v>
      </c>
      <c r="AL753" s="170">
        <f t="shared" ref="AL753:AM753" si="918">SUM(AL743:AL752)</f>
        <v>0</v>
      </c>
      <c r="AM753" s="170">
        <f t="shared" si="918"/>
        <v>0</v>
      </c>
      <c r="AN753" s="170">
        <f t="shared" ref="AN753" si="919">SUM(AN743:AN752)</f>
        <v>0</v>
      </c>
    </row>
    <row r="754" spans="1:40" x14ac:dyDescent="0.25">
      <c r="A754" s="42"/>
      <c r="B754" s="64"/>
      <c r="C754" s="64"/>
      <c r="D754" s="56"/>
      <c r="H754" s="59"/>
      <c r="J754" s="88"/>
      <c r="K754" s="57"/>
      <c r="L754" s="174"/>
      <c r="M754" s="174"/>
      <c r="N754" s="5"/>
      <c r="O754" s="67"/>
      <c r="U754" s="5"/>
      <c r="AA754" s="184"/>
      <c r="AB754" s="128"/>
      <c r="AL754" s="174"/>
      <c r="AM754" s="174"/>
      <c r="AN754" s="174"/>
    </row>
    <row r="755" spans="1:40" x14ac:dyDescent="0.25">
      <c r="A755" s="23">
        <v>6600</v>
      </c>
      <c r="B755" s="8" t="s">
        <v>67</v>
      </c>
      <c r="C755" s="8"/>
      <c r="D755" s="56"/>
      <c r="H755" s="59"/>
      <c r="J755" s="88"/>
      <c r="K755" s="57"/>
      <c r="L755" s="174"/>
      <c r="M755" s="174"/>
      <c r="N755" s="5"/>
      <c r="O755" s="67"/>
      <c r="U755" s="5"/>
      <c r="AA755" s="184"/>
      <c r="AB755" s="128"/>
      <c r="AL755" s="174"/>
      <c r="AM755" s="174"/>
      <c r="AN755" s="174"/>
    </row>
    <row r="756" spans="1:40" x14ac:dyDescent="0.25">
      <c r="A756" s="15">
        <v>6640</v>
      </c>
      <c r="B756" s="64" t="s">
        <v>88</v>
      </c>
      <c r="C756" s="64"/>
      <c r="D756" s="56"/>
      <c r="E756" s="60">
        <v>1</v>
      </c>
      <c r="H756" s="59">
        <f t="shared" ref="H756:H768" si="920">SUM(E756:G756)</f>
        <v>1</v>
      </c>
      <c r="I756" s="60">
        <v>1</v>
      </c>
      <c r="J756" s="88" t="s">
        <v>77</v>
      </c>
      <c r="K756" s="57"/>
      <c r="L756" s="174">
        <f t="shared" ref="L756:L768" si="921">H:H*I:I*K:K</f>
        <v>0</v>
      </c>
      <c r="M756" s="174">
        <f>0</f>
        <v>0</v>
      </c>
      <c r="N756" s="5">
        <f t="shared" ref="N756:N768" si="922">L:L+M:M</f>
        <v>0</v>
      </c>
      <c r="O756" s="67"/>
      <c r="P756" s="5">
        <f t="shared" ref="P756:P768" si="923">MAX(N756-SUM(Q756:T756),0)</f>
        <v>0</v>
      </c>
      <c r="U756" s="5">
        <f t="shared" ref="U756:U768" si="924">N756-SUM(P756:T756)</f>
        <v>0</v>
      </c>
      <c r="V756" s="68"/>
      <c r="W756" s="138">
        <f t="shared" ref="W756:W768" si="925">X:X+Y:Y</f>
        <v>0</v>
      </c>
      <c r="X756" s="148"/>
      <c r="Y756" s="148"/>
      <c r="Z756" s="148"/>
      <c r="AA756" s="184">
        <f t="shared" ref="AA756:AA768" si="926">AC:AC+AD:AD+AE:AE+AF:AF+AG:AG</f>
        <v>0</v>
      </c>
      <c r="AB756" s="128"/>
      <c r="AC756" s="5">
        <f>SUMIF('Uitdraai administratie'!G:G,A:A,'Uitdraai administratie'!F:F)</f>
        <v>0</v>
      </c>
      <c r="AH756" s="137"/>
      <c r="AI756" s="201">
        <f t="shared" ref="AI756:AI768" si="927">W:W+AA:AA</f>
        <v>0</v>
      </c>
      <c r="AJ756" s="203">
        <f t="shared" ref="AJ756:AJ768" si="928">N:N-AI:AI</f>
        <v>0</v>
      </c>
      <c r="AL756" s="174">
        <f>SUMIF('Uitdraai administratie'!G:G,A:A,'Uitdraai administratie'!T:T)</f>
        <v>0</v>
      </c>
      <c r="AM756" s="174">
        <f t="shared" ref="AM756:AM768" si="929">M:M</f>
        <v>0</v>
      </c>
      <c r="AN756" s="174">
        <f t="shared" ref="AN756:AN768" si="930">AM:AM-AL:AL</f>
        <v>0</v>
      </c>
    </row>
    <row r="757" spans="1:40" x14ac:dyDescent="0.25">
      <c r="A757" s="69">
        <v>6641</v>
      </c>
      <c r="B757" s="64" t="s">
        <v>602</v>
      </c>
      <c r="C757" s="64"/>
      <c r="D757" s="56"/>
      <c r="E757" s="60">
        <v>1</v>
      </c>
      <c r="H757" s="59">
        <f t="shared" si="920"/>
        <v>1</v>
      </c>
      <c r="I757" s="60">
        <v>1</v>
      </c>
      <c r="J757" s="61" t="s">
        <v>77</v>
      </c>
      <c r="K757" s="57"/>
      <c r="L757" s="174">
        <f t="shared" si="921"/>
        <v>0</v>
      </c>
      <c r="M757" s="174">
        <f>0</f>
        <v>0</v>
      </c>
      <c r="N757" s="5">
        <f t="shared" si="922"/>
        <v>0</v>
      </c>
      <c r="O757" s="67"/>
      <c r="P757" s="5">
        <f t="shared" si="923"/>
        <v>0</v>
      </c>
      <c r="U757" s="5">
        <f t="shared" si="924"/>
        <v>0</v>
      </c>
      <c r="V757" s="68"/>
      <c r="W757" s="138">
        <f t="shared" si="925"/>
        <v>0</v>
      </c>
      <c r="X757" s="148"/>
      <c r="Y757" s="148"/>
      <c r="Z757" s="148"/>
      <c r="AA757" s="184">
        <f t="shared" si="926"/>
        <v>0</v>
      </c>
      <c r="AB757" s="128"/>
      <c r="AC757" s="5">
        <f>SUMIF('Uitdraai administratie'!G:G,A:A,'Uitdraai administratie'!F:F)</f>
        <v>0</v>
      </c>
      <c r="AH757" s="137"/>
      <c r="AI757" s="201">
        <f t="shared" si="927"/>
        <v>0</v>
      </c>
      <c r="AJ757" s="203">
        <f t="shared" si="928"/>
        <v>0</v>
      </c>
      <c r="AL757" s="174">
        <f>SUMIF('Uitdraai administratie'!G:G,A:A,'Uitdraai administratie'!T:T)</f>
        <v>0</v>
      </c>
      <c r="AM757" s="174">
        <f t="shared" si="929"/>
        <v>0</v>
      </c>
      <c r="AN757" s="174">
        <f t="shared" si="930"/>
        <v>0</v>
      </c>
    </row>
    <row r="758" spans="1:40" x14ac:dyDescent="0.25">
      <c r="A758" s="69">
        <v>6642</v>
      </c>
      <c r="B758" s="64" t="s">
        <v>603</v>
      </c>
      <c r="C758" s="64"/>
      <c r="D758" s="56"/>
      <c r="F758" s="65">
        <v>1</v>
      </c>
      <c r="H758" s="59">
        <f t="shared" si="920"/>
        <v>1</v>
      </c>
      <c r="I758" s="60">
        <v>1</v>
      </c>
      <c r="J758" s="61" t="s">
        <v>77</v>
      </c>
      <c r="K758" s="57"/>
      <c r="L758" s="174">
        <f t="shared" si="921"/>
        <v>0</v>
      </c>
      <c r="M758" s="174">
        <f>0</f>
        <v>0</v>
      </c>
      <c r="N758" s="5">
        <f t="shared" si="922"/>
        <v>0</v>
      </c>
      <c r="O758" s="67"/>
      <c r="P758" s="5">
        <f t="shared" si="923"/>
        <v>0</v>
      </c>
      <c r="U758" s="5">
        <f t="shared" si="924"/>
        <v>0</v>
      </c>
      <c r="V758" s="63">
        <f>P758</f>
        <v>0</v>
      </c>
      <c r="W758" s="139">
        <f t="shared" si="925"/>
        <v>0</v>
      </c>
      <c r="AA758" s="184">
        <f t="shared" si="926"/>
        <v>0</v>
      </c>
      <c r="AB758" s="128"/>
      <c r="AC758" s="5">
        <f>SUMIF('Uitdraai administratie'!G:G,A:A,'Uitdraai administratie'!F:F)</f>
        <v>0</v>
      </c>
      <c r="AH758" s="128">
        <f>SUMIF('Uitdraai administratie'!G:G,A:A,'Uitdraai administratie'!F:F)</f>
        <v>0</v>
      </c>
      <c r="AI758" s="201">
        <f t="shared" si="927"/>
        <v>0</v>
      </c>
      <c r="AJ758" s="203">
        <f t="shared" si="928"/>
        <v>0</v>
      </c>
      <c r="AL758" s="174">
        <f>SUMIF('Uitdraai administratie'!G:G,A:A,'Uitdraai administratie'!T:T)</f>
        <v>0</v>
      </c>
      <c r="AM758" s="174">
        <f t="shared" si="929"/>
        <v>0</v>
      </c>
      <c r="AN758" s="174">
        <f t="shared" si="930"/>
        <v>0</v>
      </c>
    </row>
    <row r="759" spans="1:40" x14ac:dyDescent="0.25">
      <c r="A759" s="194">
        <v>6645</v>
      </c>
      <c r="B759" s="193" t="s">
        <v>662</v>
      </c>
      <c r="C759" s="64"/>
      <c r="D759" s="56"/>
      <c r="E759" s="94"/>
      <c r="F759" s="95">
        <v>0.15</v>
      </c>
      <c r="H759" s="59">
        <f t="shared" si="920"/>
        <v>0.15</v>
      </c>
      <c r="I759" s="60">
        <v>1</v>
      </c>
      <c r="J759" s="61" t="s">
        <v>77</v>
      </c>
      <c r="K759" s="96">
        <f>eq</f>
        <v>0</v>
      </c>
      <c r="L759" s="174">
        <f t="shared" si="921"/>
        <v>0</v>
      </c>
      <c r="M759" s="174">
        <f>0</f>
        <v>0</v>
      </c>
      <c r="N759" s="5">
        <f t="shared" si="922"/>
        <v>0</v>
      </c>
      <c r="O759" s="67"/>
      <c r="P759" s="5">
        <f t="shared" si="923"/>
        <v>0</v>
      </c>
      <c r="U759" s="5">
        <f t="shared" si="924"/>
        <v>0</v>
      </c>
      <c r="V759" s="68"/>
      <c r="W759" s="138">
        <f t="shared" si="925"/>
        <v>0</v>
      </c>
      <c r="X759" s="148"/>
      <c r="Y759" s="148"/>
      <c r="Z759" s="148"/>
      <c r="AA759" s="184">
        <f t="shared" si="926"/>
        <v>0</v>
      </c>
      <c r="AB759" s="128"/>
      <c r="AC759" s="5">
        <f>SUMIF('Uitdraai administratie'!G:G,A:A,'Uitdraai administratie'!F:F)</f>
        <v>0</v>
      </c>
      <c r="AH759" s="137"/>
      <c r="AI759" s="201">
        <f t="shared" si="927"/>
        <v>0</v>
      </c>
      <c r="AJ759" s="203">
        <f t="shared" si="928"/>
        <v>0</v>
      </c>
      <c r="AL759" s="174">
        <f>SUMIF('Uitdraai administratie'!G:G,A:A,'Uitdraai administratie'!T:T)</f>
        <v>0</v>
      </c>
      <c r="AM759" s="174">
        <f t="shared" si="929"/>
        <v>0</v>
      </c>
      <c r="AN759" s="174">
        <f t="shared" si="930"/>
        <v>0</v>
      </c>
    </row>
    <row r="760" spans="1:40" x14ac:dyDescent="0.25">
      <c r="A760" s="194">
        <v>6646</v>
      </c>
      <c r="B760" s="193" t="s">
        <v>663</v>
      </c>
      <c r="C760" s="64"/>
      <c r="D760" s="56"/>
      <c r="E760" s="94"/>
      <c r="F760" s="97"/>
      <c r="G760" s="98"/>
      <c r="H760" s="99">
        <v>1</v>
      </c>
      <c r="I760" s="80">
        <v>1</v>
      </c>
      <c r="J760" s="98" t="s">
        <v>77</v>
      </c>
      <c r="K760" s="100">
        <f>+[1]globals!C14</f>
        <v>0</v>
      </c>
      <c r="L760" s="174">
        <f t="shared" si="921"/>
        <v>0</v>
      </c>
      <c r="M760" s="174">
        <f>0</f>
        <v>0</v>
      </c>
      <c r="N760" s="5">
        <f t="shared" si="922"/>
        <v>0</v>
      </c>
      <c r="O760" s="101"/>
      <c r="P760" s="5">
        <f t="shared" si="923"/>
        <v>0</v>
      </c>
      <c r="Q760" s="102"/>
      <c r="R760" s="102"/>
      <c r="S760" s="102"/>
      <c r="T760" s="102"/>
      <c r="U760" s="5">
        <f t="shared" si="924"/>
        <v>0</v>
      </c>
      <c r="V760" s="68"/>
      <c r="W760" s="138">
        <f t="shared" si="925"/>
        <v>0</v>
      </c>
      <c r="X760" s="148"/>
      <c r="Y760" s="148"/>
      <c r="Z760" s="148"/>
      <c r="AA760" s="184">
        <f t="shared" si="926"/>
        <v>0</v>
      </c>
      <c r="AB760" s="128"/>
      <c r="AC760" s="5">
        <f>SUMIF('Uitdraai administratie'!G:G,A:A,'Uitdraai administratie'!F:F)</f>
        <v>0</v>
      </c>
      <c r="AH760" s="137"/>
      <c r="AI760" s="201">
        <f t="shared" si="927"/>
        <v>0</v>
      </c>
      <c r="AJ760" s="203">
        <f t="shared" si="928"/>
        <v>0</v>
      </c>
      <c r="AL760" s="174">
        <f>SUMIF('Uitdraai administratie'!G:G,A:A,'Uitdraai administratie'!T:T)</f>
        <v>0</v>
      </c>
      <c r="AM760" s="174">
        <f t="shared" si="929"/>
        <v>0</v>
      </c>
      <c r="AN760" s="174">
        <f t="shared" si="930"/>
        <v>0</v>
      </c>
    </row>
    <row r="761" spans="1:40" x14ac:dyDescent="0.25">
      <c r="A761" s="194">
        <v>6650</v>
      </c>
      <c r="B761" s="193" t="s">
        <v>664</v>
      </c>
      <c r="C761" s="64"/>
      <c r="D761" s="56"/>
      <c r="F761" s="95">
        <v>0.1</v>
      </c>
      <c r="H761" s="59">
        <f t="shared" si="920"/>
        <v>0.1</v>
      </c>
      <c r="I761" s="60">
        <v>1</v>
      </c>
      <c r="J761" s="61" t="s">
        <v>77</v>
      </c>
      <c r="K761" s="96">
        <f>forfund</f>
        <v>0</v>
      </c>
      <c r="L761" s="174">
        <f t="shared" si="921"/>
        <v>0</v>
      </c>
      <c r="M761" s="174">
        <f>0</f>
        <v>0</v>
      </c>
      <c r="N761" s="5">
        <f t="shared" si="922"/>
        <v>0</v>
      </c>
      <c r="O761" s="101"/>
      <c r="P761" s="5">
        <f t="shared" si="923"/>
        <v>0</v>
      </c>
      <c r="U761" s="5">
        <f t="shared" si="924"/>
        <v>0</v>
      </c>
      <c r="V761" s="68"/>
      <c r="W761" s="138">
        <f t="shared" si="925"/>
        <v>0</v>
      </c>
      <c r="X761" s="148"/>
      <c r="Y761" s="148"/>
      <c r="Z761" s="148"/>
      <c r="AA761" s="184">
        <f t="shared" si="926"/>
        <v>0</v>
      </c>
      <c r="AB761" s="128"/>
      <c r="AC761" s="5">
        <f>SUMIF('Uitdraai administratie'!G:G,A:A,'Uitdraai administratie'!F:F)</f>
        <v>0</v>
      </c>
      <c r="AH761" s="137"/>
      <c r="AI761" s="201">
        <f t="shared" si="927"/>
        <v>0</v>
      </c>
      <c r="AJ761" s="203">
        <f t="shared" si="928"/>
        <v>0</v>
      </c>
      <c r="AL761" s="174">
        <f>SUMIF('Uitdraai administratie'!G:G,A:A,'Uitdraai administratie'!T:T)</f>
        <v>0</v>
      </c>
      <c r="AM761" s="174">
        <f t="shared" si="929"/>
        <v>0</v>
      </c>
      <c r="AN761" s="174">
        <f t="shared" si="930"/>
        <v>0</v>
      </c>
    </row>
    <row r="762" spans="1:40" x14ac:dyDescent="0.25">
      <c r="A762" s="194">
        <v>6655</v>
      </c>
      <c r="B762" s="193" t="s">
        <v>665</v>
      </c>
      <c r="C762" s="64"/>
      <c r="D762" s="56"/>
      <c r="F762" s="95">
        <v>0.1</v>
      </c>
      <c r="H762" s="59">
        <f t="shared" ref="H762" si="931">SUM(E762:G762)</f>
        <v>0.1</v>
      </c>
      <c r="I762" s="60">
        <v>1</v>
      </c>
      <c r="J762" s="61" t="s">
        <v>77</v>
      </c>
      <c r="K762" s="96">
        <f>forfund</f>
        <v>0</v>
      </c>
      <c r="L762" s="174">
        <f t="shared" si="921"/>
        <v>0</v>
      </c>
      <c r="M762" s="174">
        <f>0</f>
        <v>0</v>
      </c>
      <c r="N762" s="5">
        <f t="shared" si="922"/>
        <v>0</v>
      </c>
      <c r="O762" s="101"/>
      <c r="P762" s="5">
        <f t="shared" ref="P762" si="932">MAX(N762-SUM(Q762:T762),0)</f>
        <v>0</v>
      </c>
      <c r="U762" s="5">
        <f t="shared" ref="U762" si="933">N762-SUM(P762:T762)</f>
        <v>0</v>
      </c>
      <c r="V762" s="68"/>
      <c r="W762" s="138">
        <f t="shared" si="925"/>
        <v>0</v>
      </c>
      <c r="X762" s="148"/>
      <c r="Y762" s="148"/>
      <c r="Z762" s="148"/>
      <c r="AA762" s="184">
        <f t="shared" si="926"/>
        <v>0</v>
      </c>
      <c r="AB762" s="128"/>
      <c r="AC762" s="5">
        <f>SUMIF('Uitdraai administratie'!G:G,A:A,'Uitdraai administratie'!F:F)</f>
        <v>0</v>
      </c>
      <c r="AH762" s="137"/>
      <c r="AI762" s="201">
        <f t="shared" si="927"/>
        <v>0</v>
      </c>
      <c r="AJ762" s="203">
        <f t="shared" si="928"/>
        <v>0</v>
      </c>
      <c r="AL762" s="174">
        <f>SUMIF('Uitdraai administratie'!G:G,A:A,'Uitdraai administratie'!T:T)</f>
        <v>0</v>
      </c>
      <c r="AM762" s="174">
        <f t="shared" si="929"/>
        <v>0</v>
      </c>
      <c r="AN762" s="174">
        <f t="shared" si="930"/>
        <v>0</v>
      </c>
    </row>
    <row r="763" spans="1:40" x14ac:dyDescent="0.25">
      <c r="A763" s="15">
        <v>6663</v>
      </c>
      <c r="B763" s="64" t="s">
        <v>80</v>
      </c>
      <c r="C763" s="64"/>
      <c r="D763" s="56"/>
      <c r="E763" s="60">
        <v>1</v>
      </c>
      <c r="H763" s="59">
        <f t="shared" si="920"/>
        <v>1</v>
      </c>
      <c r="I763" s="60">
        <v>1</v>
      </c>
      <c r="J763" s="61" t="s">
        <v>77</v>
      </c>
      <c r="K763" s="57"/>
      <c r="L763" s="174">
        <f t="shared" si="921"/>
        <v>0</v>
      </c>
      <c r="M763" s="174">
        <f>0</f>
        <v>0</v>
      </c>
      <c r="N763" s="5">
        <f t="shared" si="922"/>
        <v>0</v>
      </c>
      <c r="O763" s="67"/>
      <c r="P763" s="5">
        <f t="shared" si="923"/>
        <v>0</v>
      </c>
      <c r="U763" s="5">
        <f t="shared" si="924"/>
        <v>0</v>
      </c>
      <c r="V763" s="68"/>
      <c r="W763" s="138">
        <f t="shared" si="925"/>
        <v>0</v>
      </c>
      <c r="X763" s="148"/>
      <c r="Y763" s="148"/>
      <c r="Z763" s="148"/>
      <c r="AA763" s="184">
        <f t="shared" si="926"/>
        <v>0</v>
      </c>
      <c r="AB763" s="128"/>
      <c r="AC763" s="5">
        <f>SUMIF('Uitdraai administratie'!G:G,A:A,'Uitdraai administratie'!F:F)</f>
        <v>0</v>
      </c>
      <c r="AH763" s="137"/>
      <c r="AI763" s="201">
        <f t="shared" si="927"/>
        <v>0</v>
      </c>
      <c r="AJ763" s="203">
        <f t="shared" si="928"/>
        <v>0</v>
      </c>
      <c r="AL763" s="174">
        <f>SUMIF('Uitdraai administratie'!G:G,A:A,'Uitdraai administratie'!T:T)</f>
        <v>0</v>
      </c>
      <c r="AM763" s="174">
        <f t="shared" si="929"/>
        <v>0</v>
      </c>
      <c r="AN763" s="174">
        <f t="shared" si="930"/>
        <v>0</v>
      </c>
    </row>
    <row r="764" spans="1:40" x14ac:dyDescent="0.25">
      <c r="A764" s="15">
        <v>6664</v>
      </c>
      <c r="B764" s="64" t="s">
        <v>604</v>
      </c>
      <c r="C764" s="64"/>
      <c r="D764" s="56"/>
      <c r="E764" s="60">
        <v>1</v>
      </c>
      <c r="H764" s="59">
        <f t="shared" si="920"/>
        <v>1</v>
      </c>
      <c r="I764" s="60">
        <v>1</v>
      </c>
      <c r="J764" s="61" t="s">
        <v>77</v>
      </c>
      <c r="K764" s="57"/>
      <c r="L764" s="174">
        <f t="shared" si="921"/>
        <v>0</v>
      </c>
      <c r="M764" s="174">
        <f>0</f>
        <v>0</v>
      </c>
      <c r="N764" s="5">
        <f t="shared" si="922"/>
        <v>0</v>
      </c>
      <c r="O764" s="67"/>
      <c r="P764" s="5">
        <f t="shared" si="923"/>
        <v>0</v>
      </c>
      <c r="U764" s="5">
        <f t="shared" si="924"/>
        <v>0</v>
      </c>
      <c r="V764" s="68"/>
      <c r="W764" s="138">
        <f t="shared" si="925"/>
        <v>0</v>
      </c>
      <c r="X764" s="148"/>
      <c r="Y764" s="148"/>
      <c r="Z764" s="148"/>
      <c r="AA764" s="184">
        <f t="shared" si="926"/>
        <v>0</v>
      </c>
      <c r="AB764" s="128"/>
      <c r="AC764" s="5">
        <f>SUMIF('Uitdraai administratie'!G:G,A:A,'Uitdraai administratie'!F:F)</f>
        <v>0</v>
      </c>
      <c r="AH764" s="137"/>
      <c r="AI764" s="201">
        <f t="shared" si="927"/>
        <v>0</v>
      </c>
      <c r="AJ764" s="203">
        <f t="shared" si="928"/>
        <v>0</v>
      </c>
      <c r="AL764" s="174">
        <f>SUMIF('Uitdraai administratie'!G:G,A:A,'Uitdraai administratie'!T:T)</f>
        <v>0</v>
      </c>
      <c r="AM764" s="174">
        <f t="shared" si="929"/>
        <v>0</v>
      </c>
      <c r="AN764" s="174">
        <f t="shared" si="930"/>
        <v>0</v>
      </c>
    </row>
    <row r="765" spans="1:40" x14ac:dyDescent="0.25">
      <c r="A765" s="15">
        <v>6668</v>
      </c>
      <c r="B765" s="64" t="s">
        <v>605</v>
      </c>
      <c r="C765" s="64"/>
      <c r="D765" s="56"/>
      <c r="E765" s="60">
        <v>1</v>
      </c>
      <c r="H765" s="59">
        <f t="shared" si="920"/>
        <v>1</v>
      </c>
      <c r="I765" s="60">
        <v>1</v>
      </c>
      <c r="J765" s="61" t="s">
        <v>77</v>
      </c>
      <c r="K765" s="57"/>
      <c r="L765" s="174">
        <f t="shared" si="921"/>
        <v>0</v>
      </c>
      <c r="M765" s="174">
        <f>0</f>
        <v>0</v>
      </c>
      <c r="N765" s="5">
        <f t="shared" si="922"/>
        <v>0</v>
      </c>
      <c r="O765" s="67"/>
      <c r="P765" s="5">
        <f t="shared" si="923"/>
        <v>0</v>
      </c>
      <c r="U765" s="5">
        <f t="shared" si="924"/>
        <v>0</v>
      </c>
      <c r="V765" s="68"/>
      <c r="W765" s="138">
        <f t="shared" si="925"/>
        <v>0</v>
      </c>
      <c r="X765" s="148"/>
      <c r="Y765" s="148"/>
      <c r="Z765" s="148"/>
      <c r="AA765" s="184">
        <f t="shared" si="926"/>
        <v>0</v>
      </c>
      <c r="AB765" s="128"/>
      <c r="AC765" s="5">
        <f>SUMIF('Uitdraai administratie'!G:G,A:A,'Uitdraai administratie'!F:F)</f>
        <v>0</v>
      </c>
      <c r="AH765" s="137"/>
      <c r="AI765" s="201">
        <f t="shared" si="927"/>
        <v>0</v>
      </c>
      <c r="AJ765" s="203">
        <f t="shared" si="928"/>
        <v>0</v>
      </c>
      <c r="AL765" s="174">
        <f>SUMIF('Uitdraai administratie'!G:G,A:A,'Uitdraai administratie'!T:T)</f>
        <v>0</v>
      </c>
      <c r="AM765" s="174">
        <f t="shared" si="929"/>
        <v>0</v>
      </c>
      <c r="AN765" s="174">
        <f t="shared" si="930"/>
        <v>0</v>
      </c>
    </row>
    <row r="766" spans="1:40" x14ac:dyDescent="0.25">
      <c r="A766" s="69">
        <v>6669</v>
      </c>
      <c r="B766" s="64" t="s">
        <v>606</v>
      </c>
      <c r="C766" s="64"/>
      <c r="D766" s="56"/>
      <c r="E766" s="60">
        <v>1</v>
      </c>
      <c r="H766" s="59">
        <f t="shared" si="920"/>
        <v>1</v>
      </c>
      <c r="I766" s="60">
        <v>1</v>
      </c>
      <c r="J766" s="61" t="s">
        <v>77</v>
      </c>
      <c r="K766" s="57"/>
      <c r="L766" s="174">
        <f t="shared" si="921"/>
        <v>0</v>
      </c>
      <c r="M766" s="174">
        <f>0</f>
        <v>0</v>
      </c>
      <c r="N766" s="5">
        <f t="shared" si="922"/>
        <v>0</v>
      </c>
      <c r="O766" s="67"/>
      <c r="P766" s="5">
        <f t="shared" si="923"/>
        <v>0</v>
      </c>
      <c r="U766" s="5">
        <f t="shared" si="924"/>
        <v>0</v>
      </c>
      <c r="V766" s="68"/>
      <c r="W766" s="138">
        <f t="shared" si="925"/>
        <v>0</v>
      </c>
      <c r="X766" s="148"/>
      <c r="Y766" s="148"/>
      <c r="Z766" s="148"/>
      <c r="AA766" s="184">
        <f t="shared" si="926"/>
        <v>0</v>
      </c>
      <c r="AB766" s="128"/>
      <c r="AC766" s="5">
        <f>SUMIF('Uitdraai administratie'!G:G,A:A,'Uitdraai administratie'!F:F)</f>
        <v>0</v>
      </c>
      <c r="AH766" s="137"/>
      <c r="AI766" s="201">
        <f t="shared" si="927"/>
        <v>0</v>
      </c>
      <c r="AJ766" s="203">
        <f t="shared" si="928"/>
        <v>0</v>
      </c>
      <c r="AL766" s="174">
        <f>SUMIF('Uitdraai administratie'!G:G,A:A,'Uitdraai administratie'!T:T)</f>
        <v>0</v>
      </c>
      <c r="AM766" s="174">
        <f t="shared" si="929"/>
        <v>0</v>
      </c>
      <c r="AN766" s="174">
        <f t="shared" si="930"/>
        <v>0</v>
      </c>
    </row>
    <row r="767" spans="1:40" x14ac:dyDescent="0.25">
      <c r="A767" s="15">
        <v>6690</v>
      </c>
      <c r="B767" s="64" t="s">
        <v>607</v>
      </c>
      <c r="C767" s="64"/>
      <c r="D767" s="56"/>
      <c r="E767" s="60">
        <v>1</v>
      </c>
      <c r="H767" s="59">
        <f t="shared" si="920"/>
        <v>1</v>
      </c>
      <c r="I767" s="60">
        <v>1</v>
      </c>
      <c r="J767" s="61" t="s">
        <v>77</v>
      </c>
      <c r="K767" s="57"/>
      <c r="L767" s="174">
        <f t="shared" si="921"/>
        <v>0</v>
      </c>
      <c r="M767" s="174">
        <f>0</f>
        <v>0</v>
      </c>
      <c r="N767" s="5">
        <f t="shared" si="922"/>
        <v>0</v>
      </c>
      <c r="O767" s="67"/>
      <c r="P767" s="5">
        <f t="shared" si="923"/>
        <v>0</v>
      </c>
      <c r="U767" s="5">
        <f t="shared" si="924"/>
        <v>0</v>
      </c>
      <c r="V767" s="68"/>
      <c r="W767" s="138">
        <f t="shared" si="925"/>
        <v>0</v>
      </c>
      <c r="X767" s="148"/>
      <c r="Y767" s="148"/>
      <c r="Z767" s="148"/>
      <c r="AA767" s="184">
        <f t="shared" si="926"/>
        <v>0</v>
      </c>
      <c r="AB767" s="128"/>
      <c r="AC767" s="5">
        <f>SUMIF('Uitdraai administratie'!G:G,A:A,'Uitdraai administratie'!F:F)</f>
        <v>0</v>
      </c>
      <c r="AH767" s="137"/>
      <c r="AI767" s="201">
        <f t="shared" si="927"/>
        <v>0</v>
      </c>
      <c r="AJ767" s="203">
        <f t="shared" si="928"/>
        <v>0</v>
      </c>
      <c r="AL767" s="174">
        <f>SUMIF('Uitdraai administratie'!G:G,A:A,'Uitdraai administratie'!T:T)</f>
        <v>0</v>
      </c>
      <c r="AM767" s="174">
        <f t="shared" si="929"/>
        <v>0</v>
      </c>
      <c r="AN767" s="174">
        <f t="shared" si="930"/>
        <v>0</v>
      </c>
    </row>
    <row r="768" spans="1:40" x14ac:dyDescent="0.25">
      <c r="A768" s="69">
        <v>6692</v>
      </c>
      <c r="B768" s="64" t="s">
        <v>608</v>
      </c>
      <c r="C768" s="64"/>
      <c r="D768" s="56"/>
      <c r="E768" s="60">
        <v>1</v>
      </c>
      <c r="H768" s="59">
        <f t="shared" si="920"/>
        <v>1</v>
      </c>
      <c r="I768" s="60">
        <v>1</v>
      </c>
      <c r="J768" s="61" t="s">
        <v>77</v>
      </c>
      <c r="K768" s="57"/>
      <c r="L768" s="174">
        <f t="shared" si="921"/>
        <v>0</v>
      </c>
      <c r="M768" s="174">
        <f>0</f>
        <v>0</v>
      </c>
      <c r="N768" s="5">
        <f t="shared" si="922"/>
        <v>0</v>
      </c>
      <c r="O768" s="67"/>
      <c r="P768" s="5">
        <f t="shared" si="923"/>
        <v>0</v>
      </c>
      <c r="U768" s="5">
        <f t="shared" si="924"/>
        <v>0</v>
      </c>
      <c r="V768" s="68"/>
      <c r="W768" s="138">
        <f t="shared" si="925"/>
        <v>0</v>
      </c>
      <c r="X768" s="148"/>
      <c r="Y768" s="148"/>
      <c r="Z768" s="148"/>
      <c r="AA768" s="184">
        <f t="shared" si="926"/>
        <v>0</v>
      </c>
      <c r="AB768" s="128"/>
      <c r="AC768" s="5">
        <f>SUMIF('Uitdraai administratie'!G:G,A:A,'Uitdraai administratie'!F:F)</f>
        <v>0</v>
      </c>
      <c r="AH768" s="137"/>
      <c r="AI768" s="201">
        <f t="shared" si="927"/>
        <v>0</v>
      </c>
      <c r="AJ768" s="203">
        <f t="shared" si="928"/>
        <v>0</v>
      </c>
      <c r="AL768" s="174">
        <f>SUMIF('Uitdraai administratie'!G:G,A:A,'Uitdraai administratie'!T:T)</f>
        <v>0</v>
      </c>
      <c r="AM768" s="174">
        <f t="shared" si="929"/>
        <v>0</v>
      </c>
      <c r="AN768" s="174">
        <f t="shared" si="930"/>
        <v>0</v>
      </c>
    </row>
    <row r="769" spans="1:40" x14ac:dyDescent="0.25">
      <c r="A769" s="15"/>
      <c r="B769" s="71" t="s">
        <v>6</v>
      </c>
      <c r="C769" s="71"/>
      <c r="D769" s="56"/>
      <c r="H769" s="59"/>
      <c r="J769" s="61"/>
      <c r="K769" s="57"/>
      <c r="L769" s="170">
        <f t="shared" ref="L769:M769" si="934">SUM(L756:L768)</f>
        <v>0</v>
      </c>
      <c r="M769" s="170">
        <f t="shared" si="934"/>
        <v>0</v>
      </c>
      <c r="N769" s="27">
        <f t="shared" ref="N769:W769" si="935">SUM(N756:N768)</f>
        <v>0</v>
      </c>
      <c r="O769" s="72">
        <f t="shared" si="935"/>
        <v>0</v>
      </c>
      <c r="P769" s="27">
        <f t="shared" si="935"/>
        <v>0</v>
      </c>
      <c r="Q769" s="73">
        <f t="shared" si="935"/>
        <v>0</v>
      </c>
      <c r="R769" s="73">
        <f t="shared" si="935"/>
        <v>0</v>
      </c>
      <c r="S769" s="73">
        <f t="shared" si="935"/>
        <v>0</v>
      </c>
      <c r="T769" s="73">
        <f t="shared" si="935"/>
        <v>0</v>
      </c>
      <c r="U769" s="27">
        <f t="shared" si="935"/>
        <v>0</v>
      </c>
      <c r="V769" s="73">
        <f t="shared" si="935"/>
        <v>0</v>
      </c>
      <c r="W769" s="141">
        <f t="shared" si="935"/>
        <v>0</v>
      </c>
      <c r="X769" s="147"/>
      <c r="Y769" s="147"/>
      <c r="Z769" s="142"/>
      <c r="AA769" s="181">
        <f t="shared" ref="AA769:AJ769" si="936">SUM(AA756:AA768)</f>
        <v>0</v>
      </c>
      <c r="AB769" s="124">
        <f t="shared" si="936"/>
        <v>0</v>
      </c>
      <c r="AC769" s="27">
        <f t="shared" si="936"/>
        <v>0</v>
      </c>
      <c r="AD769" s="124">
        <f t="shared" si="936"/>
        <v>0</v>
      </c>
      <c r="AE769" s="124">
        <f t="shared" si="936"/>
        <v>0</v>
      </c>
      <c r="AF769" s="124">
        <f t="shared" si="936"/>
        <v>0</v>
      </c>
      <c r="AG769" s="124">
        <f t="shared" si="936"/>
        <v>0</v>
      </c>
      <c r="AH769" s="124">
        <f t="shared" si="936"/>
        <v>0</v>
      </c>
      <c r="AI769" s="201">
        <f t="shared" si="936"/>
        <v>0</v>
      </c>
      <c r="AJ769" s="203">
        <f t="shared" si="936"/>
        <v>0</v>
      </c>
      <c r="AL769" s="170">
        <f t="shared" ref="AL769:AM769" si="937">SUM(AL756:AL768)</f>
        <v>0</v>
      </c>
      <c r="AM769" s="170">
        <f t="shared" si="937"/>
        <v>0</v>
      </c>
      <c r="AN769" s="170">
        <f t="shared" ref="AN769" si="938">SUM(AN756:AN768)</f>
        <v>0</v>
      </c>
    </row>
    <row r="770" spans="1:40" x14ac:dyDescent="0.25">
      <c r="A770" s="15"/>
      <c r="B770" s="71"/>
      <c r="C770" s="71"/>
      <c r="D770" s="56"/>
      <c r="H770" s="59"/>
      <c r="J770" s="85"/>
      <c r="K770" s="57"/>
      <c r="L770" s="170"/>
      <c r="M770" s="170"/>
      <c r="N770" s="27"/>
      <c r="O770" s="67"/>
      <c r="U770" s="5"/>
      <c r="AA770" s="181"/>
      <c r="AB770" s="128"/>
      <c r="AL770" s="170"/>
      <c r="AM770" s="170"/>
      <c r="AN770" s="170"/>
    </row>
    <row r="771" spans="1:40" x14ac:dyDescent="0.25">
      <c r="A771" s="23">
        <v>6700</v>
      </c>
      <c r="B771" s="8" t="s">
        <v>68</v>
      </c>
      <c r="C771" s="8"/>
      <c r="D771" s="56"/>
      <c r="H771" s="59"/>
      <c r="J771" s="85"/>
      <c r="K771" s="57"/>
      <c r="L771" s="170"/>
      <c r="M771" s="170"/>
      <c r="N771" s="27"/>
      <c r="O771" s="67"/>
      <c r="U771" s="5"/>
      <c r="AA771" s="181"/>
      <c r="AB771" s="128"/>
      <c r="AL771" s="170"/>
      <c r="AM771" s="170"/>
      <c r="AN771" s="170"/>
    </row>
    <row r="772" spans="1:40" x14ac:dyDescent="0.25">
      <c r="A772" s="15">
        <v>6701</v>
      </c>
      <c r="B772" s="64" t="s">
        <v>609</v>
      </c>
      <c r="C772" s="64"/>
      <c r="D772" s="56"/>
      <c r="E772" s="60">
        <v>1</v>
      </c>
      <c r="H772" s="59">
        <f>SUM(E772:G772)</f>
        <v>1</v>
      </c>
      <c r="I772" s="60">
        <v>1</v>
      </c>
      <c r="J772" s="61" t="s">
        <v>77</v>
      </c>
      <c r="K772" s="57"/>
      <c r="L772" s="174">
        <f>H:H*I:I*K:K</f>
        <v>0</v>
      </c>
      <c r="M772" s="174">
        <f>0</f>
        <v>0</v>
      </c>
      <c r="N772" s="5">
        <f>L:L+M:M</f>
        <v>0</v>
      </c>
      <c r="O772" s="67"/>
      <c r="P772" s="5">
        <f>MAX(N772-SUM(Q772:T772),0)</f>
        <v>0</v>
      </c>
      <c r="U772" s="5">
        <f>N772-SUM(P772:T772)</f>
        <v>0</v>
      </c>
      <c r="V772" s="68"/>
      <c r="W772" s="138">
        <f>X:X+Y:Y</f>
        <v>0</v>
      </c>
      <c r="X772" s="148"/>
      <c r="Y772" s="148"/>
      <c r="Z772" s="148"/>
      <c r="AA772" s="184">
        <f>AC:AC+AD:AD+AE:AE+AF:AF+AG:AG</f>
        <v>0</v>
      </c>
      <c r="AB772" s="128"/>
      <c r="AC772" s="5">
        <f>SUMIF('Uitdraai administratie'!G:G,A:A,'Uitdraai administratie'!F:F)</f>
        <v>0</v>
      </c>
      <c r="AH772" s="137"/>
      <c r="AI772" s="201">
        <f>W:W+AA:AA</f>
        <v>0</v>
      </c>
      <c r="AJ772" s="203">
        <f>N:N-AI:AI</f>
        <v>0</v>
      </c>
      <c r="AL772" s="174">
        <f>SUMIF('Uitdraai administratie'!G:G,A:A,'Uitdraai administratie'!T:T)</f>
        <v>0</v>
      </c>
      <c r="AM772" s="174">
        <f>M:M</f>
        <v>0</v>
      </c>
      <c r="AN772" s="174">
        <f>AM:AM-AL:AL</f>
        <v>0</v>
      </c>
    </row>
    <row r="773" spans="1:40" x14ac:dyDescent="0.25">
      <c r="A773" s="15">
        <v>6702</v>
      </c>
      <c r="B773" s="64" t="s">
        <v>610</v>
      </c>
      <c r="C773" s="64"/>
      <c r="D773" s="56"/>
      <c r="E773" s="60">
        <v>1</v>
      </c>
      <c r="H773" s="59">
        <f>SUM(E773:G773)</f>
        <v>1</v>
      </c>
      <c r="I773" s="60">
        <v>1</v>
      </c>
      <c r="J773" s="61" t="s">
        <v>77</v>
      </c>
      <c r="K773" s="57"/>
      <c r="L773" s="174">
        <f>H:H*I:I*K:K</f>
        <v>0</v>
      </c>
      <c r="M773" s="174">
        <f>0</f>
        <v>0</v>
      </c>
      <c r="N773" s="5">
        <f>L:L+M:M</f>
        <v>0</v>
      </c>
      <c r="O773" s="67"/>
      <c r="P773" s="5">
        <f>MAX(N773-SUM(Q773:T773),0)</f>
        <v>0</v>
      </c>
      <c r="U773" s="5">
        <f>N773-SUM(P773:T773)</f>
        <v>0</v>
      </c>
      <c r="V773" s="68"/>
      <c r="W773" s="138">
        <f>X:X+Y:Y</f>
        <v>0</v>
      </c>
      <c r="X773" s="148"/>
      <c r="Y773" s="148"/>
      <c r="Z773" s="148"/>
      <c r="AA773" s="184">
        <f>AC:AC+AD:AD+AE:AE+AF:AF+AG:AG</f>
        <v>0</v>
      </c>
      <c r="AB773" s="128"/>
      <c r="AC773" s="5">
        <f>SUMIF('Uitdraai administratie'!G:G,A:A,'Uitdraai administratie'!F:F)</f>
        <v>0</v>
      </c>
      <c r="AH773" s="137"/>
      <c r="AI773" s="201">
        <f>W:W+AA:AA</f>
        <v>0</v>
      </c>
      <c r="AJ773" s="203">
        <f>N:N-AI:AI</f>
        <v>0</v>
      </c>
      <c r="AL773" s="174">
        <f>SUMIF('Uitdraai administratie'!G:G,A:A,'Uitdraai administratie'!T:T)</f>
        <v>0</v>
      </c>
      <c r="AM773" s="174">
        <f>M:M</f>
        <v>0</v>
      </c>
      <c r="AN773" s="174">
        <f>AM:AM-AL:AL</f>
        <v>0</v>
      </c>
    </row>
    <row r="774" spans="1:40" x14ac:dyDescent="0.25">
      <c r="A774" s="15">
        <v>6704</v>
      </c>
      <c r="B774" s="64" t="s">
        <v>611</v>
      </c>
      <c r="C774" s="64"/>
      <c r="D774" s="56"/>
      <c r="E774" s="60">
        <v>1</v>
      </c>
      <c r="H774" s="59">
        <f>SUM(E774:G774)</f>
        <v>1</v>
      </c>
      <c r="I774" s="60">
        <v>1</v>
      </c>
      <c r="J774" s="61" t="s">
        <v>77</v>
      </c>
      <c r="K774" s="57"/>
      <c r="L774" s="174">
        <f>H:H*I:I*K:K</f>
        <v>0</v>
      </c>
      <c r="M774" s="174">
        <f>0</f>
        <v>0</v>
      </c>
      <c r="N774" s="5">
        <f>L:L+M:M</f>
        <v>0</v>
      </c>
      <c r="O774" s="67"/>
      <c r="P774" s="5">
        <f>MAX(N774-SUM(Q774:T774),0)</f>
        <v>0</v>
      </c>
      <c r="U774" s="5">
        <f>N774-SUM(P774:T774)</f>
        <v>0</v>
      </c>
      <c r="V774" s="68"/>
      <c r="W774" s="138">
        <f>X:X+Y:Y</f>
        <v>0</v>
      </c>
      <c r="X774" s="148"/>
      <c r="Y774" s="148"/>
      <c r="Z774" s="148"/>
      <c r="AA774" s="184">
        <f>AC:AC+AD:AD+AE:AE+AF:AF+AG:AG</f>
        <v>0</v>
      </c>
      <c r="AB774" s="128"/>
      <c r="AC774" s="5">
        <f>SUMIF('Uitdraai administratie'!G:G,A:A,'Uitdraai administratie'!F:F)</f>
        <v>0</v>
      </c>
      <c r="AH774" s="137"/>
      <c r="AI774" s="201">
        <f>W:W+AA:AA</f>
        <v>0</v>
      </c>
      <c r="AJ774" s="203">
        <f>N:N-AI:AI</f>
        <v>0</v>
      </c>
      <c r="AL774" s="174">
        <f>SUMIF('Uitdraai administratie'!G:G,A:A,'Uitdraai administratie'!T:T)</f>
        <v>0</v>
      </c>
      <c r="AM774" s="174">
        <f>M:M</f>
        <v>0</v>
      </c>
      <c r="AN774" s="174">
        <f>AM:AM-AL:AL</f>
        <v>0</v>
      </c>
    </row>
    <row r="775" spans="1:40" x14ac:dyDescent="0.25">
      <c r="A775" s="15"/>
      <c r="B775" s="71" t="s">
        <v>6</v>
      </c>
      <c r="C775" s="71"/>
      <c r="D775" s="56"/>
      <c r="H775" s="59"/>
      <c r="J775" s="61"/>
      <c r="K775" s="57"/>
      <c r="L775" s="170">
        <f t="shared" ref="L775:M775" si="939">SUM(L772:L774)</f>
        <v>0</v>
      </c>
      <c r="M775" s="170">
        <f t="shared" si="939"/>
        <v>0</v>
      </c>
      <c r="N775" s="27">
        <f t="shared" ref="N775:W775" si="940">SUM(N772:N774)</f>
        <v>0</v>
      </c>
      <c r="O775" s="72">
        <f t="shared" si="940"/>
        <v>0</v>
      </c>
      <c r="P775" s="27">
        <f t="shared" si="940"/>
        <v>0</v>
      </c>
      <c r="Q775" s="73">
        <f t="shared" si="940"/>
        <v>0</v>
      </c>
      <c r="R775" s="73">
        <f t="shared" si="940"/>
        <v>0</v>
      </c>
      <c r="S775" s="73">
        <f t="shared" si="940"/>
        <v>0</v>
      </c>
      <c r="T775" s="73">
        <f t="shared" si="940"/>
        <v>0</v>
      </c>
      <c r="U775" s="27">
        <f t="shared" si="940"/>
        <v>0</v>
      </c>
      <c r="V775" s="73">
        <f t="shared" si="940"/>
        <v>0</v>
      </c>
      <c r="W775" s="141">
        <f t="shared" si="940"/>
        <v>0</v>
      </c>
      <c r="X775" s="147"/>
      <c r="Y775" s="147"/>
      <c r="Z775" s="142"/>
      <c r="AA775" s="181">
        <f t="shared" ref="AA775:AJ775" si="941">SUM(AA772:AA774)</f>
        <v>0</v>
      </c>
      <c r="AB775" s="124">
        <f t="shared" si="941"/>
        <v>0</v>
      </c>
      <c r="AC775" s="27">
        <f t="shared" si="941"/>
        <v>0</v>
      </c>
      <c r="AD775" s="124">
        <f t="shared" si="941"/>
        <v>0</v>
      </c>
      <c r="AE775" s="124">
        <f t="shared" si="941"/>
        <v>0</v>
      </c>
      <c r="AF775" s="124">
        <f t="shared" si="941"/>
        <v>0</v>
      </c>
      <c r="AG775" s="124">
        <f t="shared" si="941"/>
        <v>0</v>
      </c>
      <c r="AH775" s="124">
        <f t="shared" si="941"/>
        <v>0</v>
      </c>
      <c r="AI775" s="201">
        <f t="shared" si="941"/>
        <v>0</v>
      </c>
      <c r="AJ775" s="203">
        <f t="shared" si="941"/>
        <v>0</v>
      </c>
      <c r="AL775" s="170">
        <f t="shared" ref="AL775:AM775" si="942">SUM(AL772:AL774)</f>
        <v>0</v>
      </c>
      <c r="AM775" s="170">
        <f t="shared" si="942"/>
        <v>0</v>
      </c>
      <c r="AN775" s="170">
        <f t="shared" ref="AN775" si="943">SUM(AN772:AN774)</f>
        <v>0</v>
      </c>
    </row>
    <row r="776" spans="1:40" x14ac:dyDescent="0.25">
      <c r="A776" s="15"/>
      <c r="B776" s="71"/>
      <c r="C776" s="71"/>
      <c r="D776" s="56"/>
      <c r="H776" s="59"/>
      <c r="J776" s="85"/>
      <c r="K776" s="57"/>
      <c r="L776" s="170"/>
      <c r="M776" s="170"/>
      <c r="N776" s="27"/>
      <c r="O776" s="67"/>
      <c r="U776" s="5"/>
      <c r="AA776" s="181"/>
      <c r="AB776" s="128"/>
      <c r="AL776" s="170"/>
      <c r="AM776" s="170"/>
      <c r="AN776" s="170"/>
    </row>
    <row r="777" spans="1:40" x14ac:dyDescent="0.25">
      <c r="A777" s="23">
        <v>7000</v>
      </c>
      <c r="B777" s="8" t="s">
        <v>612</v>
      </c>
      <c r="C777" s="8"/>
      <c r="D777" s="56"/>
      <c r="H777" s="59"/>
      <c r="J777" s="61"/>
      <c r="K777" s="57"/>
      <c r="L777" s="170"/>
      <c r="M777" s="170"/>
      <c r="N777" s="27"/>
      <c r="O777" s="67"/>
      <c r="U777" s="5"/>
      <c r="AA777" s="181"/>
      <c r="AB777" s="128"/>
      <c r="AL777" s="170"/>
      <c r="AM777" s="170"/>
      <c r="AN777" s="170"/>
    </row>
    <row r="778" spans="1:40" x14ac:dyDescent="0.25">
      <c r="A778" s="195">
        <v>7001</v>
      </c>
      <c r="B778" s="196" t="s">
        <v>613</v>
      </c>
      <c r="C778" s="64"/>
      <c r="D778" s="103"/>
      <c r="E778" s="104"/>
      <c r="F778" s="74">
        <f>IF(finance&lt;2000000,0,1.8%)</f>
        <v>0</v>
      </c>
      <c r="H778" s="59">
        <f>SUM(E778:G778)</f>
        <v>0</v>
      </c>
      <c r="I778" s="60">
        <v>1</v>
      </c>
      <c r="J778" s="61" t="s">
        <v>77</v>
      </c>
      <c r="K778" s="96">
        <f>$N$59-$N$760</f>
        <v>0</v>
      </c>
      <c r="L778" s="174">
        <f>H:H*I:I*K:K</f>
        <v>0</v>
      </c>
      <c r="M778" s="174">
        <f>0</f>
        <v>0</v>
      </c>
      <c r="N778" s="5">
        <f>L:L+M:M</f>
        <v>0</v>
      </c>
      <c r="O778" s="67"/>
      <c r="P778" s="5">
        <f>MAX(N778-SUM(Q778:T778),0)</f>
        <v>0</v>
      </c>
      <c r="U778" s="5">
        <f>N778-SUM(P778:T778)</f>
        <v>0</v>
      </c>
      <c r="V778" s="105">
        <f>P778</f>
        <v>0</v>
      </c>
      <c r="W778" s="138">
        <f>X:X+Y:Y</f>
        <v>0</v>
      </c>
      <c r="X778" s="148"/>
      <c r="Y778" s="148"/>
      <c r="Z778" s="106"/>
      <c r="AA778" s="184">
        <f>AC:AC+AD:AD+AE:AE+AF:AF+AG:AG</f>
        <v>0</v>
      </c>
      <c r="AB778" s="128"/>
      <c r="AC778" s="5">
        <f>SUMIF('Uitdraai administratie'!G:G,A:A,'Uitdraai administratie'!F:F)</f>
        <v>0</v>
      </c>
      <c r="AH778" s="122">
        <f>SUMIF('Uitdraai administratie'!G:G,A:A,'Uitdraai administratie'!F:F)</f>
        <v>0</v>
      </c>
      <c r="AI778" s="201">
        <f>W:W+AA:AA</f>
        <v>0</v>
      </c>
      <c r="AJ778" s="203">
        <f>N:N-AI:AI</f>
        <v>0</v>
      </c>
      <c r="AL778" s="174">
        <f>SUMIF('Uitdraai administratie'!G:G,A:A,'Uitdraai administratie'!T:T)</f>
        <v>0</v>
      </c>
      <c r="AM778" s="174">
        <f>M:M</f>
        <v>0</v>
      </c>
      <c r="AN778" s="174">
        <f>AM:AM-AL:AL</f>
        <v>0</v>
      </c>
    </row>
    <row r="779" spans="1:40" x14ac:dyDescent="0.25">
      <c r="A779" s="195">
        <v>7002</v>
      </c>
      <c r="B779" s="196" t="s">
        <v>614</v>
      </c>
      <c r="C779" s="64"/>
      <c r="D779" s="103"/>
      <c r="F779" s="74">
        <v>7.4999999999999997E-2</v>
      </c>
      <c r="H779" s="59">
        <f>SUM(E779:G779)</f>
        <v>7.4999999999999997E-2</v>
      </c>
      <c r="I779" s="60">
        <v>1</v>
      </c>
      <c r="J779" s="61" t="s">
        <v>77</v>
      </c>
      <c r="K779" s="96">
        <f>$N$59-$N$760-[1]globals!C18</f>
        <v>0</v>
      </c>
      <c r="L779" s="174">
        <f>H:H*I:I*K:K</f>
        <v>0</v>
      </c>
      <c r="M779" s="174">
        <f>0</f>
        <v>0</v>
      </c>
      <c r="N779" s="5">
        <f>L:L+M:M</f>
        <v>0</v>
      </c>
      <c r="O779" s="67"/>
      <c r="P779" s="5">
        <f>MAX(N779-SUM(Q779:T779),0)</f>
        <v>0</v>
      </c>
      <c r="U779" s="5">
        <f>N779-SUM(P779:T779)</f>
        <v>0</v>
      </c>
      <c r="V779" s="106">
        <f>0.075*(V59+V778)</f>
        <v>0</v>
      </c>
      <c r="W779" s="138">
        <f>X:X+Y:Y</f>
        <v>0</v>
      </c>
      <c r="X779" s="148"/>
      <c r="Y779" s="148"/>
      <c r="Z779" s="106"/>
      <c r="AA779" s="184">
        <f>AC:AC+AD:AD+AE:AE+AF:AF+AG:AG</f>
        <v>0</v>
      </c>
      <c r="AB779" s="128"/>
      <c r="AC779" s="5">
        <f>SUMIF('Uitdraai administratie'!G:G,A:A,'Uitdraai administratie'!F:F)</f>
        <v>0</v>
      </c>
      <c r="AH779" s="122">
        <f>0.075*(AH59+AH778)</f>
        <v>0</v>
      </c>
      <c r="AI779" s="201">
        <f>W:W+AA:AA</f>
        <v>0</v>
      </c>
      <c r="AJ779" s="203">
        <f>N:N-AI:AI</f>
        <v>0</v>
      </c>
      <c r="AL779" s="174">
        <f>SUMIF('Uitdraai administratie'!G:G,A:A,'Uitdraai administratie'!T:T)</f>
        <v>0</v>
      </c>
      <c r="AM779" s="174">
        <f>M:M</f>
        <v>0</v>
      </c>
      <c r="AN779" s="174">
        <f>AM:AM-AL:AL</f>
        <v>0</v>
      </c>
    </row>
    <row r="780" spans="1:40" x14ac:dyDescent="0.25">
      <c r="A780" s="195">
        <v>7003</v>
      </c>
      <c r="B780" s="196" t="s">
        <v>615</v>
      </c>
      <c r="C780" s="64"/>
      <c r="D780" s="103"/>
      <c r="F780" s="74">
        <v>7.4999999999999997E-2</v>
      </c>
      <c r="H780" s="59">
        <f>SUM(E780:G780)</f>
        <v>7.4999999999999997E-2</v>
      </c>
      <c r="I780" s="60">
        <v>1</v>
      </c>
      <c r="J780" s="61" t="s">
        <v>77</v>
      </c>
      <c r="K780" s="96">
        <v>0</v>
      </c>
      <c r="L780" s="174">
        <f>H:H*I:I*K:K</f>
        <v>0</v>
      </c>
      <c r="M780" s="174">
        <f>0</f>
        <v>0</v>
      </c>
      <c r="N780" s="5">
        <f>L:L+M:M</f>
        <v>0</v>
      </c>
      <c r="O780" s="67"/>
      <c r="P780" s="5">
        <f>MAX(N780-SUM(Q780:T780),0)</f>
        <v>0</v>
      </c>
      <c r="U780" s="5">
        <f>N780-SUM(P780:T780)</f>
        <v>0</v>
      </c>
      <c r="V780" s="106">
        <f>0.075*(V60+V779)</f>
        <v>0</v>
      </c>
      <c r="W780" s="138">
        <f>X:X+Y:Y</f>
        <v>0</v>
      </c>
      <c r="X780" s="148"/>
      <c r="Y780" s="148"/>
      <c r="Z780" s="106"/>
      <c r="AA780" s="184">
        <f>AC:AC+AD:AD+AE:AE+AF:AF+AG:AG</f>
        <v>0</v>
      </c>
      <c r="AB780" s="128"/>
      <c r="AC780" s="5">
        <f>SUMIF('Uitdraai administratie'!G:G,A:A,'Uitdraai administratie'!F:F)</f>
        <v>0</v>
      </c>
      <c r="AH780" s="122">
        <f>0.075*(AH60+AH779)</f>
        <v>0</v>
      </c>
      <c r="AI780" s="201">
        <f>W:W+AA:AA</f>
        <v>0</v>
      </c>
      <c r="AJ780" s="203">
        <f>N:N-AI:AI</f>
        <v>0</v>
      </c>
      <c r="AL780" s="174">
        <f>SUMIF('Uitdraai administratie'!G:G,A:A,'Uitdraai administratie'!T:T)</f>
        <v>0</v>
      </c>
      <c r="AM780" s="174">
        <f>M:M</f>
        <v>0</v>
      </c>
      <c r="AN780" s="174">
        <f>AM:AM-AL:AL</f>
        <v>0</v>
      </c>
    </row>
    <row r="781" spans="1:40" x14ac:dyDescent="0.25">
      <c r="A781" s="198" t="s">
        <v>666</v>
      </c>
      <c r="B781" s="197" t="s">
        <v>667</v>
      </c>
      <c r="C781" s="64"/>
      <c r="D781" s="103"/>
      <c r="E781" s="104"/>
      <c r="F781" s="74">
        <f>IF(fpn="yes",7.5%,7%)</f>
        <v>7.4999999999999997E-2</v>
      </c>
      <c r="H781" s="59">
        <f>SUM(E781:G781)</f>
        <v>7.4999999999999997E-2</v>
      </c>
      <c r="I781" s="60">
        <v>1</v>
      </c>
      <c r="J781" s="61" t="s">
        <v>77</v>
      </c>
      <c r="K781" s="100">
        <f>MIN($N$59-MAX($N$760),225000/$F$781)-[1]globals!C18</f>
        <v>0</v>
      </c>
      <c r="L781" s="174">
        <f>H:H*I:I*K:K</f>
        <v>0</v>
      </c>
      <c r="M781" s="174">
        <f>0</f>
        <v>0</v>
      </c>
      <c r="N781" s="5">
        <f>L:L+M:M</f>
        <v>0</v>
      </c>
      <c r="O781" s="67"/>
      <c r="P781" s="5">
        <f>MAX(N781-SUM(Q781:T781),0)</f>
        <v>0</v>
      </c>
      <c r="U781" s="5">
        <f>N781-SUM(P781:T781)</f>
        <v>0</v>
      </c>
      <c r="V781" s="68"/>
      <c r="W781" s="138">
        <f>X:X+Y:Y</f>
        <v>0</v>
      </c>
      <c r="X781" s="148"/>
      <c r="Y781" s="148"/>
      <c r="Z781" s="148"/>
      <c r="AA781" s="184">
        <f>AC:AC+AD:AD+AE:AE+AF:AF+AG:AG</f>
        <v>0</v>
      </c>
      <c r="AB781" s="128"/>
      <c r="AC781" s="5">
        <f>SUMIF('Uitdraai administratie'!G:G,A:A,'Uitdraai administratie'!F:F)</f>
        <v>0</v>
      </c>
      <c r="AH781" s="137"/>
      <c r="AI781" s="201">
        <f>W:W+AA:AA</f>
        <v>0</v>
      </c>
      <c r="AJ781" s="203">
        <f>N:N-AI:AI</f>
        <v>0</v>
      </c>
      <c r="AL781" s="174">
        <f>SUMIF('Uitdraai administratie'!G:G,A:A,'Uitdraai administratie'!T:T)</f>
        <v>0</v>
      </c>
      <c r="AM781" s="174">
        <f>M:M</f>
        <v>0</v>
      </c>
      <c r="AN781" s="174">
        <f>AM:AM-AL:AL</f>
        <v>0</v>
      </c>
    </row>
    <row r="782" spans="1:40" x14ac:dyDescent="0.25">
      <c r="A782" s="42"/>
      <c r="B782" s="71" t="s">
        <v>6</v>
      </c>
      <c r="C782" s="71"/>
      <c r="D782" s="56"/>
      <c r="H782" s="59"/>
      <c r="K782" s="57"/>
      <c r="L782" s="170">
        <f t="shared" ref="L782:M782" si="944">SUM(L778:L781)</f>
        <v>0</v>
      </c>
      <c r="M782" s="170">
        <f t="shared" si="944"/>
        <v>0</v>
      </c>
      <c r="N782" s="27">
        <f t="shared" ref="N782:W782" si="945">SUM(N778:N781)</f>
        <v>0</v>
      </c>
      <c r="O782" s="72">
        <f t="shared" si="945"/>
        <v>0</v>
      </c>
      <c r="P782" s="27">
        <f t="shared" si="945"/>
        <v>0</v>
      </c>
      <c r="Q782" s="73">
        <f t="shared" si="945"/>
        <v>0</v>
      </c>
      <c r="R782" s="73">
        <f t="shared" si="945"/>
        <v>0</v>
      </c>
      <c r="S782" s="73">
        <f t="shared" si="945"/>
        <v>0</v>
      </c>
      <c r="T782" s="73">
        <f t="shared" si="945"/>
        <v>0</v>
      </c>
      <c r="U782" s="27">
        <f t="shared" si="945"/>
        <v>0</v>
      </c>
      <c r="V782" s="107">
        <f t="shared" si="945"/>
        <v>0</v>
      </c>
      <c r="W782" s="149">
        <f t="shared" si="945"/>
        <v>0</v>
      </c>
      <c r="X782" s="157"/>
      <c r="Y782" s="157"/>
      <c r="Z782" s="150"/>
      <c r="AA782" s="181">
        <f t="shared" ref="AA782:AJ782" si="946">SUM(AA778:AA781)</f>
        <v>0</v>
      </c>
      <c r="AB782" s="124">
        <f t="shared" si="946"/>
        <v>0</v>
      </c>
      <c r="AC782" s="27">
        <f t="shared" si="946"/>
        <v>0</v>
      </c>
      <c r="AD782" s="124">
        <f t="shared" si="946"/>
        <v>0</v>
      </c>
      <c r="AE782" s="124">
        <f t="shared" si="946"/>
        <v>0</v>
      </c>
      <c r="AF782" s="124">
        <f t="shared" si="946"/>
        <v>0</v>
      </c>
      <c r="AG782" s="124">
        <f t="shared" si="946"/>
        <v>0</v>
      </c>
      <c r="AH782" s="129">
        <f t="shared" si="946"/>
        <v>0</v>
      </c>
      <c r="AI782" s="201">
        <f t="shared" si="946"/>
        <v>0</v>
      </c>
      <c r="AJ782" s="203">
        <f t="shared" si="946"/>
        <v>0</v>
      </c>
      <c r="AL782" s="170">
        <f t="shared" ref="AL782:AM782" si="947">SUM(AL778:AL781)</f>
        <v>0</v>
      </c>
      <c r="AM782" s="170">
        <f t="shared" si="947"/>
        <v>0</v>
      </c>
      <c r="AN782" s="170">
        <f t="shared" ref="AN782" si="948">SUM(AN778:AN781)</f>
        <v>0</v>
      </c>
    </row>
    <row r="783" spans="1:40" x14ac:dyDescent="0.25">
      <c r="A783" s="42"/>
      <c r="B783" s="64"/>
      <c r="C783" s="64"/>
      <c r="D783" s="56"/>
      <c r="H783" s="59"/>
      <c r="K783" s="57"/>
      <c r="L783" s="174"/>
      <c r="M783" s="174"/>
      <c r="N783" s="5"/>
      <c r="O783" s="67"/>
      <c r="U783" s="5"/>
      <c r="AA783" s="184"/>
      <c r="AB783" s="128"/>
      <c r="AL783" s="174"/>
      <c r="AM783" s="174"/>
      <c r="AN783" s="174"/>
    </row>
    <row r="784" spans="1:40" x14ac:dyDescent="0.25">
      <c r="A784" s="23">
        <v>7100</v>
      </c>
      <c r="B784" s="8" t="s">
        <v>616</v>
      </c>
      <c r="C784" s="8"/>
      <c r="D784" s="103"/>
      <c r="E784" s="104"/>
      <c r="F784" s="108">
        <v>0.05</v>
      </c>
      <c r="H784" s="59">
        <f>SUM(E784:G784)</f>
        <v>0.05</v>
      </c>
      <c r="I784" s="60">
        <v>1</v>
      </c>
      <c r="J784" s="61" t="s">
        <v>77</v>
      </c>
      <c r="K784" s="100">
        <f>$N$59-($N$89+$N$102+$N$760)</f>
        <v>0</v>
      </c>
      <c r="L784" s="174">
        <f>H:H*I:I*K:K</f>
        <v>0</v>
      </c>
      <c r="M784" s="174">
        <f>0</f>
        <v>0</v>
      </c>
      <c r="N784" s="5">
        <f>L:L+M:M</f>
        <v>0</v>
      </c>
      <c r="O784" s="67"/>
      <c r="P784" s="5">
        <f>MAX(N784-SUM(Q784:T784),0)</f>
        <v>0</v>
      </c>
      <c r="U784" s="5">
        <f>N784-SUM(P784:T784)</f>
        <v>0</v>
      </c>
      <c r="V784" s="106">
        <f>MIN((V59+V778)*0.05,P784)</f>
        <v>0</v>
      </c>
      <c r="W784" s="138">
        <f>X:X+Y:Y</f>
        <v>0</v>
      </c>
      <c r="X784" s="148"/>
      <c r="Y784" s="148"/>
      <c r="Z784" s="106"/>
      <c r="AA784" s="184">
        <f>AC:AC+AD:AD+AE:AE+AF:AF+AG:AG</f>
        <v>0</v>
      </c>
      <c r="AB784" s="128"/>
      <c r="AC784" s="5">
        <f>SUMIF('Uitdraai administratie'!G:G,A:A,'Uitdraai administratie'!F:F)</f>
        <v>0</v>
      </c>
      <c r="AH784" s="122">
        <f>MIN((AH59+AH778)*0.05,AC784)</f>
        <v>0</v>
      </c>
      <c r="AI784" s="201">
        <f>W:W+AA:AA</f>
        <v>0</v>
      </c>
      <c r="AJ784" s="203">
        <f>N:N-AI:AI</f>
        <v>0</v>
      </c>
      <c r="AL784" s="174">
        <f>SUMIF('Uitdraai administratie'!G:G,A:A,'Uitdraai administratie'!T:T)</f>
        <v>0</v>
      </c>
      <c r="AM784" s="174">
        <f>M:M</f>
        <v>0</v>
      </c>
      <c r="AN784" s="174">
        <f>AM:AM-AL:AL</f>
        <v>0</v>
      </c>
    </row>
    <row r="785" spans="1:40" x14ac:dyDescent="0.25">
      <c r="A785" s="15"/>
      <c r="B785" s="71" t="s">
        <v>6</v>
      </c>
      <c r="C785" s="71"/>
      <c r="D785" s="56"/>
      <c r="L785" s="170">
        <f t="shared" ref="L785:M785" si="949">SUM(L784)</f>
        <v>0</v>
      </c>
      <c r="M785" s="170">
        <f t="shared" si="949"/>
        <v>0</v>
      </c>
      <c r="N785" s="27">
        <f t="shared" ref="N785:W785" si="950">SUM(N784)</f>
        <v>0</v>
      </c>
      <c r="O785" s="76">
        <f t="shared" si="950"/>
        <v>0</v>
      </c>
      <c r="P785" s="27">
        <f t="shared" si="950"/>
        <v>0</v>
      </c>
      <c r="Q785" s="107">
        <f t="shared" si="950"/>
        <v>0</v>
      </c>
      <c r="R785" s="107">
        <f t="shared" si="950"/>
        <v>0</v>
      </c>
      <c r="S785" s="107">
        <f t="shared" si="950"/>
        <v>0</v>
      </c>
      <c r="T785" s="107">
        <f t="shared" si="950"/>
        <v>0</v>
      </c>
      <c r="U785" s="27">
        <f t="shared" si="950"/>
        <v>0</v>
      </c>
      <c r="V785" s="107">
        <f t="shared" si="950"/>
        <v>0</v>
      </c>
      <c r="W785" s="149">
        <f t="shared" si="950"/>
        <v>0</v>
      </c>
      <c r="X785" s="157"/>
      <c r="Y785" s="157"/>
      <c r="Z785" s="150"/>
      <c r="AA785" s="181">
        <f t="shared" ref="AA785:AJ785" si="951">SUM(AA784)</f>
        <v>0</v>
      </c>
      <c r="AB785" s="129">
        <f t="shared" si="951"/>
        <v>0</v>
      </c>
      <c r="AC785" s="27">
        <f t="shared" si="951"/>
        <v>0</v>
      </c>
      <c r="AD785" s="129">
        <f t="shared" si="951"/>
        <v>0</v>
      </c>
      <c r="AE785" s="129">
        <f t="shared" si="951"/>
        <v>0</v>
      </c>
      <c r="AF785" s="129">
        <f t="shared" si="951"/>
        <v>0</v>
      </c>
      <c r="AG785" s="129">
        <f t="shared" si="951"/>
        <v>0</v>
      </c>
      <c r="AH785" s="129">
        <f t="shared" si="951"/>
        <v>0</v>
      </c>
      <c r="AI785" s="201">
        <f t="shared" si="951"/>
        <v>0</v>
      </c>
      <c r="AJ785" s="203">
        <f t="shared" si="951"/>
        <v>0</v>
      </c>
      <c r="AL785" s="170">
        <f t="shared" ref="AL785:AM785" si="952">SUM(AL784)</f>
        <v>0</v>
      </c>
      <c r="AM785" s="170">
        <f t="shared" si="952"/>
        <v>0</v>
      </c>
      <c r="AN785" s="170">
        <f t="shared" ref="AN785" si="953">SUM(AN784)</f>
        <v>0</v>
      </c>
    </row>
    <row r="786" spans="1:40" x14ac:dyDescent="0.25">
      <c r="A786" s="42"/>
      <c r="B786" s="64"/>
      <c r="C786" s="64"/>
      <c r="D786" s="56"/>
      <c r="L786" s="174"/>
      <c r="M786" s="174"/>
      <c r="N786" s="5"/>
      <c r="O786" s="67"/>
      <c r="U786" s="5"/>
      <c r="AA786" s="184"/>
      <c r="AB786" s="128"/>
      <c r="AL786" s="174"/>
      <c r="AM786" s="174"/>
      <c r="AN786" s="174"/>
    </row>
    <row r="787" spans="1:40" x14ac:dyDescent="0.25">
      <c r="A787" s="42"/>
      <c r="B787" s="64" t="s">
        <v>617</v>
      </c>
      <c r="C787" s="64"/>
      <c r="D787" s="56"/>
      <c r="L787" s="174">
        <f t="shared" ref="L787:M787" si="954">L89+L102+L115+L131+L166+L176</f>
        <v>0</v>
      </c>
      <c r="M787" s="174">
        <f t="shared" si="954"/>
        <v>0</v>
      </c>
      <c r="N787" s="5">
        <f t="shared" ref="N787:W787" si="955">N89+N102+N115+N131+N166+N176</f>
        <v>0</v>
      </c>
      <c r="O787" s="67">
        <f t="shared" si="955"/>
        <v>0</v>
      </c>
      <c r="P787" s="5">
        <f t="shared" si="955"/>
        <v>0</v>
      </c>
      <c r="Q787" s="63">
        <f t="shared" si="955"/>
        <v>0</v>
      </c>
      <c r="R787" s="63">
        <f t="shared" si="955"/>
        <v>0</v>
      </c>
      <c r="S787" s="63">
        <f t="shared" si="955"/>
        <v>0</v>
      </c>
      <c r="T787" s="63">
        <f t="shared" si="955"/>
        <v>0</v>
      </c>
      <c r="U787" s="5">
        <f t="shared" si="955"/>
        <v>0</v>
      </c>
      <c r="V787" s="63">
        <f t="shared" si="955"/>
        <v>0</v>
      </c>
      <c r="W787" s="139">
        <f t="shared" si="955"/>
        <v>0</v>
      </c>
      <c r="AA787" s="184">
        <f t="shared" ref="AA787:AJ787" si="956">AA89+AA102+AA115+AA131+AA166+AA176</f>
        <v>0</v>
      </c>
      <c r="AB787" s="128">
        <f t="shared" si="956"/>
        <v>0</v>
      </c>
      <c r="AC787" s="5">
        <f t="shared" si="956"/>
        <v>0</v>
      </c>
      <c r="AD787" s="128">
        <f t="shared" si="956"/>
        <v>0</v>
      </c>
      <c r="AE787" s="128">
        <f t="shared" si="956"/>
        <v>0</v>
      </c>
      <c r="AF787" s="128">
        <f t="shared" si="956"/>
        <v>0</v>
      </c>
      <c r="AG787" s="128">
        <f t="shared" si="956"/>
        <v>0</v>
      </c>
      <c r="AH787" s="128">
        <f t="shared" si="956"/>
        <v>0</v>
      </c>
      <c r="AI787" s="201">
        <f t="shared" si="956"/>
        <v>0</v>
      </c>
      <c r="AJ787" s="203">
        <f t="shared" si="956"/>
        <v>0</v>
      </c>
      <c r="AL787" s="174">
        <f t="shared" ref="AL787:AM787" si="957">AL89+AL102+AL115+AL131+AL166+AL176</f>
        <v>0</v>
      </c>
      <c r="AM787" s="174">
        <f t="shared" si="957"/>
        <v>0</v>
      </c>
      <c r="AN787" s="174">
        <f t="shared" ref="AN787" si="958">AN89+AN102+AN115+AN131+AN166+AN176</f>
        <v>0</v>
      </c>
    </row>
    <row r="788" spans="1:40" x14ac:dyDescent="0.25">
      <c r="A788" s="42"/>
      <c r="B788" s="64" t="s">
        <v>618</v>
      </c>
      <c r="C788" s="64"/>
      <c r="D788" s="56"/>
      <c r="L788" s="174">
        <f t="shared" ref="L788:M788" si="959">L529+L508+L512+L503+L494+L476+L465+L447+L425+L410+L391+L371+L347+L329+L312+L294+L281+L254+L234+L218+L205</f>
        <v>0</v>
      </c>
      <c r="M788" s="174">
        <f t="shared" si="959"/>
        <v>0</v>
      </c>
      <c r="N788" s="5">
        <f t="shared" ref="N788:W788" si="960">N529+N508+N512+N503+N494+N476+N465+N447+N425+N410+N391+N371+N347+N329+N312+N294+N281+N254+N234+N218+N205</f>
        <v>0</v>
      </c>
      <c r="O788" s="67">
        <f t="shared" si="960"/>
        <v>0</v>
      </c>
      <c r="P788" s="5">
        <f t="shared" si="960"/>
        <v>0</v>
      </c>
      <c r="Q788" s="63">
        <f t="shared" si="960"/>
        <v>0</v>
      </c>
      <c r="R788" s="63">
        <f t="shared" si="960"/>
        <v>0</v>
      </c>
      <c r="S788" s="63">
        <f t="shared" si="960"/>
        <v>0</v>
      </c>
      <c r="T788" s="63">
        <f t="shared" si="960"/>
        <v>0</v>
      </c>
      <c r="U788" s="5">
        <f t="shared" si="960"/>
        <v>0</v>
      </c>
      <c r="V788" s="63">
        <f t="shared" si="960"/>
        <v>0</v>
      </c>
      <c r="W788" s="139">
        <f t="shared" si="960"/>
        <v>0</v>
      </c>
      <c r="AA788" s="184">
        <f t="shared" ref="AA788:AJ788" si="961">AA529+AA508+AA512+AA503+AA494+AA476+AA465+AA447+AA425+AA410+AA391+AA371+AA347+AA329+AA312+AA294+AA281+AA254+AA234+AA218+AA205</f>
        <v>0</v>
      </c>
      <c r="AB788" s="128">
        <f t="shared" si="961"/>
        <v>0</v>
      </c>
      <c r="AC788" s="5">
        <f t="shared" si="961"/>
        <v>0</v>
      </c>
      <c r="AD788" s="128">
        <f t="shared" si="961"/>
        <v>0</v>
      </c>
      <c r="AE788" s="128">
        <f t="shared" si="961"/>
        <v>0</v>
      </c>
      <c r="AF788" s="128">
        <f t="shared" si="961"/>
        <v>0</v>
      </c>
      <c r="AG788" s="128">
        <f t="shared" si="961"/>
        <v>0</v>
      </c>
      <c r="AH788" s="128">
        <f t="shared" si="961"/>
        <v>0</v>
      </c>
      <c r="AI788" s="201">
        <f t="shared" si="961"/>
        <v>0</v>
      </c>
      <c r="AJ788" s="203">
        <f t="shared" si="961"/>
        <v>0</v>
      </c>
      <c r="AL788" s="174">
        <f t="shared" ref="AL788:AM788" si="962">AL529+AL508+AL512+AL503+AL494+AL476+AL465+AL447+AL425+AL410+AL391+AL371+AL347+AL329+AL312+AL294+AL281+AL254+AL234+AL218+AL205</f>
        <v>0</v>
      </c>
      <c r="AM788" s="174">
        <f t="shared" si="962"/>
        <v>0</v>
      </c>
      <c r="AN788" s="174">
        <f t="shared" ref="AN788" si="963">AN529+AN508+AN512+AN503+AN494+AN476+AN465+AN447+AN425+AN410+AN391+AN371+AN347+AN329+AN312+AN294+AN281+AN254+AN234+AN218+AN205</f>
        <v>0</v>
      </c>
    </row>
    <row r="789" spans="1:40" x14ac:dyDescent="0.25">
      <c r="A789" s="42"/>
      <c r="B789" s="64" t="s">
        <v>619</v>
      </c>
      <c r="C789" s="64"/>
      <c r="D789" s="56"/>
      <c r="L789" s="174">
        <f t="shared" ref="L789:M789" si="964">L548+L562+L575+L602+L618</f>
        <v>0</v>
      </c>
      <c r="M789" s="174">
        <f t="shared" si="964"/>
        <v>0</v>
      </c>
      <c r="N789" s="5">
        <f t="shared" ref="N789:W789" si="965">N548+N562+N575+N602+N618</f>
        <v>0</v>
      </c>
      <c r="O789" s="67">
        <f t="shared" si="965"/>
        <v>0</v>
      </c>
      <c r="P789" s="5">
        <f t="shared" si="965"/>
        <v>0</v>
      </c>
      <c r="Q789" s="63">
        <f t="shared" si="965"/>
        <v>0</v>
      </c>
      <c r="R789" s="63">
        <f t="shared" si="965"/>
        <v>0</v>
      </c>
      <c r="S789" s="63">
        <f t="shared" si="965"/>
        <v>0</v>
      </c>
      <c r="T789" s="63">
        <f t="shared" si="965"/>
        <v>0</v>
      </c>
      <c r="U789" s="5">
        <f t="shared" si="965"/>
        <v>0</v>
      </c>
      <c r="V789" s="63">
        <f t="shared" si="965"/>
        <v>0</v>
      </c>
      <c r="W789" s="139">
        <f t="shared" si="965"/>
        <v>0</v>
      </c>
      <c r="AA789" s="184">
        <f t="shared" ref="AA789:AJ789" si="966">AA548+AA562+AA575+AA602+AA618</f>
        <v>0</v>
      </c>
      <c r="AB789" s="128">
        <f t="shared" si="966"/>
        <v>0</v>
      </c>
      <c r="AC789" s="5">
        <f t="shared" si="966"/>
        <v>0</v>
      </c>
      <c r="AD789" s="128">
        <f t="shared" si="966"/>
        <v>0</v>
      </c>
      <c r="AE789" s="128">
        <f t="shared" si="966"/>
        <v>0</v>
      </c>
      <c r="AF789" s="128">
        <f t="shared" si="966"/>
        <v>0</v>
      </c>
      <c r="AG789" s="128">
        <f t="shared" si="966"/>
        <v>0</v>
      </c>
      <c r="AH789" s="128">
        <f t="shared" si="966"/>
        <v>0</v>
      </c>
      <c r="AI789" s="201">
        <f t="shared" si="966"/>
        <v>0</v>
      </c>
      <c r="AJ789" s="203">
        <f t="shared" si="966"/>
        <v>0</v>
      </c>
      <c r="AL789" s="174">
        <f t="shared" ref="AL789:AM789" si="967">AL548+AL562+AL575+AL602+AL618</f>
        <v>0</v>
      </c>
      <c r="AM789" s="174">
        <f t="shared" si="967"/>
        <v>0</v>
      </c>
      <c r="AN789" s="174">
        <f t="shared" ref="AN789" si="968">AN548+AN562+AN575+AN602+AN618</f>
        <v>0</v>
      </c>
    </row>
    <row r="790" spans="1:40" x14ac:dyDescent="0.25">
      <c r="A790" s="42"/>
      <c r="B790" s="64" t="s">
        <v>620</v>
      </c>
      <c r="C790" s="64"/>
      <c r="D790" s="56"/>
      <c r="L790" s="174">
        <f t="shared" ref="L790:M790" si="969">L708+L703+L690+L666+L656+L642</f>
        <v>0</v>
      </c>
      <c r="M790" s="174">
        <f t="shared" si="969"/>
        <v>0</v>
      </c>
      <c r="N790" s="5">
        <f t="shared" ref="N790:W790" si="970">N708+N703+N690+N666+N656+N642</f>
        <v>0</v>
      </c>
      <c r="O790" s="67">
        <f t="shared" si="970"/>
        <v>0</v>
      </c>
      <c r="P790" s="5">
        <f t="shared" si="970"/>
        <v>0</v>
      </c>
      <c r="Q790" s="63">
        <f t="shared" si="970"/>
        <v>0</v>
      </c>
      <c r="R790" s="63">
        <f t="shared" si="970"/>
        <v>0</v>
      </c>
      <c r="S790" s="63">
        <f t="shared" si="970"/>
        <v>0</v>
      </c>
      <c r="T790" s="63">
        <f t="shared" si="970"/>
        <v>0</v>
      </c>
      <c r="U790" s="5">
        <f t="shared" si="970"/>
        <v>0</v>
      </c>
      <c r="V790" s="63">
        <f t="shared" si="970"/>
        <v>0</v>
      </c>
      <c r="W790" s="139">
        <f t="shared" si="970"/>
        <v>0</v>
      </c>
      <c r="AA790" s="184">
        <f t="shared" ref="AA790:AJ790" si="971">AA708+AA703+AA690+AA666+AA656+AA642</f>
        <v>0</v>
      </c>
      <c r="AB790" s="128">
        <f t="shared" si="971"/>
        <v>0</v>
      </c>
      <c r="AC790" s="5">
        <f t="shared" si="971"/>
        <v>0</v>
      </c>
      <c r="AD790" s="128">
        <f t="shared" si="971"/>
        <v>0</v>
      </c>
      <c r="AE790" s="128">
        <f t="shared" si="971"/>
        <v>0</v>
      </c>
      <c r="AF790" s="128">
        <f t="shared" si="971"/>
        <v>0</v>
      </c>
      <c r="AG790" s="128">
        <f t="shared" si="971"/>
        <v>0</v>
      </c>
      <c r="AH790" s="128">
        <f t="shared" si="971"/>
        <v>0</v>
      </c>
      <c r="AI790" s="201">
        <f t="shared" si="971"/>
        <v>0</v>
      </c>
      <c r="AJ790" s="203">
        <f t="shared" si="971"/>
        <v>0</v>
      </c>
      <c r="AL790" s="174">
        <f t="shared" ref="AL790:AM790" si="972">AL708+AL703+AL690+AL666+AL656+AL642</f>
        <v>0</v>
      </c>
      <c r="AM790" s="174">
        <f t="shared" si="972"/>
        <v>0</v>
      </c>
      <c r="AN790" s="174">
        <f t="shared" ref="AN790" si="973">AN708+AN703+AN690+AN666+AN656+AN642</f>
        <v>0</v>
      </c>
    </row>
    <row r="791" spans="1:40" x14ac:dyDescent="0.25">
      <c r="A791" s="42"/>
      <c r="B791" s="64" t="s">
        <v>621</v>
      </c>
      <c r="C791" s="64"/>
      <c r="D791" s="56"/>
      <c r="L791" s="174">
        <f t="shared" ref="L791:M791" si="974">L782+L769+L753+L740+L775</f>
        <v>0</v>
      </c>
      <c r="M791" s="174">
        <f t="shared" si="974"/>
        <v>0</v>
      </c>
      <c r="N791" s="5">
        <f t="shared" ref="N791:W791" si="975">N782+N769+N753+N740+N775</f>
        <v>0</v>
      </c>
      <c r="O791" s="67">
        <f t="shared" si="975"/>
        <v>0</v>
      </c>
      <c r="P791" s="5">
        <f t="shared" si="975"/>
        <v>0</v>
      </c>
      <c r="Q791" s="63">
        <f t="shared" si="975"/>
        <v>0</v>
      </c>
      <c r="R791" s="63">
        <f t="shared" si="975"/>
        <v>0</v>
      </c>
      <c r="S791" s="63">
        <f t="shared" si="975"/>
        <v>0</v>
      </c>
      <c r="T791" s="63">
        <f t="shared" si="975"/>
        <v>0</v>
      </c>
      <c r="U791" s="5">
        <f t="shared" si="975"/>
        <v>0</v>
      </c>
      <c r="V791" s="63">
        <f t="shared" si="975"/>
        <v>0</v>
      </c>
      <c r="W791" s="139">
        <f t="shared" si="975"/>
        <v>0</v>
      </c>
      <c r="AA791" s="184">
        <f t="shared" ref="AA791:AJ791" si="976">AA782+AA769+AA753+AA740+AA775</f>
        <v>0</v>
      </c>
      <c r="AB791" s="128">
        <f t="shared" si="976"/>
        <v>0</v>
      </c>
      <c r="AC791" s="5">
        <f t="shared" si="976"/>
        <v>0</v>
      </c>
      <c r="AD791" s="128">
        <f t="shared" si="976"/>
        <v>0</v>
      </c>
      <c r="AE791" s="128">
        <f t="shared" si="976"/>
        <v>0</v>
      </c>
      <c r="AF791" s="128">
        <f t="shared" si="976"/>
        <v>0</v>
      </c>
      <c r="AG791" s="128">
        <f t="shared" si="976"/>
        <v>0</v>
      </c>
      <c r="AH791" s="128">
        <f t="shared" si="976"/>
        <v>0</v>
      </c>
      <c r="AI791" s="201">
        <f t="shared" si="976"/>
        <v>0</v>
      </c>
      <c r="AJ791" s="203">
        <f t="shared" si="976"/>
        <v>0</v>
      </c>
      <c r="AL791" s="174">
        <f t="shared" ref="AL791:AM791" si="977">AL782+AL769+AL753+AL740+AL775</f>
        <v>0</v>
      </c>
      <c r="AM791" s="174">
        <f t="shared" si="977"/>
        <v>0</v>
      </c>
      <c r="AN791" s="174">
        <f t="shared" ref="AN791" si="978">AN782+AN769+AN753+AN740+AN775</f>
        <v>0</v>
      </c>
    </row>
    <row r="792" spans="1:40" x14ac:dyDescent="0.25">
      <c r="A792" s="42"/>
      <c r="B792" s="64" t="s">
        <v>622</v>
      </c>
      <c r="C792" s="64"/>
      <c r="D792" s="56"/>
      <c r="L792" s="177">
        <f t="shared" ref="L792:M792" si="979">L785</f>
        <v>0</v>
      </c>
      <c r="M792" s="177">
        <f t="shared" si="979"/>
        <v>0</v>
      </c>
      <c r="N792" s="31">
        <f t="shared" ref="N792:W792" si="980">N785</f>
        <v>0</v>
      </c>
      <c r="O792" s="109">
        <f t="shared" si="980"/>
        <v>0</v>
      </c>
      <c r="P792" s="31">
        <f t="shared" si="980"/>
        <v>0</v>
      </c>
      <c r="Q792" s="110">
        <f t="shared" si="980"/>
        <v>0</v>
      </c>
      <c r="R792" s="110">
        <f t="shared" si="980"/>
        <v>0</v>
      </c>
      <c r="S792" s="110">
        <f t="shared" si="980"/>
        <v>0</v>
      </c>
      <c r="T792" s="110">
        <f t="shared" si="980"/>
        <v>0</v>
      </c>
      <c r="U792" s="31">
        <f t="shared" si="980"/>
        <v>0</v>
      </c>
      <c r="V792" s="110">
        <f t="shared" si="980"/>
        <v>0</v>
      </c>
      <c r="W792" s="151">
        <f t="shared" si="980"/>
        <v>0</v>
      </c>
      <c r="X792" s="152"/>
      <c r="Y792" s="152"/>
      <c r="Z792" s="152"/>
      <c r="AA792" s="187">
        <f t="shared" ref="AA792" si="981">AA785</f>
        <v>0</v>
      </c>
      <c r="AB792" s="133">
        <f t="shared" ref="AB792:AJ792" si="982">AB785</f>
        <v>0</v>
      </c>
      <c r="AC792" s="31">
        <f t="shared" si="982"/>
        <v>0</v>
      </c>
      <c r="AD792" s="133">
        <f t="shared" si="982"/>
        <v>0</v>
      </c>
      <c r="AE792" s="133">
        <f t="shared" si="982"/>
        <v>0</v>
      </c>
      <c r="AF792" s="133">
        <f t="shared" si="982"/>
        <v>0</v>
      </c>
      <c r="AG792" s="133">
        <f t="shared" si="982"/>
        <v>0</v>
      </c>
      <c r="AH792" s="133">
        <f t="shared" si="982"/>
        <v>0</v>
      </c>
      <c r="AI792" s="201">
        <f t="shared" si="982"/>
        <v>0</v>
      </c>
      <c r="AJ792" s="203">
        <f t="shared" si="982"/>
        <v>0</v>
      </c>
      <c r="AL792" s="177">
        <f t="shared" ref="AL792:AM792" si="983">AL785</f>
        <v>0</v>
      </c>
      <c r="AM792" s="177">
        <f t="shared" si="983"/>
        <v>0</v>
      </c>
      <c r="AN792" s="177">
        <f t="shared" ref="AN792" si="984">AN785</f>
        <v>0</v>
      </c>
    </row>
    <row r="793" spans="1:40" x14ac:dyDescent="0.25">
      <c r="A793" s="42"/>
      <c r="B793" s="64" t="s">
        <v>623</v>
      </c>
      <c r="C793" s="64"/>
      <c r="D793" s="56"/>
      <c r="L793" s="178">
        <f t="shared" ref="L793:M793" si="985">SUM(L787:L792)</f>
        <v>0</v>
      </c>
      <c r="M793" s="178">
        <f t="shared" si="985"/>
        <v>0</v>
      </c>
      <c r="N793" s="111">
        <f t="shared" ref="N793:W793" si="986">SUM(N787:N792)</f>
        <v>0</v>
      </c>
      <c r="O793" s="112">
        <f t="shared" si="986"/>
        <v>0</v>
      </c>
      <c r="P793" s="111">
        <f t="shared" si="986"/>
        <v>0</v>
      </c>
      <c r="Q793" s="113">
        <f t="shared" si="986"/>
        <v>0</v>
      </c>
      <c r="R793" s="113">
        <f t="shared" si="986"/>
        <v>0</v>
      </c>
      <c r="S793" s="113">
        <f t="shared" si="986"/>
        <v>0</v>
      </c>
      <c r="T793" s="113">
        <f t="shared" si="986"/>
        <v>0</v>
      </c>
      <c r="U793" s="111">
        <f t="shared" si="986"/>
        <v>0</v>
      </c>
      <c r="V793" s="113">
        <f t="shared" si="986"/>
        <v>0</v>
      </c>
      <c r="W793" s="139">
        <f t="shared" si="986"/>
        <v>0</v>
      </c>
      <c r="Z793" s="153"/>
      <c r="AA793" s="184">
        <f t="shared" ref="AA793" si="987">SUM(AA787:AA792)</f>
        <v>0</v>
      </c>
      <c r="AB793" s="134">
        <f t="shared" ref="AB793:AJ793" si="988">SUM(AB787:AB792)</f>
        <v>0</v>
      </c>
      <c r="AC793" s="111">
        <f t="shared" si="988"/>
        <v>0</v>
      </c>
      <c r="AD793" s="134">
        <f t="shared" si="988"/>
        <v>0</v>
      </c>
      <c r="AE793" s="134">
        <f t="shared" si="988"/>
        <v>0</v>
      </c>
      <c r="AF793" s="134">
        <f t="shared" si="988"/>
        <v>0</v>
      </c>
      <c r="AG793" s="134">
        <f t="shared" si="988"/>
        <v>0</v>
      </c>
      <c r="AH793" s="134">
        <f t="shared" si="988"/>
        <v>0</v>
      </c>
      <c r="AI793" s="204">
        <f t="shared" si="988"/>
        <v>0</v>
      </c>
      <c r="AJ793" s="205">
        <f t="shared" si="988"/>
        <v>0</v>
      </c>
      <c r="AL793" s="178">
        <f t="shared" ref="AL793:AM793" si="989">SUM(AL787:AL792)</f>
        <v>0</v>
      </c>
      <c r="AM793" s="178">
        <f t="shared" si="989"/>
        <v>0</v>
      </c>
      <c r="AN793" s="178">
        <f t="shared" ref="AN793" si="990">SUM(AN787:AN792)</f>
        <v>0</v>
      </c>
    </row>
    <row r="794" spans="1:40" x14ac:dyDescent="0.25">
      <c r="A794" s="42"/>
      <c r="B794" s="64" t="s">
        <v>624</v>
      </c>
      <c r="C794" s="64"/>
      <c r="D794" s="56"/>
      <c r="L794" s="174">
        <f t="shared" ref="L794:M794" si="991">L66-L793</f>
        <v>0</v>
      </c>
      <c r="M794" s="174">
        <f t="shared" si="991"/>
        <v>0</v>
      </c>
      <c r="N794" s="5">
        <f t="shared" ref="N794:W794" si="992">N66-N793</f>
        <v>0</v>
      </c>
      <c r="O794" s="67">
        <f t="shared" si="992"/>
        <v>0</v>
      </c>
      <c r="P794" s="5">
        <f t="shared" si="992"/>
        <v>0</v>
      </c>
      <c r="Q794" s="63">
        <f t="shared" si="992"/>
        <v>0</v>
      </c>
      <c r="R794" s="63">
        <f t="shared" si="992"/>
        <v>0</v>
      </c>
      <c r="S794" s="63">
        <f t="shared" si="992"/>
        <v>0</v>
      </c>
      <c r="T794" s="63">
        <f t="shared" si="992"/>
        <v>0</v>
      </c>
      <c r="U794" s="5">
        <f t="shared" si="992"/>
        <v>0</v>
      </c>
      <c r="V794" s="63">
        <f t="shared" si="992"/>
        <v>0</v>
      </c>
      <c r="W794" s="139">
        <f t="shared" si="992"/>
        <v>0</v>
      </c>
      <c r="AA794" s="184">
        <f t="shared" ref="AA794:AJ794" si="993">AA66-AA793</f>
        <v>0</v>
      </c>
      <c r="AB794" s="128">
        <f t="shared" si="993"/>
        <v>0</v>
      </c>
      <c r="AC794" s="5">
        <f t="shared" si="993"/>
        <v>0</v>
      </c>
      <c r="AD794" s="128">
        <f t="shared" si="993"/>
        <v>0</v>
      </c>
      <c r="AE794" s="128">
        <f t="shared" si="993"/>
        <v>0</v>
      </c>
      <c r="AF794" s="128">
        <f t="shared" si="993"/>
        <v>0</v>
      </c>
      <c r="AG794" s="128">
        <f t="shared" si="993"/>
        <v>0</v>
      </c>
      <c r="AH794" s="128">
        <f t="shared" si="993"/>
        <v>0</v>
      </c>
      <c r="AI794" s="201">
        <f t="shared" si="993"/>
        <v>0</v>
      </c>
      <c r="AJ794" s="203">
        <f t="shared" si="993"/>
        <v>0</v>
      </c>
      <c r="AL794" s="174">
        <f t="shared" ref="AL794:AM794" si="994">AL66-AL793</f>
        <v>0</v>
      </c>
      <c r="AM794" s="174">
        <f t="shared" si="994"/>
        <v>0</v>
      </c>
      <c r="AN794" s="174">
        <f t="shared" ref="AN794" si="995">AN66-AN793</f>
        <v>0</v>
      </c>
    </row>
    <row r="795" spans="1:40" x14ac:dyDescent="0.25">
      <c r="B795" s="78" t="s">
        <v>625</v>
      </c>
      <c r="C795" s="114"/>
      <c r="D795" s="115">
        <f>SUMIF(C:C,C797,N:N)</f>
        <v>0</v>
      </c>
      <c r="O795" s="67"/>
      <c r="S795" s="209" t="s">
        <v>626</v>
      </c>
      <c r="T795" s="209"/>
      <c r="U795" s="209"/>
      <c r="V795" s="116">
        <f>MIN(V793,0.8*finance)</f>
        <v>0</v>
      </c>
      <c r="W795" s="141"/>
      <c r="X795" s="147"/>
      <c r="Y795" s="147"/>
      <c r="Z795" s="142"/>
      <c r="AB795" s="128"/>
      <c r="AF795" s="209" t="s">
        <v>626</v>
      </c>
      <c r="AG795" s="209"/>
      <c r="AH795" s="124">
        <f>MIN(AH793,0.8*finance)</f>
        <v>0</v>
      </c>
    </row>
    <row r="796" spans="1:40" x14ac:dyDescent="0.25">
      <c r="B796" s="78" t="s">
        <v>627</v>
      </c>
      <c r="C796" s="114"/>
      <c r="D796" s="115">
        <f>SUMIF(C:C,C797,P:P)</f>
        <v>0</v>
      </c>
      <c r="O796" s="67"/>
      <c r="U796" s="2"/>
      <c r="V796" s="80"/>
      <c r="W796" s="154"/>
      <c r="X796" s="158"/>
      <c r="Y796" s="158"/>
      <c r="Z796" s="155"/>
      <c r="AB796" s="128"/>
      <c r="AH796" s="136"/>
    </row>
    <row r="797" spans="1:40" x14ac:dyDescent="0.25">
      <c r="B797" s="78" t="s">
        <v>628</v>
      </c>
      <c r="C797" s="78" t="s">
        <v>412</v>
      </c>
      <c r="D797" s="117" t="e">
        <f>SUMIF(C:C,C797,P:P)/SUMIF(C:C,C797,N:N)</f>
        <v>#DIV/0!</v>
      </c>
      <c r="O797" s="67"/>
      <c r="R797" s="118"/>
      <c r="S797" s="210" t="s">
        <v>629</v>
      </c>
      <c r="T797" s="210"/>
      <c r="U797" s="119" t="str">
        <f>[1]globals!C15</f>
        <v>%</v>
      </c>
      <c r="V797" s="116" t="e">
        <f>V795*[1]globals!C15</f>
        <v>#VALUE!</v>
      </c>
      <c r="W797" s="141"/>
      <c r="X797" s="147"/>
      <c r="Y797" s="147"/>
      <c r="Z797" s="142"/>
      <c r="AB797" s="128"/>
      <c r="AE797" s="135"/>
      <c r="AF797" s="211" t="s">
        <v>629</v>
      </c>
      <c r="AG797" s="211"/>
      <c r="AH797" s="124" t="e">
        <f>AH795*[1]globals!L15</f>
        <v>#REF!</v>
      </c>
    </row>
    <row r="798" spans="1:40" x14ac:dyDescent="0.25">
      <c r="O798" s="67"/>
      <c r="T798" s="80"/>
      <c r="U798" s="121"/>
      <c r="V798" s="80"/>
      <c r="W798" s="154"/>
      <c r="X798" s="158"/>
      <c r="Y798" s="158"/>
      <c r="Z798" s="155"/>
      <c r="AB798" s="128"/>
      <c r="AG798" s="136"/>
      <c r="AH798" s="136"/>
    </row>
    <row r="799" spans="1:40" x14ac:dyDescent="0.25">
      <c r="O799" s="67"/>
      <c r="AB799" s="128"/>
    </row>
    <row r="800" spans="1:40" x14ac:dyDescent="0.25">
      <c r="O800" s="67"/>
      <c r="AB800" s="128"/>
    </row>
    <row r="801" spans="15:28" x14ac:dyDescent="0.25">
      <c r="O801" s="67"/>
      <c r="AB801" s="128"/>
    </row>
    <row r="802" spans="15:28" x14ac:dyDescent="0.25">
      <c r="O802" s="67"/>
      <c r="AB802" s="128"/>
    </row>
    <row r="803" spans="15:28" x14ac:dyDescent="0.25">
      <c r="O803" s="67"/>
      <c r="AB803" s="128"/>
    </row>
    <row r="804" spans="15:28" x14ac:dyDescent="0.25">
      <c r="O804" s="67"/>
      <c r="AB804" s="128"/>
    </row>
    <row r="805" spans="15:28" x14ac:dyDescent="0.25">
      <c r="O805" s="67"/>
      <c r="AB805" s="128"/>
    </row>
    <row r="806" spans="15:28" x14ac:dyDescent="0.25">
      <c r="O806" s="67"/>
      <c r="AB806" s="128"/>
    </row>
    <row r="807" spans="15:28" x14ac:dyDescent="0.25">
      <c r="O807" s="67"/>
      <c r="AB807" s="128"/>
    </row>
    <row r="808" spans="15:28" x14ac:dyDescent="0.25">
      <c r="O808" s="67"/>
      <c r="AB808" s="128"/>
    </row>
    <row r="809" spans="15:28" x14ac:dyDescent="0.25">
      <c r="O809" s="67"/>
      <c r="AB809" s="128"/>
    </row>
    <row r="810" spans="15:28" x14ac:dyDescent="0.25">
      <c r="O810" s="67"/>
      <c r="AB810" s="128"/>
    </row>
    <row r="811" spans="15:28" x14ac:dyDescent="0.25">
      <c r="O811" s="67"/>
      <c r="AB811" s="128"/>
    </row>
    <row r="812" spans="15:28" x14ac:dyDescent="0.25">
      <c r="O812" s="67"/>
      <c r="AB812" s="128"/>
    </row>
    <row r="813" spans="15:28" x14ac:dyDescent="0.25">
      <c r="O813" s="67"/>
      <c r="AB813" s="128"/>
    </row>
    <row r="814" spans="15:28" x14ac:dyDescent="0.25">
      <c r="O814" s="67"/>
      <c r="AB814" s="128"/>
    </row>
    <row r="815" spans="15:28" x14ac:dyDescent="0.25">
      <c r="O815" s="67"/>
      <c r="AB815" s="128"/>
    </row>
    <row r="816" spans="15:28" x14ac:dyDescent="0.25">
      <c r="O816" s="67"/>
      <c r="AB816" s="128"/>
    </row>
    <row r="817" spans="15:28" x14ac:dyDescent="0.25">
      <c r="O817" s="67"/>
      <c r="AB817" s="128"/>
    </row>
    <row r="818" spans="15:28" x14ac:dyDescent="0.25">
      <c r="O818" s="67"/>
      <c r="AB818" s="128"/>
    </row>
    <row r="819" spans="15:28" x14ac:dyDescent="0.25">
      <c r="O819" s="67"/>
      <c r="AB819" s="128"/>
    </row>
    <row r="820" spans="15:28" x14ac:dyDescent="0.25">
      <c r="O820" s="67"/>
      <c r="AB820" s="128"/>
    </row>
    <row r="821" spans="15:28" x14ac:dyDescent="0.25">
      <c r="O821" s="67"/>
      <c r="AB821" s="128"/>
    </row>
    <row r="822" spans="15:28" x14ac:dyDescent="0.25">
      <c r="O822" s="67"/>
      <c r="AB822" s="128"/>
    </row>
    <row r="823" spans="15:28" x14ac:dyDescent="0.25">
      <c r="O823" s="67"/>
      <c r="AB823" s="128"/>
    </row>
    <row r="824" spans="15:28" x14ac:dyDescent="0.25">
      <c r="O824" s="67"/>
      <c r="AB824" s="128"/>
    </row>
    <row r="825" spans="15:28" x14ac:dyDescent="0.25">
      <c r="O825" s="67"/>
      <c r="AB825" s="128"/>
    </row>
    <row r="826" spans="15:28" x14ac:dyDescent="0.25">
      <c r="O826" s="67"/>
      <c r="AB826" s="128"/>
    </row>
    <row r="827" spans="15:28" x14ac:dyDescent="0.25">
      <c r="O827" s="67"/>
      <c r="AB827" s="128"/>
    </row>
    <row r="828" spans="15:28" x14ac:dyDescent="0.25">
      <c r="O828" s="67"/>
      <c r="AB828" s="128"/>
    </row>
    <row r="829" spans="15:28" x14ac:dyDescent="0.25">
      <c r="O829" s="67"/>
      <c r="AB829" s="128"/>
    </row>
    <row r="830" spans="15:28" x14ac:dyDescent="0.25">
      <c r="O830" s="67"/>
      <c r="AB830" s="128"/>
    </row>
    <row r="831" spans="15:28" x14ac:dyDescent="0.25">
      <c r="O831" s="67"/>
      <c r="AB831" s="128"/>
    </row>
    <row r="832" spans="15:28" x14ac:dyDescent="0.25">
      <c r="O832" s="67"/>
      <c r="AB832" s="128"/>
    </row>
    <row r="833" spans="15:28" x14ac:dyDescent="0.25">
      <c r="O833" s="67"/>
      <c r="AB833" s="128"/>
    </row>
    <row r="834" spans="15:28" x14ac:dyDescent="0.25">
      <c r="O834" s="67"/>
      <c r="AB834" s="128"/>
    </row>
    <row r="835" spans="15:28" x14ac:dyDescent="0.25">
      <c r="O835" s="67"/>
      <c r="AB835" s="128"/>
    </row>
    <row r="836" spans="15:28" x14ac:dyDescent="0.25">
      <c r="O836" s="67"/>
      <c r="AB836" s="128"/>
    </row>
    <row r="837" spans="15:28" x14ac:dyDescent="0.25">
      <c r="O837" s="67"/>
      <c r="AB837" s="128"/>
    </row>
    <row r="838" spans="15:28" x14ac:dyDescent="0.25">
      <c r="O838" s="67"/>
      <c r="AB838" s="128"/>
    </row>
    <row r="839" spans="15:28" x14ac:dyDescent="0.25">
      <c r="O839" s="67"/>
      <c r="AB839" s="128"/>
    </row>
    <row r="840" spans="15:28" x14ac:dyDescent="0.25">
      <c r="O840" s="67"/>
      <c r="AB840" s="128"/>
    </row>
    <row r="841" spans="15:28" x14ac:dyDescent="0.25">
      <c r="O841" s="67"/>
      <c r="AB841" s="128"/>
    </row>
    <row r="842" spans="15:28" x14ac:dyDescent="0.25">
      <c r="O842" s="67"/>
      <c r="AB842" s="128"/>
    </row>
    <row r="843" spans="15:28" x14ac:dyDescent="0.25">
      <c r="O843" s="67"/>
      <c r="AB843" s="128"/>
    </row>
    <row r="844" spans="15:28" x14ac:dyDescent="0.25">
      <c r="O844" s="67"/>
      <c r="AB844" s="128"/>
    </row>
    <row r="845" spans="15:28" x14ac:dyDescent="0.25">
      <c r="O845" s="67"/>
      <c r="AB845" s="128"/>
    </row>
    <row r="846" spans="15:28" x14ac:dyDescent="0.25">
      <c r="O846" s="67"/>
      <c r="AB846" s="128"/>
    </row>
    <row r="847" spans="15:28" x14ac:dyDescent="0.25">
      <c r="O847" s="67"/>
      <c r="AB847" s="128"/>
    </row>
    <row r="848" spans="15:28" x14ac:dyDescent="0.25">
      <c r="O848" s="67"/>
      <c r="AB848" s="128"/>
    </row>
    <row r="849" spans="15:28" x14ac:dyDescent="0.25">
      <c r="O849" s="67"/>
      <c r="AB849" s="128"/>
    </row>
    <row r="850" spans="15:28" x14ac:dyDescent="0.25">
      <c r="O850" s="67"/>
      <c r="AB850" s="128"/>
    </row>
    <row r="851" spans="15:28" x14ac:dyDescent="0.25">
      <c r="O851" s="67"/>
      <c r="AB851" s="128"/>
    </row>
    <row r="852" spans="15:28" x14ac:dyDescent="0.25">
      <c r="O852" s="67"/>
      <c r="AB852" s="128"/>
    </row>
    <row r="853" spans="15:28" x14ac:dyDescent="0.25">
      <c r="O853" s="67"/>
      <c r="AB853" s="128"/>
    </row>
  </sheetData>
  <mergeCells count="9">
    <mergeCell ref="AL1:AN1"/>
    <mergeCell ref="AI1:AJ1"/>
    <mergeCell ref="S795:U795"/>
    <mergeCell ref="S797:T797"/>
    <mergeCell ref="AF795:AG795"/>
    <mergeCell ref="AF797:AG797"/>
    <mergeCell ref="E1:V1"/>
    <mergeCell ref="W1:Z1"/>
    <mergeCell ref="AA1:AH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6"/>
  <sheetViews>
    <sheetView workbookViewId="0">
      <selection activeCell="W1" sqref="W1"/>
    </sheetView>
  </sheetViews>
  <sheetFormatPr defaultRowHeight="15" x14ac:dyDescent="0.25"/>
  <cols>
    <col min="19" max="19" width="9.28515625" customWidth="1"/>
    <col min="20" max="20" width="26.140625" style="189" customWidth="1"/>
  </cols>
  <sheetData>
    <row r="1" spans="1:20" x14ac:dyDescent="0.25">
      <c r="A1" s="159" t="s">
        <v>633</v>
      </c>
      <c r="B1" s="159" t="s">
        <v>634</v>
      </c>
      <c r="C1" s="159" t="s">
        <v>635</v>
      </c>
      <c r="D1" s="159" t="s">
        <v>636</v>
      </c>
      <c r="E1" s="159" t="s">
        <v>637</v>
      </c>
      <c r="F1" s="160" t="s">
        <v>638</v>
      </c>
      <c r="G1" s="159" t="s">
        <v>639</v>
      </c>
      <c r="H1" s="159" t="s">
        <v>640</v>
      </c>
      <c r="I1" s="159" t="s">
        <v>641</v>
      </c>
      <c r="J1" s="159" t="s">
        <v>642</v>
      </c>
      <c r="K1" s="159" t="s">
        <v>643</v>
      </c>
      <c r="L1" s="159" t="s">
        <v>644</v>
      </c>
      <c r="M1" s="159" t="s">
        <v>645</v>
      </c>
      <c r="N1" s="161" t="s">
        <v>646</v>
      </c>
      <c r="O1" s="162" t="s">
        <v>647</v>
      </c>
      <c r="P1" s="162" t="s">
        <v>648</v>
      </c>
      <c r="Q1" s="162" t="s">
        <v>649</v>
      </c>
      <c r="T1" s="190" t="s">
        <v>655</v>
      </c>
    </row>
    <row r="2" spans="1:20" x14ac:dyDescent="0.25">
      <c r="G2" t="s">
        <v>677</v>
      </c>
      <c r="N2" s="163"/>
      <c r="O2" s="163" t="s">
        <v>650</v>
      </c>
      <c r="P2" s="163"/>
      <c r="Q2" s="163"/>
      <c r="T2" s="189" t="s">
        <v>650</v>
      </c>
    </row>
    <row r="3" spans="1:20" x14ac:dyDescent="0.25">
      <c r="N3" s="163"/>
      <c r="O3" s="163"/>
      <c r="P3" s="163" t="s">
        <v>650</v>
      </c>
      <c r="Q3" s="163"/>
    </row>
    <row r="4" spans="1:20" x14ac:dyDescent="0.25">
      <c r="N4" s="163"/>
      <c r="O4" s="163"/>
      <c r="P4" s="163"/>
      <c r="Q4" s="163" t="s">
        <v>650</v>
      </c>
    </row>
    <row r="5" spans="1:20" x14ac:dyDescent="0.25">
      <c r="N5" s="163"/>
      <c r="O5" s="163"/>
      <c r="P5" s="163"/>
      <c r="Q5" s="163"/>
    </row>
    <row r="6" spans="1:20" x14ac:dyDescent="0.25">
      <c r="N6" s="163"/>
      <c r="O6" s="163"/>
      <c r="P6" s="163"/>
      <c r="Q6" s="163"/>
    </row>
    <row r="7" spans="1:20" x14ac:dyDescent="0.25">
      <c r="N7" s="163"/>
      <c r="O7" s="163"/>
      <c r="P7" s="163"/>
      <c r="Q7" s="163"/>
    </row>
    <row r="8" spans="1:20" x14ac:dyDescent="0.25">
      <c r="N8" s="163"/>
      <c r="O8" s="163"/>
      <c r="P8" s="163"/>
      <c r="Q8" s="163"/>
    </row>
    <row r="9" spans="1:20" x14ac:dyDescent="0.25">
      <c r="N9" s="163"/>
      <c r="O9" s="163"/>
      <c r="P9" s="163"/>
      <c r="Q9" s="163"/>
    </row>
    <row r="10" spans="1:20" x14ac:dyDescent="0.25">
      <c r="N10" s="163"/>
      <c r="O10" s="163"/>
      <c r="P10" s="163"/>
      <c r="Q10" s="163"/>
    </row>
    <row r="11" spans="1:20" x14ac:dyDescent="0.25">
      <c r="N11" s="163"/>
      <c r="O11" s="163"/>
      <c r="P11" s="163"/>
      <c r="Q11" s="163"/>
    </row>
    <row r="12" spans="1:20" x14ac:dyDescent="0.25">
      <c r="N12" s="163"/>
      <c r="O12" s="163"/>
      <c r="P12" s="163"/>
      <c r="Q12" s="163"/>
    </row>
    <row r="13" spans="1:20" x14ac:dyDescent="0.25">
      <c r="N13" s="163"/>
      <c r="O13" s="163"/>
      <c r="P13" s="163"/>
      <c r="Q13" s="163"/>
    </row>
    <row r="14" spans="1:20" x14ac:dyDescent="0.25">
      <c r="N14" s="163"/>
      <c r="O14" s="163"/>
      <c r="P14" s="163"/>
      <c r="Q14" s="163"/>
    </row>
    <row r="15" spans="1:20" x14ac:dyDescent="0.25">
      <c r="N15" s="163"/>
      <c r="O15" s="163"/>
      <c r="P15" s="163"/>
      <c r="Q15" s="163"/>
    </row>
    <row r="16" spans="1:20" x14ac:dyDescent="0.25">
      <c r="N16" s="163"/>
      <c r="O16" s="163"/>
      <c r="P16" s="163"/>
      <c r="Q16" s="163"/>
    </row>
    <row r="17" spans="14:18" x14ac:dyDescent="0.25">
      <c r="N17" s="163"/>
      <c r="O17" s="163"/>
      <c r="P17" s="163"/>
      <c r="Q17" s="163"/>
    </row>
    <row r="18" spans="14:18" x14ac:dyDescent="0.25">
      <c r="N18" s="163"/>
      <c r="O18" s="163"/>
      <c r="P18" s="163"/>
      <c r="Q18" s="163"/>
    </row>
    <row r="19" spans="14:18" x14ac:dyDescent="0.25">
      <c r="N19" s="163"/>
      <c r="O19" s="163"/>
      <c r="P19" s="163"/>
      <c r="Q19" s="163"/>
    </row>
    <row r="20" spans="14:18" x14ac:dyDescent="0.25">
      <c r="N20" s="163"/>
      <c r="O20" s="163"/>
      <c r="P20" s="163"/>
      <c r="Q20" s="163"/>
    </row>
    <row r="21" spans="14:18" x14ac:dyDescent="0.25">
      <c r="N21" s="163"/>
      <c r="O21" s="163"/>
      <c r="P21" s="163"/>
      <c r="Q21" s="163"/>
    </row>
    <row r="22" spans="14:18" x14ac:dyDescent="0.25">
      <c r="N22" s="163"/>
      <c r="O22" s="163"/>
      <c r="P22" s="163"/>
      <c r="Q22" s="163"/>
    </row>
    <row r="23" spans="14:18" x14ac:dyDescent="0.25">
      <c r="N23" s="163"/>
      <c r="O23" s="163"/>
      <c r="P23" s="163"/>
      <c r="Q23" s="163"/>
    </row>
    <row r="24" spans="14:18" x14ac:dyDescent="0.25">
      <c r="N24" s="163"/>
      <c r="O24" s="163"/>
      <c r="P24" s="163"/>
      <c r="Q24" s="163"/>
    </row>
    <row r="25" spans="14:18" x14ac:dyDescent="0.25">
      <c r="N25" s="163"/>
      <c r="O25" s="163"/>
      <c r="P25" s="163"/>
      <c r="Q25" s="163"/>
    </row>
    <row r="26" spans="14:18" x14ac:dyDescent="0.25">
      <c r="N26" s="163"/>
      <c r="O26" s="163">
        <f>SUM(O2:O25)</f>
        <v>0</v>
      </c>
      <c r="P26" s="163"/>
      <c r="Q26" s="163"/>
      <c r="R26" t="s">
        <v>651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Voorbeeld costreport</vt:lpstr>
      <vt:lpstr>Uitdraai administratie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Corine Vos</dc:creator>
  <cp:lastModifiedBy>Harmen Kreulen</cp:lastModifiedBy>
  <dcterms:created xsi:type="dcterms:W3CDTF">2019-03-20T10:56:42Z</dcterms:created>
  <dcterms:modified xsi:type="dcterms:W3CDTF">2020-08-17T13:09:32Z</dcterms:modified>
</cp:coreProperties>
</file>